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502748\Downloads\"/>
    </mc:Choice>
  </mc:AlternateContent>
  <bookViews>
    <workbookView xWindow="0" yWindow="0" windowWidth="20490" windowHeight="7635"/>
  </bookViews>
  <sheets>
    <sheet name="Final Proximate Data" sheetId="6" r:id="rId1"/>
    <sheet name="Final Spectral Readings" sheetId="8" r:id="rId2"/>
    <sheet name="Raw Data of Proximates" sheetId="1" r:id="rId3"/>
    <sheet name="Fat Content - UV Method" sheetId="2" r:id="rId4"/>
    <sheet name="Total Solids" sheetId="3" r:id="rId5"/>
    <sheet name="Protein" sheetId="4" r:id="rId6"/>
    <sheet name="Kjeldahl method" sheetId="5" r:id="rId7"/>
    <sheet name="Raw Data of Readings" sheetId="7" r:id="rId8"/>
  </sheets>
  <externalReferences>
    <externalReference r:id="rId9"/>
  </externalReferences>
  <definedNames>
    <definedName name="Honey___Milk_ADU_reading_35" localSheetId="7">'Raw Data of Readings'!$D$257:$U$265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66" i="7" l="1"/>
  <c r="T266" i="7"/>
  <c r="S266" i="7"/>
  <c r="R266" i="7"/>
  <c r="Q266" i="7"/>
  <c r="P266" i="7"/>
  <c r="O266" i="7"/>
  <c r="N266" i="7"/>
  <c r="M266" i="7"/>
  <c r="L266" i="7"/>
  <c r="K266" i="7"/>
  <c r="J266" i="7"/>
  <c r="I266" i="7"/>
  <c r="H266" i="7"/>
  <c r="G266" i="7"/>
  <c r="F266" i="7"/>
  <c r="E266" i="7"/>
  <c r="D266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D14" i="7"/>
  <c r="E31" i="1" l="1"/>
  <c r="E28" i="5"/>
  <c r="F28" i="5" s="1"/>
  <c r="E27" i="5"/>
  <c r="F27" i="5" s="1"/>
  <c r="E26" i="5"/>
  <c r="F26" i="5" s="1"/>
  <c r="E25" i="5"/>
  <c r="F25" i="5" s="1"/>
  <c r="E24" i="5"/>
  <c r="F24" i="5" s="1"/>
  <c r="E23" i="5"/>
  <c r="F23" i="5" s="1"/>
  <c r="E22" i="5"/>
  <c r="F22" i="5" s="1"/>
  <c r="E21" i="5"/>
  <c r="F21" i="5" s="1"/>
  <c r="E20" i="5"/>
  <c r="F20" i="5" s="1"/>
  <c r="E19" i="5"/>
  <c r="F19" i="5" s="1"/>
  <c r="E18" i="5"/>
  <c r="F18" i="5" s="1"/>
  <c r="E17" i="5"/>
  <c r="F17" i="5" s="1"/>
  <c r="E16" i="5"/>
  <c r="F16" i="5" s="1"/>
  <c r="E15" i="5"/>
  <c r="F15" i="5" s="1"/>
  <c r="E14" i="5"/>
  <c r="F14" i="5" s="1"/>
  <c r="E13" i="5"/>
  <c r="F13" i="5" s="1"/>
  <c r="E12" i="5"/>
  <c r="F12" i="5" s="1"/>
  <c r="E11" i="5"/>
  <c r="F11" i="5" s="1"/>
  <c r="E10" i="5"/>
  <c r="F10" i="5" s="1"/>
  <c r="E9" i="5"/>
  <c r="F9" i="5" s="1"/>
  <c r="E8" i="5"/>
  <c r="F8" i="5" s="1"/>
  <c r="E7" i="5"/>
  <c r="F7" i="5" s="1"/>
  <c r="E6" i="5"/>
  <c r="F6" i="5" s="1"/>
  <c r="E5" i="5"/>
  <c r="F5" i="5" s="1"/>
  <c r="E4" i="5"/>
  <c r="F4" i="5" s="1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C25" i="4"/>
  <c r="D25" i="4" s="1"/>
  <c r="D24" i="4"/>
  <c r="D23" i="4"/>
  <c r="D22" i="4"/>
  <c r="D21" i="4"/>
  <c r="C20" i="4"/>
  <c r="D20" i="4" s="1"/>
  <c r="C19" i="4"/>
  <c r="D19" i="4" s="1"/>
  <c r="C18" i="4"/>
  <c r="D18" i="4" s="1"/>
  <c r="D17" i="4"/>
  <c r="C16" i="4"/>
  <c r="D16" i="4" s="1"/>
  <c r="C15" i="4"/>
  <c r="D15" i="4" s="1"/>
  <c r="D14" i="4"/>
  <c r="D13" i="4"/>
  <c r="D12" i="4"/>
  <c r="D11" i="4"/>
  <c r="D10" i="4"/>
  <c r="D9" i="4"/>
  <c r="D8" i="4"/>
  <c r="D7" i="4"/>
  <c r="D6" i="4"/>
  <c r="D5" i="4"/>
  <c r="D4" i="4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D48" i="2"/>
  <c r="D47" i="2"/>
  <c r="D46" i="2"/>
  <c r="D45" i="2"/>
  <c r="D44" i="2"/>
  <c r="D41" i="2"/>
  <c r="D40" i="2"/>
  <c r="D39" i="2"/>
  <c r="D38" i="2"/>
  <c r="D37" i="2"/>
  <c r="D34" i="2"/>
  <c r="D33" i="2"/>
  <c r="D32" i="2"/>
  <c r="D31" i="2"/>
  <c r="D30" i="2"/>
  <c r="D27" i="2"/>
  <c r="D26" i="2"/>
  <c r="D25" i="2"/>
  <c r="D24" i="2"/>
  <c r="D23" i="2"/>
  <c r="D20" i="2"/>
  <c r="D19" i="2"/>
  <c r="D18" i="2"/>
  <c r="D17" i="2"/>
  <c r="D16" i="2"/>
  <c r="E5" i="1"/>
  <c r="G5" i="1" s="1"/>
  <c r="E78" i="1"/>
  <c r="G78" i="1" s="1"/>
  <c r="E77" i="1"/>
  <c r="G77" i="1" s="1"/>
  <c r="E76" i="1"/>
  <c r="G76" i="1" s="1"/>
  <c r="E75" i="1"/>
  <c r="G75" i="1" s="1"/>
  <c r="E74" i="1"/>
  <c r="G74" i="1" s="1"/>
  <c r="E73" i="1"/>
  <c r="G73" i="1" s="1"/>
  <c r="E72" i="1"/>
  <c r="G72" i="1" s="1"/>
  <c r="E71" i="1"/>
  <c r="G71" i="1" s="1"/>
  <c r="E70" i="1"/>
  <c r="G70" i="1" s="1"/>
  <c r="E69" i="1"/>
  <c r="G69" i="1" s="1"/>
  <c r="E68" i="1"/>
  <c r="G68" i="1" s="1"/>
  <c r="E67" i="1"/>
  <c r="G67" i="1" s="1"/>
  <c r="E66" i="1"/>
  <c r="G66" i="1" s="1"/>
  <c r="E65" i="1"/>
  <c r="G65" i="1" s="1"/>
  <c r="E64" i="1"/>
  <c r="G64" i="1" s="1"/>
  <c r="E63" i="1"/>
  <c r="G63" i="1" s="1"/>
  <c r="E62" i="1"/>
  <c r="G62" i="1" s="1"/>
  <c r="E61" i="1"/>
  <c r="G61" i="1" s="1"/>
  <c r="E60" i="1"/>
  <c r="G60" i="1" s="1"/>
  <c r="E59" i="1"/>
  <c r="G59" i="1" s="1"/>
  <c r="E58" i="1"/>
  <c r="G58" i="1" s="1"/>
  <c r="E57" i="1"/>
  <c r="G57" i="1" s="1"/>
  <c r="E56" i="1"/>
  <c r="G56" i="1" s="1"/>
  <c r="E55" i="1"/>
  <c r="G55" i="1" s="1"/>
  <c r="E54" i="1"/>
  <c r="G54" i="1" s="1"/>
  <c r="E53" i="1"/>
  <c r="G53" i="1" s="1"/>
  <c r="E52" i="1"/>
  <c r="G52" i="1" s="1"/>
  <c r="E51" i="1"/>
  <c r="G51" i="1" s="1"/>
  <c r="E50" i="1"/>
  <c r="G50" i="1" s="1"/>
  <c r="E49" i="1"/>
  <c r="G49" i="1" s="1"/>
  <c r="E48" i="1"/>
  <c r="G48" i="1" s="1"/>
  <c r="E47" i="1"/>
  <c r="G47" i="1" s="1"/>
  <c r="E46" i="1"/>
  <c r="G46" i="1" s="1"/>
  <c r="E45" i="1"/>
  <c r="G45" i="1" s="1"/>
  <c r="E44" i="1"/>
  <c r="G44" i="1" s="1"/>
  <c r="E43" i="1"/>
  <c r="G43" i="1" s="1"/>
  <c r="E42" i="1"/>
  <c r="G42" i="1" s="1"/>
  <c r="E41" i="1"/>
  <c r="G41" i="1" s="1"/>
  <c r="E40" i="1"/>
  <c r="G40" i="1" s="1"/>
  <c r="E39" i="1"/>
  <c r="G39" i="1" s="1"/>
  <c r="E38" i="1"/>
  <c r="E37" i="1"/>
  <c r="E36" i="1"/>
  <c r="E35" i="1"/>
  <c r="E34" i="1"/>
  <c r="E33" i="1"/>
  <c r="E32" i="1"/>
  <c r="E30" i="1"/>
  <c r="E29" i="1"/>
  <c r="E28" i="1"/>
  <c r="G28" i="1" s="1"/>
  <c r="E27" i="1"/>
  <c r="G27" i="1" s="1"/>
  <c r="E26" i="1"/>
  <c r="G26" i="1" s="1"/>
  <c r="E25" i="1"/>
  <c r="G25" i="1" s="1"/>
  <c r="E24" i="1"/>
  <c r="G24" i="1" s="1"/>
  <c r="E23" i="1"/>
  <c r="G23" i="1" s="1"/>
  <c r="E22" i="1"/>
  <c r="G22" i="1" s="1"/>
  <c r="E21" i="1"/>
  <c r="G21" i="1" s="1"/>
  <c r="E20" i="1"/>
  <c r="G20" i="1" s="1"/>
  <c r="E19" i="1"/>
  <c r="G19" i="1" s="1"/>
  <c r="E18" i="1"/>
  <c r="G18" i="1" s="1"/>
  <c r="E17" i="1"/>
  <c r="G17" i="1" s="1"/>
  <c r="E16" i="1"/>
  <c r="G16" i="1" s="1"/>
  <c r="E15" i="1"/>
  <c r="G15" i="1" s="1"/>
  <c r="E14" i="1"/>
  <c r="G14" i="1" s="1"/>
  <c r="E13" i="1"/>
  <c r="G13" i="1" s="1"/>
  <c r="E12" i="1"/>
  <c r="G12" i="1" s="1"/>
  <c r="E11" i="1"/>
  <c r="G11" i="1" s="1"/>
  <c r="E10" i="1"/>
  <c r="G10" i="1" s="1"/>
  <c r="E9" i="1"/>
  <c r="G9" i="1" s="1"/>
  <c r="E8" i="1"/>
  <c r="G8" i="1" s="1"/>
  <c r="E7" i="1"/>
  <c r="G7" i="1" s="1"/>
  <c r="E6" i="1"/>
  <c r="G6" i="1" s="1"/>
  <c r="F29" i="1" l="1"/>
  <c r="G29" i="1"/>
  <c r="F30" i="1"/>
  <c r="G30" i="1"/>
  <c r="F35" i="1"/>
  <c r="G35" i="1"/>
  <c r="F38" i="1"/>
  <c r="G38" i="1"/>
  <c r="F32" i="1"/>
  <c r="G32" i="1"/>
  <c r="F37" i="1"/>
  <c r="G37" i="1"/>
  <c r="F33" i="1"/>
  <c r="G33" i="1"/>
  <c r="F36" i="1"/>
  <c r="G36" i="1"/>
  <c r="F31" i="1"/>
  <c r="G31" i="1"/>
  <c r="F34" i="1"/>
  <c r="G34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>
  <connection id="1" name="Honey + Milk ADU reading35" type="6" refreshedVersion="8" background="1" saveData="1">
    <textPr firstRow="592" sourceFile="/Users/nikhilkamble/Documents/nikhil /Honey + Milk ADU reading.txt" space="1" comma="1" consecutive="1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<sst xmlns="http://schemas.openxmlformats.org/spreadsheetml/2006/main" count="169" uniqueCount="55">
  <si>
    <t>EXPERIMENTAL DATA COLLECTION</t>
  </si>
  <si>
    <t>CLR</t>
  </si>
  <si>
    <t>SNF</t>
  </si>
  <si>
    <t>pH</t>
  </si>
  <si>
    <t>Urea</t>
  </si>
  <si>
    <t>Water</t>
  </si>
  <si>
    <t>Formalin</t>
  </si>
  <si>
    <t>Hydrogen peroxide</t>
  </si>
  <si>
    <t>Starch</t>
  </si>
  <si>
    <t>Baking Soda</t>
  </si>
  <si>
    <t>Sucrose</t>
  </si>
  <si>
    <t>Concentration</t>
  </si>
  <si>
    <t>Absorbance</t>
  </si>
  <si>
    <t>unknown concentration x</t>
  </si>
  <si>
    <t>(y - c)/m</t>
  </si>
  <si>
    <t>y</t>
  </si>
  <si>
    <t>m</t>
  </si>
  <si>
    <t>c</t>
  </si>
  <si>
    <t>Fat concentration</t>
  </si>
  <si>
    <t>Baking soda</t>
  </si>
  <si>
    <t>TOTAL SOLIDS</t>
  </si>
  <si>
    <t>Adulterant</t>
  </si>
  <si>
    <t>M0 = Weight of the dish</t>
  </si>
  <si>
    <t>M1 = weight of the 
dish + milk</t>
  </si>
  <si>
    <t>M3 = Weight of the
 dish + dried</t>
  </si>
  <si>
    <t xml:space="preserve">Total solids </t>
  </si>
  <si>
    <t>PROTEIN BY PYNES METHOD</t>
  </si>
  <si>
    <t>Adulterant added</t>
  </si>
  <si>
    <t>Titre value</t>
  </si>
  <si>
    <t>Protein</t>
  </si>
  <si>
    <t>Sample</t>
  </si>
  <si>
    <t>Blank value</t>
  </si>
  <si>
    <t>Titred value</t>
  </si>
  <si>
    <t>Nitrogen</t>
  </si>
  <si>
    <t>Hydrogen Peroxide</t>
  </si>
  <si>
    <t>Corn Starch</t>
  </si>
  <si>
    <t>KJELDAHL METHOD</t>
  </si>
  <si>
    <t>FINAL PROXIMATE DATA</t>
  </si>
  <si>
    <t>Sl.No</t>
  </si>
  <si>
    <t>Spectral Range of Wavelength in nm (VIS-NIR)</t>
  </si>
  <si>
    <t>Pure</t>
  </si>
  <si>
    <t>Average</t>
  </si>
  <si>
    <t>RAW DATA OF SPECTRAL READINGS</t>
  </si>
  <si>
    <t>FINAL DATA OF SPECTRAL READINGS</t>
  </si>
  <si>
    <t>50mg</t>
  </si>
  <si>
    <t>70mg</t>
  </si>
  <si>
    <t>100mg</t>
  </si>
  <si>
    <t>200mg</t>
  </si>
  <si>
    <t>Lactometer Readings</t>
  </si>
  <si>
    <t>Density</t>
  </si>
  <si>
    <t>Fat</t>
  </si>
  <si>
    <t>Total Soliods By Garvimetric</t>
  </si>
  <si>
    <t>Casein</t>
  </si>
  <si>
    <t>Adulternt Added</t>
  </si>
  <si>
    <t>Sl.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</si>
</sst>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2" fontId="0" fillId="0" borderId="1" xfId="0" applyNumberFormat="1" applyBorder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/>
    <xf numFmtId="9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left" indent="7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2913385826771651E-4"/>
                  <c:y val="-0.739961723534558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'[1]Fat content - UV method'!$D$5:$D$8</c:f>
              <c:numCache>
                <c:formatCode>General</c:formatCode>
                <c:ptCount val="4"/>
                <c:pt idx="0">
                  <c:v>0.1</c:v>
                </c:pt>
                <c:pt idx="1">
                  <c:v>1.5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'[1]Fat content - UV method'!$E$5:$E$8</c:f>
              <c:numCache>
                <c:formatCode>General</c:formatCode>
                <c:ptCount val="4"/>
                <c:pt idx="0">
                  <c:v>0.47720000000000001</c:v>
                </c:pt>
                <c:pt idx="1">
                  <c:v>0.25530000000000003</c:v>
                </c:pt>
                <c:pt idx="2">
                  <c:v>0.1762</c:v>
                </c:pt>
                <c:pt idx="3">
                  <c:v>2E-3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E037-4D2A-8540-A10667CA5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01939952"/>
        <c:axId val="-901944304"/>
      </c:scatterChart>
      <c:valAx>
        <c:axId val="-901939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01944304"/>
        <c:crosses val="autoZero"/>
        <c:crossBetween val="midCat"/>
      </c:valAx>
      <c:valAx>
        <c:axId val="-90194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01939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422910</xdr:colOff>
      <xdr:row>1</xdr:row>
      <xdr:rowOff>148590</xdr:rowOff>
    </xdr:from>
    <xdr:to>
      <xdr:col>12</xdr:col>
      <xdr:colOff>300990</xdr:colOff>
      <xdr:row>15</xdr:row>
      <xdr:rowOff>118110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8ED5180C-E0FE-469D-AC87-37809AA9C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123/Desktop/New%20folder/Fat%20cont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t content - UV method"/>
    </sheetNames>
    <sheetDataSet>
      <sheetData sheetId="0">
        <row r="5">
          <cell r="D5">
            <v>0.1</v>
          </cell>
          <cell r="E5">
            <v>0.47720000000000001</v>
          </cell>
        </row>
        <row r="6">
          <cell r="D6">
            <v>1.5</v>
          </cell>
          <cell r="E6">
            <v>0.25530000000000003</v>
          </cell>
        </row>
        <row r="7">
          <cell r="D7">
            <v>3</v>
          </cell>
          <cell r="E7">
            <v>0.1762</v>
          </cell>
        </row>
        <row r="8">
          <cell r="D8">
            <v>4</v>
          </cell>
          <cell r="E8">
            <v>2E-3</v>
          </cell>
        </row>
      </sheetData>
    </sheetDataSet>
  </externalBook>
</externalLink>
</file>

<file path=xl/queryTables/queryTable1.xml><?xml version="1.0" encoding="utf-8"?>
<queryTable xmlns="http://schemas.openxmlformats.org/spreadsheetml/2006/main" name="Honey___Milk_ADU_reading_35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5" sqref="A1:XFD1048576"/>
    </sheetView>
  </sheetViews>
  <sheetFormatPr defaultRowHeight="15.75" x14ac:dyDescent="0.25"/>
  <cols>
    <col min="2" max="2" width="17.375" bestFit="1" customWidth="1"/>
    <col min="3" max="3" width="17.625" bestFit="1" customWidth="1"/>
    <col min="4" max="4" width="15.5" customWidth="1"/>
    <col min="5" max="5" width="14" bestFit="1" customWidth="1"/>
    <col min="6" max="6" width="9.375" customWidth="1"/>
    <col min="7" max="7" width="9.875" customWidth="1"/>
    <col min="9" max="9" width="10" customWidth="1"/>
    <col min="10" max="10" width="15.25" customWidth="1"/>
    <col min="11" max="11" width="14.875" customWidth="1"/>
  </cols>
  <sheetData>
    <row r="1" spans="1:12" x14ac:dyDescent="0.25">
      <c r="A1" s="52" t="s">
        <v>37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4" customFormat="1" ht="31.5" x14ac:dyDescent="0.25">
      <c r="A3" s="53" t="s">
        <v>54</v>
      </c>
      <c r="B3" s="54" t="s">
        <v>53</v>
      </c>
      <c r="C3" s="53" t="s">
        <v>11</v>
      </c>
      <c r="D3" s="54" t="s">
        <v>48</v>
      </c>
      <c r="E3" s="53" t="s">
        <v>1</v>
      </c>
      <c r="F3" s="54" t="s">
        <v>49</v>
      </c>
      <c r="G3" s="54" t="s">
        <v>2</v>
      </c>
      <c r="H3" s="53" t="s">
        <v>50</v>
      </c>
      <c r="I3" s="54" t="s">
        <v>29</v>
      </c>
      <c r="J3" s="54" t="s">
        <v>51</v>
      </c>
      <c r="K3" s="54" t="s">
        <v>3</v>
      </c>
      <c r="L3" s="54" t="s">
        <v>52</v>
      </c>
    </row>
    <row r="4" spans="1:12" x14ac:dyDescent="0.25">
      <c r="A4" s="23">
        <v>1</v>
      </c>
      <c r="B4" s="23" t="s">
        <v>4</v>
      </c>
      <c r="C4" s="12">
        <v>5.0000000000000001E-4</v>
      </c>
      <c r="D4" s="10">
        <v>27</v>
      </c>
      <c r="E4" s="10">
        <v>27.759999999999998</v>
      </c>
      <c r="F4" s="10">
        <v>1.02776</v>
      </c>
      <c r="G4" s="10">
        <v>8.4609999999999985</v>
      </c>
      <c r="H4" s="10">
        <v>4.0999999999999996</v>
      </c>
      <c r="I4" s="10">
        <v>3.261973099</v>
      </c>
      <c r="J4" s="10">
        <v>12.811318169659907</v>
      </c>
      <c r="K4" s="10">
        <v>6.27</v>
      </c>
      <c r="L4" s="10">
        <v>2.3499999999999996</v>
      </c>
    </row>
    <row r="5" spans="1:12" x14ac:dyDescent="0.25">
      <c r="A5" s="23"/>
      <c r="B5" s="23"/>
      <c r="C5" s="12">
        <v>6.9999999999999999E-4</v>
      </c>
      <c r="D5" s="10">
        <v>28</v>
      </c>
      <c r="E5" s="10">
        <v>28.575000000000003</v>
      </c>
      <c r="F5" s="10">
        <v>1.028575</v>
      </c>
      <c r="G5" s="10">
        <v>8.6647500000000015</v>
      </c>
      <c r="H5" s="10">
        <v>4.0999999999999996</v>
      </c>
      <c r="I5" s="10">
        <v>4.1556643590000002</v>
      </c>
      <c r="J5" s="10">
        <v>12.887850790901172</v>
      </c>
      <c r="K5" s="10">
        <v>6.3249999999999993</v>
      </c>
      <c r="L5" s="10">
        <v>2.3250000000000002</v>
      </c>
    </row>
    <row r="6" spans="1:12" x14ac:dyDescent="0.25">
      <c r="A6" s="23"/>
      <c r="B6" s="23"/>
      <c r="C6" s="12">
        <v>1E-3</v>
      </c>
      <c r="D6" s="10">
        <v>29</v>
      </c>
      <c r="E6" s="10">
        <v>29.785</v>
      </c>
      <c r="F6" s="10">
        <v>1.0297850000000002</v>
      </c>
      <c r="G6" s="10">
        <v>8.9672499999999999</v>
      </c>
      <c r="H6" s="10">
        <v>4.0999999999999996</v>
      </c>
      <c r="I6" s="10">
        <v>5.272778434000001</v>
      </c>
      <c r="J6" s="10">
        <v>13.619863931554818</v>
      </c>
      <c r="K6" s="10">
        <v>6.3100000000000005</v>
      </c>
      <c r="L6" s="10">
        <v>2.4</v>
      </c>
    </row>
    <row r="7" spans="1:12" x14ac:dyDescent="0.25">
      <c r="A7" s="23"/>
      <c r="B7" s="23"/>
      <c r="C7" s="12">
        <v>2E-3</v>
      </c>
      <c r="D7" s="10">
        <v>30</v>
      </c>
      <c r="E7" s="10">
        <v>31.22</v>
      </c>
      <c r="F7" s="10">
        <v>1.03122</v>
      </c>
      <c r="G7" s="10">
        <v>9.3260000000000005</v>
      </c>
      <c r="H7" s="10">
        <v>4.0999999999999996</v>
      </c>
      <c r="I7" s="10">
        <v>5.8983623160000009</v>
      </c>
      <c r="J7" s="10">
        <v>15.867610391353633</v>
      </c>
      <c r="K7" s="10">
        <v>6.3650000000000002</v>
      </c>
      <c r="L7" s="10">
        <v>2.2999999999999998</v>
      </c>
    </row>
    <row r="8" spans="1:12" x14ac:dyDescent="0.25">
      <c r="A8" s="23">
        <v>2</v>
      </c>
      <c r="B8" s="23" t="s">
        <v>6</v>
      </c>
      <c r="C8" s="12">
        <v>1E-4</v>
      </c>
      <c r="D8" s="10">
        <v>27.5</v>
      </c>
      <c r="E8" s="10">
        <v>29.18</v>
      </c>
      <c r="F8" s="10">
        <v>1.02918</v>
      </c>
      <c r="G8" s="10">
        <v>8.8369999999999997</v>
      </c>
      <c r="H8" s="10">
        <v>4.2</v>
      </c>
      <c r="I8" s="10">
        <v>5.0999999999999996</v>
      </c>
      <c r="J8" s="10">
        <v>12.844999999999999</v>
      </c>
      <c r="K8" s="10">
        <v>6.0649999999999995</v>
      </c>
      <c r="L8" s="10">
        <v>2.29</v>
      </c>
    </row>
    <row r="9" spans="1:12" x14ac:dyDescent="0.25">
      <c r="A9" s="23"/>
      <c r="B9" s="23"/>
      <c r="C9" s="12">
        <v>5.0000000000000001E-4</v>
      </c>
      <c r="D9" s="10">
        <v>28</v>
      </c>
      <c r="E9" s="10">
        <v>29.630000000000003</v>
      </c>
      <c r="F9" s="10">
        <v>1.02963</v>
      </c>
      <c r="G9" s="10">
        <v>8.9495000000000005</v>
      </c>
      <c r="H9" s="10">
        <v>4.2</v>
      </c>
      <c r="I9" s="10">
        <v>5.5250000000000004</v>
      </c>
      <c r="J9" s="10">
        <v>13.01</v>
      </c>
      <c r="K9" s="10">
        <v>6.01</v>
      </c>
      <c r="L9" s="10">
        <v>2.0449999999999999</v>
      </c>
    </row>
    <row r="10" spans="1:12" x14ac:dyDescent="0.25">
      <c r="A10" s="23"/>
      <c r="B10" s="23"/>
      <c r="C10" s="12">
        <v>1E-3</v>
      </c>
      <c r="D10" s="10">
        <v>27</v>
      </c>
      <c r="E10" s="10">
        <v>23.9</v>
      </c>
      <c r="F10" s="10">
        <v>1.0239</v>
      </c>
      <c r="G10" s="10">
        <v>7.5169999999999995</v>
      </c>
      <c r="H10" s="10">
        <v>4.2</v>
      </c>
      <c r="I10" s="10">
        <v>6.0350000000000001</v>
      </c>
      <c r="J10" s="10">
        <v>13.17</v>
      </c>
      <c r="K10" s="10">
        <v>5.9749999999999996</v>
      </c>
      <c r="L10" s="10">
        <v>2.0499999999999998</v>
      </c>
    </row>
    <row r="11" spans="1:12" x14ac:dyDescent="0.25">
      <c r="A11" s="23"/>
      <c r="B11" s="23"/>
      <c r="C11" s="12">
        <v>2E-3</v>
      </c>
      <c r="D11" s="10">
        <v>28</v>
      </c>
      <c r="E11" s="10">
        <v>29.64</v>
      </c>
      <c r="F11" s="10">
        <v>1.0296400000000001</v>
      </c>
      <c r="G11" s="10">
        <v>8.8679999999999986</v>
      </c>
      <c r="H11" s="10">
        <v>3.8</v>
      </c>
      <c r="I11" s="10">
        <v>5.95</v>
      </c>
      <c r="J11" s="10">
        <v>13.225</v>
      </c>
      <c r="K11" s="10">
        <v>5.89</v>
      </c>
      <c r="L11" s="10">
        <v>2.1800000000000002</v>
      </c>
    </row>
    <row r="12" spans="1:12" x14ac:dyDescent="0.25">
      <c r="A12" s="23"/>
      <c r="B12" s="23"/>
      <c r="C12" s="12">
        <v>4.0000000000000001E-3</v>
      </c>
      <c r="D12" s="10">
        <v>28</v>
      </c>
      <c r="E12" s="10">
        <v>29.84</v>
      </c>
      <c r="F12" s="10">
        <v>1.0298400000000001</v>
      </c>
      <c r="G12" s="10">
        <v>8.8129999999999988</v>
      </c>
      <c r="H12" s="10">
        <v>3.3</v>
      </c>
      <c r="I12" s="10">
        <v>6.12</v>
      </c>
      <c r="J12" s="10">
        <v>13.370000000000001</v>
      </c>
      <c r="K12" s="10">
        <v>5.7450000000000001</v>
      </c>
      <c r="L12" s="10">
        <v>2.2349999999999999</v>
      </c>
    </row>
    <row r="13" spans="1:12" x14ac:dyDescent="0.25">
      <c r="A13" s="23">
        <v>3</v>
      </c>
      <c r="B13" s="23" t="s">
        <v>34</v>
      </c>
      <c r="C13" s="12">
        <v>2.0000000000000001E-4</v>
      </c>
      <c r="D13" s="10">
        <v>28</v>
      </c>
      <c r="E13" s="10">
        <v>29</v>
      </c>
      <c r="F13" s="10">
        <v>1.0289999999999999</v>
      </c>
      <c r="G13" s="10">
        <v>8.7842876106194687</v>
      </c>
      <c r="H13" s="10">
        <v>4.1632743362831857</v>
      </c>
      <c r="I13" s="10">
        <v>3.23</v>
      </c>
      <c r="J13" s="10">
        <v>11.822716855896298</v>
      </c>
      <c r="K13" s="10">
        <v>7.08</v>
      </c>
      <c r="L13" s="10">
        <v>2.0352000000000001</v>
      </c>
    </row>
    <row r="14" spans="1:12" x14ac:dyDescent="0.25">
      <c r="A14" s="23"/>
      <c r="B14" s="23"/>
      <c r="C14" s="12">
        <v>4.0000000000000002E-4</v>
      </c>
      <c r="D14" s="10">
        <v>29</v>
      </c>
      <c r="E14" s="10">
        <v>29.82</v>
      </c>
      <c r="F14" s="10">
        <v>1.02982</v>
      </c>
      <c r="G14" s="10">
        <v>8.9891946902654869</v>
      </c>
      <c r="H14" s="10">
        <v>4.1628318584070803</v>
      </c>
      <c r="I14" s="10">
        <v>3.4849999999999999</v>
      </c>
      <c r="J14" s="10">
        <v>12.074999999999999</v>
      </c>
      <c r="K14" s="10">
        <v>6.99</v>
      </c>
      <c r="L14" s="10">
        <v>2.2000000000000002</v>
      </c>
    </row>
    <row r="15" spans="1:12" x14ac:dyDescent="0.25">
      <c r="A15" s="23"/>
      <c r="B15" s="23"/>
      <c r="C15" s="12">
        <v>8.0000000000000004E-4</v>
      </c>
      <c r="D15" s="10">
        <v>29</v>
      </c>
      <c r="E15" s="10">
        <v>29.84</v>
      </c>
      <c r="F15" s="10">
        <v>1.0298400000000001</v>
      </c>
      <c r="G15" s="10">
        <v>8.9941946902654877</v>
      </c>
      <c r="H15" s="10">
        <v>4.1628318584070803</v>
      </c>
      <c r="I15" s="10">
        <v>1.2749999999999999</v>
      </c>
      <c r="J15" s="10">
        <v>12.03</v>
      </c>
      <c r="K15" s="10">
        <v>6.96</v>
      </c>
      <c r="L15" s="10">
        <v>2.3709499999999997</v>
      </c>
    </row>
    <row r="16" spans="1:12" x14ac:dyDescent="0.25">
      <c r="A16" s="23"/>
      <c r="B16" s="23"/>
      <c r="C16" s="12">
        <v>1E-3</v>
      </c>
      <c r="D16" s="10">
        <v>29</v>
      </c>
      <c r="E16" s="10">
        <v>29.94</v>
      </c>
      <c r="F16" s="10">
        <v>1.0299400000000001</v>
      </c>
      <c r="G16" s="10">
        <v>8.9177999999999997</v>
      </c>
      <c r="H16" s="10">
        <v>3.68</v>
      </c>
      <c r="I16" s="10">
        <v>1.36</v>
      </c>
      <c r="J16" s="10">
        <v>12.045</v>
      </c>
      <c r="K16" s="10">
        <v>6.94</v>
      </c>
      <c r="L16" s="10">
        <v>2.43065</v>
      </c>
    </row>
    <row r="17" spans="1:12" x14ac:dyDescent="0.25">
      <c r="A17" s="23"/>
      <c r="B17" s="23"/>
      <c r="C17" s="12">
        <v>2E-3</v>
      </c>
      <c r="D17" s="10">
        <v>29</v>
      </c>
      <c r="E17" s="10">
        <v>30.06</v>
      </c>
      <c r="F17" s="10">
        <v>1.03006</v>
      </c>
      <c r="G17" s="10">
        <v>8.9457000000000004</v>
      </c>
      <c r="H17" s="10">
        <v>3.67</v>
      </c>
      <c r="I17" s="10">
        <v>1.105</v>
      </c>
      <c r="J17" s="10">
        <v>12.129999999999999</v>
      </c>
      <c r="K17" s="10">
        <v>6.92</v>
      </c>
      <c r="L17" s="10">
        <v>2.5312999999999999</v>
      </c>
    </row>
    <row r="18" spans="1:12" x14ac:dyDescent="0.25">
      <c r="A18" s="23">
        <v>4</v>
      </c>
      <c r="B18" s="23" t="s">
        <v>35</v>
      </c>
      <c r="C18" s="12">
        <v>5.0000000000000001E-4</v>
      </c>
      <c r="D18" s="10">
        <v>27</v>
      </c>
      <c r="E18" s="10">
        <v>28.9</v>
      </c>
      <c r="F18" s="10">
        <v>1.0288999999999999</v>
      </c>
      <c r="G18" s="10">
        <v>8.758897345132743</v>
      </c>
      <c r="H18" s="10">
        <v>4.1614159292035406</v>
      </c>
      <c r="I18" s="10">
        <v>2.38</v>
      </c>
      <c r="J18" s="10">
        <v>12.025</v>
      </c>
      <c r="K18" s="10">
        <v>6.91</v>
      </c>
      <c r="L18" s="10">
        <v>2.181</v>
      </c>
    </row>
    <row r="19" spans="1:12" x14ac:dyDescent="0.25">
      <c r="A19" s="23"/>
      <c r="B19" s="23"/>
      <c r="C19" s="15">
        <v>0.01</v>
      </c>
      <c r="D19" s="10">
        <v>30</v>
      </c>
      <c r="E19" s="10">
        <v>32.08</v>
      </c>
      <c r="F19" s="10">
        <v>1.0320800000000001</v>
      </c>
      <c r="G19" s="10">
        <v>9.4690796460176987</v>
      </c>
      <c r="H19" s="10">
        <v>3.7575221238938057</v>
      </c>
      <c r="I19" s="10">
        <v>2.2949999999999999</v>
      </c>
      <c r="J19" s="10">
        <v>12.865</v>
      </c>
      <c r="K19" s="10">
        <v>6.9</v>
      </c>
      <c r="L19" s="10">
        <v>2.1047000000000002</v>
      </c>
    </row>
    <row r="20" spans="1:12" x14ac:dyDescent="0.25">
      <c r="A20" s="23"/>
      <c r="B20" s="23"/>
      <c r="C20" s="15">
        <v>0.02</v>
      </c>
      <c r="D20" s="10">
        <v>32</v>
      </c>
      <c r="E20" s="10">
        <v>34.159999999999997</v>
      </c>
      <c r="F20" s="10">
        <v>1.03416</v>
      </c>
      <c r="G20" s="10">
        <v>9.9890796460176983</v>
      </c>
      <c r="H20" s="10">
        <v>3.7575221238938057</v>
      </c>
      <c r="I20" s="10">
        <v>2.72</v>
      </c>
      <c r="J20" s="10">
        <v>13.445</v>
      </c>
      <c r="K20" s="10">
        <v>6.88</v>
      </c>
      <c r="L20" s="10">
        <v>1.8811</v>
      </c>
    </row>
    <row r="21" spans="1:12" x14ac:dyDescent="0.25">
      <c r="A21" s="23"/>
      <c r="B21" s="23"/>
      <c r="C21" s="15">
        <v>0.04</v>
      </c>
      <c r="D21" s="10">
        <v>38</v>
      </c>
      <c r="E21" s="10">
        <v>40.159999999999997</v>
      </c>
      <c r="F21" s="10">
        <v>1.04016</v>
      </c>
      <c r="G21" s="10">
        <v>11.489079646017698</v>
      </c>
      <c r="H21" s="10">
        <v>3.7575221238938057</v>
      </c>
      <c r="I21" s="10">
        <v>2.6349999999999998</v>
      </c>
      <c r="J21" s="10">
        <v>14.995000000000001</v>
      </c>
      <c r="K21" s="10">
        <v>6.86</v>
      </c>
      <c r="L21" s="10">
        <v>1.81125</v>
      </c>
    </row>
    <row r="22" spans="1:12" x14ac:dyDescent="0.25">
      <c r="A22" s="23"/>
      <c r="B22" s="23"/>
      <c r="C22" s="15">
        <v>0.05</v>
      </c>
      <c r="D22" s="10">
        <v>40</v>
      </c>
      <c r="E22" s="10">
        <v>42.06</v>
      </c>
      <c r="F22" s="10">
        <v>1.04206</v>
      </c>
      <c r="G22" s="10">
        <v>11.9640796460177</v>
      </c>
      <c r="H22" s="10">
        <v>3.7575221238938057</v>
      </c>
      <c r="I22" s="10">
        <v>2.72</v>
      </c>
      <c r="J22" s="10">
        <v>15.605</v>
      </c>
      <c r="K22" s="10">
        <v>6.85</v>
      </c>
      <c r="L22" s="10">
        <v>1.7330999999999999</v>
      </c>
    </row>
    <row r="23" spans="1:12" x14ac:dyDescent="0.25">
      <c r="A23" s="23">
        <v>5</v>
      </c>
      <c r="B23" s="23" t="s">
        <v>9</v>
      </c>
      <c r="C23" s="12">
        <v>5.0000000000000001E-4</v>
      </c>
      <c r="D23" s="10">
        <v>28</v>
      </c>
      <c r="E23" s="10">
        <v>30.02</v>
      </c>
      <c r="F23" s="10">
        <v>1.0300199999999999</v>
      </c>
      <c r="G23" s="10">
        <v>9.0386000000000006</v>
      </c>
      <c r="H23" s="10">
        <v>4.16</v>
      </c>
      <c r="I23" s="10">
        <v>3.0999999999999996</v>
      </c>
      <c r="J23" s="10">
        <v>12.948507781630505</v>
      </c>
      <c r="K23" s="10">
        <v>7.03</v>
      </c>
      <c r="L23" s="10">
        <v>1.9849999999999999</v>
      </c>
    </row>
    <row r="24" spans="1:12" x14ac:dyDescent="0.25">
      <c r="A24" s="23"/>
      <c r="B24" s="23"/>
      <c r="C24" s="12">
        <v>1E-3</v>
      </c>
      <c r="D24" s="10">
        <v>28</v>
      </c>
      <c r="E24" s="10">
        <v>29.96</v>
      </c>
      <c r="F24" s="10">
        <v>1.02996</v>
      </c>
      <c r="G24" s="10">
        <v>9.0236000000000001</v>
      </c>
      <c r="H24" s="10">
        <v>4.16</v>
      </c>
      <c r="I24" s="10">
        <v>3.09</v>
      </c>
      <c r="J24" s="10">
        <v>13.12622808699988</v>
      </c>
      <c r="K24" s="10">
        <v>7.08</v>
      </c>
      <c r="L24" s="10">
        <v>1.65</v>
      </c>
    </row>
    <row r="25" spans="1:12" x14ac:dyDescent="0.25">
      <c r="A25" s="23"/>
      <c r="B25" s="23"/>
      <c r="C25" s="12">
        <v>2E-3</v>
      </c>
      <c r="D25" s="10">
        <v>28</v>
      </c>
      <c r="E25" s="10">
        <v>29.94</v>
      </c>
      <c r="F25" s="10">
        <v>1.0299400000000001</v>
      </c>
      <c r="G25" s="10">
        <v>9.0186000000000011</v>
      </c>
      <c r="H25" s="10">
        <v>4.16</v>
      </c>
      <c r="I25" s="10">
        <v>2.56</v>
      </c>
      <c r="J25" s="10">
        <v>13.140226244343907</v>
      </c>
      <c r="K25" s="10">
        <v>7.24</v>
      </c>
      <c r="L25" s="10">
        <v>1.6</v>
      </c>
    </row>
    <row r="26" spans="1:12" x14ac:dyDescent="0.25">
      <c r="A26" s="23"/>
      <c r="B26" s="23"/>
      <c r="C26" s="12">
        <v>4.0000000000000001E-3</v>
      </c>
      <c r="D26" s="10">
        <v>30</v>
      </c>
      <c r="E26" s="10">
        <v>31.94</v>
      </c>
      <c r="F26" s="10">
        <v>1.0319400000000001</v>
      </c>
      <c r="G26" s="10">
        <v>9.5186000000000011</v>
      </c>
      <c r="H26" s="10">
        <v>4.16</v>
      </c>
      <c r="I26" s="10">
        <v>3.06</v>
      </c>
      <c r="J26" s="10">
        <v>13.62850742206307</v>
      </c>
      <c r="K26" s="10">
        <v>7.59</v>
      </c>
      <c r="L26" s="10">
        <v>1.6</v>
      </c>
    </row>
    <row r="27" spans="1:12" x14ac:dyDescent="0.25">
      <c r="A27" s="23"/>
      <c r="B27" s="23"/>
      <c r="C27" s="12">
        <v>5.0000000000000001E-3</v>
      </c>
      <c r="D27" s="10">
        <v>32</v>
      </c>
      <c r="E27" s="10">
        <v>33.94</v>
      </c>
      <c r="F27" s="10">
        <v>1.0339400000000001</v>
      </c>
      <c r="G27" s="10">
        <v>9.9345999999999997</v>
      </c>
      <c r="H27" s="10">
        <v>3.76</v>
      </c>
      <c r="I27" s="10">
        <v>3.17</v>
      </c>
      <c r="J27" s="10">
        <v>13.756343283582083</v>
      </c>
      <c r="K27" s="10">
        <v>7.47</v>
      </c>
      <c r="L27" s="10">
        <v>1.6</v>
      </c>
    </row>
    <row r="28" spans="1:12" x14ac:dyDescent="0.25">
      <c r="A28" s="23">
        <v>6</v>
      </c>
      <c r="B28" s="23" t="s">
        <v>10</v>
      </c>
      <c r="C28" s="12">
        <v>5.0000000000000001E-3</v>
      </c>
      <c r="D28" s="10">
        <v>29</v>
      </c>
      <c r="E28" s="10">
        <v>30.5</v>
      </c>
      <c r="F28" s="10">
        <v>1.0305</v>
      </c>
      <c r="G28" s="10">
        <v>9.1591946902654868</v>
      </c>
      <c r="H28" s="10">
        <v>4.1628318584070803</v>
      </c>
      <c r="I28" s="10">
        <v>2.89</v>
      </c>
      <c r="J28" s="10">
        <v>12.824999999999999</v>
      </c>
      <c r="K28" s="10">
        <v>6.97</v>
      </c>
      <c r="L28" s="10">
        <v>1.4</v>
      </c>
    </row>
    <row r="29" spans="1:12" x14ac:dyDescent="0.25">
      <c r="A29" s="23"/>
      <c r="B29" s="23"/>
      <c r="C29" s="12">
        <v>1E-3</v>
      </c>
      <c r="D29" s="10">
        <v>31</v>
      </c>
      <c r="E29" s="10">
        <v>32.46</v>
      </c>
      <c r="F29" s="10">
        <v>1.0324599999999999</v>
      </c>
      <c r="G29" s="10">
        <v>9.649194690265487</v>
      </c>
      <c r="H29" s="10">
        <v>4.1628318584070803</v>
      </c>
      <c r="I29" s="10">
        <v>2.89</v>
      </c>
      <c r="J29" s="10">
        <v>13.365</v>
      </c>
      <c r="K29" s="10">
        <v>6.96</v>
      </c>
      <c r="L29" s="10">
        <v>1.4</v>
      </c>
    </row>
    <row r="30" spans="1:12" x14ac:dyDescent="0.25">
      <c r="A30" s="23"/>
      <c r="B30" s="23"/>
      <c r="C30" s="12">
        <v>1.4999999999999999E-2</v>
      </c>
      <c r="D30" s="10">
        <v>33</v>
      </c>
      <c r="E30" s="10">
        <v>34.479999999999997</v>
      </c>
      <c r="F30" s="10">
        <v>1.0344800000000001</v>
      </c>
      <c r="G30" s="10">
        <v>10.154194690265486</v>
      </c>
      <c r="H30" s="10">
        <v>4.1628318584070803</v>
      </c>
      <c r="I30" s="10">
        <v>2.89</v>
      </c>
      <c r="J30" s="10">
        <v>13.45</v>
      </c>
      <c r="K30" s="10">
        <v>7.09</v>
      </c>
      <c r="L30" s="10">
        <v>1.4</v>
      </c>
    </row>
    <row r="31" spans="1:12" x14ac:dyDescent="0.25">
      <c r="A31" s="23"/>
      <c r="B31" s="23"/>
      <c r="C31" s="12">
        <v>2.5000000000000001E-2</v>
      </c>
      <c r="D31" s="10">
        <v>36</v>
      </c>
      <c r="E31" s="10">
        <v>37.74</v>
      </c>
      <c r="F31" s="10">
        <v>1.0377400000000001</v>
      </c>
      <c r="G31" s="10">
        <v>10.969194690265487</v>
      </c>
      <c r="H31" s="10">
        <v>4.1628318584070803</v>
      </c>
      <c r="I31" s="10">
        <v>2.89</v>
      </c>
      <c r="J31" s="10">
        <v>14.395</v>
      </c>
      <c r="K31" s="10">
        <v>7.1</v>
      </c>
      <c r="L31" s="10">
        <v>1.4</v>
      </c>
    </row>
    <row r="32" spans="1:12" x14ac:dyDescent="0.25">
      <c r="A32" s="23"/>
      <c r="B32" s="23"/>
      <c r="C32" s="12">
        <v>3.5000000000000003E-2</v>
      </c>
      <c r="D32" s="10">
        <v>39</v>
      </c>
      <c r="E32" s="10">
        <v>40.700000000000003</v>
      </c>
      <c r="F32" s="10">
        <v>1.0407</v>
      </c>
      <c r="G32" s="10">
        <v>11.709194690265488</v>
      </c>
      <c r="H32" s="10">
        <v>4.1628318584070803</v>
      </c>
      <c r="I32" s="10">
        <v>2.89</v>
      </c>
      <c r="J32" s="10">
        <v>15.555</v>
      </c>
      <c r="K32" s="10">
        <v>7.11</v>
      </c>
      <c r="L32" s="10">
        <v>1.4</v>
      </c>
    </row>
    <row r="33" spans="1:12" x14ac:dyDescent="0.25">
      <c r="A33" s="23">
        <v>7</v>
      </c>
      <c r="B33" s="23" t="s">
        <v>5</v>
      </c>
      <c r="C33" s="15">
        <v>0.1</v>
      </c>
      <c r="D33" s="10">
        <v>24</v>
      </c>
      <c r="E33" s="10">
        <v>24.9</v>
      </c>
      <c r="F33" s="10">
        <v>1.0248999999999999</v>
      </c>
      <c r="G33" s="10">
        <v>7.6758599999999992</v>
      </c>
      <c r="H33" s="10">
        <v>3.7659999999999987</v>
      </c>
      <c r="I33" s="10">
        <v>2.72</v>
      </c>
      <c r="J33" s="10">
        <v>11.42966989812402</v>
      </c>
      <c r="K33" s="10">
        <v>6.2</v>
      </c>
      <c r="L33" s="10">
        <v>1.7</v>
      </c>
    </row>
    <row r="34" spans="1:12" x14ac:dyDescent="0.25">
      <c r="A34" s="23"/>
      <c r="B34" s="23"/>
      <c r="C34" s="15">
        <v>0.2</v>
      </c>
      <c r="D34" s="10">
        <v>22</v>
      </c>
      <c r="E34" s="10">
        <v>22.9</v>
      </c>
      <c r="F34" s="10">
        <v>1.0228999999999999</v>
      </c>
      <c r="G34" s="10">
        <v>7.0111149999999993</v>
      </c>
      <c r="H34" s="10">
        <v>2.9814999999999969</v>
      </c>
      <c r="I34" s="10">
        <v>2.5499999999999998</v>
      </c>
      <c r="J34" s="10">
        <v>10.021757017157588</v>
      </c>
      <c r="K34" s="10">
        <v>6.21</v>
      </c>
      <c r="L34" s="10">
        <v>1.6</v>
      </c>
    </row>
    <row r="35" spans="1:12" x14ac:dyDescent="0.25">
      <c r="A35" s="23"/>
      <c r="B35" s="23"/>
      <c r="C35" s="15">
        <v>0.3</v>
      </c>
      <c r="D35" s="10">
        <v>19</v>
      </c>
      <c r="E35" s="10">
        <v>20.060000000000002</v>
      </c>
      <c r="F35" s="10">
        <v>1.02006</v>
      </c>
      <c r="G35" s="10">
        <v>6.2339149999999997</v>
      </c>
      <c r="H35" s="10">
        <v>2.6614999999999966</v>
      </c>
      <c r="I35" s="10">
        <v>2.21</v>
      </c>
      <c r="J35" s="10">
        <v>9.1697276015944915</v>
      </c>
      <c r="K35" s="10">
        <v>6.24</v>
      </c>
      <c r="L35" s="10">
        <v>1.56</v>
      </c>
    </row>
    <row r="36" spans="1:12" x14ac:dyDescent="0.25">
      <c r="A36" s="23"/>
      <c r="B36" s="23"/>
      <c r="C36" s="15">
        <v>0.4</v>
      </c>
      <c r="D36" s="10">
        <v>16</v>
      </c>
      <c r="E36" s="10">
        <v>17.060000000000002</v>
      </c>
      <c r="F36" s="10">
        <v>1.0170599999999999</v>
      </c>
      <c r="G36" s="10">
        <v>5.329460000000001</v>
      </c>
      <c r="H36" s="10">
        <v>1.9260000000000055</v>
      </c>
      <c r="I36" s="10">
        <v>2.04</v>
      </c>
      <c r="J36" s="10">
        <v>7.7994187807851816</v>
      </c>
      <c r="K36" s="10">
        <v>6.2649999999999997</v>
      </c>
      <c r="L36" s="10">
        <v>1.1949999999999998</v>
      </c>
    </row>
    <row r="37" spans="1:12" x14ac:dyDescent="0.25">
      <c r="A37" s="23"/>
      <c r="B37" s="23"/>
      <c r="C37" s="15">
        <v>0.5</v>
      </c>
      <c r="D37" s="10">
        <v>13</v>
      </c>
      <c r="E37" s="10">
        <v>14.14</v>
      </c>
      <c r="F37" s="10">
        <v>1.0141399999999998</v>
      </c>
      <c r="G37" s="10">
        <v>4.4976100000000017</v>
      </c>
      <c r="H37" s="10">
        <v>1.4410000000000078</v>
      </c>
      <c r="I37" s="10">
        <v>1.7</v>
      </c>
      <c r="J37" s="10">
        <v>6.2876028456842894</v>
      </c>
      <c r="K37" s="10">
        <v>6.2850000000000001</v>
      </c>
      <c r="L37" s="10">
        <v>1</v>
      </c>
    </row>
  </sheetData>
  <mergeCells count="15">
    <mergeCell ref="B33:B37"/>
    <mergeCell ref="A33:A37"/>
    <mergeCell ref="A1:L2"/>
    <mergeCell ref="B18:B22"/>
    <mergeCell ref="A18:A22"/>
    <mergeCell ref="B23:B27"/>
    <mergeCell ref="A23:A27"/>
    <mergeCell ref="B28:B32"/>
    <mergeCell ref="A28:A32"/>
    <mergeCell ref="B4:B7"/>
    <mergeCell ref="A4:A7"/>
    <mergeCell ref="B8:B12"/>
    <mergeCell ref="A8:A12"/>
    <mergeCell ref="B13:B17"/>
    <mergeCell ref="A13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pane xSplit="3" ySplit="5" topLeftCell="F6" activePane="bottomRight" state="frozen"/>
      <selection pane="topRight" activeCell="D1" sqref="D1"/>
      <selection pane="bottomLeft" activeCell="A6" sqref="A6"/>
      <selection pane="bottomRight" sqref="A1:U3"/>
    </sheetView>
  </sheetViews>
  <sheetFormatPr defaultRowHeight="15.75" x14ac:dyDescent="0.25"/>
  <cols>
    <col min="2" max="2" width="16.25" bestFit="1" customWidth="1"/>
    <col min="3" max="3" width="14" customWidth="1"/>
  </cols>
  <sheetData>
    <row r="1" spans="1:21" x14ac:dyDescent="0.25">
      <c r="A1" s="28" t="s">
        <v>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30"/>
    </row>
    <row r="2" spans="1:2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3"/>
    </row>
    <row r="3" spans="1:2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6"/>
    </row>
    <row r="4" spans="1:21" x14ac:dyDescent="0.25">
      <c r="A4" s="37" t="s">
        <v>38</v>
      </c>
      <c r="B4" s="37" t="s">
        <v>30</v>
      </c>
      <c r="C4" s="37" t="s">
        <v>11</v>
      </c>
      <c r="D4" s="37" t="s">
        <v>39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x14ac:dyDescent="0.25">
      <c r="A5" s="37"/>
      <c r="B5" s="37"/>
      <c r="C5" s="37"/>
      <c r="D5" s="9">
        <v>410</v>
      </c>
      <c r="E5" s="9">
        <v>435</v>
      </c>
      <c r="F5" s="9">
        <v>460</v>
      </c>
      <c r="G5" s="9">
        <v>485</v>
      </c>
      <c r="H5" s="9">
        <v>510</v>
      </c>
      <c r="I5" s="9">
        <v>535</v>
      </c>
      <c r="J5" s="9">
        <v>560</v>
      </c>
      <c r="K5" s="9">
        <v>585</v>
      </c>
      <c r="L5" s="9">
        <v>610</v>
      </c>
      <c r="M5" s="9">
        <v>645</v>
      </c>
      <c r="N5" s="9">
        <v>680</v>
      </c>
      <c r="O5" s="9">
        <v>705</v>
      </c>
      <c r="P5" s="9">
        <v>730</v>
      </c>
      <c r="Q5" s="9">
        <v>760</v>
      </c>
      <c r="R5" s="9">
        <v>810</v>
      </c>
      <c r="S5" s="9">
        <v>860</v>
      </c>
      <c r="T5" s="9">
        <v>900</v>
      </c>
      <c r="U5" s="9">
        <v>940</v>
      </c>
    </row>
    <row r="6" spans="1:21" x14ac:dyDescent="0.25">
      <c r="A6" s="25">
        <v>1</v>
      </c>
      <c r="B6" s="25" t="s">
        <v>4</v>
      </c>
      <c r="C6" s="11" t="s">
        <v>40</v>
      </c>
      <c r="D6" s="11">
        <v>2370.6257142857139</v>
      </c>
      <c r="E6" s="11">
        <v>1129.2957142857142</v>
      </c>
      <c r="F6" s="11">
        <v>2807.4000000000005</v>
      </c>
      <c r="G6" s="11">
        <v>513.20142857142855</v>
      </c>
      <c r="H6" s="11">
        <v>2356.5771428571429</v>
      </c>
      <c r="I6" s="11">
        <v>1521.3114285714285</v>
      </c>
      <c r="J6" s="11">
        <v>466.97857142857146</v>
      </c>
      <c r="K6" s="11">
        <v>465.64142857142855</v>
      </c>
      <c r="L6" s="11">
        <v>1556.8771428571429</v>
      </c>
      <c r="M6" s="11">
        <v>537.55714285714282</v>
      </c>
      <c r="N6" s="11">
        <v>593.91285714285721</v>
      </c>
      <c r="O6" s="11">
        <v>68.371428571428581</v>
      </c>
      <c r="P6" s="11">
        <v>139.87428571428569</v>
      </c>
      <c r="Q6" s="11">
        <v>72.645714285714277</v>
      </c>
      <c r="R6" s="11">
        <v>333.79571428571427</v>
      </c>
      <c r="S6" s="11">
        <v>244.68</v>
      </c>
      <c r="T6" s="11">
        <v>316.49571428571431</v>
      </c>
      <c r="U6" s="11">
        <v>72.172857142857154</v>
      </c>
    </row>
    <row r="7" spans="1:21" x14ac:dyDescent="0.25">
      <c r="A7" s="26"/>
      <c r="B7" s="26"/>
      <c r="C7" s="11" t="s">
        <v>44</v>
      </c>
      <c r="D7" s="11">
        <v>2191.3149999999996</v>
      </c>
      <c r="E7" s="11">
        <v>779.93499999999995</v>
      </c>
      <c r="F7" s="11">
        <v>2524.913333333333</v>
      </c>
      <c r="G7" s="11">
        <v>501.84666666666664</v>
      </c>
      <c r="H7" s="11">
        <v>2343.2933333333335</v>
      </c>
      <c r="I7" s="11">
        <v>1558.9350000000002</v>
      </c>
      <c r="J7" s="11">
        <v>436.80833333333339</v>
      </c>
      <c r="K7" s="11">
        <v>434.86999999999995</v>
      </c>
      <c r="L7" s="11">
        <v>1604.2033333333331</v>
      </c>
      <c r="M7" s="11">
        <v>503.14833333333331</v>
      </c>
      <c r="N7" s="11">
        <v>573.73666666666668</v>
      </c>
      <c r="O7" s="11">
        <v>65.25</v>
      </c>
      <c r="P7" s="11">
        <v>142.01</v>
      </c>
      <c r="Q7" s="11">
        <v>72.391666666666666</v>
      </c>
      <c r="R7" s="11">
        <v>342.21</v>
      </c>
      <c r="S7" s="11">
        <v>247.19000000000003</v>
      </c>
      <c r="T7" s="11">
        <v>303.15000000000003</v>
      </c>
      <c r="U7" s="11">
        <v>68.143333333333331</v>
      </c>
    </row>
    <row r="8" spans="1:21" x14ac:dyDescent="0.25">
      <c r="A8" s="26"/>
      <c r="B8" s="26"/>
      <c r="C8" s="11" t="s">
        <v>45</v>
      </c>
      <c r="D8" s="11">
        <v>2059.645</v>
      </c>
      <c r="E8" s="11">
        <v>568.07666666666671</v>
      </c>
      <c r="F8" s="11">
        <v>1986.3266666666668</v>
      </c>
      <c r="G8" s="11">
        <v>446.74333333333334</v>
      </c>
      <c r="H8" s="11">
        <v>2115.9066666666672</v>
      </c>
      <c r="I8" s="11">
        <v>1397.1366666666665</v>
      </c>
      <c r="J8" s="11">
        <v>379.97</v>
      </c>
      <c r="K8" s="11">
        <v>379.435</v>
      </c>
      <c r="L8" s="11">
        <v>1386.54</v>
      </c>
      <c r="M8" s="11">
        <v>462.18</v>
      </c>
      <c r="N8" s="11">
        <v>505.64000000000004</v>
      </c>
      <c r="O8" s="11">
        <v>58.48</v>
      </c>
      <c r="P8" s="11">
        <v>129.14333333333335</v>
      </c>
      <c r="Q8" s="11">
        <v>64.148333333333326</v>
      </c>
      <c r="R8" s="11">
        <v>295.55</v>
      </c>
      <c r="S8" s="11">
        <v>211.66833333333332</v>
      </c>
      <c r="T8" s="11">
        <v>257.59999999999997</v>
      </c>
      <c r="U8" s="11">
        <v>58.631666666666661</v>
      </c>
    </row>
    <row r="9" spans="1:21" x14ac:dyDescent="0.25">
      <c r="A9" s="26"/>
      <c r="B9" s="26"/>
      <c r="C9" s="11" t="s">
        <v>46</v>
      </c>
      <c r="D9" s="11">
        <v>1856.7</v>
      </c>
      <c r="E9" s="11">
        <v>418.69399999999996</v>
      </c>
      <c r="F9" s="11">
        <v>1760.8199999999997</v>
      </c>
      <c r="G9" s="11">
        <v>427.99800000000005</v>
      </c>
      <c r="H9" s="11">
        <v>2103.6000000000004</v>
      </c>
      <c r="I9" s="11">
        <v>1400.2440000000001</v>
      </c>
      <c r="J9" s="11">
        <v>436.05199999999996</v>
      </c>
      <c r="K9" s="11">
        <v>434.08199999999999</v>
      </c>
      <c r="L9" s="11">
        <v>1541.3979999999999</v>
      </c>
      <c r="M9" s="11">
        <v>505.37600000000003</v>
      </c>
      <c r="N9" s="11">
        <v>576.83600000000001</v>
      </c>
      <c r="O9" s="11">
        <v>64.734000000000009</v>
      </c>
      <c r="P9" s="11">
        <v>139.852</v>
      </c>
      <c r="Q9" s="11">
        <v>71.205999999999989</v>
      </c>
      <c r="R9" s="11">
        <v>332.39</v>
      </c>
      <c r="S9" s="11">
        <v>239.72200000000004</v>
      </c>
      <c r="T9" s="11">
        <v>299.07</v>
      </c>
      <c r="U9" s="11">
        <v>66.054000000000002</v>
      </c>
    </row>
    <row r="10" spans="1:21" x14ac:dyDescent="0.25">
      <c r="A10" s="27"/>
      <c r="B10" s="27"/>
      <c r="C10" s="11" t="s">
        <v>47</v>
      </c>
      <c r="D10" s="11">
        <v>1832.7400000000002</v>
      </c>
      <c r="E10" s="11">
        <v>363.24</v>
      </c>
      <c r="F10" s="11">
        <v>1678.3600000000001</v>
      </c>
      <c r="G10" s="11">
        <v>470.51000000000005</v>
      </c>
      <c r="H10" s="11">
        <v>2261.0439999999994</v>
      </c>
      <c r="I10" s="11">
        <v>1497.1799999999998</v>
      </c>
      <c r="J10" s="11">
        <v>427.79799999999994</v>
      </c>
      <c r="K10" s="11">
        <v>429.05799999999999</v>
      </c>
      <c r="L10" s="11">
        <v>1606.59</v>
      </c>
      <c r="M10" s="11">
        <v>495.80200000000002</v>
      </c>
      <c r="N10" s="11">
        <v>607.78</v>
      </c>
      <c r="O10" s="11">
        <v>64.144000000000005</v>
      </c>
      <c r="P10" s="11">
        <v>145.14600000000002</v>
      </c>
      <c r="Q10" s="11">
        <v>75</v>
      </c>
      <c r="R10" s="11">
        <v>344.67</v>
      </c>
      <c r="S10" s="11">
        <v>249.17</v>
      </c>
      <c r="T10" s="11">
        <v>297.63</v>
      </c>
      <c r="U10" s="11">
        <v>66.242000000000004</v>
      </c>
    </row>
    <row r="11" spans="1:21" x14ac:dyDescent="0.25">
      <c r="A11" s="25">
        <v>2</v>
      </c>
      <c r="B11" s="25" t="s">
        <v>6</v>
      </c>
      <c r="C11" s="11" t="s">
        <v>40</v>
      </c>
      <c r="D11" s="11">
        <v>83.25</v>
      </c>
      <c r="E11" s="11">
        <v>26.680000000000003</v>
      </c>
      <c r="F11" s="11">
        <v>37.65</v>
      </c>
      <c r="G11" s="11">
        <v>6.36</v>
      </c>
      <c r="H11" s="11">
        <v>16.940000000000001</v>
      </c>
      <c r="I11" s="11">
        <v>9.0500000000000007</v>
      </c>
      <c r="J11" s="11">
        <v>11.284999999999998</v>
      </c>
      <c r="K11" s="11">
        <v>11.099999999999998</v>
      </c>
      <c r="L11" s="11">
        <v>14.870000000000001</v>
      </c>
      <c r="M11" s="11">
        <v>15.539999999999996</v>
      </c>
      <c r="N11" s="11">
        <v>20.608750000000001</v>
      </c>
      <c r="O11" s="11">
        <v>2.5099999999999998</v>
      </c>
      <c r="P11" s="11">
        <v>3.1200000000000006</v>
      </c>
      <c r="Q11" s="11">
        <v>3.3000000000000003</v>
      </c>
      <c r="R11" s="11">
        <v>5.9349999999999996</v>
      </c>
      <c r="S11" s="11">
        <v>8.7899999999999991</v>
      </c>
      <c r="T11" s="11">
        <v>5.3800000000000008</v>
      </c>
      <c r="U11" s="11">
        <v>5.61</v>
      </c>
    </row>
    <row r="12" spans="1:21" x14ac:dyDescent="0.25">
      <c r="A12" s="26"/>
      <c r="B12" s="26"/>
      <c r="C12" s="11">
        <v>0.01</v>
      </c>
      <c r="D12" s="11">
        <v>1943.1999999999996</v>
      </c>
      <c r="E12" s="11">
        <v>386.87</v>
      </c>
      <c r="F12" s="11">
        <v>1051.0428571428572</v>
      </c>
      <c r="G12" s="11">
        <v>108.08857142857143</v>
      </c>
      <c r="H12" s="11">
        <v>455.28428571428566</v>
      </c>
      <c r="I12" s="11">
        <v>437.14857142857142</v>
      </c>
      <c r="J12" s="11">
        <v>42.675714285714285</v>
      </c>
      <c r="K12" s="11">
        <v>45.65428571428572</v>
      </c>
      <c r="L12" s="11">
        <v>225.42142857142858</v>
      </c>
      <c r="M12" s="11">
        <v>151.56857142857143</v>
      </c>
      <c r="N12" s="11">
        <v>259.89999999999998</v>
      </c>
      <c r="O12" s="11">
        <v>31.88</v>
      </c>
      <c r="P12" s="11">
        <v>84.412857142857135</v>
      </c>
      <c r="Q12" s="11">
        <v>37.792857142857137</v>
      </c>
      <c r="R12" s="11">
        <v>153.68</v>
      </c>
      <c r="S12" s="11">
        <v>150.04</v>
      </c>
      <c r="T12" s="11">
        <v>189.09714285714287</v>
      </c>
      <c r="U12" s="11">
        <v>36.355714285714285</v>
      </c>
    </row>
    <row r="13" spans="1:21" x14ac:dyDescent="0.25">
      <c r="A13" s="26"/>
      <c r="B13" s="26"/>
      <c r="C13" s="11">
        <v>0.05</v>
      </c>
      <c r="D13" s="11">
        <v>1714.318</v>
      </c>
      <c r="E13" s="11">
        <v>261.08799999999997</v>
      </c>
      <c r="F13" s="11">
        <v>849.62999999999988</v>
      </c>
      <c r="G13" s="11">
        <v>89.015999999999991</v>
      </c>
      <c r="H13" s="11">
        <v>449.95799999999997</v>
      </c>
      <c r="I13" s="11">
        <v>436.77799999999996</v>
      </c>
      <c r="J13" s="11">
        <v>39.625999999999998</v>
      </c>
      <c r="K13" s="11">
        <v>43.158000000000001</v>
      </c>
      <c r="L13" s="11">
        <v>184.99600000000001</v>
      </c>
      <c r="M13" s="11">
        <v>140.45400000000001</v>
      </c>
      <c r="N13" s="11">
        <v>216.21599999999998</v>
      </c>
      <c r="O13" s="11">
        <v>28.722000000000001</v>
      </c>
      <c r="P13" s="11">
        <v>76.081999999999994</v>
      </c>
      <c r="Q13" s="11">
        <v>33.79</v>
      </c>
      <c r="R13" s="11">
        <v>135.73600000000002</v>
      </c>
      <c r="S13" s="11">
        <v>135.79000000000002</v>
      </c>
      <c r="T13" s="11">
        <v>177.648</v>
      </c>
      <c r="U13" s="11">
        <v>33.68</v>
      </c>
    </row>
    <row r="14" spans="1:21" x14ac:dyDescent="0.25">
      <c r="A14" s="26"/>
      <c r="B14" s="26"/>
      <c r="C14" s="11">
        <v>0.1</v>
      </c>
      <c r="D14" s="11">
        <v>2512.9814285714288</v>
      </c>
      <c r="E14" s="11">
        <v>540.2828571428571</v>
      </c>
      <c r="F14" s="11">
        <v>1286.1014285714286</v>
      </c>
      <c r="G14" s="11">
        <v>181.66142857142856</v>
      </c>
      <c r="H14" s="11">
        <v>826.92857142857144</v>
      </c>
      <c r="I14" s="11">
        <v>629.09285714285704</v>
      </c>
      <c r="J14" s="11">
        <v>97.067142857142855</v>
      </c>
      <c r="K14" s="11">
        <v>99.51571428571431</v>
      </c>
      <c r="L14" s="11">
        <v>445.96714285714285</v>
      </c>
      <c r="M14" s="11">
        <v>227.58571428571432</v>
      </c>
      <c r="N14" s="11">
        <v>311.04142857142858</v>
      </c>
      <c r="O14" s="11">
        <v>41.271428571428565</v>
      </c>
      <c r="P14" s="11">
        <v>97.440000000000012</v>
      </c>
      <c r="Q14" s="11">
        <v>43.562857142857141</v>
      </c>
      <c r="R14" s="11">
        <v>179.29</v>
      </c>
      <c r="S14" s="11">
        <v>159.92999999999998</v>
      </c>
      <c r="T14" s="11">
        <v>216.52</v>
      </c>
      <c r="U14" s="11">
        <v>43.702857142857134</v>
      </c>
    </row>
    <row r="15" spans="1:21" x14ac:dyDescent="0.25">
      <c r="A15" s="26"/>
      <c r="B15" s="26"/>
      <c r="C15" s="11">
        <v>0.2</v>
      </c>
      <c r="D15" s="11">
        <v>2315.2033333333334</v>
      </c>
      <c r="E15" s="11">
        <v>491.84833333333336</v>
      </c>
      <c r="F15" s="11">
        <v>1228.2533333333333</v>
      </c>
      <c r="G15" s="11">
        <v>161.37666666666667</v>
      </c>
      <c r="H15" s="11">
        <v>790.9133333333333</v>
      </c>
      <c r="I15" s="11">
        <v>643.12333333333333</v>
      </c>
      <c r="J15" s="11">
        <v>106.10666666666667</v>
      </c>
      <c r="K15" s="11">
        <v>107.88999999999999</v>
      </c>
      <c r="L15" s="11">
        <v>468.17333333333335</v>
      </c>
      <c r="M15" s="11">
        <v>233.745</v>
      </c>
      <c r="N15" s="11">
        <v>324.45166666666665</v>
      </c>
      <c r="O15" s="11">
        <v>40.619999999999997</v>
      </c>
      <c r="P15" s="11">
        <v>96.789999999999978</v>
      </c>
      <c r="Q15" s="11">
        <v>44.371666666666663</v>
      </c>
      <c r="R15" s="11">
        <v>179.97333333333336</v>
      </c>
      <c r="S15" s="11">
        <v>155.27500000000001</v>
      </c>
      <c r="T15" s="11">
        <v>197.98</v>
      </c>
      <c r="U15" s="11">
        <v>40.229999999999997</v>
      </c>
    </row>
    <row r="16" spans="1:21" x14ac:dyDescent="0.25">
      <c r="A16" s="27"/>
      <c r="B16" s="27"/>
      <c r="C16" s="11">
        <v>0.4</v>
      </c>
      <c r="D16" s="11">
        <v>3020.3033333333333</v>
      </c>
      <c r="E16" s="11">
        <v>706.88</v>
      </c>
      <c r="F16" s="11">
        <v>1479.1133333333335</v>
      </c>
      <c r="G16" s="11">
        <v>216.78666666666666</v>
      </c>
      <c r="H16" s="11">
        <v>1045.4566666666667</v>
      </c>
      <c r="I16" s="11">
        <v>780.54333333333341</v>
      </c>
      <c r="J16" s="11">
        <v>158.04333333333332</v>
      </c>
      <c r="K16" s="11">
        <v>158.89999999999998</v>
      </c>
      <c r="L16" s="11">
        <v>635.18333333333339</v>
      </c>
      <c r="M16" s="11">
        <v>293.26</v>
      </c>
      <c r="N16" s="11">
        <v>365.92</v>
      </c>
      <c r="O16" s="11">
        <v>46.06</v>
      </c>
      <c r="P16" s="11">
        <v>102.38</v>
      </c>
      <c r="Q16" s="11">
        <v>47.938333333333333</v>
      </c>
      <c r="R16" s="11">
        <v>196.49</v>
      </c>
      <c r="S16" s="11">
        <v>157.28666666666666</v>
      </c>
      <c r="T16" s="11">
        <v>202.26999999999998</v>
      </c>
      <c r="U16" s="11">
        <v>42.883333333333333</v>
      </c>
    </row>
    <row r="17" spans="1:21" x14ac:dyDescent="0.25">
      <c r="A17" s="25">
        <v>3</v>
      </c>
      <c r="B17" s="25" t="s">
        <v>34</v>
      </c>
      <c r="C17" s="11" t="s">
        <v>40</v>
      </c>
      <c r="D17" s="11">
        <v>8160.4220000000005</v>
      </c>
      <c r="E17" s="11">
        <v>2337.9859999999999</v>
      </c>
      <c r="F17" s="11">
        <v>3543.8520000000003</v>
      </c>
      <c r="G17" s="11">
        <v>629.64800000000002</v>
      </c>
      <c r="H17" s="11">
        <v>2632.1219999999998</v>
      </c>
      <c r="I17" s="11">
        <v>1682.5880000000002</v>
      </c>
      <c r="J17" s="11">
        <v>518.18399999999997</v>
      </c>
      <c r="K17" s="11">
        <v>503.404</v>
      </c>
      <c r="L17" s="11">
        <v>1724.6320000000001</v>
      </c>
      <c r="M17" s="11">
        <v>593.14199999999994</v>
      </c>
      <c r="N17" s="11">
        <v>649.24799999999993</v>
      </c>
      <c r="O17" s="11">
        <v>81.483999999999995</v>
      </c>
      <c r="P17" s="11">
        <v>153.25799999999998</v>
      </c>
      <c r="Q17" s="11">
        <v>80.768000000000001</v>
      </c>
      <c r="R17" s="11">
        <v>366.77</v>
      </c>
      <c r="S17" s="11">
        <v>258.61800000000005</v>
      </c>
      <c r="T17" s="11">
        <v>318.8</v>
      </c>
      <c r="U17" s="11">
        <v>76.157999999999987</v>
      </c>
    </row>
    <row r="18" spans="1:21" x14ac:dyDescent="0.25">
      <c r="A18" s="26"/>
      <c r="B18" s="26"/>
      <c r="C18" s="11">
        <v>0.02</v>
      </c>
      <c r="D18" s="11">
        <v>2985.53</v>
      </c>
      <c r="E18" s="11">
        <v>525.2299999999999</v>
      </c>
      <c r="F18" s="11">
        <v>1187.3720000000001</v>
      </c>
      <c r="G18" s="11">
        <v>115.35999999999999</v>
      </c>
      <c r="H18" s="11">
        <v>532.78800000000001</v>
      </c>
      <c r="I18" s="11">
        <v>506.18199999999996</v>
      </c>
      <c r="J18" s="11">
        <v>47.052</v>
      </c>
      <c r="K18" s="11">
        <v>46.926000000000002</v>
      </c>
      <c r="L18" s="11">
        <v>138.96800000000002</v>
      </c>
      <c r="M18" s="11">
        <v>74.849999999999994</v>
      </c>
      <c r="N18" s="11">
        <v>101.938</v>
      </c>
      <c r="O18" s="11">
        <v>13.568000000000001</v>
      </c>
      <c r="P18" s="11">
        <v>55.194000000000003</v>
      </c>
      <c r="Q18" s="11">
        <v>27.2</v>
      </c>
      <c r="R18" s="11">
        <v>123.62</v>
      </c>
      <c r="S18" s="11">
        <v>158.202</v>
      </c>
      <c r="T18" s="11">
        <v>234.46999999999997</v>
      </c>
      <c r="U18" s="11">
        <v>47.71</v>
      </c>
    </row>
    <row r="19" spans="1:21" x14ac:dyDescent="0.25">
      <c r="A19" s="26"/>
      <c r="B19" s="26"/>
      <c r="C19" s="11">
        <v>0.04</v>
      </c>
      <c r="D19" s="11">
        <v>2767.3740000000003</v>
      </c>
      <c r="E19" s="11">
        <v>471.86599999999999</v>
      </c>
      <c r="F19" s="11">
        <v>1095.502</v>
      </c>
      <c r="G19" s="11">
        <v>103.18600000000001</v>
      </c>
      <c r="H19" s="11">
        <v>502.642</v>
      </c>
      <c r="I19" s="11">
        <v>473.77600000000001</v>
      </c>
      <c r="J19" s="11">
        <v>52.624000000000002</v>
      </c>
      <c r="K19" s="11">
        <v>52.427999999999997</v>
      </c>
      <c r="L19" s="11">
        <v>173.1</v>
      </c>
      <c r="M19" s="11">
        <v>83.522000000000006</v>
      </c>
      <c r="N19" s="11">
        <v>110.22999999999999</v>
      </c>
      <c r="O19" s="11">
        <v>14.986000000000001</v>
      </c>
      <c r="P19" s="11">
        <v>44.898000000000003</v>
      </c>
      <c r="Q19" s="11">
        <v>24.231999999999999</v>
      </c>
      <c r="R19" s="11">
        <v>128.36799999999999</v>
      </c>
      <c r="S19" s="11">
        <v>157.54599999999999</v>
      </c>
      <c r="T19" s="11">
        <v>238.53200000000001</v>
      </c>
      <c r="U19" s="11">
        <v>47.341999999999999</v>
      </c>
    </row>
    <row r="20" spans="1:21" x14ac:dyDescent="0.25">
      <c r="A20" s="26"/>
      <c r="B20" s="26"/>
      <c r="C20" s="11">
        <v>0.08</v>
      </c>
      <c r="D20" s="11">
        <v>2753.27</v>
      </c>
      <c r="E20" s="11">
        <v>432.92666666666668</v>
      </c>
      <c r="F20" s="11">
        <v>1034.5</v>
      </c>
      <c r="G20" s="11">
        <v>95.373333333333321</v>
      </c>
      <c r="H20" s="11">
        <v>476.72666666666663</v>
      </c>
      <c r="I20" s="11">
        <v>479.77500000000003</v>
      </c>
      <c r="J20" s="11">
        <v>47.80833333333333</v>
      </c>
      <c r="K20" s="11">
        <v>47.548333333333339</v>
      </c>
      <c r="L20" s="11">
        <v>113.23666666666666</v>
      </c>
      <c r="M20" s="11">
        <v>75.260000000000005</v>
      </c>
      <c r="N20" s="11">
        <v>84.781666666666666</v>
      </c>
      <c r="O20" s="11">
        <v>13.330000000000004</v>
      </c>
      <c r="P20" s="11">
        <v>50.669999999999995</v>
      </c>
      <c r="Q20" s="11">
        <v>24.591666666666669</v>
      </c>
      <c r="R20" s="11">
        <v>113.8</v>
      </c>
      <c r="S20" s="11">
        <v>148.13333333333333</v>
      </c>
      <c r="T20" s="11">
        <v>230.48000000000002</v>
      </c>
      <c r="U20" s="11">
        <v>46.468333333333334</v>
      </c>
    </row>
    <row r="21" spans="1:21" x14ac:dyDescent="0.25">
      <c r="A21" s="26"/>
      <c r="B21" s="26"/>
      <c r="C21" s="11">
        <v>0.1</v>
      </c>
      <c r="D21" s="11">
        <v>2795.07</v>
      </c>
      <c r="E21" s="11">
        <v>467.67200000000003</v>
      </c>
      <c r="F21" s="11">
        <v>1089.0999999999999</v>
      </c>
      <c r="G21" s="11">
        <v>105.36199999999999</v>
      </c>
      <c r="H21" s="11">
        <v>499.28800000000001</v>
      </c>
      <c r="I21" s="11">
        <v>509.19200000000001</v>
      </c>
      <c r="J21" s="11">
        <v>53.246000000000002</v>
      </c>
      <c r="K21" s="11">
        <v>52.137999999999998</v>
      </c>
      <c r="L21" s="11">
        <v>140.72800000000001</v>
      </c>
      <c r="M21" s="11">
        <v>78.53</v>
      </c>
      <c r="N21" s="11">
        <v>94.05</v>
      </c>
      <c r="O21" s="11">
        <v>14.568000000000001</v>
      </c>
      <c r="P21" s="11">
        <v>57.846000000000004</v>
      </c>
      <c r="Q21" s="11">
        <v>27.856000000000002</v>
      </c>
      <c r="R21" s="11">
        <v>122.47200000000001</v>
      </c>
      <c r="S21" s="11">
        <v>162.6</v>
      </c>
      <c r="T21" s="11">
        <v>235.66</v>
      </c>
      <c r="U21" s="11">
        <v>49.214000000000006</v>
      </c>
    </row>
    <row r="22" spans="1:21" x14ac:dyDescent="0.25">
      <c r="A22" s="27"/>
      <c r="B22" s="27"/>
      <c r="C22" s="11">
        <v>0.2</v>
      </c>
      <c r="D22" s="11">
        <v>2793.71</v>
      </c>
      <c r="E22" s="11">
        <v>466.72200000000004</v>
      </c>
      <c r="F22" s="11">
        <v>1070.2739999999999</v>
      </c>
      <c r="G22" s="11">
        <v>104.096</v>
      </c>
      <c r="H22" s="11">
        <v>505.07600000000002</v>
      </c>
      <c r="I22" s="11">
        <v>492.98999999999995</v>
      </c>
      <c r="J22" s="11">
        <v>43.03</v>
      </c>
      <c r="K22" s="11">
        <v>44.122</v>
      </c>
      <c r="L22" s="11">
        <v>127.73400000000001</v>
      </c>
      <c r="M22" s="11">
        <v>73.948000000000008</v>
      </c>
      <c r="N22" s="11">
        <v>88.99</v>
      </c>
      <c r="O22" s="11">
        <v>12.224</v>
      </c>
      <c r="P22" s="11">
        <v>51.762</v>
      </c>
      <c r="Q22" s="11">
        <v>25.222000000000001</v>
      </c>
      <c r="R22" s="11">
        <v>115.44000000000001</v>
      </c>
      <c r="S22" s="11">
        <v>147.43799999999999</v>
      </c>
      <c r="T22" s="11">
        <v>224.9</v>
      </c>
      <c r="U22" s="11">
        <v>45.654000000000003</v>
      </c>
    </row>
    <row r="23" spans="1:21" x14ac:dyDescent="0.25">
      <c r="A23" s="25">
        <v>4</v>
      </c>
      <c r="B23" s="25" t="s">
        <v>35</v>
      </c>
      <c r="C23" s="11" t="s">
        <v>40</v>
      </c>
      <c r="D23" s="11">
        <v>8230.9299999999985</v>
      </c>
      <c r="E23" s="11">
        <v>2350.7516666666666</v>
      </c>
      <c r="F23" s="11">
        <v>3586.8716666666674</v>
      </c>
      <c r="G23" s="11">
        <v>640.67333333333329</v>
      </c>
      <c r="H23" s="11">
        <v>2722.3166666666662</v>
      </c>
      <c r="I23" s="11">
        <v>1801.39</v>
      </c>
      <c r="J23" s="11">
        <v>539.64833333333343</v>
      </c>
      <c r="K23" s="11">
        <v>525.94833333333338</v>
      </c>
      <c r="L23" s="11">
        <v>1865.9116666666666</v>
      </c>
      <c r="M23" s="11">
        <v>619.71833333333336</v>
      </c>
      <c r="N23" s="11">
        <v>709.41666666666663</v>
      </c>
      <c r="O23" s="11">
        <v>86.466666666666683</v>
      </c>
      <c r="P23" s="11">
        <v>165.52</v>
      </c>
      <c r="Q23" s="11">
        <v>87.910000000000011</v>
      </c>
      <c r="R23" s="11">
        <v>405.3866666666666</v>
      </c>
      <c r="S23" s="11">
        <v>299.19333333333333</v>
      </c>
      <c r="T23" s="11">
        <v>349.41</v>
      </c>
      <c r="U23" s="11">
        <v>82.953333333333333</v>
      </c>
    </row>
    <row r="24" spans="1:21" x14ac:dyDescent="0.25">
      <c r="A24" s="26"/>
      <c r="B24" s="26"/>
      <c r="C24" s="11">
        <v>0.5</v>
      </c>
      <c r="D24" s="11">
        <v>5447.93</v>
      </c>
      <c r="E24" s="11">
        <v>1391.4</v>
      </c>
      <c r="F24" s="11">
        <v>2328.4299999999998</v>
      </c>
      <c r="G24" s="11">
        <v>345.53</v>
      </c>
      <c r="H24" s="11">
        <v>1431.48</v>
      </c>
      <c r="I24" s="11">
        <v>1013.37</v>
      </c>
      <c r="J24" s="11">
        <v>240.83</v>
      </c>
      <c r="K24" s="11">
        <v>251.61</v>
      </c>
      <c r="L24" s="11">
        <v>998.08799999999997</v>
      </c>
      <c r="M24" s="11">
        <v>367.21</v>
      </c>
      <c r="N24" s="11">
        <v>504.43</v>
      </c>
      <c r="O24" s="11">
        <v>57.7</v>
      </c>
      <c r="P24" s="11">
        <v>132.21</v>
      </c>
      <c r="Q24" s="11">
        <v>67.25</v>
      </c>
      <c r="R24" s="11">
        <v>311.92</v>
      </c>
      <c r="S24" s="11">
        <v>274.66000000000003</v>
      </c>
      <c r="T24" s="11">
        <v>321.68</v>
      </c>
      <c r="U24" s="11">
        <v>67.739999999999995</v>
      </c>
    </row>
    <row r="25" spans="1:21" x14ac:dyDescent="0.25">
      <c r="A25" s="26"/>
      <c r="B25" s="26"/>
      <c r="C25" s="11">
        <v>1</v>
      </c>
      <c r="D25" s="11">
        <v>2926.145</v>
      </c>
      <c r="E25" s="11">
        <v>684.0100000000001</v>
      </c>
      <c r="F25" s="11">
        <v>1342.94</v>
      </c>
      <c r="G25" s="11">
        <v>173.035</v>
      </c>
      <c r="H25" s="11">
        <v>803.21999999999991</v>
      </c>
      <c r="I25" s="11">
        <v>654.59333333333336</v>
      </c>
      <c r="J25" s="11">
        <v>138.86833333333331</v>
      </c>
      <c r="K25" s="11">
        <v>159.14333333333335</v>
      </c>
      <c r="L25" s="11">
        <v>702.17333333333329</v>
      </c>
      <c r="M25" s="11">
        <v>268.37833333333327</v>
      </c>
      <c r="N25" s="11">
        <v>436.70666666666665</v>
      </c>
      <c r="O25" s="11">
        <v>46.408333333333331</v>
      </c>
      <c r="P25" s="11">
        <v>116.54</v>
      </c>
      <c r="Q25" s="11">
        <v>59.343333333333341</v>
      </c>
      <c r="R25" s="11">
        <v>272.48666666666668</v>
      </c>
      <c r="S25" s="11">
        <v>269.8966666666667</v>
      </c>
      <c r="T25" s="11">
        <v>308.23999999999995</v>
      </c>
      <c r="U25" s="11">
        <v>62.370000000000005</v>
      </c>
    </row>
    <row r="26" spans="1:21" x14ac:dyDescent="0.25">
      <c r="A26" s="26"/>
      <c r="B26" s="26"/>
      <c r="C26" s="11">
        <v>2</v>
      </c>
      <c r="D26" s="11">
        <v>5077.3999999999996</v>
      </c>
      <c r="E26" s="11">
        <v>1375.33</v>
      </c>
      <c r="F26" s="11">
        <v>2219.77</v>
      </c>
      <c r="G26" s="11">
        <v>361.06</v>
      </c>
      <c r="H26" s="11">
        <v>1507.21</v>
      </c>
      <c r="I26" s="11">
        <v>1020.25</v>
      </c>
      <c r="J26" s="11">
        <v>265.10000000000002</v>
      </c>
      <c r="K26" s="11">
        <v>279.67</v>
      </c>
      <c r="L26" s="11">
        <v>1127.5899999999999</v>
      </c>
      <c r="M26" s="11">
        <v>397.01</v>
      </c>
      <c r="N26" s="11">
        <v>543.57000000000005</v>
      </c>
      <c r="O26" s="11">
        <v>61.2</v>
      </c>
      <c r="P26" s="11">
        <v>138.88999999999999</v>
      </c>
      <c r="Q26" s="11">
        <v>70.88</v>
      </c>
      <c r="R26" s="11">
        <v>319.14999999999998</v>
      </c>
      <c r="S26" s="11">
        <v>280.88</v>
      </c>
      <c r="T26" s="11">
        <v>322.89</v>
      </c>
      <c r="U26" s="11">
        <v>70.17</v>
      </c>
    </row>
    <row r="27" spans="1:21" x14ac:dyDescent="0.25">
      <c r="A27" s="26"/>
      <c r="B27" s="26"/>
      <c r="C27" s="11">
        <v>4</v>
      </c>
      <c r="D27" s="11">
        <v>3488.2719999999999</v>
      </c>
      <c r="E27" s="11">
        <v>889.79800000000012</v>
      </c>
      <c r="F27" s="11">
        <v>1723.1659999999999</v>
      </c>
      <c r="G27" s="11">
        <v>236.52599999999998</v>
      </c>
      <c r="H27" s="11">
        <v>1063.1420000000001</v>
      </c>
      <c r="I27" s="11">
        <v>835.41399999999999</v>
      </c>
      <c r="J27" s="11">
        <v>179.334</v>
      </c>
      <c r="K27" s="11">
        <v>199.66200000000001</v>
      </c>
      <c r="L27" s="11">
        <v>843.92799999999988</v>
      </c>
      <c r="M27" s="11">
        <v>312.892</v>
      </c>
      <c r="N27" s="11">
        <v>471.66199999999998</v>
      </c>
      <c r="O27" s="11">
        <v>50.831999999999994</v>
      </c>
      <c r="P27" s="11">
        <v>122.702</v>
      </c>
      <c r="Q27" s="11">
        <v>62.637999999999998</v>
      </c>
      <c r="R27" s="11">
        <v>289.32399999999996</v>
      </c>
      <c r="S27" s="11">
        <v>276.85599999999999</v>
      </c>
      <c r="T27" s="11">
        <v>316.64999999999998</v>
      </c>
      <c r="U27" s="11">
        <v>65.678000000000011</v>
      </c>
    </row>
    <row r="28" spans="1:21" x14ac:dyDescent="0.25">
      <c r="A28" s="27"/>
      <c r="B28" s="27"/>
      <c r="C28" s="11">
        <v>5</v>
      </c>
      <c r="D28" s="11">
        <v>4953.6779999999999</v>
      </c>
      <c r="E28" s="11">
        <v>1295.1559999999999</v>
      </c>
      <c r="F28" s="11">
        <v>2269.88</v>
      </c>
      <c r="G28" s="11">
        <v>351.15600000000001</v>
      </c>
      <c r="H28" s="11">
        <v>1523.3020000000001</v>
      </c>
      <c r="I28" s="11">
        <v>1089.5099999999998</v>
      </c>
      <c r="J28" s="11">
        <v>270.03199999999998</v>
      </c>
      <c r="K28" s="11">
        <v>286.84399999999999</v>
      </c>
      <c r="L28" s="11">
        <v>1152.0319999999999</v>
      </c>
      <c r="M28" s="11">
        <v>404.75400000000002</v>
      </c>
      <c r="N28" s="11">
        <v>558.43200000000002</v>
      </c>
      <c r="O28" s="11">
        <v>61.213999999999999</v>
      </c>
      <c r="P28" s="11">
        <v>138.60399999999998</v>
      </c>
      <c r="Q28" s="11">
        <v>71.210000000000008</v>
      </c>
      <c r="R28" s="11">
        <v>326.33000000000004</v>
      </c>
      <c r="S28" s="11">
        <v>284.76600000000002</v>
      </c>
      <c r="T28" s="11">
        <v>333.28000000000009</v>
      </c>
      <c r="U28" s="11">
        <v>71.287999999999982</v>
      </c>
    </row>
    <row r="29" spans="1:21" x14ac:dyDescent="0.25">
      <c r="A29" s="25">
        <v>5</v>
      </c>
      <c r="B29" s="25" t="s">
        <v>9</v>
      </c>
      <c r="C29" s="11" t="s">
        <v>40</v>
      </c>
      <c r="D29" s="11">
        <v>5799.4600000000009</v>
      </c>
      <c r="E29" s="11">
        <v>1440.944</v>
      </c>
      <c r="F29" s="11">
        <v>2270.4499999999998</v>
      </c>
      <c r="G29" s="11">
        <v>364.78199999999998</v>
      </c>
      <c r="H29" s="11">
        <v>1684.4039999999998</v>
      </c>
      <c r="I29" s="11">
        <v>1231.18</v>
      </c>
      <c r="J29" s="11">
        <v>359.18</v>
      </c>
      <c r="K29" s="11">
        <v>409.65600000000006</v>
      </c>
      <c r="L29" s="11">
        <v>1459.6940000000002</v>
      </c>
      <c r="M29" s="11">
        <v>507.98999999999995</v>
      </c>
      <c r="N29" s="11">
        <v>540.03</v>
      </c>
      <c r="O29" s="11">
        <v>67.244</v>
      </c>
      <c r="P29" s="11">
        <v>132.208</v>
      </c>
      <c r="Q29" s="11">
        <v>67.911999999999992</v>
      </c>
      <c r="R29" s="11">
        <v>307.83</v>
      </c>
      <c r="S29" s="11">
        <v>215.77000000000004</v>
      </c>
      <c r="T29" s="11">
        <v>260.79000000000002</v>
      </c>
      <c r="U29" s="11">
        <v>62.493999999999993</v>
      </c>
    </row>
    <row r="30" spans="1:21" x14ac:dyDescent="0.25">
      <c r="A30" s="26"/>
      <c r="B30" s="26"/>
      <c r="C30" s="11">
        <v>0.05</v>
      </c>
      <c r="D30" s="11">
        <v>5540.1840000000002</v>
      </c>
      <c r="E30" s="11">
        <v>1353.66</v>
      </c>
      <c r="F30" s="11">
        <v>2145.4379999999996</v>
      </c>
      <c r="G30" s="11">
        <v>340.80200000000002</v>
      </c>
      <c r="H30" s="11">
        <v>1556.798</v>
      </c>
      <c r="I30" s="11">
        <v>1110.0160000000001</v>
      </c>
      <c r="J30" s="11">
        <v>295.51800000000003</v>
      </c>
      <c r="K30" s="11">
        <v>368.14</v>
      </c>
      <c r="L30" s="11">
        <v>1391.86</v>
      </c>
      <c r="M30" s="11">
        <v>491.95799999999997</v>
      </c>
      <c r="N30" s="11">
        <v>517.17399999999998</v>
      </c>
      <c r="O30" s="11">
        <v>64.22999999999999</v>
      </c>
      <c r="P30" s="11">
        <v>125.974</v>
      </c>
      <c r="Q30" s="11">
        <v>64.78</v>
      </c>
      <c r="R30" s="11">
        <v>292.59799999999996</v>
      </c>
      <c r="S30" s="11">
        <v>207.642</v>
      </c>
      <c r="T30" s="11">
        <v>248.21999999999997</v>
      </c>
      <c r="U30" s="11">
        <v>60.065999999999995</v>
      </c>
    </row>
    <row r="31" spans="1:21" x14ac:dyDescent="0.25">
      <c r="A31" s="26"/>
      <c r="B31" s="26"/>
      <c r="C31" s="11">
        <v>0.1</v>
      </c>
      <c r="D31" s="11">
        <v>5155.9816666666675</v>
      </c>
      <c r="E31" s="11">
        <v>1208.4083333333333</v>
      </c>
      <c r="F31" s="11">
        <v>2004.2133333333331</v>
      </c>
      <c r="G31" s="11">
        <v>302.01666666666671</v>
      </c>
      <c r="H31" s="11">
        <v>1377.0166666666667</v>
      </c>
      <c r="I31" s="11">
        <v>985.95499999999993</v>
      </c>
      <c r="J31" s="11">
        <v>226.82833333333335</v>
      </c>
      <c r="K31" s="11">
        <v>322.55166666666668</v>
      </c>
      <c r="L31" s="11">
        <v>1335.8883333333333</v>
      </c>
      <c r="M31" s="11">
        <v>478.26666666666671</v>
      </c>
      <c r="N31" s="11">
        <v>503.2833333333333</v>
      </c>
      <c r="O31" s="11">
        <v>60.919999999999995</v>
      </c>
      <c r="P31" s="11">
        <v>123.56000000000002</v>
      </c>
      <c r="Q31" s="11">
        <v>62.363333333333337</v>
      </c>
      <c r="R31" s="11">
        <v>279.99</v>
      </c>
      <c r="S31" s="11">
        <v>197.56666666666669</v>
      </c>
      <c r="T31" s="11">
        <v>242.34</v>
      </c>
      <c r="U31" s="11">
        <v>56.13</v>
      </c>
    </row>
    <row r="32" spans="1:21" x14ac:dyDescent="0.25">
      <c r="A32" s="26"/>
      <c r="B32" s="26"/>
      <c r="C32" s="11">
        <v>0.2</v>
      </c>
      <c r="D32" s="11">
        <v>5638.05</v>
      </c>
      <c r="E32" s="11">
        <v>1430.65</v>
      </c>
      <c r="F32" s="11">
        <v>2338.4079999999999</v>
      </c>
      <c r="G32" s="11">
        <v>362.24</v>
      </c>
      <c r="H32" s="11">
        <v>1553.144</v>
      </c>
      <c r="I32" s="11">
        <v>996.01599999999996</v>
      </c>
      <c r="J32" s="11">
        <v>245.36999999999998</v>
      </c>
      <c r="K32" s="11">
        <v>331.738</v>
      </c>
      <c r="L32" s="11">
        <v>1318.306</v>
      </c>
      <c r="M32" s="11">
        <v>485.48999999999995</v>
      </c>
      <c r="N32" s="11">
        <v>502.61</v>
      </c>
      <c r="O32" s="11">
        <v>61.55</v>
      </c>
      <c r="P32" s="11">
        <v>121.298</v>
      </c>
      <c r="Q32" s="11">
        <v>61.320000000000007</v>
      </c>
      <c r="R32" s="11">
        <v>281.63</v>
      </c>
      <c r="S32" s="11">
        <v>192.26</v>
      </c>
      <c r="T32" s="11">
        <v>242.12200000000001</v>
      </c>
      <c r="U32" s="11">
        <v>56.318000000000005</v>
      </c>
    </row>
    <row r="33" spans="1:21" x14ac:dyDescent="0.25">
      <c r="A33" s="26"/>
      <c r="B33" s="26"/>
      <c r="C33" s="11">
        <v>0.4</v>
      </c>
      <c r="D33" s="11">
        <v>5374.8700000000008</v>
      </c>
      <c r="E33" s="11">
        <v>1351.1820000000002</v>
      </c>
      <c r="F33" s="11">
        <v>2240.134</v>
      </c>
      <c r="G33" s="11">
        <v>350.06599999999997</v>
      </c>
      <c r="H33" s="11">
        <v>1447.1659999999997</v>
      </c>
      <c r="I33" s="11">
        <v>950.12999999999988</v>
      </c>
      <c r="J33" s="11">
        <v>222.15600000000001</v>
      </c>
      <c r="K33" s="11">
        <v>319.28399999999999</v>
      </c>
      <c r="L33" s="11">
        <v>1331.96</v>
      </c>
      <c r="M33" s="11">
        <v>479.524</v>
      </c>
      <c r="N33" s="11">
        <v>499.17200000000003</v>
      </c>
      <c r="O33" s="11">
        <v>61.886000000000003</v>
      </c>
      <c r="P33" s="11">
        <v>123.482</v>
      </c>
      <c r="Q33" s="11">
        <v>62.474000000000004</v>
      </c>
      <c r="R33" s="11">
        <v>279.17</v>
      </c>
      <c r="S33" s="11">
        <v>198.85</v>
      </c>
      <c r="T33" s="11">
        <v>241.53000000000003</v>
      </c>
      <c r="U33" s="11">
        <v>57.258000000000003</v>
      </c>
    </row>
    <row r="34" spans="1:21" x14ac:dyDescent="0.25">
      <c r="A34" s="27"/>
      <c r="B34" s="27"/>
      <c r="C34" s="11">
        <v>0.5</v>
      </c>
      <c r="D34" s="11">
        <v>4932.6949999999997</v>
      </c>
      <c r="E34" s="11">
        <v>1208.8833333333332</v>
      </c>
      <c r="F34" s="11">
        <v>2108.3833333333337</v>
      </c>
      <c r="G34" s="11">
        <v>302.77499999999998</v>
      </c>
      <c r="H34" s="11">
        <v>1141.5116666666665</v>
      </c>
      <c r="I34" s="11">
        <v>755.56666666666661</v>
      </c>
      <c r="J34" s="11">
        <v>157.61166666666668</v>
      </c>
      <c r="K34" s="11">
        <v>265.26666666666665</v>
      </c>
      <c r="L34" s="11">
        <v>1266.33</v>
      </c>
      <c r="M34" s="11">
        <v>466.20166666666665</v>
      </c>
      <c r="N34" s="11">
        <v>486.43</v>
      </c>
      <c r="O34" s="11">
        <v>58.971666666666664</v>
      </c>
      <c r="P34" s="11">
        <v>120.44</v>
      </c>
      <c r="Q34" s="11">
        <v>60.44166666666667</v>
      </c>
      <c r="R34" s="11">
        <v>266.07</v>
      </c>
      <c r="S34" s="11">
        <v>190.61166666666665</v>
      </c>
      <c r="T34" s="11">
        <v>231.28</v>
      </c>
      <c r="U34" s="11">
        <v>53.948333333333331</v>
      </c>
    </row>
    <row r="35" spans="1:21" x14ac:dyDescent="0.25">
      <c r="A35" s="25">
        <v>6</v>
      </c>
      <c r="B35" s="25" t="s">
        <v>10</v>
      </c>
      <c r="C35" s="11" t="s">
        <v>40</v>
      </c>
      <c r="D35" s="11">
        <v>1647.74</v>
      </c>
      <c r="E35" s="11">
        <v>132.57</v>
      </c>
      <c r="F35" s="11">
        <v>700.22</v>
      </c>
      <c r="G35" s="11">
        <v>42.01</v>
      </c>
      <c r="H35" s="11">
        <v>384.1</v>
      </c>
      <c r="I35" s="11">
        <v>483.87</v>
      </c>
      <c r="J35" s="11">
        <v>62.04</v>
      </c>
      <c r="K35" s="11">
        <v>74.7</v>
      </c>
      <c r="L35" s="11">
        <v>222.57</v>
      </c>
      <c r="M35" s="11">
        <v>123.57</v>
      </c>
      <c r="N35" s="11">
        <v>120.21</v>
      </c>
      <c r="O35" s="11">
        <v>16.75</v>
      </c>
      <c r="P35" s="11">
        <v>55.64</v>
      </c>
      <c r="Q35" s="11">
        <v>24.63</v>
      </c>
      <c r="R35" s="11">
        <v>90.16</v>
      </c>
      <c r="S35" s="11">
        <v>59.19</v>
      </c>
      <c r="T35" s="11">
        <v>99.29</v>
      </c>
      <c r="U35" s="11">
        <v>17.78</v>
      </c>
    </row>
    <row r="36" spans="1:21" x14ac:dyDescent="0.25">
      <c r="A36" s="26"/>
      <c r="B36" s="26"/>
      <c r="C36" s="11">
        <v>5.0000000000000001E-3</v>
      </c>
      <c r="D36" s="11">
        <v>1539.11</v>
      </c>
      <c r="E36" s="11">
        <v>131.86000000000001</v>
      </c>
      <c r="F36" s="11">
        <v>677.63</v>
      </c>
      <c r="G36" s="11">
        <v>37.35</v>
      </c>
      <c r="H36" s="11">
        <v>348.6</v>
      </c>
      <c r="I36" s="11">
        <v>440.67</v>
      </c>
      <c r="J36" s="11">
        <v>46.56</v>
      </c>
      <c r="K36" s="11">
        <v>76.64</v>
      </c>
      <c r="L36" s="11">
        <v>311.89999999999998</v>
      </c>
      <c r="M36" s="11">
        <v>199.81</v>
      </c>
      <c r="N36" s="11">
        <v>215.91</v>
      </c>
      <c r="O36" s="11">
        <v>25.54</v>
      </c>
      <c r="P36" s="11">
        <v>66.650000000000006</v>
      </c>
      <c r="Q36" s="11">
        <v>31.53</v>
      </c>
      <c r="R36" s="11">
        <v>123.72</v>
      </c>
      <c r="S36" s="11">
        <v>108.9</v>
      </c>
      <c r="T36" s="11">
        <v>147.37</v>
      </c>
      <c r="U36" s="11">
        <v>27.36</v>
      </c>
    </row>
    <row r="37" spans="1:21" x14ac:dyDescent="0.25">
      <c r="A37" s="26"/>
      <c r="B37" s="26"/>
      <c r="C37" s="11">
        <v>0.01</v>
      </c>
      <c r="D37" s="11">
        <v>1609.59</v>
      </c>
      <c r="E37" s="11">
        <v>129.86000000000001</v>
      </c>
      <c r="F37" s="11">
        <v>672.5</v>
      </c>
      <c r="G37" s="11">
        <v>36.33</v>
      </c>
      <c r="H37" s="11">
        <v>360.34</v>
      </c>
      <c r="I37" s="11">
        <v>424.55</v>
      </c>
      <c r="J37" s="11">
        <v>36.700000000000003</v>
      </c>
      <c r="K37" s="11">
        <v>54.55</v>
      </c>
      <c r="L37" s="11">
        <v>259.56</v>
      </c>
      <c r="M37" s="11">
        <v>145.02000000000001</v>
      </c>
      <c r="N37" s="11">
        <v>194.75</v>
      </c>
      <c r="O37" s="11">
        <v>21.17</v>
      </c>
      <c r="P37" s="11">
        <v>65.48</v>
      </c>
      <c r="Q37" s="11">
        <v>30.26</v>
      </c>
      <c r="R37" s="11">
        <v>120.93</v>
      </c>
      <c r="S37" s="11">
        <v>110.8</v>
      </c>
      <c r="T37" s="11">
        <v>146.54</v>
      </c>
      <c r="U37" s="11">
        <v>28.07</v>
      </c>
    </row>
    <row r="38" spans="1:21" x14ac:dyDescent="0.25">
      <c r="A38" s="26"/>
      <c r="B38" s="26"/>
      <c r="C38" s="11">
        <v>1.4999999999999999E-2</v>
      </c>
      <c r="D38" s="11">
        <v>1589.44</v>
      </c>
      <c r="E38" s="11">
        <v>145.97999999999999</v>
      </c>
      <c r="F38" s="11">
        <v>676.42</v>
      </c>
      <c r="G38" s="11">
        <v>38.880000000000003</v>
      </c>
      <c r="H38" s="11">
        <v>360.88</v>
      </c>
      <c r="I38" s="11">
        <v>445.24</v>
      </c>
      <c r="J38" s="11">
        <v>37.770000000000003</v>
      </c>
      <c r="K38" s="11">
        <v>57.74</v>
      </c>
      <c r="L38" s="11">
        <v>310.3</v>
      </c>
      <c r="M38" s="11">
        <v>159.59</v>
      </c>
      <c r="N38" s="11">
        <v>239.27</v>
      </c>
      <c r="O38" s="11">
        <v>22.86</v>
      </c>
      <c r="P38" s="11">
        <v>79.819999999999993</v>
      </c>
      <c r="Q38" s="11">
        <v>37.909999999999997</v>
      </c>
      <c r="R38" s="11">
        <v>144.75</v>
      </c>
      <c r="S38" s="11">
        <v>145.68</v>
      </c>
      <c r="T38" s="11">
        <v>190.8</v>
      </c>
      <c r="U38" s="11">
        <v>39.29</v>
      </c>
    </row>
    <row r="39" spans="1:21" x14ac:dyDescent="0.25">
      <c r="A39" s="26"/>
      <c r="B39" s="26"/>
      <c r="C39" s="11">
        <v>2.5000000000000001E-2</v>
      </c>
      <c r="D39" s="11">
        <v>1577.38</v>
      </c>
      <c r="E39" s="11">
        <v>111.49</v>
      </c>
      <c r="F39" s="11">
        <v>641.98</v>
      </c>
      <c r="G39" s="11">
        <v>29.97</v>
      </c>
      <c r="H39" s="11">
        <v>321.29000000000002</v>
      </c>
      <c r="I39" s="11">
        <v>423.16</v>
      </c>
      <c r="J39" s="11">
        <v>28.17</v>
      </c>
      <c r="K39" s="11">
        <v>38.520000000000003</v>
      </c>
      <c r="L39" s="11">
        <v>261.42</v>
      </c>
      <c r="M39" s="11">
        <v>100.21</v>
      </c>
      <c r="N39" s="11">
        <v>190.32</v>
      </c>
      <c r="O39" s="11">
        <v>19.850000000000001</v>
      </c>
      <c r="P39" s="11">
        <v>72.81</v>
      </c>
      <c r="Q39" s="11">
        <v>34.119999999999997</v>
      </c>
      <c r="R39" s="11">
        <v>140.32</v>
      </c>
      <c r="S39" s="11">
        <v>138.87</v>
      </c>
      <c r="T39" s="11">
        <v>199.42</v>
      </c>
      <c r="U39" s="11">
        <v>40.04</v>
      </c>
    </row>
    <row r="40" spans="1:21" x14ac:dyDescent="0.25">
      <c r="A40" s="27"/>
      <c r="B40" s="27"/>
      <c r="C40" s="11">
        <v>3.5000000000000003E-2</v>
      </c>
      <c r="D40" s="11">
        <v>1582.22</v>
      </c>
      <c r="E40" s="11">
        <v>94.1</v>
      </c>
      <c r="F40" s="11">
        <v>622.67999999999995</v>
      </c>
      <c r="G40" s="11">
        <v>25.66</v>
      </c>
      <c r="H40" s="11">
        <v>293.12</v>
      </c>
      <c r="I40" s="11">
        <v>417.37</v>
      </c>
      <c r="J40" s="11">
        <v>23.28</v>
      </c>
      <c r="K40" s="11">
        <v>31.62</v>
      </c>
      <c r="L40" s="11">
        <v>113.28</v>
      </c>
      <c r="M40" s="11">
        <v>83.7</v>
      </c>
      <c r="N40" s="11">
        <v>116.17</v>
      </c>
      <c r="O40" s="11">
        <v>13.82</v>
      </c>
      <c r="P40" s="11">
        <v>54.67</v>
      </c>
      <c r="Q40" s="11">
        <v>25.65</v>
      </c>
      <c r="R40" s="11">
        <v>107.35</v>
      </c>
      <c r="S40" s="11">
        <v>117</v>
      </c>
      <c r="T40" s="11">
        <v>190.21</v>
      </c>
      <c r="U40" s="11">
        <v>39.29</v>
      </c>
    </row>
  </sheetData>
  <mergeCells count="17">
    <mergeCell ref="A6:A10"/>
    <mergeCell ref="B6:B10"/>
    <mergeCell ref="A1:U3"/>
    <mergeCell ref="A4:A5"/>
    <mergeCell ref="B4:B5"/>
    <mergeCell ref="C4:C5"/>
    <mergeCell ref="D4:U4"/>
    <mergeCell ref="A29:A34"/>
    <mergeCell ref="B29:B34"/>
    <mergeCell ref="A35:A40"/>
    <mergeCell ref="B35:B40"/>
    <mergeCell ref="A11:A16"/>
    <mergeCell ref="B11:B16"/>
    <mergeCell ref="A17:A22"/>
    <mergeCell ref="B17:B22"/>
    <mergeCell ref="A23:A28"/>
    <mergeCell ref="B23:B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workbookViewId="0">
      <pane ySplit="4" topLeftCell="A5" activePane="bottomLeft" state="frozen"/>
      <selection pane="bottomLeft" activeCell="A4" sqref="A4:L4"/>
    </sheetView>
  </sheetViews>
  <sheetFormatPr defaultRowHeight="15.75" x14ac:dyDescent="0.25"/>
  <cols>
    <col min="2" max="2" width="18.75" customWidth="1"/>
    <col min="3" max="3" width="17" customWidth="1"/>
    <col min="4" max="4" width="15.25" customWidth="1"/>
    <col min="6" max="6" width="11" customWidth="1"/>
    <col min="7" max="7" width="10.75" customWidth="1"/>
    <col min="9" max="9" width="10.375" customWidth="1"/>
    <col min="10" max="10" width="15.375" customWidth="1"/>
  </cols>
  <sheetData>
    <row r="1" spans="1:16" ht="15.6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6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6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6" ht="31.5" x14ac:dyDescent="0.25">
      <c r="A4" s="9" t="s">
        <v>54</v>
      </c>
      <c r="B4" s="16" t="s">
        <v>53</v>
      </c>
      <c r="C4" s="9" t="s">
        <v>11</v>
      </c>
      <c r="D4" s="16" t="s">
        <v>48</v>
      </c>
      <c r="E4" s="9" t="s">
        <v>1</v>
      </c>
      <c r="F4" s="16" t="s">
        <v>49</v>
      </c>
      <c r="G4" s="16" t="s">
        <v>2</v>
      </c>
      <c r="H4" s="9" t="s">
        <v>50</v>
      </c>
      <c r="I4" s="16" t="s">
        <v>29</v>
      </c>
      <c r="J4" s="16" t="s">
        <v>51</v>
      </c>
      <c r="K4" s="16" t="s">
        <v>3</v>
      </c>
      <c r="L4" s="16" t="s">
        <v>52</v>
      </c>
      <c r="M4" s="1"/>
    </row>
    <row r="5" spans="1:16" x14ac:dyDescent="0.25">
      <c r="A5" s="25">
        <v>1</v>
      </c>
      <c r="B5" s="25" t="s">
        <v>4</v>
      </c>
      <c r="C5" s="38">
        <v>5.0000000000000001E-4</v>
      </c>
      <c r="D5" s="11">
        <v>27</v>
      </c>
      <c r="E5" s="11">
        <f>D5+(0.2*(19-15.5))</f>
        <v>27.7</v>
      </c>
      <c r="F5" s="11">
        <f>(E5/1000)+1</f>
        <v>1.0277000000000001</v>
      </c>
      <c r="G5" s="11">
        <f>(E5/4)+(0.21*H5)+0.66</f>
        <v>8.4459999999999997</v>
      </c>
      <c r="H5" s="11">
        <v>4.0999999999999996</v>
      </c>
      <c r="I5" s="18">
        <v>3.2172885359999999</v>
      </c>
      <c r="J5" s="18">
        <v>12.7970678260191</v>
      </c>
      <c r="K5" s="11">
        <v>6.27</v>
      </c>
      <c r="L5" s="18">
        <v>2.4</v>
      </c>
      <c r="O5" s="2"/>
    </row>
    <row r="6" spans="1:16" x14ac:dyDescent="0.25">
      <c r="A6" s="26"/>
      <c r="B6" s="26"/>
      <c r="C6" s="42"/>
      <c r="D6" s="11">
        <v>27</v>
      </c>
      <c r="E6" s="11">
        <f>D6+(0.2*(19-15.5))</f>
        <v>27.7</v>
      </c>
      <c r="F6" s="11">
        <f t="shared" ref="F6:F18" si="0">(E6/1000)+1</f>
        <v>1.0277000000000001</v>
      </c>
      <c r="G6" s="11">
        <f t="shared" ref="G6:G18" si="1">(E6/4)+(0.21*H6)+0.66</f>
        <v>8.4459999999999997</v>
      </c>
      <c r="H6" s="11">
        <v>4.0999999999999996</v>
      </c>
      <c r="I6" s="18">
        <v>3.2172885359999999</v>
      </c>
      <c r="J6" s="18">
        <v>12.853550613048442</v>
      </c>
      <c r="K6" s="11">
        <v>6.28</v>
      </c>
      <c r="L6" s="18">
        <v>2.4</v>
      </c>
      <c r="O6" s="2"/>
    </row>
    <row r="7" spans="1:16" x14ac:dyDescent="0.25">
      <c r="A7" s="26"/>
      <c r="B7" s="26"/>
      <c r="C7" s="42"/>
      <c r="D7" s="11">
        <v>27</v>
      </c>
      <c r="E7" s="11">
        <f>D7+(0.2*(19.6-15.5))</f>
        <v>27.82</v>
      </c>
      <c r="F7" s="11">
        <f t="shared" si="0"/>
        <v>1.02782</v>
      </c>
      <c r="G7" s="11">
        <f t="shared" si="1"/>
        <v>8.4759999999999991</v>
      </c>
      <c r="H7" s="11">
        <v>4.0999999999999996</v>
      </c>
      <c r="I7" s="18">
        <v>3.2172885359999999</v>
      </c>
      <c r="J7" s="18">
        <v>12.764654239572087</v>
      </c>
      <c r="K7" s="11">
        <v>6.27</v>
      </c>
      <c r="L7" s="18">
        <v>2.2999999999999998</v>
      </c>
      <c r="O7" s="2"/>
    </row>
    <row r="8" spans="1:16" x14ac:dyDescent="0.25">
      <c r="A8" s="26"/>
      <c r="B8" s="26"/>
      <c r="C8" s="39"/>
      <c r="D8" s="11">
        <v>27</v>
      </c>
      <c r="E8" s="11">
        <f>D8+(0.2*(19.6-15.5))</f>
        <v>27.82</v>
      </c>
      <c r="F8" s="11">
        <f t="shared" si="0"/>
        <v>1.02782</v>
      </c>
      <c r="G8" s="11">
        <f t="shared" si="1"/>
        <v>8.4759999999999991</v>
      </c>
      <c r="H8" s="11">
        <v>4.0999999999999996</v>
      </c>
      <c r="I8" s="18">
        <v>3.3960267879999999</v>
      </c>
      <c r="J8" s="18">
        <v>12.83</v>
      </c>
      <c r="K8" s="11">
        <v>6.26</v>
      </c>
      <c r="L8" s="18">
        <v>2.2999999999999998</v>
      </c>
      <c r="O8" s="2"/>
    </row>
    <row r="9" spans="1:16" x14ac:dyDescent="0.25">
      <c r="A9" s="26"/>
      <c r="B9" s="26"/>
      <c r="C9" s="38">
        <v>6.9999999999999999E-4</v>
      </c>
      <c r="D9" s="11">
        <v>28</v>
      </c>
      <c r="E9" s="11">
        <f>D9+(0.2*(18.5-15.5))</f>
        <v>28.6</v>
      </c>
      <c r="F9" s="11">
        <f t="shared" si="0"/>
        <v>1.0286</v>
      </c>
      <c r="G9" s="11">
        <f t="shared" si="1"/>
        <v>8.6710000000000012</v>
      </c>
      <c r="H9" s="11">
        <v>4.0999999999999996</v>
      </c>
      <c r="I9" s="18">
        <v>4.1109797959999996</v>
      </c>
      <c r="J9" s="18">
        <v>12.895708671524817</v>
      </c>
      <c r="K9" s="11">
        <v>6.31</v>
      </c>
      <c r="L9" s="18">
        <v>2.4</v>
      </c>
      <c r="O9" s="2"/>
      <c r="P9" s="2"/>
    </row>
    <row r="10" spans="1:16" x14ac:dyDescent="0.25">
      <c r="A10" s="26"/>
      <c r="B10" s="26"/>
      <c r="C10" s="42"/>
      <c r="D10" s="11">
        <v>28</v>
      </c>
      <c r="E10" s="11">
        <f>D10+(0.2*(18.5-15.5))</f>
        <v>28.6</v>
      </c>
      <c r="F10" s="11">
        <f t="shared" si="0"/>
        <v>1.0286</v>
      </c>
      <c r="G10" s="11">
        <f t="shared" si="1"/>
        <v>8.6710000000000012</v>
      </c>
      <c r="H10" s="11">
        <v>4.0999999999999996</v>
      </c>
      <c r="I10" s="18">
        <v>4.2897180480000001</v>
      </c>
      <c r="J10" s="18">
        <v>12.887186333120512</v>
      </c>
      <c r="K10" s="11">
        <v>6.33</v>
      </c>
      <c r="L10" s="18">
        <v>2.4</v>
      </c>
      <c r="O10" s="2"/>
      <c r="P10" s="2"/>
    </row>
    <row r="11" spans="1:16" x14ac:dyDescent="0.25">
      <c r="A11" s="26"/>
      <c r="B11" s="26"/>
      <c r="C11" s="42"/>
      <c r="D11" s="11">
        <v>28</v>
      </c>
      <c r="E11" s="11">
        <f>D11+(0.2*(18.5-15.5))</f>
        <v>28.6</v>
      </c>
      <c r="F11" s="11">
        <f t="shared" si="0"/>
        <v>1.0286</v>
      </c>
      <c r="G11" s="11">
        <f t="shared" si="1"/>
        <v>8.6710000000000012</v>
      </c>
      <c r="H11" s="11">
        <v>4.0999999999999996</v>
      </c>
      <c r="I11" s="18">
        <v>4.2897180480000001</v>
      </c>
      <c r="J11" s="18">
        <v>12.868508158959363</v>
      </c>
      <c r="K11" s="11">
        <v>6.33</v>
      </c>
      <c r="L11" s="18">
        <v>2.2999999999999998</v>
      </c>
      <c r="O11" s="2"/>
      <c r="P11" s="2"/>
    </row>
    <row r="12" spans="1:16" x14ac:dyDescent="0.25">
      <c r="A12" s="26"/>
      <c r="B12" s="26"/>
      <c r="C12" s="39"/>
      <c r="D12" s="11">
        <v>28</v>
      </c>
      <c r="E12" s="11">
        <f>D12+(0.2*(18-15.5))</f>
        <v>28.5</v>
      </c>
      <c r="F12" s="11">
        <f t="shared" si="0"/>
        <v>1.0285</v>
      </c>
      <c r="G12" s="11">
        <f t="shared" si="1"/>
        <v>8.645999999999999</v>
      </c>
      <c r="H12" s="11">
        <v>4.0999999999999996</v>
      </c>
      <c r="I12" s="18">
        <v>3.9322415440000005</v>
      </c>
      <c r="J12" s="18">
        <v>12.9</v>
      </c>
      <c r="K12" s="11">
        <v>6.33</v>
      </c>
      <c r="L12" s="18">
        <v>2.2000000000000002</v>
      </c>
      <c r="O12" s="2"/>
      <c r="P12" s="2"/>
    </row>
    <row r="13" spans="1:16" x14ac:dyDescent="0.25">
      <c r="A13" s="26"/>
      <c r="B13" s="26"/>
      <c r="C13" s="38">
        <v>1E-3</v>
      </c>
      <c r="D13" s="11">
        <v>29</v>
      </c>
      <c r="E13" s="11">
        <f>D13+(0.2*(19.5-15.5))</f>
        <v>29.8</v>
      </c>
      <c r="F13" s="11">
        <f t="shared" si="0"/>
        <v>1.0298</v>
      </c>
      <c r="G13" s="11">
        <f t="shared" si="1"/>
        <v>8.9710000000000001</v>
      </c>
      <c r="H13" s="11">
        <v>4.0999999999999996</v>
      </c>
      <c r="I13" s="18">
        <v>5.1834093079999999</v>
      </c>
      <c r="J13" s="18">
        <v>13.415058586952316</v>
      </c>
      <c r="K13" s="11">
        <v>6.32</v>
      </c>
      <c r="L13" s="18">
        <v>2.4</v>
      </c>
      <c r="O13" s="2"/>
      <c r="P13" s="2"/>
    </row>
    <row r="14" spans="1:16" x14ac:dyDescent="0.25">
      <c r="A14" s="26"/>
      <c r="B14" s="26"/>
      <c r="C14" s="42"/>
      <c r="D14" s="11">
        <v>29</v>
      </c>
      <c r="E14" s="11">
        <f t="shared" ref="E14:E15" si="2">D14+(0.2*(19.5-15.5))</f>
        <v>29.8</v>
      </c>
      <c r="F14" s="11">
        <f t="shared" si="0"/>
        <v>1.0298</v>
      </c>
      <c r="G14" s="11">
        <f t="shared" si="1"/>
        <v>8.9710000000000001</v>
      </c>
      <c r="H14" s="11">
        <v>4.0999999999999996</v>
      </c>
      <c r="I14" s="18">
        <v>5.3621475600000013</v>
      </c>
      <c r="J14" s="18">
        <v>13.72678794296735</v>
      </c>
      <c r="K14" s="11">
        <v>6.3</v>
      </c>
      <c r="L14" s="18">
        <v>2.4</v>
      </c>
    </row>
    <row r="15" spans="1:16" x14ac:dyDescent="0.25">
      <c r="A15" s="26"/>
      <c r="B15" s="26"/>
      <c r="C15" s="42"/>
      <c r="D15" s="11">
        <v>29</v>
      </c>
      <c r="E15" s="11">
        <f t="shared" si="2"/>
        <v>29.8</v>
      </c>
      <c r="F15" s="11">
        <f t="shared" si="0"/>
        <v>1.0298</v>
      </c>
      <c r="G15" s="11">
        <f t="shared" si="1"/>
        <v>8.9710000000000001</v>
      </c>
      <c r="H15" s="11">
        <v>4.0999999999999996</v>
      </c>
      <c r="I15" s="18">
        <v>5.1834093079999999</v>
      </c>
      <c r="J15" s="18">
        <v>13.747609196299607</v>
      </c>
      <c r="K15" s="11">
        <v>6.3</v>
      </c>
      <c r="L15" s="18">
        <v>2.4</v>
      </c>
    </row>
    <row r="16" spans="1:16" x14ac:dyDescent="0.25">
      <c r="A16" s="26"/>
      <c r="B16" s="26"/>
      <c r="C16" s="39"/>
      <c r="D16" s="11">
        <v>29</v>
      </c>
      <c r="E16" s="11">
        <f>D16+(0.2*(19.2-15.5))</f>
        <v>29.74</v>
      </c>
      <c r="F16" s="11">
        <f t="shared" si="0"/>
        <v>1.0297400000000001</v>
      </c>
      <c r="G16" s="11">
        <f t="shared" si="1"/>
        <v>8.9559999999999995</v>
      </c>
      <c r="H16" s="11">
        <v>4.0999999999999996</v>
      </c>
      <c r="I16" s="18">
        <v>5.3621475600000013</v>
      </c>
      <c r="J16" s="18">
        <v>13.59</v>
      </c>
      <c r="K16" s="11">
        <v>6.32</v>
      </c>
      <c r="L16" s="18">
        <v>2.4</v>
      </c>
    </row>
    <row r="17" spans="1:20" x14ac:dyDescent="0.25">
      <c r="A17" s="26"/>
      <c r="B17" s="26"/>
      <c r="C17" s="38">
        <v>2E-3</v>
      </c>
      <c r="D17" s="11">
        <v>30</v>
      </c>
      <c r="E17" s="11">
        <f>D17+(0.2*(21.6-15.5))</f>
        <v>31.22</v>
      </c>
      <c r="F17" s="11">
        <f t="shared" si="0"/>
        <v>1.03122</v>
      </c>
      <c r="G17" s="11">
        <f>(E17/4)+(0.21*H17)+0.66</f>
        <v>9.3260000000000005</v>
      </c>
      <c r="H17" s="11">
        <v>4.0999999999999996</v>
      </c>
      <c r="I17" s="18">
        <v>5.8983623160000009</v>
      </c>
      <c r="J17" s="18">
        <v>15.822730472707267</v>
      </c>
      <c r="K17" s="11">
        <v>6.35</v>
      </c>
      <c r="L17" s="18">
        <v>2.2000000000000002</v>
      </c>
    </row>
    <row r="18" spans="1:20" x14ac:dyDescent="0.25">
      <c r="A18" s="27"/>
      <c r="B18" s="27"/>
      <c r="C18" s="39"/>
      <c r="D18" s="11">
        <v>30</v>
      </c>
      <c r="E18" s="11">
        <f t="shared" ref="E18" si="3">D18+(0.2*(21.6-15.5))</f>
        <v>31.22</v>
      </c>
      <c r="F18" s="11">
        <f t="shared" si="0"/>
        <v>1.03122</v>
      </c>
      <c r="G18" s="11">
        <f t="shared" si="1"/>
        <v>9.3260000000000005</v>
      </c>
      <c r="H18" s="11">
        <v>4.0999999999999996</v>
      </c>
      <c r="I18" s="18">
        <v>5.8983623160000009</v>
      </c>
      <c r="J18" s="18">
        <v>15.912490310000001</v>
      </c>
      <c r="K18" s="11">
        <v>6.38</v>
      </c>
      <c r="L18" s="18">
        <v>2.4</v>
      </c>
    </row>
    <row r="19" spans="1:20" x14ac:dyDescent="0.25">
      <c r="A19" s="25">
        <v>2</v>
      </c>
      <c r="B19" s="25" t="s">
        <v>5</v>
      </c>
      <c r="C19" s="40">
        <v>0.1</v>
      </c>
      <c r="D19" s="11">
        <v>24</v>
      </c>
      <c r="E19" s="11">
        <f>D19+(0.2*(20-15.5))</f>
        <v>24.9</v>
      </c>
      <c r="F19" s="11">
        <f>(E19/1000)+1</f>
        <v>1.0248999999999999</v>
      </c>
      <c r="G19" s="11">
        <f>(E19/4)+(0.21*H19)+0.66</f>
        <v>7.6718699999999975</v>
      </c>
      <c r="H19" s="19">
        <v>3.7469999999999901</v>
      </c>
      <c r="I19" s="11">
        <v>2.72</v>
      </c>
      <c r="J19" s="18">
        <v>11.457207428515249</v>
      </c>
      <c r="K19" s="11">
        <v>6.2</v>
      </c>
      <c r="L19" s="11">
        <v>1.7</v>
      </c>
    </row>
    <row r="20" spans="1:20" x14ac:dyDescent="0.25">
      <c r="A20" s="26"/>
      <c r="B20" s="26"/>
      <c r="C20" s="41"/>
      <c r="D20" s="11">
        <v>24</v>
      </c>
      <c r="E20" s="11">
        <f>D20+(0.2*(20-15.5))</f>
        <v>24.9</v>
      </c>
      <c r="F20" s="11">
        <f t="shared" ref="F20:F28" si="4">(E20/1000)+1</f>
        <v>1.0248999999999999</v>
      </c>
      <c r="G20" s="11">
        <f t="shared" ref="G20:G39" si="5">(E20/4)+(0.21*H20)+0.66</f>
        <v>7.679850000000001</v>
      </c>
      <c r="H20" s="19">
        <v>3.7850000000000072</v>
      </c>
      <c r="I20" s="11">
        <v>2.72</v>
      </c>
      <c r="J20" s="18">
        <v>11.402132367732792</v>
      </c>
      <c r="K20" s="11">
        <v>6.2</v>
      </c>
      <c r="L20" s="11">
        <v>1.7</v>
      </c>
    </row>
    <row r="21" spans="1:20" x14ac:dyDescent="0.25">
      <c r="A21" s="26"/>
      <c r="B21" s="26"/>
      <c r="C21" s="40">
        <v>0.2</v>
      </c>
      <c r="D21" s="11">
        <v>22</v>
      </c>
      <c r="E21" s="11">
        <f>D21+(0.2*(20-15.5))</f>
        <v>22.9</v>
      </c>
      <c r="F21" s="11">
        <f t="shared" si="4"/>
        <v>1.0228999999999999</v>
      </c>
      <c r="G21" s="11">
        <f t="shared" si="5"/>
        <v>7.0097499999999986</v>
      </c>
      <c r="H21" s="19">
        <v>2.9749999999999943</v>
      </c>
      <c r="I21" s="11">
        <v>2.5499999999999998</v>
      </c>
      <c r="J21" s="18">
        <v>10.070936157458243</v>
      </c>
      <c r="K21" s="11">
        <v>6.21</v>
      </c>
      <c r="L21" s="11">
        <v>1.6</v>
      </c>
    </row>
    <row r="22" spans="1:20" x14ac:dyDescent="0.25">
      <c r="A22" s="26"/>
      <c r="B22" s="26"/>
      <c r="C22" s="41"/>
      <c r="D22" s="11">
        <v>22</v>
      </c>
      <c r="E22" s="11">
        <f>D22+(0.2*(20-15.5))</f>
        <v>22.9</v>
      </c>
      <c r="F22" s="11">
        <f t="shared" si="4"/>
        <v>1.0228999999999999</v>
      </c>
      <c r="G22" s="11">
        <f t="shared" si="5"/>
        <v>7.01248</v>
      </c>
      <c r="H22" s="19">
        <v>2.9879999999999995</v>
      </c>
      <c r="I22" s="11">
        <v>2.5499999999999998</v>
      </c>
      <c r="J22" s="18">
        <v>9.9725778768569331</v>
      </c>
      <c r="K22" s="11">
        <v>6.21</v>
      </c>
      <c r="L22" s="11">
        <v>1.6</v>
      </c>
    </row>
    <row r="23" spans="1:20" x14ac:dyDescent="0.25">
      <c r="A23" s="26"/>
      <c r="B23" s="26"/>
      <c r="C23" s="40">
        <v>0.3</v>
      </c>
      <c r="D23" s="11">
        <v>19</v>
      </c>
      <c r="E23" s="11">
        <f>D23+(0.2*(20.6-15.5))</f>
        <v>20.02</v>
      </c>
      <c r="F23" s="11">
        <f t="shared" si="4"/>
        <v>1.0200199999999999</v>
      </c>
      <c r="G23" s="11">
        <f t="shared" si="5"/>
        <v>6.2215000000000016</v>
      </c>
      <c r="H23" s="19">
        <v>2.6500000000000057</v>
      </c>
      <c r="I23" s="11">
        <v>2.21</v>
      </c>
      <c r="J23" s="18">
        <v>9.1619247774451242</v>
      </c>
      <c r="K23" s="11">
        <v>6.24</v>
      </c>
      <c r="L23" s="11">
        <v>1.59</v>
      </c>
      <c r="P23" s="2"/>
      <c r="Q23" s="2"/>
      <c r="R23" s="2"/>
      <c r="T23" s="2"/>
    </row>
    <row r="24" spans="1:20" x14ac:dyDescent="0.25">
      <c r="A24" s="26"/>
      <c r="B24" s="26"/>
      <c r="C24" s="41"/>
      <c r="D24" s="11">
        <v>19</v>
      </c>
      <c r="E24" s="11">
        <f>D24+(0.2*(21-15.5))</f>
        <v>20.100000000000001</v>
      </c>
      <c r="F24" s="11">
        <f t="shared" si="4"/>
        <v>1.0201</v>
      </c>
      <c r="G24" s="11">
        <f t="shared" si="5"/>
        <v>6.2463299999999977</v>
      </c>
      <c r="H24" s="19">
        <v>2.6729999999999876</v>
      </c>
      <c r="I24" s="11">
        <v>2.21</v>
      </c>
      <c r="J24" s="18">
        <v>9.1775304257438606</v>
      </c>
      <c r="K24" s="11">
        <v>6.24</v>
      </c>
      <c r="L24" s="11">
        <v>1.53</v>
      </c>
      <c r="P24" s="2"/>
      <c r="Q24" s="2"/>
      <c r="R24" s="2"/>
      <c r="T24" s="2"/>
    </row>
    <row r="25" spans="1:20" x14ac:dyDescent="0.25">
      <c r="A25" s="26"/>
      <c r="B25" s="26"/>
      <c r="C25" s="40">
        <v>0.4</v>
      </c>
      <c r="D25" s="11">
        <v>16</v>
      </c>
      <c r="E25" s="11">
        <f t="shared" ref="E25" si="6">D25+(0.2*(21-15.5))</f>
        <v>17.100000000000001</v>
      </c>
      <c r="F25" s="11">
        <f t="shared" si="4"/>
        <v>1.0170999999999999</v>
      </c>
      <c r="G25" s="11">
        <f t="shared" si="5"/>
        <v>5.3400900000000036</v>
      </c>
      <c r="H25" s="19">
        <v>1.929000000000016</v>
      </c>
      <c r="I25" s="11">
        <v>2.04</v>
      </c>
      <c r="J25" s="18">
        <v>7.8207221919796801</v>
      </c>
      <c r="K25" s="11">
        <v>6.27</v>
      </c>
      <c r="L25" s="11">
        <v>1.19</v>
      </c>
      <c r="P25" s="2"/>
      <c r="Q25" s="2"/>
      <c r="R25" s="2"/>
      <c r="T25" s="2"/>
    </row>
    <row r="26" spans="1:20" x14ac:dyDescent="0.25">
      <c r="A26" s="26"/>
      <c r="B26" s="26"/>
      <c r="C26" s="41"/>
      <c r="D26" s="11">
        <v>16</v>
      </c>
      <c r="E26" s="11">
        <f>D26+(0.2*(20.6-15.5))</f>
        <v>17.02</v>
      </c>
      <c r="F26" s="11">
        <f t="shared" si="4"/>
        <v>1.01702</v>
      </c>
      <c r="G26" s="11">
        <f t="shared" si="5"/>
        <v>5.3188299999999993</v>
      </c>
      <c r="H26" s="19">
        <v>1.9229999999999949</v>
      </c>
      <c r="I26" s="11">
        <v>2.04</v>
      </c>
      <c r="J26" s="18">
        <v>7.7781153695906839</v>
      </c>
      <c r="K26" s="11">
        <v>6.26</v>
      </c>
      <c r="L26" s="11">
        <v>1.2</v>
      </c>
      <c r="P26" s="2"/>
      <c r="Q26" s="2"/>
      <c r="R26" s="2"/>
      <c r="T26" s="2"/>
    </row>
    <row r="27" spans="1:20" x14ac:dyDescent="0.25">
      <c r="A27" s="26"/>
      <c r="B27" s="26"/>
      <c r="C27" s="40">
        <v>0.5</v>
      </c>
      <c r="D27" s="11">
        <v>13</v>
      </c>
      <c r="E27" s="11">
        <f t="shared" ref="E27" si="7">D27+(0.2*(20.6-15.5))</f>
        <v>14.02</v>
      </c>
      <c r="F27" s="11">
        <f t="shared" si="4"/>
        <v>1.0140199999999999</v>
      </c>
      <c r="G27" s="11">
        <f t="shared" si="5"/>
        <v>4.4680299999999988</v>
      </c>
      <c r="H27" s="19">
        <v>1.4429999999999943</v>
      </c>
      <c r="I27" s="11">
        <v>1.7</v>
      </c>
      <c r="J27" s="18">
        <v>6.2728874284922558</v>
      </c>
      <c r="K27" s="11">
        <v>6.29</v>
      </c>
      <c r="L27" s="11">
        <v>0.99</v>
      </c>
      <c r="P27" s="2"/>
      <c r="Q27" s="2"/>
      <c r="R27" s="2"/>
      <c r="T27" s="2"/>
    </row>
    <row r="28" spans="1:20" x14ac:dyDescent="0.25">
      <c r="A28" s="27"/>
      <c r="B28" s="27"/>
      <c r="C28" s="41"/>
      <c r="D28" s="11">
        <v>13</v>
      </c>
      <c r="E28" s="11">
        <f>D28+(0.2*(21.8-15.5))</f>
        <v>14.26</v>
      </c>
      <c r="F28" s="11">
        <f t="shared" si="4"/>
        <v>1.0142599999999999</v>
      </c>
      <c r="G28" s="11">
        <f t="shared" si="5"/>
        <v>4.5271900000000045</v>
      </c>
      <c r="H28" s="19">
        <v>1.4390000000000214</v>
      </c>
      <c r="I28" s="11">
        <v>1.7</v>
      </c>
      <c r="J28" s="18">
        <v>6.302318262876323</v>
      </c>
      <c r="K28" s="11">
        <v>6.28</v>
      </c>
      <c r="L28" s="11">
        <v>1.01</v>
      </c>
      <c r="P28" s="2"/>
      <c r="Q28" s="2"/>
      <c r="R28" s="2"/>
      <c r="T28" s="2"/>
    </row>
    <row r="29" spans="1:20" x14ac:dyDescent="0.25">
      <c r="A29" s="25">
        <v>3</v>
      </c>
      <c r="B29" s="25" t="s">
        <v>6</v>
      </c>
      <c r="C29" s="38">
        <v>1E-4</v>
      </c>
      <c r="D29" s="11">
        <v>28</v>
      </c>
      <c r="E29" s="11">
        <f>D29+(0.2*(24-15.5))</f>
        <v>29.7</v>
      </c>
      <c r="F29" s="11">
        <f t="shared" ref="F29:F71" si="8">(E29/1000)+1</f>
        <v>1.0297000000000001</v>
      </c>
      <c r="G29" s="11">
        <f t="shared" si="5"/>
        <v>8.9670000000000005</v>
      </c>
      <c r="H29" s="19">
        <v>4.2</v>
      </c>
      <c r="I29" s="11">
        <v>5.0999999999999996</v>
      </c>
      <c r="J29" s="18">
        <v>12.87</v>
      </c>
      <c r="K29" s="11">
        <v>6.06</v>
      </c>
      <c r="L29" s="11">
        <v>2.2799999999999998</v>
      </c>
      <c r="P29" s="2"/>
      <c r="Q29" s="2"/>
      <c r="R29" s="2"/>
      <c r="T29" s="2"/>
    </row>
    <row r="30" spans="1:20" x14ac:dyDescent="0.25">
      <c r="A30" s="26"/>
      <c r="B30" s="26"/>
      <c r="C30" s="39"/>
      <c r="D30" s="11">
        <v>27</v>
      </c>
      <c r="E30" s="11">
        <f>D30+(0.2*(23.8-15.5))</f>
        <v>28.66</v>
      </c>
      <c r="F30" s="11">
        <f t="shared" si="8"/>
        <v>1.0286599999999999</v>
      </c>
      <c r="G30" s="11">
        <f t="shared" si="5"/>
        <v>8.7070000000000007</v>
      </c>
      <c r="H30" s="19">
        <v>4.2</v>
      </c>
      <c r="I30" s="11">
        <v>5.0999999999999996</v>
      </c>
      <c r="J30" s="18">
        <v>12.82</v>
      </c>
      <c r="K30" s="11">
        <v>6.07</v>
      </c>
      <c r="L30" s="11">
        <v>2.2999999999999998</v>
      </c>
      <c r="P30" s="2"/>
      <c r="Q30" s="2"/>
      <c r="R30" s="2"/>
      <c r="T30" s="2"/>
    </row>
    <row r="31" spans="1:20" x14ac:dyDescent="0.25">
      <c r="A31" s="26"/>
      <c r="B31" s="26"/>
      <c r="C31" s="38">
        <v>5.0000000000000001E-4</v>
      </c>
      <c r="D31" s="11">
        <v>28</v>
      </c>
      <c r="E31" s="11">
        <f>D31+(0.2*(23.5-15.5))</f>
        <v>29.6</v>
      </c>
      <c r="F31" s="11">
        <f t="shared" si="8"/>
        <v>1.0296000000000001</v>
      </c>
      <c r="G31" s="11">
        <f t="shared" si="5"/>
        <v>8.9420000000000002</v>
      </c>
      <c r="H31" s="19">
        <v>4.2</v>
      </c>
      <c r="I31" s="11">
        <v>5.61</v>
      </c>
      <c r="J31" s="18">
        <v>13.02</v>
      </c>
      <c r="K31" s="11">
        <v>6.01</v>
      </c>
      <c r="L31" s="11">
        <v>2.04</v>
      </c>
      <c r="P31" s="2"/>
      <c r="Q31" s="2"/>
      <c r="R31" s="2"/>
      <c r="T31" s="2"/>
    </row>
    <row r="32" spans="1:20" x14ac:dyDescent="0.25">
      <c r="A32" s="26"/>
      <c r="B32" s="26"/>
      <c r="C32" s="39"/>
      <c r="D32" s="11">
        <v>28</v>
      </c>
      <c r="E32" s="11">
        <f>D32+(0.2*(23.8-15.5))</f>
        <v>29.66</v>
      </c>
      <c r="F32" s="11">
        <f t="shared" si="8"/>
        <v>1.02966</v>
      </c>
      <c r="G32" s="11">
        <f t="shared" si="5"/>
        <v>8.9570000000000007</v>
      </c>
      <c r="H32" s="19">
        <v>4.2</v>
      </c>
      <c r="I32" s="11">
        <v>5.44</v>
      </c>
      <c r="J32" s="18">
        <v>13</v>
      </c>
      <c r="K32" s="11">
        <v>6.01</v>
      </c>
      <c r="L32" s="11">
        <v>2.0499999999999998</v>
      </c>
      <c r="P32" s="2"/>
      <c r="Q32" s="2"/>
      <c r="R32" s="2"/>
      <c r="T32" s="2"/>
    </row>
    <row r="33" spans="1:20" x14ac:dyDescent="0.25">
      <c r="A33" s="26"/>
      <c r="B33" s="26"/>
      <c r="C33" s="38">
        <v>1E-3</v>
      </c>
      <c r="D33" s="11">
        <v>27</v>
      </c>
      <c r="E33" s="11">
        <f>D33+(0.2*(-15.5))</f>
        <v>23.9</v>
      </c>
      <c r="F33" s="11">
        <f t="shared" si="8"/>
        <v>1.0239</v>
      </c>
      <c r="G33" s="11">
        <f t="shared" si="5"/>
        <v>7.5169999999999995</v>
      </c>
      <c r="H33" s="19">
        <v>4.2</v>
      </c>
      <c r="I33" s="11">
        <v>5.95</v>
      </c>
      <c r="J33" s="18">
        <v>13.1</v>
      </c>
      <c r="K33" s="11">
        <v>5.98</v>
      </c>
      <c r="L33" s="11">
        <v>2.0499999999999998</v>
      </c>
      <c r="P33" s="2"/>
      <c r="Q33" s="2"/>
      <c r="R33" s="2"/>
      <c r="T33" s="2"/>
    </row>
    <row r="34" spans="1:20" x14ac:dyDescent="0.25">
      <c r="A34" s="26"/>
      <c r="B34" s="26"/>
      <c r="C34" s="39"/>
      <c r="D34" s="11">
        <v>27</v>
      </c>
      <c r="E34" s="11">
        <f>D34+(0.2*(-15.5))</f>
        <v>23.9</v>
      </c>
      <c r="F34" s="11">
        <f t="shared" si="8"/>
        <v>1.0239</v>
      </c>
      <c r="G34" s="11">
        <f t="shared" si="5"/>
        <v>7.5169999999999995</v>
      </c>
      <c r="H34" s="19">
        <v>4.2</v>
      </c>
      <c r="I34" s="11">
        <v>6.12</v>
      </c>
      <c r="J34" s="18">
        <v>13.24</v>
      </c>
      <c r="K34" s="11">
        <v>5.97</v>
      </c>
      <c r="L34" s="11">
        <v>2.0499999999999998</v>
      </c>
      <c r="P34" s="2"/>
      <c r="Q34" s="2"/>
      <c r="R34" s="2"/>
      <c r="T34" s="2"/>
    </row>
    <row r="35" spans="1:20" x14ac:dyDescent="0.25">
      <c r="A35" s="26"/>
      <c r="B35" s="26"/>
      <c r="C35" s="38">
        <v>2E-3</v>
      </c>
      <c r="D35" s="11">
        <v>28</v>
      </c>
      <c r="E35" s="11">
        <f>D35+(0.2*(23.6-15.5))</f>
        <v>29.62</v>
      </c>
      <c r="F35" s="11">
        <f t="shared" si="8"/>
        <v>1.02962</v>
      </c>
      <c r="G35" s="11">
        <f t="shared" si="5"/>
        <v>8.8629999999999995</v>
      </c>
      <c r="H35" s="19">
        <v>3.8</v>
      </c>
      <c r="I35" s="11">
        <v>5.95</v>
      </c>
      <c r="J35" s="18">
        <v>13.2</v>
      </c>
      <c r="K35" s="11">
        <v>5.89</v>
      </c>
      <c r="L35" s="11">
        <v>2.2000000000000002</v>
      </c>
      <c r="P35" s="2"/>
      <c r="Q35" s="2"/>
      <c r="R35" s="2"/>
      <c r="T35" s="2"/>
    </row>
    <row r="36" spans="1:20" x14ac:dyDescent="0.25">
      <c r="A36" s="26"/>
      <c r="B36" s="26"/>
      <c r="C36" s="39"/>
      <c r="D36" s="11">
        <v>28</v>
      </c>
      <c r="E36" s="11">
        <f>D36+(0.2*(23.8-15.5))</f>
        <v>29.66</v>
      </c>
      <c r="F36" s="11">
        <f t="shared" si="8"/>
        <v>1.02966</v>
      </c>
      <c r="G36" s="11">
        <f t="shared" si="5"/>
        <v>8.8729999999999993</v>
      </c>
      <c r="H36" s="19">
        <v>3.8</v>
      </c>
      <c r="I36" s="11">
        <v>5.95</v>
      </c>
      <c r="J36" s="18">
        <v>13.25</v>
      </c>
      <c r="K36" s="11">
        <v>5.89</v>
      </c>
      <c r="L36" s="11">
        <v>2.16</v>
      </c>
      <c r="P36" s="2"/>
      <c r="Q36" s="2"/>
      <c r="R36" s="2"/>
      <c r="T36" s="2"/>
    </row>
    <row r="37" spans="1:20" x14ac:dyDescent="0.25">
      <c r="A37" s="26"/>
      <c r="B37" s="26"/>
      <c r="C37" s="38">
        <v>4.0000000000000001E-3</v>
      </c>
      <c r="D37" s="11">
        <v>28</v>
      </c>
      <c r="E37" s="11">
        <f>D37+(0.2*(24.6-15.5))</f>
        <v>29.82</v>
      </c>
      <c r="F37" s="11">
        <f t="shared" si="8"/>
        <v>1.02982</v>
      </c>
      <c r="G37" s="11">
        <f t="shared" si="5"/>
        <v>8.8079999999999998</v>
      </c>
      <c r="H37" s="19">
        <v>3.3</v>
      </c>
      <c r="I37" s="11">
        <v>6.12</v>
      </c>
      <c r="J37" s="18">
        <v>13.38</v>
      </c>
      <c r="K37" s="11">
        <v>5.74</v>
      </c>
      <c r="L37" s="11">
        <v>2.21</v>
      </c>
      <c r="P37" s="2"/>
      <c r="Q37" s="2"/>
      <c r="R37" s="2"/>
      <c r="T37" s="2"/>
    </row>
    <row r="38" spans="1:20" x14ac:dyDescent="0.25">
      <c r="A38" s="27"/>
      <c r="B38" s="27"/>
      <c r="C38" s="39"/>
      <c r="D38" s="11">
        <v>28</v>
      </c>
      <c r="E38" s="11">
        <f>D38+(0.2*(24.8-15.5))</f>
        <v>29.86</v>
      </c>
      <c r="F38" s="11">
        <f t="shared" si="8"/>
        <v>1.02986</v>
      </c>
      <c r="G38" s="11">
        <f t="shared" si="5"/>
        <v>8.8179999999999996</v>
      </c>
      <c r="H38" s="19">
        <v>3.3</v>
      </c>
      <c r="I38" s="11">
        <v>6.12</v>
      </c>
      <c r="J38" s="18">
        <v>13.36</v>
      </c>
      <c r="K38" s="11">
        <v>5.75</v>
      </c>
      <c r="L38" s="11">
        <v>2.2599999999999998</v>
      </c>
      <c r="P38" s="2"/>
      <c r="Q38" s="2"/>
      <c r="R38" s="2"/>
      <c r="T38" s="2"/>
    </row>
    <row r="39" spans="1:20" x14ac:dyDescent="0.25">
      <c r="A39" s="25">
        <v>4</v>
      </c>
      <c r="B39" s="25" t="s">
        <v>7</v>
      </c>
      <c r="C39" s="38">
        <v>2.0000000000000001E-4</v>
      </c>
      <c r="D39" s="11">
        <v>28</v>
      </c>
      <c r="E39" s="11">
        <f>D39+(0.2*(20.5-15.5))</f>
        <v>29</v>
      </c>
      <c r="F39" s="11">
        <f t="shared" si="8"/>
        <v>1.0289999999999999</v>
      </c>
      <c r="G39" s="20">
        <f t="shared" si="5"/>
        <v>8.7843805309734506</v>
      </c>
      <c r="H39" s="18">
        <v>4.163716814159292</v>
      </c>
      <c r="I39" s="11">
        <v>3.23</v>
      </c>
      <c r="J39" s="18">
        <v>11.75144684739567</v>
      </c>
      <c r="K39" s="11">
        <v>7.08</v>
      </c>
      <c r="L39" s="11">
        <v>2.0485000000000002</v>
      </c>
      <c r="P39" s="2"/>
      <c r="Q39" s="2"/>
      <c r="R39" s="2"/>
      <c r="T39" s="2"/>
    </row>
    <row r="40" spans="1:20" x14ac:dyDescent="0.25">
      <c r="A40" s="26"/>
      <c r="B40" s="26"/>
      <c r="C40" s="39"/>
      <c r="D40" s="11">
        <v>28</v>
      </c>
      <c r="E40" s="11">
        <f t="shared" ref="E40" si="9">D40+(0.2*(20.5-15.5))</f>
        <v>29</v>
      </c>
      <c r="F40" s="11">
        <f t="shared" si="8"/>
        <v>1.0289999999999999</v>
      </c>
      <c r="G40" s="20">
        <f t="shared" ref="G40:G78" si="10">(E40/4)+(0.21*H40)+0.66</f>
        <v>8.7841946902654868</v>
      </c>
      <c r="H40" s="18">
        <v>4.1628318584070803</v>
      </c>
      <c r="I40" s="11">
        <v>3.23</v>
      </c>
      <c r="J40" s="18">
        <v>11.893986864396926</v>
      </c>
      <c r="K40" s="11">
        <v>7.08</v>
      </c>
      <c r="L40" s="11">
        <v>2.0219</v>
      </c>
      <c r="P40" s="2"/>
      <c r="Q40" s="2"/>
      <c r="R40" s="2"/>
      <c r="S40" s="2"/>
      <c r="T40" s="2"/>
    </row>
    <row r="41" spans="1:20" x14ac:dyDescent="0.25">
      <c r="A41" s="26"/>
      <c r="B41" s="26"/>
      <c r="C41" s="38">
        <v>4.0000000000000002E-4</v>
      </c>
      <c r="D41" s="11">
        <v>29</v>
      </c>
      <c r="E41" s="11">
        <f>D41+(0.2*(19.6-15.5))</f>
        <v>29.82</v>
      </c>
      <c r="F41" s="11">
        <f>(E41/1000)+1</f>
        <v>1.02982</v>
      </c>
      <c r="G41" s="20">
        <f t="shared" si="10"/>
        <v>8.9891946902654869</v>
      </c>
      <c r="H41" s="18">
        <v>4.1628318584070803</v>
      </c>
      <c r="I41" s="11">
        <v>3.57</v>
      </c>
      <c r="J41" s="18">
        <v>12.1</v>
      </c>
      <c r="K41" s="11">
        <v>6.99</v>
      </c>
      <c r="L41" s="11">
        <v>2.2000000000000002</v>
      </c>
      <c r="P41" s="2"/>
      <c r="Q41" s="2"/>
      <c r="R41" s="2"/>
      <c r="S41" s="2"/>
      <c r="T41" s="2"/>
    </row>
    <row r="42" spans="1:20" x14ac:dyDescent="0.25">
      <c r="A42" s="26"/>
      <c r="B42" s="26"/>
      <c r="C42" s="39"/>
      <c r="D42" s="11">
        <v>29</v>
      </c>
      <c r="E42" s="11">
        <f t="shared" ref="E42" si="11">D42+(0.2*(19.6-15.5))</f>
        <v>29.82</v>
      </c>
      <c r="F42" s="11">
        <f t="shared" si="8"/>
        <v>1.02982</v>
      </c>
      <c r="G42" s="20">
        <f t="shared" si="10"/>
        <v>8.9891946902654869</v>
      </c>
      <c r="H42" s="18">
        <v>4.1628318584070803</v>
      </c>
      <c r="I42" s="11">
        <v>3.4</v>
      </c>
      <c r="J42" s="18">
        <v>12.05</v>
      </c>
      <c r="K42" s="11">
        <v>6.99</v>
      </c>
      <c r="L42" s="11">
        <v>2.2000000000000002</v>
      </c>
      <c r="P42" s="2"/>
      <c r="Q42" s="2"/>
      <c r="R42" s="2"/>
      <c r="S42" s="2"/>
      <c r="T42" s="2"/>
    </row>
    <row r="43" spans="1:20" x14ac:dyDescent="0.25">
      <c r="A43" s="26"/>
      <c r="B43" s="26"/>
      <c r="C43" s="38">
        <v>8.0000000000000004E-4</v>
      </c>
      <c r="D43" s="11">
        <v>29</v>
      </c>
      <c r="E43" s="11">
        <f>D43+(0.2*(19.7-15.5))</f>
        <v>29.84</v>
      </c>
      <c r="F43" s="11">
        <f t="shared" si="8"/>
        <v>1.0298400000000001</v>
      </c>
      <c r="G43" s="20">
        <f t="shared" si="10"/>
        <v>8.9941946902654877</v>
      </c>
      <c r="H43" s="18">
        <v>4.1628318584070803</v>
      </c>
      <c r="I43" s="11">
        <v>1.36</v>
      </c>
      <c r="J43" s="18">
        <v>12.03</v>
      </c>
      <c r="K43" s="11">
        <v>6.96</v>
      </c>
      <c r="L43" s="11">
        <v>2.3199999999999998</v>
      </c>
      <c r="P43" s="2"/>
      <c r="Q43" s="2"/>
      <c r="R43" s="2"/>
      <c r="T43" s="2"/>
    </row>
    <row r="44" spans="1:20" x14ac:dyDescent="0.25">
      <c r="A44" s="26"/>
      <c r="B44" s="26"/>
      <c r="C44" s="39"/>
      <c r="D44" s="11">
        <v>29</v>
      </c>
      <c r="E44" s="11">
        <f t="shared" ref="E44" si="12">D44+(0.2*(19.7-15.5))</f>
        <v>29.84</v>
      </c>
      <c r="F44" s="11">
        <f t="shared" si="8"/>
        <v>1.0298400000000001</v>
      </c>
      <c r="G44" s="20">
        <f t="shared" si="10"/>
        <v>8.9941946902654877</v>
      </c>
      <c r="H44" s="18">
        <v>4.1628318584070803</v>
      </c>
      <c r="I44" s="11">
        <v>1.19</v>
      </c>
      <c r="J44" s="18">
        <v>12.03</v>
      </c>
      <c r="K44" s="11">
        <v>6.96</v>
      </c>
      <c r="L44" s="11">
        <v>2.4218999999999999</v>
      </c>
      <c r="P44" s="2"/>
      <c r="Q44" s="2"/>
      <c r="R44" s="2"/>
      <c r="T44" s="2"/>
    </row>
    <row r="45" spans="1:20" x14ac:dyDescent="0.25">
      <c r="A45" s="26"/>
      <c r="B45" s="26"/>
      <c r="C45" s="38">
        <v>1E-3</v>
      </c>
      <c r="D45" s="11">
        <v>29</v>
      </c>
      <c r="E45" s="11">
        <f>D45+(0.2*(20.2-15.5))</f>
        <v>29.94</v>
      </c>
      <c r="F45" s="11">
        <f t="shared" si="8"/>
        <v>1.0299400000000001</v>
      </c>
      <c r="G45" s="20">
        <f t="shared" si="10"/>
        <v>8.9177999999999997</v>
      </c>
      <c r="H45" s="11">
        <v>3.68</v>
      </c>
      <c r="I45" s="11">
        <v>1.36</v>
      </c>
      <c r="J45" s="18">
        <v>12.06</v>
      </c>
      <c r="K45" s="11">
        <v>6.94</v>
      </c>
      <c r="L45" s="11">
        <v>2.4321000000000002</v>
      </c>
      <c r="P45" s="2"/>
      <c r="Q45" s="2"/>
      <c r="R45" s="2"/>
      <c r="T45" s="2"/>
    </row>
    <row r="46" spans="1:20" x14ac:dyDescent="0.25">
      <c r="A46" s="26"/>
      <c r="B46" s="26"/>
      <c r="C46" s="39"/>
      <c r="D46" s="11">
        <v>29</v>
      </c>
      <c r="E46" s="11">
        <f t="shared" ref="E46" si="13">D46+(0.2*(20.2-15.5))</f>
        <v>29.94</v>
      </c>
      <c r="F46" s="11">
        <f t="shared" si="8"/>
        <v>1.0299400000000001</v>
      </c>
      <c r="G46" s="20">
        <f t="shared" si="10"/>
        <v>8.9177999999999997</v>
      </c>
      <c r="H46" s="11">
        <v>3.68</v>
      </c>
      <c r="I46" s="11">
        <v>1.36</v>
      </c>
      <c r="J46" s="18">
        <v>12.03</v>
      </c>
      <c r="K46" s="11">
        <v>6.94</v>
      </c>
      <c r="L46" s="11">
        <v>2.4291999999999998</v>
      </c>
      <c r="P46" s="2"/>
      <c r="Q46" s="2"/>
      <c r="R46" s="2"/>
      <c r="T46" s="2"/>
    </row>
    <row r="47" spans="1:20" x14ac:dyDescent="0.25">
      <c r="A47" s="26"/>
      <c r="B47" s="26"/>
      <c r="C47" s="38">
        <v>2E-3</v>
      </c>
      <c r="D47" s="11">
        <v>29</v>
      </c>
      <c r="E47" s="11">
        <f>D47+(0.2*(20.8-15.5))</f>
        <v>30.06</v>
      </c>
      <c r="F47" s="11">
        <f t="shared" si="8"/>
        <v>1.03006</v>
      </c>
      <c r="G47" s="20">
        <f t="shared" si="10"/>
        <v>8.9457000000000004</v>
      </c>
      <c r="H47" s="11">
        <v>3.67</v>
      </c>
      <c r="I47" s="11">
        <v>1.02</v>
      </c>
      <c r="J47" s="18">
        <v>12.14</v>
      </c>
      <c r="K47" s="11">
        <v>6.92</v>
      </c>
      <c r="L47" s="11">
        <v>2.5695999999999999</v>
      </c>
      <c r="P47" s="2"/>
      <c r="Q47" s="2"/>
      <c r="R47" s="2"/>
      <c r="S47" s="2"/>
      <c r="T47" s="2"/>
    </row>
    <row r="48" spans="1:20" x14ac:dyDescent="0.25">
      <c r="A48" s="27"/>
      <c r="B48" s="27"/>
      <c r="C48" s="39"/>
      <c r="D48" s="11">
        <v>29</v>
      </c>
      <c r="E48" s="11">
        <f t="shared" ref="E48" si="14">D48+(0.2*(20.8-15.5))</f>
        <v>30.06</v>
      </c>
      <c r="F48" s="11">
        <f t="shared" si="8"/>
        <v>1.03006</v>
      </c>
      <c r="G48" s="20">
        <f t="shared" si="10"/>
        <v>8.9457000000000004</v>
      </c>
      <c r="H48" s="11">
        <v>3.67</v>
      </c>
      <c r="I48" s="11">
        <v>1.19</v>
      </c>
      <c r="J48" s="11">
        <v>12.12</v>
      </c>
      <c r="K48" s="11">
        <v>6.92</v>
      </c>
      <c r="L48" s="11">
        <v>2.4929999999999999</v>
      </c>
      <c r="P48" s="2"/>
      <c r="Q48" s="2"/>
      <c r="R48" s="2"/>
      <c r="S48" s="2"/>
      <c r="T48" s="2"/>
    </row>
    <row r="49" spans="1:20" x14ac:dyDescent="0.25">
      <c r="A49" s="25">
        <v>5</v>
      </c>
      <c r="B49" s="25" t="s">
        <v>35</v>
      </c>
      <c r="C49" s="38">
        <v>5.0000000000000001E-4</v>
      </c>
      <c r="D49" s="11">
        <v>27</v>
      </c>
      <c r="E49" s="11">
        <f>D49+(0.2*(25-15.5))</f>
        <v>28.9</v>
      </c>
      <c r="F49" s="11">
        <f t="shared" si="8"/>
        <v>1.0288999999999999</v>
      </c>
      <c r="G49" s="20">
        <f t="shared" si="10"/>
        <v>8.7591946902654865</v>
      </c>
      <c r="H49" s="18">
        <v>4.1628318584070803</v>
      </c>
      <c r="I49" s="11">
        <v>2.38</v>
      </c>
      <c r="J49" s="11">
        <v>11.97</v>
      </c>
      <c r="K49" s="11">
        <v>6.91</v>
      </c>
      <c r="L49" s="11">
        <v>2.1568999999999998</v>
      </c>
      <c r="P49" s="2"/>
      <c r="Q49" s="2"/>
      <c r="R49" s="2"/>
      <c r="T49" s="2"/>
    </row>
    <row r="50" spans="1:20" x14ac:dyDescent="0.25">
      <c r="A50" s="26"/>
      <c r="B50" s="26"/>
      <c r="C50" s="39"/>
      <c r="D50" s="11">
        <v>27</v>
      </c>
      <c r="E50" s="11">
        <f t="shared" ref="E50" si="15">D50+(0.2*(25-15.5))</f>
        <v>28.9</v>
      </c>
      <c r="F50" s="11">
        <f t="shared" si="8"/>
        <v>1.0288999999999999</v>
      </c>
      <c r="G50" s="20">
        <f t="shared" si="10"/>
        <v>8.7585999999999995</v>
      </c>
      <c r="H50" s="18">
        <v>4.16</v>
      </c>
      <c r="I50" s="11">
        <v>2.38</v>
      </c>
      <c r="J50" s="11">
        <v>12.08</v>
      </c>
      <c r="K50" s="11">
        <v>6.91</v>
      </c>
      <c r="L50" s="11">
        <v>2.2050999999999998</v>
      </c>
    </row>
    <row r="51" spans="1:20" x14ac:dyDescent="0.25">
      <c r="A51" s="26"/>
      <c r="B51" s="26"/>
      <c r="C51" s="40">
        <v>0.01</v>
      </c>
      <c r="D51" s="11">
        <v>30</v>
      </c>
      <c r="E51" s="11">
        <f>D51+(0.2*(25.9-15.5))</f>
        <v>32.08</v>
      </c>
      <c r="F51" s="11">
        <f t="shared" si="8"/>
        <v>1.0320800000000001</v>
      </c>
      <c r="G51" s="20">
        <f t="shared" si="10"/>
        <v>9.4690796460176987</v>
      </c>
      <c r="H51" s="18">
        <v>3.7575221238938057</v>
      </c>
      <c r="I51" s="11">
        <v>2.21</v>
      </c>
      <c r="J51" s="11">
        <v>12.91</v>
      </c>
      <c r="K51" s="11">
        <v>6.9</v>
      </c>
      <c r="L51" s="11">
        <v>2.0800999999999998</v>
      </c>
    </row>
    <row r="52" spans="1:20" x14ac:dyDescent="0.25">
      <c r="A52" s="26"/>
      <c r="B52" s="26"/>
      <c r="C52" s="41"/>
      <c r="D52" s="11">
        <v>30</v>
      </c>
      <c r="E52" s="11">
        <f t="shared" ref="E52" si="16">D52+(0.2*(25.9-15.5))</f>
        <v>32.08</v>
      </c>
      <c r="F52" s="11">
        <f t="shared" si="8"/>
        <v>1.0320800000000001</v>
      </c>
      <c r="G52" s="20">
        <f t="shared" si="10"/>
        <v>9.4690796460176987</v>
      </c>
      <c r="H52" s="18">
        <v>3.7575221238938057</v>
      </c>
      <c r="I52" s="11">
        <v>2.38</v>
      </c>
      <c r="J52" s="11">
        <v>12.82</v>
      </c>
      <c r="K52" s="11">
        <v>6.9</v>
      </c>
      <c r="L52" s="11">
        <v>2.1293000000000002</v>
      </c>
    </row>
    <row r="53" spans="1:20" x14ac:dyDescent="0.25">
      <c r="A53" s="26"/>
      <c r="B53" s="26"/>
      <c r="C53" s="40">
        <v>0.02</v>
      </c>
      <c r="D53" s="11">
        <v>32</v>
      </c>
      <c r="E53" s="11">
        <f>D53+(0.2*(26.3-15.5))</f>
        <v>34.159999999999997</v>
      </c>
      <c r="F53" s="11">
        <f t="shared" si="8"/>
        <v>1.03416</v>
      </c>
      <c r="G53" s="20">
        <f t="shared" si="10"/>
        <v>9.9890796460176983</v>
      </c>
      <c r="H53" s="18">
        <v>3.7575221238938057</v>
      </c>
      <c r="I53" s="11">
        <v>2.72</v>
      </c>
      <c r="J53" s="11">
        <v>13.47</v>
      </c>
      <c r="K53" s="11">
        <v>6.88</v>
      </c>
      <c r="L53" s="11">
        <v>1.8619000000000001</v>
      </c>
    </row>
    <row r="54" spans="1:20" x14ac:dyDescent="0.25">
      <c r="A54" s="26"/>
      <c r="B54" s="26"/>
      <c r="C54" s="41"/>
      <c r="D54" s="11">
        <v>32</v>
      </c>
      <c r="E54" s="11">
        <f t="shared" ref="E54" si="17">D54+(0.2*(26.3-15.5))</f>
        <v>34.159999999999997</v>
      </c>
      <c r="F54" s="11">
        <f t="shared" si="8"/>
        <v>1.03416</v>
      </c>
      <c r="G54" s="20">
        <f t="shared" si="10"/>
        <v>9.9890796460176983</v>
      </c>
      <c r="H54" s="18">
        <v>3.7575221238938057</v>
      </c>
      <c r="I54" s="11">
        <v>2.72</v>
      </c>
      <c r="J54" s="11">
        <v>13.42</v>
      </c>
      <c r="K54" s="11">
        <v>6.88</v>
      </c>
      <c r="L54" s="11">
        <v>1.9003000000000001</v>
      </c>
    </row>
    <row r="55" spans="1:20" x14ac:dyDescent="0.25">
      <c r="A55" s="26"/>
      <c r="B55" s="26"/>
      <c r="C55" s="40">
        <v>0.04</v>
      </c>
      <c r="D55" s="11">
        <v>38</v>
      </c>
      <c r="E55" s="11">
        <f>D55+(0.2*(26.3-15.5))</f>
        <v>40.159999999999997</v>
      </c>
      <c r="F55" s="11">
        <f t="shared" si="8"/>
        <v>1.04016</v>
      </c>
      <c r="G55" s="20">
        <f t="shared" si="10"/>
        <v>11.489079646017698</v>
      </c>
      <c r="H55" s="18">
        <v>3.7575221238938057</v>
      </c>
      <c r="I55" s="11">
        <v>2.5499999999999998</v>
      </c>
      <c r="J55" s="11">
        <v>15.09</v>
      </c>
      <c r="K55" s="11">
        <v>6.86</v>
      </c>
      <c r="L55" s="11">
        <v>1.804</v>
      </c>
    </row>
    <row r="56" spans="1:20" x14ac:dyDescent="0.25">
      <c r="A56" s="26"/>
      <c r="B56" s="26"/>
      <c r="C56" s="41"/>
      <c r="D56" s="11">
        <v>38</v>
      </c>
      <c r="E56" s="11">
        <f t="shared" ref="E56" si="18">D56+(0.2*(26.3-15.5))</f>
        <v>40.159999999999997</v>
      </c>
      <c r="F56" s="11">
        <f t="shared" si="8"/>
        <v>1.04016</v>
      </c>
      <c r="G56" s="20">
        <f t="shared" si="10"/>
        <v>11.489079646017698</v>
      </c>
      <c r="H56" s="18">
        <v>3.7575221238938057</v>
      </c>
      <c r="I56" s="11">
        <v>2.72</v>
      </c>
      <c r="J56" s="11">
        <v>14.9</v>
      </c>
      <c r="K56" s="11">
        <v>6.86</v>
      </c>
      <c r="L56" s="11">
        <v>1.8185</v>
      </c>
    </row>
    <row r="57" spans="1:20" x14ac:dyDescent="0.25">
      <c r="A57" s="26"/>
      <c r="B57" s="26"/>
      <c r="C57" s="40">
        <v>0.05</v>
      </c>
      <c r="D57" s="11">
        <v>40</v>
      </c>
      <c r="E57" s="11">
        <f>D57+(0.2*(25.8-15.5))</f>
        <v>42.06</v>
      </c>
      <c r="F57" s="11">
        <f t="shared" si="8"/>
        <v>1.04206</v>
      </c>
      <c r="G57" s="20">
        <f t="shared" si="10"/>
        <v>11.9640796460177</v>
      </c>
      <c r="H57" s="18">
        <v>3.7575221238938057</v>
      </c>
      <c r="I57" s="11">
        <v>2.72</v>
      </c>
      <c r="J57" s="11">
        <v>15.71</v>
      </c>
      <c r="K57" s="11">
        <v>6.85</v>
      </c>
      <c r="L57" s="11">
        <v>1.726</v>
      </c>
    </row>
    <row r="58" spans="1:20" x14ac:dyDescent="0.25">
      <c r="A58" s="27"/>
      <c r="B58" s="27"/>
      <c r="C58" s="41"/>
      <c r="D58" s="11">
        <v>40</v>
      </c>
      <c r="E58" s="11">
        <f t="shared" ref="E58" si="19">D58+(0.2*(25.8-15.5))</f>
        <v>42.06</v>
      </c>
      <c r="F58" s="11">
        <f t="shared" si="8"/>
        <v>1.04206</v>
      </c>
      <c r="G58" s="20">
        <f t="shared" si="10"/>
        <v>11.9640796460177</v>
      </c>
      <c r="H58" s="18">
        <v>3.7575221238938057</v>
      </c>
      <c r="I58" s="11">
        <v>2.72</v>
      </c>
      <c r="J58" s="11">
        <v>15.5</v>
      </c>
      <c r="K58" s="11">
        <v>6.85</v>
      </c>
      <c r="L58" s="11">
        <v>1.7402</v>
      </c>
    </row>
    <row r="59" spans="1:20" x14ac:dyDescent="0.25">
      <c r="A59" s="25">
        <v>6</v>
      </c>
      <c r="B59" s="25" t="s">
        <v>9</v>
      </c>
      <c r="C59" s="38">
        <v>5.0000000000000001E-4</v>
      </c>
      <c r="D59" s="11">
        <v>28</v>
      </c>
      <c r="E59" s="11">
        <f>D59+(0.2*(25.6-15.5))</f>
        <v>30.02</v>
      </c>
      <c r="F59" s="11">
        <f t="shared" si="8"/>
        <v>1.0300199999999999</v>
      </c>
      <c r="G59" s="20">
        <f>(E59/4)+(0.21*H59)+0.66</f>
        <v>9.0386000000000006</v>
      </c>
      <c r="H59" s="18">
        <v>4.16</v>
      </c>
      <c r="I59" s="11">
        <v>3.09</v>
      </c>
      <c r="J59" s="18">
        <v>13.00701556326101</v>
      </c>
      <c r="K59" s="11">
        <v>7.03</v>
      </c>
      <c r="L59" s="11">
        <v>1.97</v>
      </c>
    </row>
    <row r="60" spans="1:20" x14ac:dyDescent="0.25">
      <c r="A60" s="26"/>
      <c r="B60" s="26"/>
      <c r="C60" s="39"/>
      <c r="D60" s="11">
        <v>28</v>
      </c>
      <c r="E60" s="11">
        <f t="shared" ref="E60" si="20">D60+(0.2*(25.6-15.5))</f>
        <v>30.02</v>
      </c>
      <c r="F60" s="11">
        <f t="shared" si="8"/>
        <v>1.0300199999999999</v>
      </c>
      <c r="G60" s="20">
        <f t="shared" si="10"/>
        <v>9.0386000000000006</v>
      </c>
      <c r="H60" s="18">
        <v>4.16</v>
      </c>
      <c r="I60" s="11">
        <v>3.11</v>
      </c>
      <c r="J60" s="11">
        <v>12.89</v>
      </c>
      <c r="K60" s="11">
        <v>7.03</v>
      </c>
      <c r="L60" s="11">
        <v>2</v>
      </c>
    </row>
    <row r="61" spans="1:20" ht="16.149999999999999" customHeight="1" x14ac:dyDescent="0.25">
      <c r="A61" s="26"/>
      <c r="B61" s="26"/>
      <c r="C61" s="38">
        <v>1E-3</v>
      </c>
      <c r="D61" s="11">
        <v>28</v>
      </c>
      <c r="E61" s="11">
        <f>D61+(0.2*(25.3-15.5))</f>
        <v>29.96</v>
      </c>
      <c r="F61" s="11">
        <f t="shared" si="8"/>
        <v>1.02996</v>
      </c>
      <c r="G61" s="20">
        <f t="shared" si="10"/>
        <v>9.0236000000000001</v>
      </c>
      <c r="H61" s="18">
        <v>4.16</v>
      </c>
      <c r="I61" s="11">
        <v>3.09</v>
      </c>
      <c r="J61" s="18">
        <v>13.13245617399976</v>
      </c>
      <c r="K61" s="11">
        <v>7.08</v>
      </c>
      <c r="L61" s="11">
        <v>1.6</v>
      </c>
    </row>
    <row r="62" spans="1:20" x14ac:dyDescent="0.25">
      <c r="A62" s="26"/>
      <c r="B62" s="26"/>
      <c r="C62" s="39"/>
      <c r="D62" s="11">
        <v>28</v>
      </c>
      <c r="E62" s="11">
        <f t="shared" ref="E62" si="21">D62+(0.2*(25.3-15.5))</f>
        <v>29.96</v>
      </c>
      <c r="F62" s="11">
        <f t="shared" si="8"/>
        <v>1.02996</v>
      </c>
      <c r="G62" s="20">
        <f t="shared" si="10"/>
        <v>9.0236000000000001</v>
      </c>
      <c r="H62" s="18">
        <v>4.16</v>
      </c>
      <c r="I62" s="11">
        <v>3.09</v>
      </c>
      <c r="J62" s="11">
        <v>13.12</v>
      </c>
      <c r="K62" s="11">
        <v>7.08</v>
      </c>
      <c r="L62" s="11">
        <v>1.7</v>
      </c>
    </row>
    <row r="63" spans="1:20" x14ac:dyDescent="0.25">
      <c r="A63" s="26"/>
      <c r="B63" s="26"/>
      <c r="C63" s="38">
        <v>2E-3</v>
      </c>
      <c r="D63" s="11">
        <v>28</v>
      </c>
      <c r="E63" s="11">
        <f>D63+(0.2*(25.2-15.5))</f>
        <v>29.94</v>
      </c>
      <c r="F63" s="11">
        <f t="shared" si="8"/>
        <v>1.0299400000000001</v>
      </c>
      <c r="G63" s="20">
        <f t="shared" si="10"/>
        <v>9.0186000000000011</v>
      </c>
      <c r="H63" s="18">
        <v>4.16</v>
      </c>
      <c r="I63" s="11">
        <v>3.06</v>
      </c>
      <c r="J63" s="18">
        <v>13.150452488687812</v>
      </c>
      <c r="K63" s="11">
        <v>7.24</v>
      </c>
      <c r="L63" s="11">
        <v>1.6</v>
      </c>
    </row>
    <row r="64" spans="1:20" x14ac:dyDescent="0.25">
      <c r="A64" s="26"/>
      <c r="B64" s="26"/>
      <c r="C64" s="39"/>
      <c r="D64" s="11">
        <v>28</v>
      </c>
      <c r="E64" s="11">
        <f t="shared" ref="E64:E68" si="22">D64+(0.2*(25.2-15.5))</f>
        <v>29.94</v>
      </c>
      <c r="F64" s="11">
        <f t="shared" si="8"/>
        <v>1.0299400000000001</v>
      </c>
      <c r="G64" s="20">
        <f t="shared" si="10"/>
        <v>9.0186000000000011</v>
      </c>
      <c r="H64" s="18">
        <v>4.16</v>
      </c>
      <c r="I64" s="11">
        <v>2.06</v>
      </c>
      <c r="J64" s="11">
        <v>13.13</v>
      </c>
      <c r="K64" s="11">
        <v>7.24</v>
      </c>
      <c r="L64" s="11">
        <v>1.6</v>
      </c>
    </row>
    <row r="65" spans="1:12" x14ac:dyDescent="0.25">
      <c r="A65" s="26"/>
      <c r="B65" s="26"/>
      <c r="C65" s="38">
        <v>4.0000000000000001E-3</v>
      </c>
      <c r="D65" s="11">
        <v>30</v>
      </c>
      <c r="E65" s="11">
        <f t="shared" si="22"/>
        <v>31.94</v>
      </c>
      <c r="F65" s="11">
        <f t="shared" si="8"/>
        <v>1.0319400000000001</v>
      </c>
      <c r="G65" s="20">
        <f t="shared" si="10"/>
        <v>9.5186000000000011</v>
      </c>
      <c r="H65" s="18">
        <v>4.16</v>
      </c>
      <c r="I65" s="11">
        <v>3.06</v>
      </c>
      <c r="J65" s="18">
        <v>13.657014844126142</v>
      </c>
      <c r="K65" s="11">
        <v>7.59</v>
      </c>
      <c r="L65" s="11">
        <v>1.6</v>
      </c>
    </row>
    <row r="66" spans="1:12" x14ac:dyDescent="0.25">
      <c r="A66" s="26"/>
      <c r="B66" s="26"/>
      <c r="C66" s="39"/>
      <c r="D66" s="11">
        <v>30</v>
      </c>
      <c r="E66" s="11">
        <f t="shared" si="22"/>
        <v>31.94</v>
      </c>
      <c r="F66" s="11">
        <f t="shared" si="8"/>
        <v>1.0319400000000001</v>
      </c>
      <c r="G66" s="20">
        <f t="shared" si="10"/>
        <v>9.5186000000000011</v>
      </c>
      <c r="H66" s="18">
        <v>4.16</v>
      </c>
      <c r="I66" s="11">
        <v>3.06</v>
      </c>
      <c r="J66" s="11">
        <v>13.6</v>
      </c>
      <c r="K66" s="11">
        <v>7.59</v>
      </c>
      <c r="L66" s="11">
        <v>1.6</v>
      </c>
    </row>
    <row r="67" spans="1:12" x14ac:dyDescent="0.25">
      <c r="A67" s="26"/>
      <c r="B67" s="26"/>
      <c r="C67" s="38">
        <v>5.0000000000000001E-3</v>
      </c>
      <c r="D67" s="11">
        <v>32</v>
      </c>
      <c r="E67" s="11">
        <f t="shared" si="22"/>
        <v>33.94</v>
      </c>
      <c r="F67" s="11">
        <f t="shared" si="8"/>
        <v>1.0339400000000001</v>
      </c>
      <c r="G67" s="20">
        <f t="shared" si="10"/>
        <v>9.9345999999999997</v>
      </c>
      <c r="H67" s="11">
        <v>3.76</v>
      </c>
      <c r="I67" s="11">
        <v>3.16</v>
      </c>
      <c r="J67" s="18">
        <v>13.712686567164164</v>
      </c>
      <c r="K67" s="11">
        <v>7.47</v>
      </c>
      <c r="L67" s="11">
        <v>1.6</v>
      </c>
    </row>
    <row r="68" spans="1:12" x14ac:dyDescent="0.25">
      <c r="A68" s="27"/>
      <c r="B68" s="27"/>
      <c r="C68" s="39"/>
      <c r="D68" s="11">
        <v>32</v>
      </c>
      <c r="E68" s="11">
        <f t="shared" si="22"/>
        <v>33.94</v>
      </c>
      <c r="F68" s="11">
        <f t="shared" si="8"/>
        <v>1.0339400000000001</v>
      </c>
      <c r="G68" s="20">
        <f t="shared" si="10"/>
        <v>9.9345999999999997</v>
      </c>
      <c r="H68" s="11">
        <v>3.76</v>
      </c>
      <c r="I68" s="11">
        <v>3.18</v>
      </c>
      <c r="J68" s="11">
        <v>13.8</v>
      </c>
      <c r="K68" s="11">
        <v>7.47</v>
      </c>
      <c r="L68" s="11">
        <v>1.6</v>
      </c>
    </row>
    <row r="69" spans="1:12" x14ac:dyDescent="0.25">
      <c r="A69" s="25">
        <v>7</v>
      </c>
      <c r="B69" s="25" t="s">
        <v>10</v>
      </c>
      <c r="C69" s="38">
        <v>5.0000000000000001E-3</v>
      </c>
      <c r="D69" s="11">
        <v>29</v>
      </c>
      <c r="E69" s="11">
        <f>D69+(0.2*(23-15.5))</f>
        <v>30.5</v>
      </c>
      <c r="F69" s="11">
        <f t="shared" si="8"/>
        <v>1.0305</v>
      </c>
      <c r="G69" s="20">
        <f t="shared" si="10"/>
        <v>9.1591946902654868</v>
      </c>
      <c r="H69" s="18">
        <v>4.1628318584070803</v>
      </c>
      <c r="I69" s="11">
        <v>2.89</v>
      </c>
      <c r="J69" s="11">
        <v>12.76</v>
      </c>
      <c r="K69" s="11">
        <v>6.97</v>
      </c>
      <c r="L69" s="11">
        <v>1.4</v>
      </c>
    </row>
    <row r="70" spans="1:12" x14ac:dyDescent="0.25">
      <c r="A70" s="26"/>
      <c r="B70" s="26"/>
      <c r="C70" s="39"/>
      <c r="D70" s="11">
        <v>29</v>
      </c>
      <c r="E70" s="11">
        <f t="shared" ref="E70" si="23">D70+(0.2*(23-15.5))</f>
        <v>30.5</v>
      </c>
      <c r="F70" s="11">
        <f t="shared" si="8"/>
        <v>1.0305</v>
      </c>
      <c r="G70" s="20">
        <f t="shared" si="10"/>
        <v>9.1591946902654868</v>
      </c>
      <c r="H70" s="18">
        <v>4.1628318584070803</v>
      </c>
      <c r="I70" s="11">
        <v>2.89</v>
      </c>
      <c r="J70" s="11">
        <v>12.89</v>
      </c>
      <c r="K70" s="11">
        <v>6.97</v>
      </c>
      <c r="L70" s="11">
        <v>1.4</v>
      </c>
    </row>
    <row r="71" spans="1:12" x14ac:dyDescent="0.25">
      <c r="A71" s="26"/>
      <c r="B71" s="26"/>
      <c r="C71" s="40">
        <v>0.01</v>
      </c>
      <c r="D71" s="11">
        <v>31</v>
      </c>
      <c r="E71" s="11">
        <f>D71+(0.2*(22.8-15.5))</f>
        <v>32.46</v>
      </c>
      <c r="F71" s="11">
        <f t="shared" si="8"/>
        <v>1.0324599999999999</v>
      </c>
      <c r="G71" s="20">
        <f t="shared" si="10"/>
        <v>9.649194690265487</v>
      </c>
      <c r="H71" s="18">
        <v>4.1628318584070803</v>
      </c>
      <c r="I71" s="11">
        <v>2.89</v>
      </c>
      <c r="J71" s="11">
        <v>13.34</v>
      </c>
      <c r="K71" s="11">
        <v>6.96</v>
      </c>
      <c r="L71" s="11">
        <v>1.4</v>
      </c>
    </row>
    <row r="72" spans="1:12" x14ac:dyDescent="0.25">
      <c r="A72" s="26"/>
      <c r="B72" s="26"/>
      <c r="C72" s="41"/>
      <c r="D72" s="11">
        <v>31</v>
      </c>
      <c r="E72" s="11">
        <f t="shared" ref="E72" si="24">D72+(0.2*(22.8-15.5))</f>
        <v>32.46</v>
      </c>
      <c r="F72" s="11">
        <f t="shared" ref="F72:F78" si="25">(E72/1000)+1</f>
        <v>1.0324599999999999</v>
      </c>
      <c r="G72" s="20">
        <f t="shared" si="10"/>
        <v>9.649194690265487</v>
      </c>
      <c r="H72" s="18">
        <v>4.1628318584070803</v>
      </c>
      <c r="I72" s="11">
        <v>2.89</v>
      </c>
      <c r="J72" s="11">
        <v>13.39</v>
      </c>
      <c r="K72" s="11">
        <v>6.96</v>
      </c>
      <c r="L72" s="11">
        <v>1.4</v>
      </c>
    </row>
    <row r="73" spans="1:12" x14ac:dyDescent="0.25">
      <c r="A73" s="26"/>
      <c r="B73" s="26"/>
      <c r="C73" s="38">
        <v>1.4999999999999999E-2</v>
      </c>
      <c r="D73" s="11">
        <v>33</v>
      </c>
      <c r="E73" s="11">
        <f>D73+(0.2*(22.9-15.5))</f>
        <v>34.479999999999997</v>
      </c>
      <c r="F73" s="11">
        <f t="shared" si="25"/>
        <v>1.0344800000000001</v>
      </c>
      <c r="G73" s="20">
        <f t="shared" si="10"/>
        <v>10.154194690265486</v>
      </c>
      <c r="H73" s="18">
        <v>4.1628318584070803</v>
      </c>
      <c r="I73" s="11">
        <v>2.89</v>
      </c>
      <c r="J73" s="11">
        <v>13.48</v>
      </c>
      <c r="K73" s="11">
        <v>7.09</v>
      </c>
      <c r="L73" s="11">
        <v>1.4</v>
      </c>
    </row>
    <row r="74" spans="1:12" x14ac:dyDescent="0.25">
      <c r="A74" s="26"/>
      <c r="B74" s="26"/>
      <c r="C74" s="39"/>
      <c r="D74" s="11">
        <v>33</v>
      </c>
      <c r="E74" s="11">
        <f t="shared" ref="E74" si="26">D74+(0.2*(22.9-15.5))</f>
        <v>34.479999999999997</v>
      </c>
      <c r="F74" s="11">
        <f t="shared" si="25"/>
        <v>1.0344800000000001</v>
      </c>
      <c r="G74" s="20">
        <f t="shared" si="10"/>
        <v>10.154194690265486</v>
      </c>
      <c r="H74" s="18">
        <v>4.1628318584070803</v>
      </c>
      <c r="I74" s="11">
        <v>2.89</v>
      </c>
      <c r="J74" s="11">
        <v>13.42</v>
      </c>
      <c r="K74" s="11">
        <v>7.09</v>
      </c>
      <c r="L74" s="11">
        <v>1.4</v>
      </c>
    </row>
    <row r="75" spans="1:12" x14ac:dyDescent="0.25">
      <c r="A75" s="26"/>
      <c r="B75" s="26"/>
      <c r="C75" s="38">
        <v>2.5000000000000001E-2</v>
      </c>
      <c r="D75" s="11">
        <v>36</v>
      </c>
      <c r="E75" s="11">
        <f>D75+(0.2*(24.2-15.5))</f>
        <v>37.74</v>
      </c>
      <c r="F75" s="11">
        <f t="shared" si="25"/>
        <v>1.0377400000000001</v>
      </c>
      <c r="G75" s="20">
        <f t="shared" si="10"/>
        <v>10.969194690265487</v>
      </c>
      <c r="H75" s="18">
        <v>4.1628318584070803</v>
      </c>
      <c r="I75" s="11">
        <v>2.89</v>
      </c>
      <c r="J75" s="11">
        <v>14.42</v>
      </c>
      <c r="K75" s="11">
        <v>7.1</v>
      </c>
      <c r="L75" s="11">
        <v>1.4</v>
      </c>
    </row>
    <row r="76" spans="1:12" x14ac:dyDescent="0.25">
      <c r="A76" s="26"/>
      <c r="B76" s="26"/>
      <c r="C76" s="39"/>
      <c r="D76" s="11">
        <v>36</v>
      </c>
      <c r="E76" s="11">
        <f t="shared" ref="E76" si="27">D76+(0.2*(24.2-15.5))</f>
        <v>37.74</v>
      </c>
      <c r="F76" s="11">
        <f t="shared" si="25"/>
        <v>1.0377400000000001</v>
      </c>
      <c r="G76" s="20">
        <f t="shared" si="10"/>
        <v>10.969194690265487</v>
      </c>
      <c r="H76" s="18">
        <v>4.1628318584070803</v>
      </c>
      <c r="I76" s="11">
        <v>2.89</v>
      </c>
      <c r="J76" s="11">
        <v>14.37</v>
      </c>
      <c r="K76" s="11">
        <v>7.1</v>
      </c>
      <c r="L76" s="11">
        <v>1.4</v>
      </c>
    </row>
    <row r="77" spans="1:12" x14ac:dyDescent="0.25">
      <c r="A77" s="26"/>
      <c r="B77" s="26"/>
      <c r="C77" s="38">
        <v>3.5000000000000003E-2</v>
      </c>
      <c r="D77" s="11">
        <v>39</v>
      </c>
      <c r="E77" s="11">
        <f>D77+(0.2*(24-15.5))</f>
        <v>40.700000000000003</v>
      </c>
      <c r="F77" s="11">
        <f t="shared" si="25"/>
        <v>1.0407</v>
      </c>
      <c r="G77" s="20">
        <f t="shared" si="10"/>
        <v>11.709194690265488</v>
      </c>
      <c r="H77" s="18">
        <v>4.1628318584070803</v>
      </c>
      <c r="I77" s="11">
        <v>2.89</v>
      </c>
      <c r="J77" s="11">
        <v>15.61</v>
      </c>
      <c r="K77" s="11">
        <v>7.11</v>
      </c>
      <c r="L77" s="11">
        <v>1.4</v>
      </c>
    </row>
    <row r="78" spans="1:12" x14ac:dyDescent="0.25">
      <c r="A78" s="27"/>
      <c r="B78" s="27"/>
      <c r="C78" s="39"/>
      <c r="D78" s="11">
        <v>39</v>
      </c>
      <c r="E78" s="11">
        <f t="shared" ref="E78" si="28">D78+(0.2*(24-15.5))</f>
        <v>40.700000000000003</v>
      </c>
      <c r="F78" s="11">
        <f t="shared" si="25"/>
        <v>1.0407</v>
      </c>
      <c r="G78" s="20">
        <f t="shared" si="10"/>
        <v>11.709194690265488</v>
      </c>
      <c r="H78" s="18">
        <v>4.1628318584070803</v>
      </c>
      <c r="I78" s="11">
        <v>2.89</v>
      </c>
      <c r="J78" s="11">
        <v>15.5</v>
      </c>
      <c r="K78" s="11">
        <v>7.11</v>
      </c>
      <c r="L78" s="11">
        <v>1.4</v>
      </c>
    </row>
  </sheetData>
  <mergeCells count="49">
    <mergeCell ref="A1:L3"/>
    <mergeCell ref="C5:C8"/>
    <mergeCell ref="C9:C12"/>
    <mergeCell ref="C13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49:C50"/>
    <mergeCell ref="C51:C52"/>
    <mergeCell ref="C53:C54"/>
    <mergeCell ref="C55:C56"/>
    <mergeCell ref="C37:C38"/>
    <mergeCell ref="C39:C40"/>
    <mergeCell ref="C41:C42"/>
    <mergeCell ref="C43:C44"/>
    <mergeCell ref="C45:C46"/>
    <mergeCell ref="C77:C78"/>
    <mergeCell ref="B69:B78"/>
    <mergeCell ref="B59:B68"/>
    <mergeCell ref="B49:B58"/>
    <mergeCell ref="B39:B48"/>
    <mergeCell ref="C67:C68"/>
    <mergeCell ref="C69:C70"/>
    <mergeCell ref="C71:C72"/>
    <mergeCell ref="C73:C74"/>
    <mergeCell ref="C75:C76"/>
    <mergeCell ref="C57:C58"/>
    <mergeCell ref="C59:C60"/>
    <mergeCell ref="C61:C62"/>
    <mergeCell ref="C63:C64"/>
    <mergeCell ref="C65:C66"/>
    <mergeCell ref="C47:C48"/>
    <mergeCell ref="B19:B28"/>
    <mergeCell ref="B5:B18"/>
    <mergeCell ref="A5:A18"/>
    <mergeCell ref="A19:A28"/>
    <mergeCell ref="A29:A38"/>
    <mergeCell ref="A39:A48"/>
    <mergeCell ref="A49:A58"/>
    <mergeCell ref="A59:A68"/>
    <mergeCell ref="A69:A78"/>
    <mergeCell ref="B29:B38"/>
  </mergeCells>
  <pageMargins left="0.7" right="0.7" top="0.75" bottom="0.75" header="0.3" footer="0.3"/>
  <ignoredErrors>
    <ignoredError sqref="E3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48"/>
  <sheetViews>
    <sheetView workbookViewId="0">
      <selection activeCell="C4" sqref="C4"/>
    </sheetView>
  </sheetViews>
  <sheetFormatPr defaultRowHeight="15.75" x14ac:dyDescent="0.25"/>
  <cols>
    <col min="2" max="2" width="17.5" customWidth="1"/>
    <col min="3" max="3" width="21" customWidth="1"/>
    <col min="4" max="4" width="17.75" customWidth="1"/>
    <col min="5" max="5" width="15.875" customWidth="1"/>
  </cols>
  <sheetData>
    <row r="4" spans="2:5" x14ac:dyDescent="0.25">
      <c r="D4" s="13" t="s">
        <v>11</v>
      </c>
      <c r="E4" s="13" t="s">
        <v>12</v>
      </c>
    </row>
    <row r="5" spans="2:5" x14ac:dyDescent="0.25">
      <c r="D5" s="10">
        <v>0.1</v>
      </c>
      <c r="E5" s="10">
        <v>0.47720000000000001</v>
      </c>
    </row>
    <row r="6" spans="2:5" x14ac:dyDescent="0.25">
      <c r="D6" s="10">
        <v>1.5</v>
      </c>
      <c r="E6" s="10">
        <v>0.25530000000000003</v>
      </c>
    </row>
    <row r="7" spans="2:5" x14ac:dyDescent="0.25">
      <c r="D7" s="10">
        <v>3</v>
      </c>
      <c r="E7" s="10">
        <v>0.1762</v>
      </c>
    </row>
    <row r="8" spans="2:5" x14ac:dyDescent="0.25">
      <c r="D8" s="10">
        <v>4</v>
      </c>
      <c r="E8" s="10">
        <v>2E-3</v>
      </c>
    </row>
    <row r="9" spans="2:5" x14ac:dyDescent="0.25">
      <c r="E9" s="3"/>
    </row>
    <row r="10" spans="2:5" x14ac:dyDescent="0.25">
      <c r="C10" s="10" t="s">
        <v>13</v>
      </c>
      <c r="D10" s="10" t="s">
        <v>14</v>
      </c>
      <c r="E10" s="3"/>
    </row>
    <row r="11" spans="2:5" x14ac:dyDescent="0.25">
      <c r="C11" s="15" t="s">
        <v>15</v>
      </c>
      <c r="D11" s="10" t="s">
        <v>12</v>
      </c>
    </row>
    <row r="12" spans="2:5" x14ac:dyDescent="0.25">
      <c r="C12" s="10" t="s">
        <v>16</v>
      </c>
      <c r="D12" s="10">
        <v>-0.113</v>
      </c>
    </row>
    <row r="13" spans="2:5" x14ac:dyDescent="0.25">
      <c r="C13" s="10" t="s">
        <v>17</v>
      </c>
      <c r="D13" s="10">
        <v>0.47060000000000002</v>
      </c>
    </row>
    <row r="15" spans="2:5" x14ac:dyDescent="0.25">
      <c r="B15" s="13" t="s">
        <v>6</v>
      </c>
      <c r="C15" s="13" t="s">
        <v>12</v>
      </c>
      <c r="D15" s="13" t="s">
        <v>18</v>
      </c>
      <c r="E15" s="13"/>
    </row>
    <row r="16" spans="2:5" x14ac:dyDescent="0.25">
      <c r="B16" s="6">
        <v>0.01</v>
      </c>
      <c r="C16" s="6">
        <v>2.0000000000000001E-4</v>
      </c>
      <c r="D16" s="6">
        <f>(C16-D13)/D12</f>
        <v>4.1628318584070803</v>
      </c>
      <c r="E16" s="7">
        <v>4.1628318584070803</v>
      </c>
    </row>
    <row r="17" spans="2:5" x14ac:dyDescent="0.25">
      <c r="B17" s="6">
        <v>0.05</v>
      </c>
      <c r="C17" s="6">
        <v>2.0000000000000001E-4</v>
      </c>
      <c r="D17" s="6">
        <f>(C17-D13)/D12</f>
        <v>4.1628318584070803</v>
      </c>
      <c r="E17" s="7">
        <v>4.1628318584070803</v>
      </c>
    </row>
    <row r="18" spans="2:5" x14ac:dyDescent="0.25">
      <c r="B18" s="6">
        <v>0.1</v>
      </c>
      <c r="C18" s="6">
        <v>4.5999999999999999E-2</v>
      </c>
      <c r="D18" s="6">
        <f>(C18-D13)/D12</f>
        <v>3.7575221238938057</v>
      </c>
      <c r="E18" s="7">
        <v>3.7575221238938057</v>
      </c>
    </row>
    <row r="19" spans="2:5" x14ac:dyDescent="0.25">
      <c r="B19" s="6">
        <v>0.2</v>
      </c>
      <c r="C19" s="6">
        <v>4.5999999999999999E-2</v>
      </c>
      <c r="D19" s="6">
        <f>(C19-D13)/D12</f>
        <v>3.7575221238938057</v>
      </c>
      <c r="E19" s="7">
        <v>3.7575221238938057</v>
      </c>
    </row>
    <row r="20" spans="2:5" x14ac:dyDescent="0.25">
      <c r="B20" s="6">
        <v>0.4</v>
      </c>
      <c r="C20" s="6">
        <v>9.7100000000000006E-2</v>
      </c>
      <c r="D20" s="6">
        <f>(C20-D13)/D12</f>
        <v>3.305309734513274</v>
      </c>
      <c r="E20" s="7">
        <v>3.305309734513274</v>
      </c>
    </row>
    <row r="21" spans="2:5" x14ac:dyDescent="0.25">
      <c r="B21" s="6"/>
      <c r="C21" s="6"/>
      <c r="D21" s="6"/>
      <c r="E21" s="6"/>
    </row>
    <row r="22" spans="2:5" x14ac:dyDescent="0.25">
      <c r="B22" s="13" t="s">
        <v>8</v>
      </c>
      <c r="C22" s="13" t="s">
        <v>12</v>
      </c>
      <c r="D22" s="13" t="s">
        <v>18</v>
      </c>
      <c r="E22" s="13"/>
    </row>
    <row r="23" spans="2:5" x14ac:dyDescent="0.25">
      <c r="B23" s="6">
        <v>0.5</v>
      </c>
      <c r="C23" s="6">
        <v>2.0000000000000001E-4</v>
      </c>
      <c r="D23" s="6">
        <f>(C23-D13)/D12</f>
        <v>4.1628318584070803</v>
      </c>
      <c r="E23" s="7">
        <v>4.1628318584070803</v>
      </c>
    </row>
    <row r="24" spans="2:5" x14ac:dyDescent="0.25">
      <c r="B24" s="6">
        <v>1</v>
      </c>
      <c r="C24" s="6">
        <v>4.5999999999999999E-2</v>
      </c>
      <c r="D24" s="6">
        <f>(C24-D13)/D12</f>
        <v>3.7575221238938057</v>
      </c>
      <c r="E24" s="7">
        <v>3.7575221238938057</v>
      </c>
    </row>
    <row r="25" spans="2:5" x14ac:dyDescent="0.25">
      <c r="B25" s="6">
        <v>2</v>
      </c>
      <c r="C25" s="6">
        <v>4.5999999999999999E-2</v>
      </c>
      <c r="D25" s="6">
        <f>(C25-D13)/D12</f>
        <v>3.7575221238938057</v>
      </c>
      <c r="E25" s="7">
        <v>3.7575221238938057</v>
      </c>
    </row>
    <row r="26" spans="2:5" x14ac:dyDescent="0.25">
      <c r="B26" s="6">
        <v>4</v>
      </c>
      <c r="C26" s="6">
        <v>4.5999999999999999E-2</v>
      </c>
      <c r="D26" s="6">
        <f>(C26-D13)/D12</f>
        <v>3.7575221238938057</v>
      </c>
      <c r="E26" s="7">
        <v>3.7575221238938057</v>
      </c>
    </row>
    <row r="27" spans="2:5" x14ac:dyDescent="0.25">
      <c r="B27" s="6">
        <v>5</v>
      </c>
      <c r="C27" s="6">
        <v>4.5999999999999999E-2</v>
      </c>
      <c r="D27" s="6">
        <f>(C27-D13)/D12</f>
        <v>3.7575221238938057</v>
      </c>
      <c r="E27" s="7">
        <v>3.7575221238938057</v>
      </c>
    </row>
    <row r="28" spans="2:5" x14ac:dyDescent="0.25">
      <c r="B28" s="6"/>
      <c r="C28" s="6"/>
      <c r="D28" s="6"/>
      <c r="E28" s="6"/>
    </row>
    <row r="29" spans="2:5" x14ac:dyDescent="0.25">
      <c r="B29" s="13" t="s">
        <v>7</v>
      </c>
      <c r="C29" s="13" t="s">
        <v>12</v>
      </c>
      <c r="D29" s="13" t="s">
        <v>18</v>
      </c>
      <c r="E29" s="13"/>
    </row>
    <row r="30" spans="2:5" x14ac:dyDescent="0.25">
      <c r="B30" s="6">
        <v>0.02</v>
      </c>
      <c r="C30" s="6">
        <v>1E-4</v>
      </c>
      <c r="D30" s="6">
        <f>(C30-0.4706)/-0.113</f>
        <v>4.163716814159292</v>
      </c>
      <c r="E30" s="7">
        <v>4.163716814159292</v>
      </c>
    </row>
    <row r="31" spans="2:5" x14ac:dyDescent="0.25">
      <c r="B31" s="6">
        <v>0.04</v>
      </c>
      <c r="C31" s="6">
        <v>2.0000000000000001E-4</v>
      </c>
      <c r="D31" s="6">
        <f t="shared" ref="D31:D41" si="0">(C31-0.4706)/-0.113</f>
        <v>4.1628318584070803</v>
      </c>
      <c r="E31" s="7">
        <v>4.1628318584070803</v>
      </c>
    </row>
    <row r="32" spans="2:5" x14ac:dyDescent="0.25">
      <c r="B32" s="6">
        <v>0.08</v>
      </c>
      <c r="C32" s="6">
        <v>2.0000000000000001E-4</v>
      </c>
      <c r="D32" s="6">
        <f t="shared" si="0"/>
        <v>4.1628318584070803</v>
      </c>
      <c r="E32" s="7">
        <v>4.1628318584070803</v>
      </c>
    </row>
    <row r="33" spans="2:5" x14ac:dyDescent="0.25">
      <c r="B33" s="6">
        <v>0.1</v>
      </c>
      <c r="C33" s="6">
        <v>5.5E-2</v>
      </c>
      <c r="D33" s="6">
        <f t="shared" si="0"/>
        <v>3.6778761061946903</v>
      </c>
      <c r="E33" s="7">
        <v>3.6778761061946903</v>
      </c>
    </row>
    <row r="34" spans="2:5" x14ac:dyDescent="0.25">
      <c r="B34" s="6">
        <v>0.2</v>
      </c>
      <c r="C34" s="6">
        <v>5.6000000000000001E-2</v>
      </c>
      <c r="D34" s="6">
        <f t="shared" si="0"/>
        <v>3.6690265486725666</v>
      </c>
      <c r="E34" s="7">
        <v>3.6690265486725666</v>
      </c>
    </row>
    <row r="35" spans="2:5" x14ac:dyDescent="0.25">
      <c r="B35" s="6"/>
      <c r="C35" s="6"/>
      <c r="D35" s="6"/>
      <c r="E35" s="6"/>
    </row>
    <row r="36" spans="2:5" x14ac:dyDescent="0.25">
      <c r="B36" s="5" t="s">
        <v>19</v>
      </c>
      <c r="C36" s="13" t="s">
        <v>12</v>
      </c>
      <c r="D36" s="13" t="s">
        <v>18</v>
      </c>
      <c r="E36" s="13"/>
    </row>
    <row r="37" spans="2:5" x14ac:dyDescent="0.25">
      <c r="B37" s="6">
        <v>0.05</v>
      </c>
      <c r="C37" s="6">
        <v>2.0000000000000001E-4</v>
      </c>
      <c r="D37" s="6">
        <f t="shared" si="0"/>
        <v>4.1628318584070803</v>
      </c>
      <c r="E37" s="21">
        <v>4.1628318584070803</v>
      </c>
    </row>
    <row r="38" spans="2:5" x14ac:dyDescent="0.25">
      <c r="B38" s="6">
        <v>0.1</v>
      </c>
      <c r="C38" s="6">
        <v>2.0000000000000001E-4</v>
      </c>
      <c r="D38" s="6">
        <f t="shared" si="0"/>
        <v>4.1628318584070803</v>
      </c>
      <c r="E38" s="21">
        <v>4.1628318584070803</v>
      </c>
    </row>
    <row r="39" spans="2:5" x14ac:dyDescent="0.25">
      <c r="B39" s="6">
        <v>0.2</v>
      </c>
      <c r="C39" s="6">
        <v>2.0000000000000001E-4</v>
      </c>
      <c r="D39" s="6">
        <f t="shared" si="0"/>
        <v>4.1628318584070803</v>
      </c>
      <c r="E39" s="21">
        <v>4.1628318584070803</v>
      </c>
    </row>
    <row r="40" spans="2:5" x14ac:dyDescent="0.25">
      <c r="B40" s="6">
        <v>0.4</v>
      </c>
      <c r="C40" s="6">
        <v>2.0000000000000001E-4</v>
      </c>
      <c r="D40" s="6">
        <f t="shared" si="0"/>
        <v>4.1628318584070803</v>
      </c>
      <c r="E40" s="21">
        <v>4.1628318584070803</v>
      </c>
    </row>
    <row r="41" spans="2:5" x14ac:dyDescent="0.25">
      <c r="B41" s="6">
        <v>0.5</v>
      </c>
      <c r="C41" s="6">
        <v>4.5999999999999999E-2</v>
      </c>
      <c r="D41" s="6">
        <f t="shared" si="0"/>
        <v>3.7575221238938057</v>
      </c>
      <c r="E41" s="21">
        <v>3.7575221238938057</v>
      </c>
    </row>
    <row r="42" spans="2:5" x14ac:dyDescent="0.25">
      <c r="B42" s="6"/>
      <c r="C42" s="6"/>
      <c r="D42" s="6"/>
      <c r="E42" s="6"/>
    </row>
    <row r="43" spans="2:5" x14ac:dyDescent="0.25">
      <c r="B43" s="5" t="s">
        <v>10</v>
      </c>
      <c r="C43" s="13" t="s">
        <v>12</v>
      </c>
      <c r="D43" s="13" t="s">
        <v>18</v>
      </c>
      <c r="E43" s="13"/>
    </row>
    <row r="44" spans="2:5" x14ac:dyDescent="0.25">
      <c r="B44" s="6">
        <v>0.5</v>
      </c>
      <c r="C44" s="6">
        <v>2.0000000000000001E-4</v>
      </c>
      <c r="D44" s="6">
        <f t="shared" ref="D44:D48" si="1">(C44-0.4706)/-0.113</f>
        <v>4.1628318584070803</v>
      </c>
      <c r="E44" s="7">
        <v>4.1628318584070803</v>
      </c>
    </row>
    <row r="45" spans="2:5" x14ac:dyDescent="0.25">
      <c r="B45" s="6">
        <v>1</v>
      </c>
      <c r="C45" s="6">
        <v>2.0000000000000001E-4</v>
      </c>
      <c r="D45" s="6">
        <f t="shared" si="1"/>
        <v>4.1628318584070803</v>
      </c>
      <c r="E45" s="7">
        <v>4.1628318584070803</v>
      </c>
    </row>
    <row r="46" spans="2:5" x14ac:dyDescent="0.25">
      <c r="B46" s="6">
        <v>1.5</v>
      </c>
      <c r="C46" s="6">
        <v>2.0000000000000001E-4</v>
      </c>
      <c r="D46" s="6">
        <f t="shared" si="1"/>
        <v>4.1628318584070803</v>
      </c>
      <c r="E46" s="7">
        <v>4.1628318584070803</v>
      </c>
    </row>
    <row r="47" spans="2:5" x14ac:dyDescent="0.25">
      <c r="B47" s="6">
        <v>2.5</v>
      </c>
      <c r="C47" s="6">
        <v>2.0000000000000001E-4</v>
      </c>
      <c r="D47" s="6">
        <f t="shared" si="1"/>
        <v>4.1628318584070803</v>
      </c>
      <c r="E47" s="7">
        <v>4.1628318584070803</v>
      </c>
    </row>
    <row r="48" spans="2:5" x14ac:dyDescent="0.25">
      <c r="B48" s="6">
        <v>3.5</v>
      </c>
      <c r="C48" s="6">
        <v>2.0000000000000001E-4</v>
      </c>
      <c r="D48" s="6">
        <f t="shared" si="1"/>
        <v>4.1628318584070803</v>
      </c>
      <c r="E48" s="7">
        <v>4.1628318584070803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workbookViewId="0">
      <pane ySplit="3" topLeftCell="A4" activePane="bottomLeft" state="frozen"/>
      <selection pane="bottomLeft" activeCell="K63" sqref="K63"/>
    </sheetView>
  </sheetViews>
  <sheetFormatPr defaultRowHeight="15.75" x14ac:dyDescent="0.25"/>
  <cols>
    <col min="1" max="1" width="16.25" bestFit="1" customWidth="1"/>
    <col min="2" max="2" width="14.125" customWidth="1"/>
    <col min="3" max="3" width="22.75" customWidth="1"/>
    <col min="4" max="4" width="17.875" customWidth="1"/>
    <col min="5" max="5" width="16.625" customWidth="1"/>
    <col min="6" max="6" width="13.75" customWidth="1"/>
    <col min="7" max="7" width="13.375" customWidth="1"/>
  </cols>
  <sheetData>
    <row r="1" spans="1:11" x14ac:dyDescent="0.25">
      <c r="A1" s="37" t="s">
        <v>20</v>
      </c>
      <c r="B1" s="37"/>
      <c r="C1" s="37"/>
      <c r="D1" s="37"/>
      <c r="E1" s="37"/>
      <c r="F1" s="37"/>
      <c r="G1" s="37"/>
      <c r="H1" s="8"/>
      <c r="I1" s="8"/>
      <c r="J1" s="8"/>
      <c r="K1" s="8"/>
    </row>
    <row r="2" spans="1:11" x14ac:dyDescent="0.25">
      <c r="A2" s="37"/>
      <c r="B2" s="37"/>
      <c r="C2" s="37"/>
      <c r="D2" s="37"/>
      <c r="E2" s="37"/>
      <c r="F2" s="37"/>
      <c r="G2" s="37"/>
      <c r="H2" s="8"/>
      <c r="I2" s="8"/>
      <c r="J2" s="8"/>
      <c r="K2" s="8"/>
    </row>
    <row r="3" spans="1:11" s="14" customFormat="1" ht="47.25" x14ac:dyDescent="0.25">
      <c r="A3" s="9" t="s">
        <v>21</v>
      </c>
      <c r="B3" s="9" t="s">
        <v>11</v>
      </c>
      <c r="C3" s="9" t="s">
        <v>22</v>
      </c>
      <c r="D3" s="16" t="s">
        <v>23</v>
      </c>
      <c r="E3" s="16" t="s">
        <v>24</v>
      </c>
      <c r="F3" s="43" t="s">
        <v>25</v>
      </c>
      <c r="G3" s="44"/>
    </row>
    <row r="4" spans="1:11" x14ac:dyDescent="0.25">
      <c r="A4" s="25" t="s">
        <v>4</v>
      </c>
      <c r="B4" s="38">
        <v>5.0000000000000001E-4</v>
      </c>
      <c r="C4" s="11">
        <v>16.936900000000001</v>
      </c>
      <c r="D4" s="11">
        <v>22.066199999999998</v>
      </c>
      <c r="E4" s="11">
        <v>17.593299999999999</v>
      </c>
      <c r="F4" s="11">
        <f>(E4-C4)/(D4-C4)*100</f>
        <v>12.797067826019109</v>
      </c>
      <c r="G4" s="18">
        <v>12.7970678260191</v>
      </c>
    </row>
    <row r="5" spans="1:11" x14ac:dyDescent="0.25">
      <c r="A5" s="26"/>
      <c r="B5" s="42"/>
      <c r="C5" s="11">
        <v>18.899000000000001</v>
      </c>
      <c r="D5" s="11">
        <v>24.0291</v>
      </c>
      <c r="E5" s="11">
        <v>19.558399999999999</v>
      </c>
      <c r="F5" s="11">
        <f t="shared" ref="F5:F68" si="0">(E5-C5)/(D5-C5)*100</f>
        <v>12.853550613048442</v>
      </c>
      <c r="G5" s="18">
        <v>12.853550613048442</v>
      </c>
    </row>
    <row r="6" spans="1:11" x14ac:dyDescent="0.25">
      <c r="A6" s="26"/>
      <c r="B6" s="42"/>
      <c r="C6" s="11">
        <v>14.913399999999999</v>
      </c>
      <c r="D6" s="11">
        <v>19.811299999999999</v>
      </c>
      <c r="E6" s="11">
        <v>15.538600000000001</v>
      </c>
      <c r="F6" s="11">
        <f t="shared" si="0"/>
        <v>12.764654239572087</v>
      </c>
      <c r="G6" s="18">
        <v>12.764654239572087</v>
      </c>
    </row>
    <row r="7" spans="1:11" x14ac:dyDescent="0.25">
      <c r="A7" s="26"/>
      <c r="B7" s="39"/>
      <c r="C7" s="11">
        <v>21.323499999999999</v>
      </c>
      <c r="D7" s="11">
        <v>26.405999999999999</v>
      </c>
      <c r="E7" s="11">
        <v>21.9787</v>
      </c>
      <c r="F7" s="11">
        <f t="shared" si="0"/>
        <v>12.891293654697506</v>
      </c>
      <c r="G7" s="18">
        <v>12.891293654697506</v>
      </c>
    </row>
    <row r="8" spans="1:11" x14ac:dyDescent="0.25">
      <c r="A8" s="26"/>
      <c r="B8" s="38">
        <v>6.9999999999999999E-4</v>
      </c>
      <c r="C8" s="11">
        <v>21.350999999999999</v>
      </c>
      <c r="D8" s="11">
        <v>26.4147</v>
      </c>
      <c r="E8" s="11">
        <v>22.004000000000001</v>
      </c>
      <c r="F8" s="11">
        <f t="shared" si="0"/>
        <v>12.895708671524817</v>
      </c>
      <c r="G8" s="18">
        <v>12.895708671524817</v>
      </c>
    </row>
    <row r="9" spans="1:11" x14ac:dyDescent="0.25">
      <c r="A9" s="26"/>
      <c r="B9" s="42"/>
      <c r="C9" s="11">
        <v>18.908300000000001</v>
      </c>
      <c r="D9" s="11">
        <v>24.077000000000002</v>
      </c>
      <c r="E9" s="11">
        <v>19.574400000000001</v>
      </c>
      <c r="F9" s="11">
        <f t="shared" si="0"/>
        <v>12.887186333120512</v>
      </c>
      <c r="G9" s="18">
        <v>12.887186333120512</v>
      </c>
    </row>
    <row r="10" spans="1:11" x14ac:dyDescent="0.25">
      <c r="A10" s="26"/>
      <c r="B10" s="42"/>
      <c r="C10" s="11">
        <v>18.679600000000001</v>
      </c>
      <c r="D10" s="11">
        <v>23.845700000000001</v>
      </c>
      <c r="E10" s="11">
        <v>19.3444</v>
      </c>
      <c r="F10" s="11">
        <f t="shared" si="0"/>
        <v>12.868508158959363</v>
      </c>
      <c r="G10" s="18">
        <v>12.868508158959363</v>
      </c>
    </row>
    <row r="11" spans="1:11" x14ac:dyDescent="0.25">
      <c r="A11" s="26"/>
      <c r="B11" s="39"/>
      <c r="C11" s="11">
        <v>16.930499999999999</v>
      </c>
      <c r="D11" s="11">
        <v>22.0594</v>
      </c>
      <c r="E11" s="11">
        <v>17.596399999999999</v>
      </c>
      <c r="F11" s="11">
        <f t="shared" si="0"/>
        <v>12.98329076410147</v>
      </c>
      <c r="G11" s="18">
        <v>12.98329076410147</v>
      </c>
    </row>
    <row r="12" spans="1:11" x14ac:dyDescent="0.25">
      <c r="A12" s="26"/>
      <c r="B12" s="38">
        <v>1E-3</v>
      </c>
      <c r="C12" s="11">
        <v>19.054300000000001</v>
      </c>
      <c r="D12" s="11">
        <v>24.226099999999999</v>
      </c>
      <c r="E12" s="11">
        <v>19.748100000000001</v>
      </c>
      <c r="F12" s="11">
        <f t="shared" si="0"/>
        <v>13.415058586952316</v>
      </c>
      <c r="G12" s="18">
        <v>13.415058586952316</v>
      </c>
    </row>
    <row r="13" spans="1:11" x14ac:dyDescent="0.25">
      <c r="A13" s="26"/>
      <c r="B13" s="42"/>
      <c r="C13" s="11">
        <v>13.7469</v>
      </c>
      <c r="D13" s="11">
        <v>19.0351</v>
      </c>
      <c r="E13" s="11">
        <v>14.472799999999999</v>
      </c>
      <c r="F13" s="11">
        <f t="shared" si="0"/>
        <v>13.72678794296735</v>
      </c>
      <c r="G13" s="18">
        <v>13.72678794296735</v>
      </c>
    </row>
    <row r="14" spans="1:11" x14ac:dyDescent="0.25">
      <c r="A14" s="26"/>
      <c r="B14" s="42"/>
      <c r="C14" s="11">
        <v>18.639299999999999</v>
      </c>
      <c r="D14" s="11">
        <v>23.763100000000001</v>
      </c>
      <c r="E14" s="11">
        <v>19.343699999999998</v>
      </c>
      <c r="F14" s="11">
        <f t="shared" si="0"/>
        <v>13.747609196299607</v>
      </c>
      <c r="G14" s="18">
        <v>13.747609196299607</v>
      </c>
    </row>
    <row r="15" spans="1:11" x14ac:dyDescent="0.25">
      <c r="A15" s="26"/>
      <c r="B15" s="39"/>
      <c r="C15" s="11">
        <v>19.044</v>
      </c>
      <c r="D15" s="11">
        <v>24.206499999999998</v>
      </c>
      <c r="E15" s="11">
        <v>19.749600000000001</v>
      </c>
      <c r="F15" s="11">
        <f>(E15-C15)/(D15-C15)*100</f>
        <v>13.667796610169505</v>
      </c>
      <c r="G15" s="18">
        <v>13.667796610169505</v>
      </c>
    </row>
    <row r="16" spans="1:11" x14ac:dyDescent="0.25">
      <c r="A16" s="26"/>
      <c r="B16" s="38">
        <v>2.0000000000000001E-4</v>
      </c>
      <c r="C16" s="11">
        <v>18.696400000000001</v>
      </c>
      <c r="D16" s="11">
        <v>24.520299999999999</v>
      </c>
      <c r="E16" s="11">
        <v>19.619</v>
      </c>
      <c r="F16" s="11">
        <f t="shared" si="0"/>
        <v>15.841618159652457</v>
      </c>
      <c r="G16" s="18">
        <v>15.822730472707267</v>
      </c>
    </row>
    <row r="17" spans="1:7" x14ac:dyDescent="0.25">
      <c r="A17" s="27"/>
      <c r="B17" s="39"/>
      <c r="C17" s="11">
        <v>18.523099999999999</v>
      </c>
      <c r="D17" s="11">
        <v>24.072199999999999</v>
      </c>
      <c r="E17" s="11">
        <v>19.406099999999999</v>
      </c>
      <c r="F17" s="11">
        <f t="shared" si="0"/>
        <v>15.912490313744557</v>
      </c>
      <c r="G17" s="18">
        <v>15.912490310000001</v>
      </c>
    </row>
    <row r="18" spans="1:7" x14ac:dyDescent="0.25">
      <c r="A18" s="25" t="s">
        <v>5</v>
      </c>
      <c r="B18" s="40">
        <v>0.1</v>
      </c>
      <c r="C18" s="11">
        <v>18.568000000000001</v>
      </c>
      <c r="D18" s="11">
        <v>23.656500000000001</v>
      </c>
      <c r="E18" s="11">
        <v>19.151</v>
      </c>
      <c r="F18" s="11">
        <f t="shared" si="0"/>
        <v>11.457207428515249</v>
      </c>
      <c r="G18" s="18">
        <v>11.457207428515249</v>
      </c>
    </row>
    <row r="19" spans="1:7" x14ac:dyDescent="0.25">
      <c r="A19" s="26"/>
      <c r="B19" s="41"/>
      <c r="C19" s="11">
        <v>19.343800000000002</v>
      </c>
      <c r="D19" s="11">
        <v>24.314800000000002</v>
      </c>
      <c r="E19" s="11">
        <v>19.910599999999999</v>
      </c>
      <c r="F19" s="11">
        <f t="shared" si="0"/>
        <v>11.402132367732792</v>
      </c>
      <c r="G19" s="18">
        <v>11.402132367732792</v>
      </c>
    </row>
    <row r="20" spans="1:7" x14ac:dyDescent="0.25">
      <c r="A20" s="26"/>
      <c r="B20" s="40">
        <v>0.2</v>
      </c>
      <c r="C20" s="11">
        <v>18.914000000000001</v>
      </c>
      <c r="D20" s="11">
        <v>23.918500000000002</v>
      </c>
      <c r="E20" s="11">
        <v>19.417999999999999</v>
      </c>
      <c r="F20" s="11">
        <f t="shared" si="0"/>
        <v>10.070936157458243</v>
      </c>
      <c r="G20" s="18">
        <v>10.070936157458243</v>
      </c>
    </row>
    <row r="21" spans="1:7" x14ac:dyDescent="0.25">
      <c r="A21" s="26"/>
      <c r="B21" s="41"/>
      <c r="C21" s="11">
        <v>16.938099999999999</v>
      </c>
      <c r="D21" s="11">
        <v>22.007000000000001</v>
      </c>
      <c r="E21" s="11">
        <v>17.4436</v>
      </c>
      <c r="F21" s="11">
        <f t="shared" si="0"/>
        <v>9.9725778768569331</v>
      </c>
      <c r="G21" s="18">
        <v>9.9725778768569331</v>
      </c>
    </row>
    <row r="22" spans="1:7" x14ac:dyDescent="0.25">
      <c r="A22" s="26"/>
      <c r="B22" s="40">
        <v>0.3</v>
      </c>
      <c r="C22" s="11">
        <v>13.396000000000001</v>
      </c>
      <c r="D22" s="11">
        <v>18.474599999999999</v>
      </c>
      <c r="E22" s="11">
        <v>13.861599999999999</v>
      </c>
      <c r="F22" s="11">
        <f t="shared" si="0"/>
        <v>9.167880912062353</v>
      </c>
      <c r="G22" s="18">
        <v>9.167880912062353</v>
      </c>
    </row>
    <row r="23" spans="1:7" x14ac:dyDescent="0.25">
      <c r="A23" s="26"/>
      <c r="B23" s="41"/>
      <c r="C23" s="11">
        <v>19.051200000000001</v>
      </c>
      <c r="D23" s="11">
        <v>24.094899999999999</v>
      </c>
      <c r="E23" s="11">
        <v>19.513300000000001</v>
      </c>
      <c r="F23" s="11">
        <f t="shared" si="0"/>
        <v>9.1619247774451242</v>
      </c>
      <c r="G23" s="18">
        <v>9.1619247774451242</v>
      </c>
    </row>
    <row r="24" spans="1:7" x14ac:dyDescent="0.25">
      <c r="A24" s="26"/>
      <c r="B24" s="40">
        <v>0.4</v>
      </c>
      <c r="C24" s="11">
        <v>18.630099999999999</v>
      </c>
      <c r="D24" s="11">
        <v>23.643699999999999</v>
      </c>
      <c r="E24" s="11">
        <v>19.020700000000001</v>
      </c>
      <c r="F24" s="11">
        <f t="shared" si="0"/>
        <v>7.7908089995213565</v>
      </c>
      <c r="G24" s="18">
        <v>7.7908089995213565</v>
      </c>
    </row>
    <row r="25" spans="1:7" x14ac:dyDescent="0.25">
      <c r="A25" s="26"/>
      <c r="B25" s="41"/>
      <c r="C25" s="11">
        <v>13.7446</v>
      </c>
      <c r="D25" s="11">
        <v>18.704499999999999</v>
      </c>
      <c r="E25" s="11">
        <v>14.1325</v>
      </c>
      <c r="F25" s="11">
        <f t="shared" si="0"/>
        <v>7.8207221919796801</v>
      </c>
      <c r="G25" s="18">
        <v>7.8207221919796801</v>
      </c>
    </row>
    <row r="26" spans="1:7" x14ac:dyDescent="0.25">
      <c r="A26" s="26"/>
      <c r="B26" s="40">
        <v>0.5</v>
      </c>
      <c r="C26" s="11">
        <v>14.712400000000001</v>
      </c>
      <c r="D26" s="11">
        <v>19.6465</v>
      </c>
      <c r="E26" s="11">
        <v>15.023199999999999</v>
      </c>
      <c r="F26" s="11">
        <f t="shared" si="0"/>
        <v>6.2990210980725703</v>
      </c>
      <c r="G26" s="18">
        <v>6.2990210980725703</v>
      </c>
    </row>
    <row r="27" spans="1:7" x14ac:dyDescent="0.25">
      <c r="A27" s="27"/>
      <c r="B27" s="41"/>
      <c r="C27" s="11">
        <v>11.7309</v>
      </c>
      <c r="D27" s="11">
        <v>16.782800000000002</v>
      </c>
      <c r="E27" s="11">
        <v>12.047800000000001</v>
      </c>
      <c r="F27" s="11">
        <f t="shared" si="0"/>
        <v>6.2728874284922558</v>
      </c>
      <c r="G27" s="18">
        <v>6.2728874284922558</v>
      </c>
    </row>
    <row r="28" spans="1:7" x14ac:dyDescent="0.25">
      <c r="A28" s="25" t="s">
        <v>6</v>
      </c>
      <c r="B28" s="38">
        <v>1E-4</v>
      </c>
      <c r="C28" s="11">
        <v>13.758900000000001</v>
      </c>
      <c r="D28" s="11">
        <v>18.7486</v>
      </c>
      <c r="E28" s="11">
        <v>14.401300000000001</v>
      </c>
      <c r="F28" s="11">
        <f t="shared" si="0"/>
        <v>12.874521514319506</v>
      </c>
      <c r="G28" s="18">
        <v>12.874521514319506</v>
      </c>
    </row>
    <row r="29" spans="1:7" x14ac:dyDescent="0.25">
      <c r="A29" s="26"/>
      <c r="B29" s="39"/>
      <c r="C29" s="11">
        <v>18.738299999999999</v>
      </c>
      <c r="D29" s="11">
        <v>23.359300000000001</v>
      </c>
      <c r="E29" s="11">
        <v>19.3309</v>
      </c>
      <c r="F29" s="11">
        <f t="shared" si="0"/>
        <v>12.824064055399278</v>
      </c>
      <c r="G29" s="18">
        <v>12.824064055399278</v>
      </c>
    </row>
    <row r="30" spans="1:7" x14ac:dyDescent="0.25">
      <c r="A30" s="26"/>
      <c r="B30" s="38">
        <v>5.0000000000000001E-4</v>
      </c>
      <c r="C30" s="11">
        <v>18.626799999999999</v>
      </c>
      <c r="D30" s="11">
        <v>23.321100000000001</v>
      </c>
      <c r="E30" s="11">
        <v>19.2379</v>
      </c>
      <c r="F30" s="11">
        <f t="shared" si="0"/>
        <v>13.017915344140771</v>
      </c>
      <c r="G30" s="18">
        <v>13.017915344140771</v>
      </c>
    </row>
    <row r="31" spans="1:7" x14ac:dyDescent="0.25">
      <c r="A31" s="26"/>
      <c r="B31" s="39"/>
      <c r="C31" s="11">
        <v>20.732299999999999</v>
      </c>
      <c r="D31" s="11">
        <v>25.386600000000001</v>
      </c>
      <c r="E31" s="11">
        <v>21.337499999999999</v>
      </c>
      <c r="F31" s="11">
        <f t="shared" si="0"/>
        <v>13.003029456631493</v>
      </c>
      <c r="G31" s="18">
        <v>13.003029456631493</v>
      </c>
    </row>
    <row r="32" spans="1:7" x14ac:dyDescent="0.25">
      <c r="A32" s="26"/>
      <c r="B32" s="38">
        <v>1E-3</v>
      </c>
      <c r="C32" s="11">
        <v>21.333500000000001</v>
      </c>
      <c r="D32" s="11">
        <v>26.110800000000001</v>
      </c>
      <c r="E32" s="11">
        <v>21.959499999999998</v>
      </c>
      <c r="F32" s="11">
        <f t="shared" si="0"/>
        <v>13.103635944989797</v>
      </c>
      <c r="G32" s="18">
        <v>13.103635944989797</v>
      </c>
    </row>
    <row r="33" spans="1:7" x14ac:dyDescent="0.25">
      <c r="A33" s="26"/>
      <c r="B33" s="39"/>
      <c r="C33" s="11">
        <v>18.9925</v>
      </c>
      <c r="D33" s="11">
        <v>23.549800000000001</v>
      </c>
      <c r="E33" s="11">
        <v>19.596</v>
      </c>
      <c r="F33" s="11">
        <f t="shared" si="0"/>
        <v>13.242490070875304</v>
      </c>
      <c r="G33" s="18">
        <v>13.242490070875304</v>
      </c>
    </row>
    <row r="34" spans="1:7" x14ac:dyDescent="0.25">
      <c r="A34" s="26"/>
      <c r="B34" s="38">
        <v>2E-3</v>
      </c>
      <c r="C34" s="11">
        <v>16.945900000000002</v>
      </c>
      <c r="D34" s="11">
        <v>21.728100000000001</v>
      </c>
      <c r="E34" s="11">
        <v>17.579599999999999</v>
      </c>
      <c r="F34" s="11">
        <f t="shared" si="0"/>
        <v>13.251223286353508</v>
      </c>
      <c r="G34" s="18">
        <v>13.251223286353508</v>
      </c>
    </row>
    <row r="35" spans="1:7" x14ac:dyDescent="0.25">
      <c r="A35" s="26"/>
      <c r="B35" s="39"/>
      <c r="C35" s="11">
        <v>18.9069</v>
      </c>
      <c r="D35" s="11">
        <v>23.63</v>
      </c>
      <c r="E35" s="11">
        <v>19.5381</v>
      </c>
      <c r="F35" s="11">
        <f t="shared" si="0"/>
        <v>13.364104084181996</v>
      </c>
      <c r="G35" s="18">
        <v>13.364104084181996</v>
      </c>
    </row>
    <row r="36" spans="1:7" x14ac:dyDescent="0.25">
      <c r="A36" s="26"/>
      <c r="B36" s="38">
        <v>4.0000000000000001E-3</v>
      </c>
      <c r="C36" s="11">
        <v>18.602399999999999</v>
      </c>
      <c r="D36" s="11">
        <v>23.163</v>
      </c>
      <c r="E36" s="11">
        <v>19.218599999999999</v>
      </c>
      <c r="F36" s="11">
        <f t="shared" si="0"/>
        <v>13.511380081568195</v>
      </c>
      <c r="G36" s="18">
        <v>13.511380081568195</v>
      </c>
    </row>
    <row r="37" spans="1:7" x14ac:dyDescent="0.25">
      <c r="A37" s="27"/>
      <c r="B37" s="39"/>
      <c r="C37" s="11">
        <v>13.387600000000001</v>
      </c>
      <c r="D37" s="11">
        <v>18.140499999999999</v>
      </c>
      <c r="E37" s="11">
        <v>14.030099999999999</v>
      </c>
      <c r="F37" s="11">
        <f t="shared" si="0"/>
        <v>13.518062656483378</v>
      </c>
      <c r="G37" s="18">
        <v>13.518062656483378</v>
      </c>
    </row>
    <row r="38" spans="1:7" x14ac:dyDescent="0.25">
      <c r="A38" s="25" t="s">
        <v>7</v>
      </c>
      <c r="B38" s="38">
        <v>2.0000000000000001E-4</v>
      </c>
      <c r="C38" s="11">
        <v>13.761900000000001</v>
      </c>
      <c r="D38" s="11">
        <v>18.686399999999999</v>
      </c>
      <c r="E38" s="11">
        <v>14.3406</v>
      </c>
      <c r="F38" s="11">
        <f t="shared" si="0"/>
        <v>11.75144684739567</v>
      </c>
      <c r="G38" s="18">
        <v>11.75144684739567</v>
      </c>
    </row>
    <row r="39" spans="1:7" x14ac:dyDescent="0.25">
      <c r="A39" s="26"/>
      <c r="B39" s="39"/>
      <c r="C39" s="11">
        <v>14.7163</v>
      </c>
      <c r="D39" s="11">
        <v>19.025200000000002</v>
      </c>
      <c r="E39" s="11">
        <v>15.2288</v>
      </c>
      <c r="F39" s="11">
        <f t="shared" si="0"/>
        <v>11.893986864396926</v>
      </c>
      <c r="G39" s="18">
        <v>11.893986864396926</v>
      </c>
    </row>
    <row r="40" spans="1:7" x14ac:dyDescent="0.25">
      <c r="A40" s="26"/>
      <c r="B40" s="38">
        <v>4.0000000000000002E-4</v>
      </c>
      <c r="C40" s="11">
        <v>18.6372</v>
      </c>
      <c r="D40" s="11">
        <v>23.0001</v>
      </c>
      <c r="E40" s="11">
        <v>19.164999999999999</v>
      </c>
      <c r="F40" s="11">
        <f t="shared" si="0"/>
        <v>12.097458112723169</v>
      </c>
      <c r="G40" s="18">
        <v>12.097458112723169</v>
      </c>
    </row>
    <row r="41" spans="1:7" x14ac:dyDescent="0.25">
      <c r="A41" s="26"/>
      <c r="B41" s="39"/>
      <c r="C41" s="11">
        <v>20.729700000000001</v>
      </c>
      <c r="D41" s="11">
        <v>25.512599999999999</v>
      </c>
      <c r="E41" s="11">
        <v>21.3062</v>
      </c>
      <c r="F41" s="11">
        <f t="shared" si="0"/>
        <v>12.053356750088849</v>
      </c>
      <c r="G41" s="18">
        <v>12.053356750088849</v>
      </c>
    </row>
    <row r="42" spans="1:7" x14ac:dyDescent="0.25">
      <c r="A42" s="26"/>
      <c r="B42" s="38">
        <v>8.0000000000000004E-4</v>
      </c>
      <c r="C42" s="11">
        <v>21.348299999999998</v>
      </c>
      <c r="D42" s="11">
        <v>26.925000000000001</v>
      </c>
      <c r="E42" s="11">
        <v>22.019300000000001</v>
      </c>
      <c r="F42" s="11">
        <f t="shared" si="0"/>
        <v>12.032205426148128</v>
      </c>
      <c r="G42" s="18">
        <v>12.032205426148128</v>
      </c>
    </row>
    <row r="43" spans="1:7" x14ac:dyDescent="0.25">
      <c r="A43" s="26"/>
      <c r="B43" s="39"/>
      <c r="C43" s="11">
        <v>19.335799999999999</v>
      </c>
      <c r="D43" s="11">
        <v>23.316400000000002</v>
      </c>
      <c r="E43" s="11">
        <v>19.814499999999999</v>
      </c>
      <c r="F43" s="11">
        <f t="shared" si="0"/>
        <v>12.02582525247449</v>
      </c>
      <c r="G43" s="18">
        <v>12.02582525247449</v>
      </c>
    </row>
    <row r="44" spans="1:7" x14ac:dyDescent="0.25">
      <c r="A44" s="26"/>
      <c r="B44" s="38">
        <v>1E-3</v>
      </c>
      <c r="C44" s="11">
        <v>18.6844</v>
      </c>
      <c r="D44" s="11">
        <v>22.9434</v>
      </c>
      <c r="E44" s="11">
        <v>19.198</v>
      </c>
      <c r="F44" s="11">
        <f t="shared" si="0"/>
        <v>12.059168818971596</v>
      </c>
      <c r="G44" s="18">
        <v>12.059168818971596</v>
      </c>
    </row>
    <row r="45" spans="1:7" x14ac:dyDescent="0.25">
      <c r="A45" s="26"/>
      <c r="B45" s="39"/>
      <c r="C45" s="11">
        <v>18.912099999999999</v>
      </c>
      <c r="D45" s="11">
        <v>23.295500000000001</v>
      </c>
      <c r="E45" s="11">
        <v>19.439599999999999</v>
      </c>
      <c r="F45" s="11">
        <f t="shared" si="0"/>
        <v>12.034037505132995</v>
      </c>
      <c r="G45" s="18">
        <v>12.034037505132995</v>
      </c>
    </row>
    <row r="46" spans="1:7" x14ac:dyDescent="0.25">
      <c r="A46" s="26"/>
      <c r="B46" s="38">
        <v>2E-3</v>
      </c>
      <c r="C46" s="11">
        <v>7.3376000000000001</v>
      </c>
      <c r="D46" s="11">
        <v>11.7263</v>
      </c>
      <c r="E46" s="11">
        <v>7.8704000000000001</v>
      </c>
      <c r="F46" s="11">
        <f t="shared" si="0"/>
        <v>12.140269328047028</v>
      </c>
      <c r="G46" s="18">
        <v>12.140269328047028</v>
      </c>
    </row>
    <row r="47" spans="1:7" x14ac:dyDescent="0.25">
      <c r="A47" s="27"/>
      <c r="B47" s="39"/>
      <c r="C47" s="11">
        <v>13.4023</v>
      </c>
      <c r="D47" s="11">
        <v>17.6691</v>
      </c>
      <c r="E47" s="11">
        <v>13.9193</v>
      </c>
      <c r="F47" s="11">
        <f t="shared" si="0"/>
        <v>12.116808849723434</v>
      </c>
      <c r="G47" s="18">
        <v>12.116808849723434</v>
      </c>
    </row>
    <row r="48" spans="1:7" x14ac:dyDescent="0.25">
      <c r="A48" s="25" t="s">
        <v>8</v>
      </c>
      <c r="B48" s="38">
        <v>5.0000000000000001E-3</v>
      </c>
      <c r="C48" s="11">
        <v>14.715</v>
      </c>
      <c r="D48" s="11">
        <v>19.545400000000001</v>
      </c>
      <c r="E48" s="11">
        <v>15.293200000000001</v>
      </c>
      <c r="F48" s="11">
        <f t="shared" si="0"/>
        <v>11.970023186485603</v>
      </c>
      <c r="G48" s="18">
        <v>11.970023186485603</v>
      </c>
    </row>
    <row r="49" spans="1:7" x14ac:dyDescent="0.25">
      <c r="A49" s="26"/>
      <c r="B49" s="39"/>
      <c r="C49" s="11">
        <v>18.891999999999999</v>
      </c>
      <c r="D49" s="11">
        <v>23.543099999999999</v>
      </c>
      <c r="E49" s="11">
        <v>19.454000000000001</v>
      </c>
      <c r="F49" s="11">
        <f t="shared" si="0"/>
        <v>12.083163122702183</v>
      </c>
      <c r="G49" s="18">
        <v>12.083163122702183</v>
      </c>
    </row>
    <row r="50" spans="1:7" x14ac:dyDescent="0.25">
      <c r="A50" s="26"/>
      <c r="B50" s="40">
        <v>0.01</v>
      </c>
      <c r="C50" s="11">
        <v>20.757899999999999</v>
      </c>
      <c r="D50" s="11">
        <v>25.342099999999999</v>
      </c>
      <c r="E50" s="11">
        <v>21.349499999999999</v>
      </c>
      <c r="F50" s="11">
        <f t="shared" si="0"/>
        <v>12.90519610837223</v>
      </c>
      <c r="G50" s="18">
        <v>12.90519610837223</v>
      </c>
    </row>
    <row r="51" spans="1:7" x14ac:dyDescent="0.25">
      <c r="A51" s="26"/>
      <c r="B51" s="41"/>
      <c r="C51" s="11">
        <v>18.9253</v>
      </c>
      <c r="D51" s="11">
        <v>23.656400000000001</v>
      </c>
      <c r="E51" s="11">
        <v>19.5319</v>
      </c>
      <c r="F51" s="11">
        <f t="shared" si="0"/>
        <v>12.821542558812963</v>
      </c>
      <c r="G51" s="18">
        <v>12.821542558812963</v>
      </c>
    </row>
    <row r="52" spans="1:7" x14ac:dyDescent="0.25">
      <c r="A52" s="26"/>
      <c r="B52" s="40">
        <v>0.02</v>
      </c>
      <c r="C52" s="11">
        <v>16.939299999999999</v>
      </c>
      <c r="D52" s="11">
        <v>21.643799999999999</v>
      </c>
      <c r="E52" s="11">
        <v>17.572900000000001</v>
      </c>
      <c r="F52" s="11">
        <f t="shared" si="0"/>
        <v>13.467956212137345</v>
      </c>
      <c r="G52" s="18">
        <v>13.467956212137345</v>
      </c>
    </row>
    <row r="53" spans="1:7" x14ac:dyDescent="0.25">
      <c r="A53" s="26"/>
      <c r="B53" s="41"/>
      <c r="C53" s="11">
        <v>18.162600000000001</v>
      </c>
      <c r="D53" s="11">
        <v>22.877600000000001</v>
      </c>
      <c r="E53" s="11">
        <v>18.795400000000001</v>
      </c>
      <c r="F53" s="11">
        <f t="shared" si="0"/>
        <v>13.420996818663831</v>
      </c>
      <c r="G53" s="18">
        <v>13.420996818663831</v>
      </c>
    </row>
    <row r="54" spans="1:7" x14ac:dyDescent="0.25">
      <c r="A54" s="26"/>
      <c r="B54" s="40">
        <v>0.04</v>
      </c>
      <c r="C54" s="11">
        <v>7.3358999999999996</v>
      </c>
      <c r="D54" s="11">
        <v>12.4636</v>
      </c>
      <c r="E54" s="11">
        <v>8.1098999999999997</v>
      </c>
      <c r="F54" s="11">
        <f t="shared" si="0"/>
        <v>15.094486806950485</v>
      </c>
      <c r="G54" s="18">
        <v>15.094486806950485</v>
      </c>
    </row>
    <row r="55" spans="1:7" x14ac:dyDescent="0.25">
      <c r="A55" s="26"/>
      <c r="B55" s="41"/>
      <c r="C55" s="11">
        <v>19.049499999999998</v>
      </c>
      <c r="D55" s="11">
        <v>23.759499999999999</v>
      </c>
      <c r="E55" s="11">
        <v>19.7514</v>
      </c>
      <c r="F55" s="11">
        <f t="shared" si="0"/>
        <v>14.902335456475624</v>
      </c>
      <c r="G55" s="18">
        <v>14.902335456475624</v>
      </c>
    </row>
    <row r="56" spans="1:7" x14ac:dyDescent="0.25">
      <c r="A56" s="26"/>
      <c r="B56" s="40">
        <v>0.05</v>
      </c>
      <c r="C56" s="11">
        <v>22.756699999999999</v>
      </c>
      <c r="D56" s="11">
        <v>28.1783</v>
      </c>
      <c r="E56" s="11">
        <v>23.608499999999999</v>
      </c>
      <c r="F56" s="11">
        <f t="shared" si="0"/>
        <v>15.711229157444306</v>
      </c>
      <c r="G56" s="18">
        <v>15.711229157444306</v>
      </c>
    </row>
    <row r="57" spans="1:7" x14ac:dyDescent="0.25">
      <c r="A57" s="27"/>
      <c r="B57" s="41"/>
      <c r="C57" s="11">
        <v>25.904599999999999</v>
      </c>
      <c r="D57" s="11">
        <v>31.395299999999999</v>
      </c>
      <c r="E57" s="11">
        <v>26.7559</v>
      </c>
      <c r="F57" s="11">
        <f t="shared" si="0"/>
        <v>15.504398346294678</v>
      </c>
      <c r="G57" s="18">
        <v>15.504398346294678</v>
      </c>
    </row>
    <row r="58" spans="1:7" x14ac:dyDescent="0.25">
      <c r="A58" s="25" t="s">
        <v>19</v>
      </c>
      <c r="B58" s="38">
        <v>5.0000000000000001E-4</v>
      </c>
      <c r="C58" s="11">
        <v>14.7112</v>
      </c>
      <c r="D58" s="11">
        <v>19.648499999999999</v>
      </c>
      <c r="E58" s="11">
        <v>15.3475</v>
      </c>
      <c r="F58" s="11">
        <f t="shared" si="0"/>
        <v>12.887610637392916</v>
      </c>
      <c r="G58" s="18">
        <v>12.887610637392916</v>
      </c>
    </row>
    <row r="59" spans="1:7" x14ac:dyDescent="0.25">
      <c r="A59" s="26"/>
      <c r="B59" s="39"/>
      <c r="C59" s="11">
        <v>18.9056</v>
      </c>
      <c r="D59" s="11">
        <v>23.866</v>
      </c>
      <c r="E59" s="11">
        <v>19.550799999999999</v>
      </c>
      <c r="F59" s="11">
        <f t="shared" si="0"/>
        <v>13.00701556326101</v>
      </c>
      <c r="G59" s="18">
        <v>13.00701556326101</v>
      </c>
    </row>
    <row r="60" spans="1:7" x14ac:dyDescent="0.25">
      <c r="A60" s="26"/>
      <c r="B60" s="38">
        <v>1E-3</v>
      </c>
      <c r="C60" s="11">
        <v>13.3947</v>
      </c>
      <c r="D60" s="11">
        <v>18.450800000000001</v>
      </c>
      <c r="E60" s="11">
        <v>14.0579</v>
      </c>
      <c r="F60" s="11">
        <f t="shared" si="0"/>
        <v>13.116829176638115</v>
      </c>
      <c r="G60" s="18">
        <v>13.116829176638115</v>
      </c>
    </row>
    <row r="61" spans="1:7" x14ac:dyDescent="0.25">
      <c r="A61" s="26"/>
      <c r="B61" s="39"/>
      <c r="C61" s="11">
        <v>21.342500000000001</v>
      </c>
      <c r="D61" s="11">
        <v>26.5563</v>
      </c>
      <c r="E61" s="11">
        <v>22.027200000000001</v>
      </c>
      <c r="F61" s="11">
        <f t="shared" si="0"/>
        <v>13.13245617399976</v>
      </c>
      <c r="G61" s="18">
        <v>13.13245617399976</v>
      </c>
    </row>
    <row r="62" spans="1:7" x14ac:dyDescent="0.25">
      <c r="A62" s="26"/>
      <c r="B62" s="38">
        <v>2E-3</v>
      </c>
      <c r="C62" s="11">
        <v>16.933800000000002</v>
      </c>
      <c r="D62" s="11">
        <v>21.5562</v>
      </c>
      <c r="E62" s="11">
        <v>17.540600000000001</v>
      </c>
      <c r="F62" s="11">
        <f t="shared" si="0"/>
        <v>13.127379716164761</v>
      </c>
      <c r="G62" s="18">
        <v>13.127379716164761</v>
      </c>
    </row>
    <row r="63" spans="1:7" x14ac:dyDescent="0.25">
      <c r="A63" s="26"/>
      <c r="B63" s="39"/>
      <c r="C63" s="11">
        <v>18.151199999999999</v>
      </c>
      <c r="D63" s="11">
        <v>22.748000000000001</v>
      </c>
      <c r="E63" s="11">
        <v>18.755700000000001</v>
      </c>
      <c r="F63" s="11">
        <f t="shared" si="0"/>
        <v>13.150452488687812</v>
      </c>
      <c r="G63" s="18">
        <v>13.150452488687812</v>
      </c>
    </row>
    <row r="64" spans="1:7" x14ac:dyDescent="0.25">
      <c r="A64" s="26"/>
      <c r="B64" s="38">
        <v>4.0000000000000001E-3</v>
      </c>
      <c r="C64" s="11">
        <v>11.720499999999999</v>
      </c>
      <c r="D64" s="11">
        <v>16.709499999999998</v>
      </c>
      <c r="E64" s="11">
        <v>12.3992</v>
      </c>
      <c r="F64" s="11">
        <f t="shared" si="0"/>
        <v>13.603928643014655</v>
      </c>
      <c r="G64" s="18">
        <v>13.603928643014655</v>
      </c>
    </row>
    <row r="65" spans="1:7" x14ac:dyDescent="0.25">
      <c r="A65" s="26"/>
      <c r="B65" s="39"/>
      <c r="C65" s="11">
        <v>19.040500000000002</v>
      </c>
      <c r="D65" s="11">
        <v>23.816800000000001</v>
      </c>
      <c r="E65" s="11">
        <v>19.692799999999998</v>
      </c>
      <c r="F65" s="11">
        <f t="shared" si="0"/>
        <v>13.657014844126142</v>
      </c>
      <c r="G65" s="18">
        <v>13.657014844126142</v>
      </c>
    </row>
    <row r="66" spans="1:7" x14ac:dyDescent="0.25">
      <c r="A66" s="26"/>
      <c r="B66" s="38">
        <v>5.0000000000000001E-3</v>
      </c>
      <c r="C66" s="11">
        <v>18.688600000000001</v>
      </c>
      <c r="D66" s="11">
        <v>23.2882</v>
      </c>
      <c r="E66" s="11">
        <v>19.323499999999999</v>
      </c>
      <c r="F66" s="11">
        <f t="shared" si="0"/>
        <v>13.803374206452702</v>
      </c>
      <c r="G66" s="18">
        <v>13.803374206452702</v>
      </c>
    </row>
    <row r="67" spans="1:7" x14ac:dyDescent="0.25">
      <c r="A67" s="27"/>
      <c r="B67" s="39"/>
      <c r="C67" s="11">
        <v>13.743600000000001</v>
      </c>
      <c r="D67" s="11">
        <v>18.353200000000001</v>
      </c>
      <c r="E67" s="11">
        <v>14.3757</v>
      </c>
      <c r="F67" s="11">
        <f t="shared" si="0"/>
        <v>13.712686567164164</v>
      </c>
      <c r="G67" s="18">
        <v>13.712686567164164</v>
      </c>
    </row>
    <row r="68" spans="1:7" x14ac:dyDescent="0.25">
      <c r="A68" s="25" t="s">
        <v>10</v>
      </c>
      <c r="B68" s="38">
        <v>5.0000000000000001E-3</v>
      </c>
      <c r="C68" s="11">
        <v>14.7081</v>
      </c>
      <c r="D68" s="11">
        <v>19.365100000000002</v>
      </c>
      <c r="E68" s="11">
        <v>15.302300000000001</v>
      </c>
      <c r="F68" s="11">
        <f t="shared" si="0"/>
        <v>12.759287094696168</v>
      </c>
      <c r="G68" s="18">
        <v>12.759287094696168</v>
      </c>
    </row>
    <row r="69" spans="1:7" x14ac:dyDescent="0.25">
      <c r="A69" s="26"/>
      <c r="B69" s="45"/>
      <c r="C69" s="11">
        <v>18.9071</v>
      </c>
      <c r="D69" s="11">
        <v>23.549299999999999</v>
      </c>
      <c r="E69" s="11">
        <v>19.505600000000001</v>
      </c>
      <c r="F69" s="11">
        <f t="shared" ref="F69:F76" si="1">(E69-C69)/(D69-C69)*100</f>
        <v>12.892594028693324</v>
      </c>
      <c r="G69" s="18">
        <v>12.892594028693324</v>
      </c>
    </row>
    <row r="70" spans="1:7" x14ac:dyDescent="0.25">
      <c r="A70" s="26"/>
      <c r="B70" s="40">
        <v>0.01</v>
      </c>
      <c r="C70" s="11">
        <v>19.355499999999999</v>
      </c>
      <c r="D70" s="11">
        <v>24.540600000000001</v>
      </c>
      <c r="E70" s="11">
        <v>20.0471</v>
      </c>
      <c r="F70" s="11">
        <f t="shared" si="1"/>
        <v>13.33821912788569</v>
      </c>
      <c r="G70" s="18">
        <v>13.33821912788569</v>
      </c>
    </row>
    <row r="71" spans="1:7" x14ac:dyDescent="0.25">
      <c r="A71" s="26"/>
      <c r="B71" s="45"/>
      <c r="C71" s="11">
        <v>21.3307</v>
      </c>
      <c r="D71" s="11">
        <v>25.995100000000001</v>
      </c>
      <c r="E71" s="11">
        <v>21.955100000000002</v>
      </c>
      <c r="F71" s="11">
        <f t="shared" si="1"/>
        <v>13.386502015264584</v>
      </c>
      <c r="G71" s="18">
        <v>13.386502015264584</v>
      </c>
    </row>
    <row r="72" spans="1:7" x14ac:dyDescent="0.25">
      <c r="A72" s="26"/>
      <c r="B72" s="38">
        <v>1.4999999999999999E-2</v>
      </c>
      <c r="C72" s="11">
        <v>16.9208</v>
      </c>
      <c r="D72" s="11">
        <v>21.9543</v>
      </c>
      <c r="E72" s="11">
        <v>17.598500000000001</v>
      </c>
      <c r="F72" s="11">
        <f t="shared" si="1"/>
        <v>13.463792589649378</v>
      </c>
      <c r="G72" s="18">
        <v>13.463792589649378</v>
      </c>
    </row>
    <row r="73" spans="1:7" x14ac:dyDescent="0.25">
      <c r="A73" s="26"/>
      <c r="B73" s="45"/>
      <c r="C73" s="11">
        <v>18.136299999999999</v>
      </c>
      <c r="D73" s="11">
        <v>23.6187</v>
      </c>
      <c r="E73" s="11">
        <v>18.875599999999999</v>
      </c>
      <c r="F73" s="11">
        <f t="shared" si="1"/>
        <v>13.484970086093679</v>
      </c>
      <c r="G73" s="18">
        <v>13.484970086093679</v>
      </c>
    </row>
    <row r="74" spans="1:7" x14ac:dyDescent="0.25">
      <c r="A74" s="26"/>
      <c r="B74" s="38">
        <v>2.5000000000000001E-2</v>
      </c>
      <c r="C74" s="11">
        <v>18.627099999999999</v>
      </c>
      <c r="D74" s="11">
        <v>23.503399999999999</v>
      </c>
      <c r="E74" s="11">
        <v>19.330400000000001</v>
      </c>
      <c r="F74" s="11">
        <f t="shared" si="1"/>
        <v>14.422820581178398</v>
      </c>
      <c r="G74" s="18">
        <v>14.422820581178398</v>
      </c>
    </row>
    <row r="75" spans="1:7" x14ac:dyDescent="0.25">
      <c r="A75" s="26"/>
      <c r="B75" s="45"/>
      <c r="C75" s="11">
        <v>11.7212</v>
      </c>
      <c r="D75" s="11">
        <v>16.401399999999999</v>
      </c>
      <c r="E75" s="11">
        <v>12.3939</v>
      </c>
      <c r="F75" s="11">
        <f t="shared" si="1"/>
        <v>14.373317379599179</v>
      </c>
      <c r="G75" s="18">
        <v>14.373317379599179</v>
      </c>
    </row>
    <row r="76" spans="1:7" x14ac:dyDescent="0.25">
      <c r="A76" s="26"/>
      <c r="B76" s="38">
        <v>3.5000000000000003E-2</v>
      </c>
      <c r="C76" s="11">
        <v>18.557500000000001</v>
      </c>
      <c r="D76" s="11">
        <v>23.679200000000002</v>
      </c>
      <c r="E76" s="11">
        <v>19.3569</v>
      </c>
      <c r="F76" s="11">
        <f t="shared" si="1"/>
        <v>15.608098873420905</v>
      </c>
      <c r="G76" s="18">
        <v>15.608098873420905</v>
      </c>
    </row>
    <row r="77" spans="1:7" x14ac:dyDescent="0.25">
      <c r="A77" s="27"/>
      <c r="B77" s="45"/>
      <c r="C77" s="11">
        <v>18.896699999999999</v>
      </c>
      <c r="D77" s="11">
        <v>23.214300000000001</v>
      </c>
      <c r="E77" s="11">
        <v>19.566099999999999</v>
      </c>
      <c r="F77" s="11">
        <f>(E77-C77)/(D77-C77)*100</f>
        <v>15.503983694645154</v>
      </c>
      <c r="G77" s="18">
        <v>15.503983694645154</v>
      </c>
    </row>
  </sheetData>
  <mergeCells count="43">
    <mergeCell ref="A1:G2"/>
    <mergeCell ref="A4:A17"/>
    <mergeCell ref="A18:A27"/>
    <mergeCell ref="A28:A37"/>
    <mergeCell ref="B32:B33"/>
    <mergeCell ref="B30:B31"/>
    <mergeCell ref="B28:B29"/>
    <mergeCell ref="B26:B27"/>
    <mergeCell ref="B24:B25"/>
    <mergeCell ref="B22:B23"/>
    <mergeCell ref="B20:B21"/>
    <mergeCell ref="B18:B19"/>
    <mergeCell ref="B12:B15"/>
    <mergeCell ref="B16:B17"/>
    <mergeCell ref="B8:B11"/>
    <mergeCell ref="B4:B7"/>
    <mergeCell ref="A38:A47"/>
    <mergeCell ref="A48:A57"/>
    <mergeCell ref="A58:A67"/>
    <mergeCell ref="A68:A77"/>
    <mergeCell ref="B68:B69"/>
    <mergeCell ref="B70:B71"/>
    <mergeCell ref="B72:B73"/>
    <mergeCell ref="B74:B75"/>
    <mergeCell ref="B76:B77"/>
    <mergeCell ref="B66:B67"/>
    <mergeCell ref="B64:B65"/>
    <mergeCell ref="B62:B63"/>
    <mergeCell ref="B60:B61"/>
    <mergeCell ref="B58:B59"/>
    <mergeCell ref="B56:B57"/>
    <mergeCell ref="B54:B55"/>
    <mergeCell ref="B52:B53"/>
    <mergeCell ref="B50:B51"/>
    <mergeCell ref="B48:B49"/>
    <mergeCell ref="B46:B47"/>
    <mergeCell ref="B44:B45"/>
    <mergeCell ref="F3:G3"/>
    <mergeCell ref="B42:B43"/>
    <mergeCell ref="B40:B41"/>
    <mergeCell ref="B38:B39"/>
    <mergeCell ref="B36:B37"/>
    <mergeCell ref="B34:B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activeCell="F9" sqref="F9"/>
    </sheetView>
  </sheetViews>
  <sheetFormatPr defaultRowHeight="15.75" x14ac:dyDescent="0.25"/>
  <cols>
    <col min="1" max="1" width="16.25" bestFit="1" customWidth="1"/>
    <col min="2" max="2" width="13" bestFit="1" customWidth="1"/>
    <col min="3" max="3" width="10.25" bestFit="1" customWidth="1"/>
    <col min="4" max="4" width="7.375" customWidth="1"/>
  </cols>
  <sheetData>
    <row r="1" spans="1:4" x14ac:dyDescent="0.25">
      <c r="A1" s="37" t="s">
        <v>26</v>
      </c>
      <c r="B1" s="37"/>
      <c r="C1" s="37"/>
      <c r="D1" s="37"/>
    </row>
    <row r="2" spans="1:4" x14ac:dyDescent="0.25">
      <c r="A2" s="37"/>
      <c r="B2" s="37"/>
      <c r="C2" s="37"/>
      <c r="D2" s="37"/>
    </row>
    <row r="3" spans="1:4" x14ac:dyDescent="0.25">
      <c r="A3" s="9" t="s">
        <v>27</v>
      </c>
      <c r="B3" s="9" t="s">
        <v>11</v>
      </c>
      <c r="C3" s="9" t="s">
        <v>28</v>
      </c>
      <c r="D3" s="9" t="s">
        <v>29</v>
      </c>
    </row>
    <row r="4" spans="1:4" x14ac:dyDescent="0.25">
      <c r="A4" s="23" t="s">
        <v>5</v>
      </c>
      <c r="B4" s="48">
        <v>0.1</v>
      </c>
      <c r="C4" s="11">
        <v>1.6</v>
      </c>
      <c r="D4" s="11">
        <f>C4*1.7</f>
        <v>2.72</v>
      </c>
    </row>
    <row r="5" spans="1:4" x14ac:dyDescent="0.25">
      <c r="A5" s="23"/>
      <c r="B5" s="48"/>
      <c r="C5" s="11">
        <v>1.6</v>
      </c>
      <c r="D5" s="11">
        <f t="shared" ref="D5:D43" si="0">C5*1.7</f>
        <v>2.72</v>
      </c>
    </row>
    <row r="6" spans="1:4" x14ac:dyDescent="0.25">
      <c r="A6" s="23"/>
      <c r="B6" s="48">
        <v>0.2</v>
      </c>
      <c r="C6" s="11">
        <v>1.5</v>
      </c>
      <c r="D6" s="11">
        <f t="shared" si="0"/>
        <v>2.5499999999999998</v>
      </c>
    </row>
    <row r="7" spans="1:4" x14ac:dyDescent="0.25">
      <c r="A7" s="23"/>
      <c r="B7" s="48"/>
      <c r="C7" s="11">
        <v>1.5</v>
      </c>
      <c r="D7" s="11">
        <f t="shared" si="0"/>
        <v>2.5499999999999998</v>
      </c>
    </row>
    <row r="8" spans="1:4" x14ac:dyDescent="0.25">
      <c r="A8" s="23"/>
      <c r="B8" s="48">
        <v>0.3</v>
      </c>
      <c r="C8" s="11">
        <v>1.3</v>
      </c>
      <c r="D8" s="11">
        <f t="shared" si="0"/>
        <v>2.21</v>
      </c>
    </row>
    <row r="9" spans="1:4" x14ac:dyDescent="0.25">
      <c r="A9" s="23"/>
      <c r="B9" s="48"/>
      <c r="C9" s="11">
        <v>1.3</v>
      </c>
      <c r="D9" s="11">
        <f t="shared" si="0"/>
        <v>2.21</v>
      </c>
    </row>
    <row r="10" spans="1:4" x14ac:dyDescent="0.25">
      <c r="A10" s="23"/>
      <c r="B10" s="48">
        <v>0.4</v>
      </c>
      <c r="C10" s="11">
        <v>1.2</v>
      </c>
      <c r="D10" s="11">
        <f t="shared" si="0"/>
        <v>2.04</v>
      </c>
    </row>
    <row r="11" spans="1:4" x14ac:dyDescent="0.25">
      <c r="A11" s="23"/>
      <c r="B11" s="48"/>
      <c r="C11" s="11">
        <v>1.2</v>
      </c>
      <c r="D11" s="11">
        <f t="shared" si="0"/>
        <v>2.04</v>
      </c>
    </row>
    <row r="12" spans="1:4" x14ac:dyDescent="0.25">
      <c r="A12" s="23"/>
      <c r="B12" s="48">
        <v>0.5</v>
      </c>
      <c r="C12" s="11">
        <v>1</v>
      </c>
      <c r="D12" s="11">
        <f t="shared" si="0"/>
        <v>1.7</v>
      </c>
    </row>
    <row r="13" spans="1:4" x14ac:dyDescent="0.25">
      <c r="A13" s="23"/>
      <c r="B13" s="48"/>
      <c r="C13" s="11">
        <v>1</v>
      </c>
      <c r="D13" s="11">
        <f t="shared" si="0"/>
        <v>1.7</v>
      </c>
    </row>
    <row r="14" spans="1:4" x14ac:dyDescent="0.25">
      <c r="A14" s="23" t="s">
        <v>6</v>
      </c>
      <c r="B14" s="46">
        <v>1E-4</v>
      </c>
      <c r="C14" s="11">
        <v>3</v>
      </c>
      <c r="D14" s="11">
        <f>C14*1.7</f>
        <v>5.0999999999999996</v>
      </c>
    </row>
    <row r="15" spans="1:4" x14ac:dyDescent="0.25">
      <c r="A15" s="23"/>
      <c r="B15" s="46"/>
      <c r="C15" s="11">
        <f>6.3-3.3</f>
        <v>3</v>
      </c>
      <c r="D15" s="11">
        <f t="shared" si="0"/>
        <v>5.0999999999999996</v>
      </c>
    </row>
    <row r="16" spans="1:4" x14ac:dyDescent="0.25">
      <c r="A16" s="23"/>
      <c r="B16" s="46">
        <v>5.0000000000000001E-4</v>
      </c>
      <c r="C16" s="11">
        <f>12.7-9.4</f>
        <v>3.2999999999999989</v>
      </c>
      <c r="D16" s="11">
        <f t="shared" si="0"/>
        <v>5.6099999999999977</v>
      </c>
    </row>
    <row r="17" spans="1:4" x14ac:dyDescent="0.25">
      <c r="A17" s="23"/>
      <c r="B17" s="46"/>
      <c r="C17" s="11">
        <v>3.2</v>
      </c>
      <c r="D17" s="11">
        <f t="shared" si="0"/>
        <v>5.44</v>
      </c>
    </row>
    <row r="18" spans="1:4" x14ac:dyDescent="0.25">
      <c r="A18" s="23"/>
      <c r="B18" s="46">
        <v>1E-3</v>
      </c>
      <c r="C18" s="11">
        <f>22.8-19.3</f>
        <v>3.5</v>
      </c>
      <c r="D18" s="11">
        <f t="shared" si="0"/>
        <v>5.95</v>
      </c>
    </row>
    <row r="19" spans="1:4" x14ac:dyDescent="0.25">
      <c r="A19" s="23"/>
      <c r="B19" s="46"/>
      <c r="C19" s="11">
        <f>26.4-22.8</f>
        <v>3.5999999999999979</v>
      </c>
      <c r="D19" s="11">
        <f t="shared" si="0"/>
        <v>6.1199999999999966</v>
      </c>
    </row>
    <row r="20" spans="1:4" x14ac:dyDescent="0.25">
      <c r="A20" s="23"/>
      <c r="B20" s="46">
        <v>2E-3</v>
      </c>
      <c r="C20" s="11">
        <f>3.6</f>
        <v>3.6</v>
      </c>
      <c r="D20" s="11">
        <f t="shared" si="0"/>
        <v>6.12</v>
      </c>
    </row>
    <row r="21" spans="1:4" x14ac:dyDescent="0.25">
      <c r="A21" s="23"/>
      <c r="B21" s="46"/>
      <c r="C21" s="11">
        <v>3.6</v>
      </c>
      <c r="D21" s="11">
        <f t="shared" si="0"/>
        <v>6.12</v>
      </c>
    </row>
    <row r="22" spans="1:4" x14ac:dyDescent="0.25">
      <c r="A22" s="23"/>
      <c r="B22" s="46">
        <v>4.0000000000000001E-3</v>
      </c>
      <c r="C22" s="11">
        <v>3.7</v>
      </c>
      <c r="D22" s="11">
        <f t="shared" si="0"/>
        <v>6.29</v>
      </c>
    </row>
    <row r="23" spans="1:4" x14ac:dyDescent="0.25">
      <c r="A23" s="23"/>
      <c r="B23" s="46"/>
      <c r="C23" s="11">
        <v>3.7</v>
      </c>
      <c r="D23" s="11">
        <f t="shared" si="0"/>
        <v>6.29</v>
      </c>
    </row>
    <row r="24" spans="1:4" x14ac:dyDescent="0.25">
      <c r="A24" s="23" t="s">
        <v>7</v>
      </c>
      <c r="B24" s="46">
        <v>2.0000000000000001E-4</v>
      </c>
      <c r="C24" s="11">
        <v>1.9</v>
      </c>
      <c r="D24" s="11">
        <f t="shared" si="0"/>
        <v>3.23</v>
      </c>
    </row>
    <row r="25" spans="1:4" x14ac:dyDescent="0.25">
      <c r="A25" s="23"/>
      <c r="B25" s="46"/>
      <c r="C25" s="11">
        <f>(2.7-0.8)</f>
        <v>1.9000000000000001</v>
      </c>
      <c r="D25" s="11">
        <f t="shared" si="0"/>
        <v>3.23</v>
      </c>
    </row>
    <row r="26" spans="1:4" x14ac:dyDescent="0.25">
      <c r="A26" s="23"/>
      <c r="B26" s="46">
        <v>4.0000000000000002E-4</v>
      </c>
      <c r="C26" s="11">
        <v>2.1</v>
      </c>
      <c r="D26" s="11">
        <f t="shared" si="0"/>
        <v>3.57</v>
      </c>
    </row>
    <row r="27" spans="1:4" x14ac:dyDescent="0.25">
      <c r="A27" s="23"/>
      <c r="B27" s="46"/>
      <c r="C27" s="11">
        <v>2</v>
      </c>
      <c r="D27" s="11">
        <f t="shared" si="0"/>
        <v>3.4</v>
      </c>
    </row>
    <row r="28" spans="1:4" x14ac:dyDescent="0.25">
      <c r="A28" s="23"/>
      <c r="B28" s="46">
        <v>8.0000000000000004E-4</v>
      </c>
      <c r="C28" s="11">
        <v>0.8</v>
      </c>
      <c r="D28" s="11">
        <f t="shared" si="0"/>
        <v>1.36</v>
      </c>
    </row>
    <row r="29" spans="1:4" x14ac:dyDescent="0.25">
      <c r="A29" s="23"/>
      <c r="B29" s="46"/>
      <c r="C29" s="11">
        <v>0.7</v>
      </c>
      <c r="D29" s="11">
        <f t="shared" si="0"/>
        <v>1.19</v>
      </c>
    </row>
    <row r="30" spans="1:4" x14ac:dyDescent="0.25">
      <c r="A30" s="23"/>
      <c r="B30" s="46">
        <v>1E-3</v>
      </c>
      <c r="C30" s="11">
        <v>0.8</v>
      </c>
      <c r="D30" s="11">
        <f t="shared" si="0"/>
        <v>1.36</v>
      </c>
    </row>
    <row r="31" spans="1:4" x14ac:dyDescent="0.25">
      <c r="A31" s="23"/>
      <c r="B31" s="46"/>
      <c r="C31" s="11">
        <v>0.8</v>
      </c>
      <c r="D31" s="11">
        <f t="shared" si="0"/>
        <v>1.36</v>
      </c>
    </row>
    <row r="32" spans="1:4" x14ac:dyDescent="0.25">
      <c r="A32" s="23"/>
      <c r="B32" s="46">
        <v>2E-3</v>
      </c>
      <c r="C32" s="11">
        <v>0.6</v>
      </c>
      <c r="D32" s="11">
        <f t="shared" si="0"/>
        <v>1.02</v>
      </c>
    </row>
    <row r="33" spans="1:4" x14ac:dyDescent="0.25">
      <c r="A33" s="23"/>
      <c r="B33" s="46"/>
      <c r="C33" s="11">
        <v>0.7</v>
      </c>
      <c r="D33" s="11">
        <f t="shared" si="0"/>
        <v>1.19</v>
      </c>
    </row>
    <row r="34" spans="1:4" x14ac:dyDescent="0.25">
      <c r="A34" s="23" t="s">
        <v>8</v>
      </c>
      <c r="B34" s="46">
        <v>5.0000000000000001E-3</v>
      </c>
      <c r="C34" s="11">
        <v>1.4</v>
      </c>
      <c r="D34" s="11">
        <f t="shared" si="0"/>
        <v>2.38</v>
      </c>
    </row>
    <row r="35" spans="1:4" x14ac:dyDescent="0.25">
      <c r="A35" s="23"/>
      <c r="B35" s="46"/>
      <c r="C35" s="11">
        <v>1.4</v>
      </c>
      <c r="D35" s="11">
        <f t="shared" si="0"/>
        <v>2.38</v>
      </c>
    </row>
    <row r="36" spans="1:4" x14ac:dyDescent="0.25">
      <c r="A36" s="23"/>
      <c r="B36" s="48">
        <v>0.01</v>
      </c>
      <c r="C36" s="11">
        <v>1.3</v>
      </c>
      <c r="D36" s="11">
        <f t="shared" si="0"/>
        <v>2.21</v>
      </c>
    </row>
    <row r="37" spans="1:4" x14ac:dyDescent="0.25">
      <c r="A37" s="23"/>
      <c r="B37" s="48"/>
      <c r="C37" s="11">
        <v>1.4</v>
      </c>
      <c r="D37" s="11">
        <f t="shared" si="0"/>
        <v>2.38</v>
      </c>
    </row>
    <row r="38" spans="1:4" x14ac:dyDescent="0.25">
      <c r="A38" s="23"/>
      <c r="B38" s="48">
        <v>0.02</v>
      </c>
      <c r="C38" s="11">
        <v>1.6</v>
      </c>
      <c r="D38" s="11">
        <f t="shared" si="0"/>
        <v>2.72</v>
      </c>
    </row>
    <row r="39" spans="1:4" x14ac:dyDescent="0.25">
      <c r="A39" s="23"/>
      <c r="B39" s="48"/>
      <c r="C39" s="11">
        <v>1.6</v>
      </c>
      <c r="D39" s="11">
        <f t="shared" si="0"/>
        <v>2.72</v>
      </c>
    </row>
    <row r="40" spans="1:4" x14ac:dyDescent="0.25">
      <c r="A40" s="23"/>
      <c r="B40" s="48">
        <v>0.04</v>
      </c>
      <c r="C40" s="11">
        <v>1.5</v>
      </c>
      <c r="D40" s="11">
        <f t="shared" si="0"/>
        <v>2.5499999999999998</v>
      </c>
    </row>
    <row r="41" spans="1:4" x14ac:dyDescent="0.25">
      <c r="A41" s="23"/>
      <c r="B41" s="48"/>
      <c r="C41" s="11">
        <v>1.6</v>
      </c>
      <c r="D41" s="11">
        <f t="shared" si="0"/>
        <v>2.72</v>
      </c>
    </row>
    <row r="42" spans="1:4" x14ac:dyDescent="0.25">
      <c r="A42" s="23"/>
      <c r="B42" s="48">
        <v>0.05</v>
      </c>
      <c r="C42" s="11">
        <v>1.6</v>
      </c>
      <c r="D42" s="11">
        <f t="shared" si="0"/>
        <v>2.72</v>
      </c>
    </row>
    <row r="43" spans="1:4" x14ac:dyDescent="0.25">
      <c r="A43" s="23"/>
      <c r="B43" s="48"/>
      <c r="C43" s="11">
        <v>1.6</v>
      </c>
      <c r="D43" s="11">
        <f t="shared" si="0"/>
        <v>2.72</v>
      </c>
    </row>
    <row r="44" spans="1:4" x14ac:dyDescent="0.25">
      <c r="A44" s="23" t="s">
        <v>10</v>
      </c>
      <c r="B44" s="46">
        <v>5.0000000000000001E-3</v>
      </c>
      <c r="C44" s="11">
        <v>1.7</v>
      </c>
      <c r="D44" s="11">
        <f t="shared" ref="D44:D53" si="1">C44*1.7</f>
        <v>2.8899999999999997</v>
      </c>
    </row>
    <row r="45" spans="1:4" x14ac:dyDescent="0.25">
      <c r="A45" s="23"/>
      <c r="B45" s="47"/>
      <c r="C45" s="11">
        <v>1.7</v>
      </c>
      <c r="D45" s="11">
        <f t="shared" si="1"/>
        <v>2.8899999999999997</v>
      </c>
    </row>
    <row r="46" spans="1:4" x14ac:dyDescent="0.25">
      <c r="A46" s="23"/>
      <c r="B46" s="48">
        <v>0.01</v>
      </c>
      <c r="C46" s="11">
        <v>1.7</v>
      </c>
      <c r="D46" s="11">
        <f t="shared" si="1"/>
        <v>2.8899999999999997</v>
      </c>
    </row>
    <row r="47" spans="1:4" x14ac:dyDescent="0.25">
      <c r="A47" s="23"/>
      <c r="B47" s="47"/>
      <c r="C47" s="11">
        <v>1.7</v>
      </c>
      <c r="D47" s="11">
        <f t="shared" si="1"/>
        <v>2.8899999999999997</v>
      </c>
    </row>
    <row r="48" spans="1:4" x14ac:dyDescent="0.25">
      <c r="A48" s="23"/>
      <c r="B48" s="46">
        <v>1.4999999999999999E-2</v>
      </c>
      <c r="C48" s="11">
        <v>1.7</v>
      </c>
      <c r="D48" s="11">
        <f t="shared" si="1"/>
        <v>2.8899999999999997</v>
      </c>
    </row>
    <row r="49" spans="1:4" x14ac:dyDescent="0.25">
      <c r="A49" s="23"/>
      <c r="B49" s="47"/>
      <c r="C49" s="11">
        <v>1.7</v>
      </c>
      <c r="D49" s="11">
        <f t="shared" si="1"/>
        <v>2.8899999999999997</v>
      </c>
    </row>
    <row r="50" spans="1:4" x14ac:dyDescent="0.25">
      <c r="A50" s="23"/>
      <c r="B50" s="46">
        <v>2.5000000000000001E-2</v>
      </c>
      <c r="C50" s="11">
        <v>1.7</v>
      </c>
      <c r="D50" s="11">
        <f t="shared" si="1"/>
        <v>2.8899999999999997</v>
      </c>
    </row>
    <row r="51" spans="1:4" x14ac:dyDescent="0.25">
      <c r="A51" s="23"/>
      <c r="B51" s="47"/>
      <c r="C51" s="11">
        <v>1.7</v>
      </c>
      <c r="D51" s="11">
        <f t="shared" si="1"/>
        <v>2.8899999999999997</v>
      </c>
    </row>
    <row r="52" spans="1:4" x14ac:dyDescent="0.25">
      <c r="A52" s="23"/>
      <c r="B52" s="46">
        <v>3.5000000000000003E-2</v>
      </c>
      <c r="C52" s="11">
        <v>1.7</v>
      </c>
      <c r="D52" s="11">
        <f t="shared" si="1"/>
        <v>2.8899999999999997</v>
      </c>
    </row>
    <row r="53" spans="1:4" x14ac:dyDescent="0.25">
      <c r="A53" s="23"/>
      <c r="B53" s="47"/>
      <c r="C53" s="11">
        <v>1.7</v>
      </c>
      <c r="D53" s="11">
        <f t="shared" si="1"/>
        <v>2.8899999999999997</v>
      </c>
    </row>
  </sheetData>
  <mergeCells count="31">
    <mergeCell ref="A4:A13"/>
    <mergeCell ref="B4:B5"/>
    <mergeCell ref="B6:B7"/>
    <mergeCell ref="B8:B9"/>
    <mergeCell ref="B10:B11"/>
    <mergeCell ref="B12:B13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A44:A53"/>
    <mergeCell ref="A34:A43"/>
    <mergeCell ref="A24:A33"/>
    <mergeCell ref="A14:A23"/>
    <mergeCell ref="A1:D2"/>
    <mergeCell ref="B44:B45"/>
    <mergeCell ref="B46:B47"/>
    <mergeCell ref="B48:B49"/>
    <mergeCell ref="B50:B51"/>
    <mergeCell ref="B52:B53"/>
    <mergeCell ref="B34:B35"/>
    <mergeCell ref="B36:B37"/>
    <mergeCell ref="B38:B39"/>
    <mergeCell ref="B40:B41"/>
    <mergeCell ref="B42:B43"/>
    <mergeCell ref="B24:B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sqref="A1:G2"/>
    </sheetView>
  </sheetViews>
  <sheetFormatPr defaultRowHeight="15.75" x14ac:dyDescent="0.25"/>
  <cols>
    <col min="1" max="1" width="13.25" customWidth="1"/>
    <col min="3" max="3" width="10.75" bestFit="1" customWidth="1"/>
    <col min="4" max="4" width="11.25" bestFit="1" customWidth="1"/>
    <col min="5" max="5" width="10.875" bestFit="1" customWidth="1"/>
  </cols>
  <sheetData>
    <row r="1" spans="1:7" x14ac:dyDescent="0.25">
      <c r="A1" s="24" t="s">
        <v>36</v>
      </c>
      <c r="B1" s="24"/>
      <c r="C1" s="24"/>
      <c r="D1" s="24"/>
      <c r="E1" s="24"/>
      <c r="F1" s="24"/>
      <c r="G1" s="24"/>
    </row>
    <row r="2" spans="1:7" x14ac:dyDescent="0.25">
      <c r="A2" s="24"/>
      <c r="B2" s="24"/>
      <c r="C2" s="24"/>
      <c r="D2" s="24"/>
      <c r="E2" s="24"/>
      <c r="F2" s="24"/>
      <c r="G2" s="24"/>
    </row>
    <row r="3" spans="1:7" ht="21.6" customHeight="1" x14ac:dyDescent="0.25">
      <c r="A3" s="9" t="s">
        <v>21</v>
      </c>
      <c r="B3" s="9" t="s">
        <v>30</v>
      </c>
      <c r="C3" s="9" t="s">
        <v>31</v>
      </c>
      <c r="D3" s="9" t="s">
        <v>32</v>
      </c>
      <c r="E3" s="9" t="s">
        <v>33</v>
      </c>
      <c r="F3" s="37" t="s">
        <v>29</v>
      </c>
      <c r="G3" s="37"/>
    </row>
    <row r="4" spans="1:7" x14ac:dyDescent="0.25">
      <c r="A4" s="25" t="s">
        <v>4</v>
      </c>
      <c r="B4" s="38">
        <v>5.0000000000000001E-4</v>
      </c>
      <c r="C4" s="11">
        <v>0.5</v>
      </c>
      <c r="D4" s="11">
        <v>2.2999999999999998</v>
      </c>
      <c r="E4" s="11">
        <f>((D4-C4)*0.1*1.40077)/0.5</f>
        <v>0.50427719999999998</v>
      </c>
      <c r="F4" s="11">
        <f>E4*6.38</f>
        <v>3.2172885359999999</v>
      </c>
      <c r="G4" s="18">
        <v>3.2172885359999999</v>
      </c>
    </row>
    <row r="5" spans="1:7" x14ac:dyDescent="0.25">
      <c r="A5" s="26"/>
      <c r="B5" s="42"/>
      <c r="C5" s="11">
        <v>0.5</v>
      </c>
      <c r="D5" s="11">
        <v>2.2999999999999998</v>
      </c>
      <c r="E5" s="11">
        <f t="shared" ref="E5:E28" si="0">((D5-C5)*0.1*1.40077)/0.5</f>
        <v>0.50427719999999998</v>
      </c>
      <c r="F5" s="11">
        <f t="shared" ref="F5:F28" si="1">E5*6.38</f>
        <v>3.2172885359999999</v>
      </c>
      <c r="G5" s="18">
        <v>3.2172885359999999</v>
      </c>
    </row>
    <row r="6" spans="1:7" x14ac:dyDescent="0.25">
      <c r="A6" s="26"/>
      <c r="B6" s="42"/>
      <c r="C6" s="11">
        <v>0.5</v>
      </c>
      <c r="D6" s="11">
        <v>2.2999999999999998</v>
      </c>
      <c r="E6" s="11">
        <f t="shared" si="0"/>
        <v>0.50427719999999998</v>
      </c>
      <c r="F6" s="11">
        <f t="shared" si="1"/>
        <v>3.2172885359999999</v>
      </c>
      <c r="G6" s="18">
        <v>3.2172885359999999</v>
      </c>
    </row>
    <row r="7" spans="1:7" x14ac:dyDescent="0.25">
      <c r="A7" s="26"/>
      <c r="B7" s="39"/>
      <c r="C7" s="11">
        <v>0.5</v>
      </c>
      <c r="D7" s="11">
        <v>2.4</v>
      </c>
      <c r="E7" s="11">
        <f t="shared" si="0"/>
        <v>0.5322926</v>
      </c>
      <c r="F7" s="11">
        <f t="shared" si="1"/>
        <v>3.3960267879999999</v>
      </c>
      <c r="G7" s="18">
        <v>3.3960267879999999</v>
      </c>
    </row>
    <row r="8" spans="1:7" x14ac:dyDescent="0.25">
      <c r="A8" s="26"/>
      <c r="B8" s="38">
        <v>6.9999999999999999E-4</v>
      </c>
      <c r="C8" s="11">
        <v>0.5</v>
      </c>
      <c r="D8" s="11">
        <v>2.8</v>
      </c>
      <c r="E8" s="11">
        <f t="shared" si="0"/>
        <v>0.64435419999999999</v>
      </c>
      <c r="F8" s="11">
        <f t="shared" si="1"/>
        <v>4.1109797959999996</v>
      </c>
      <c r="G8" s="18">
        <v>4.1109797959999996</v>
      </c>
    </row>
    <row r="9" spans="1:7" x14ac:dyDescent="0.25">
      <c r="A9" s="26"/>
      <c r="B9" s="42"/>
      <c r="C9" s="11">
        <v>0.5</v>
      </c>
      <c r="D9" s="11">
        <v>2.9</v>
      </c>
      <c r="E9" s="11">
        <f t="shared" si="0"/>
        <v>0.67236960000000001</v>
      </c>
      <c r="F9" s="11">
        <f t="shared" si="1"/>
        <v>4.2897180480000001</v>
      </c>
      <c r="G9" s="18">
        <v>4.2897180480000001</v>
      </c>
    </row>
    <row r="10" spans="1:7" x14ac:dyDescent="0.25">
      <c r="A10" s="26"/>
      <c r="B10" s="42"/>
      <c r="C10" s="11">
        <v>0.5</v>
      </c>
      <c r="D10" s="11">
        <v>2.9</v>
      </c>
      <c r="E10" s="11">
        <f t="shared" si="0"/>
        <v>0.67236960000000001</v>
      </c>
      <c r="F10" s="11">
        <f t="shared" si="1"/>
        <v>4.2897180480000001</v>
      </c>
      <c r="G10" s="18">
        <v>4.2897180480000001</v>
      </c>
    </row>
    <row r="11" spans="1:7" x14ac:dyDescent="0.25">
      <c r="A11" s="26"/>
      <c r="B11" s="39"/>
      <c r="C11" s="11">
        <v>0.5</v>
      </c>
      <c r="D11" s="11">
        <v>2.7</v>
      </c>
      <c r="E11" s="11">
        <f t="shared" si="0"/>
        <v>0.61633880000000008</v>
      </c>
      <c r="F11" s="11">
        <f t="shared" si="1"/>
        <v>3.9322415440000005</v>
      </c>
      <c r="G11" s="18">
        <v>3.9322415440000005</v>
      </c>
    </row>
    <row r="12" spans="1:7" x14ac:dyDescent="0.25">
      <c r="A12" s="26"/>
      <c r="B12" s="38">
        <v>1E-3</v>
      </c>
      <c r="C12" s="11">
        <v>0.5</v>
      </c>
      <c r="D12" s="11">
        <v>3.4</v>
      </c>
      <c r="E12" s="11">
        <f t="shared" si="0"/>
        <v>0.81244660000000002</v>
      </c>
      <c r="F12" s="11">
        <f t="shared" si="1"/>
        <v>5.1834093079999999</v>
      </c>
      <c r="G12" s="18">
        <v>5.1834093079999999</v>
      </c>
    </row>
    <row r="13" spans="1:7" x14ac:dyDescent="0.25">
      <c r="A13" s="26"/>
      <c r="B13" s="42"/>
      <c r="C13" s="11">
        <v>0.5</v>
      </c>
      <c r="D13" s="11">
        <v>3.5</v>
      </c>
      <c r="E13" s="11">
        <f t="shared" si="0"/>
        <v>0.84046200000000015</v>
      </c>
      <c r="F13" s="11">
        <f t="shared" si="1"/>
        <v>5.3621475600000013</v>
      </c>
      <c r="G13" s="18">
        <v>5.3621475600000013</v>
      </c>
    </row>
    <row r="14" spans="1:7" x14ac:dyDescent="0.25">
      <c r="A14" s="26"/>
      <c r="B14" s="42"/>
      <c r="C14" s="11">
        <v>0.5</v>
      </c>
      <c r="D14" s="11">
        <v>3.4</v>
      </c>
      <c r="E14" s="11">
        <f t="shared" si="0"/>
        <v>0.81244660000000002</v>
      </c>
      <c r="F14" s="11">
        <f t="shared" si="1"/>
        <v>5.1834093079999999</v>
      </c>
      <c r="G14" s="18">
        <v>5.1834093079999999</v>
      </c>
    </row>
    <row r="15" spans="1:7" x14ac:dyDescent="0.25">
      <c r="A15" s="26"/>
      <c r="B15" s="39"/>
      <c r="C15" s="11">
        <v>0.5</v>
      </c>
      <c r="D15" s="11">
        <v>3.5</v>
      </c>
      <c r="E15" s="11">
        <f t="shared" si="0"/>
        <v>0.84046200000000015</v>
      </c>
      <c r="F15" s="11">
        <f t="shared" si="1"/>
        <v>5.3621475600000013</v>
      </c>
      <c r="G15" s="18">
        <v>5.3621475600000013</v>
      </c>
    </row>
    <row r="16" spans="1:7" x14ac:dyDescent="0.25">
      <c r="A16" s="26"/>
      <c r="B16" s="38">
        <v>2E-3</v>
      </c>
      <c r="C16" s="11">
        <v>0.5</v>
      </c>
      <c r="D16" s="11">
        <v>3.8</v>
      </c>
      <c r="E16" s="11">
        <f t="shared" si="0"/>
        <v>0.92450820000000011</v>
      </c>
      <c r="F16" s="11">
        <f t="shared" si="1"/>
        <v>5.8983623160000009</v>
      </c>
      <c r="G16" s="18">
        <v>5.8983623160000009</v>
      </c>
    </row>
    <row r="17" spans="1:7" x14ac:dyDescent="0.25">
      <c r="A17" s="26"/>
      <c r="B17" s="42"/>
      <c r="C17" s="11">
        <v>0.5</v>
      </c>
      <c r="D17" s="11">
        <v>3.8</v>
      </c>
      <c r="E17" s="11">
        <f t="shared" si="0"/>
        <v>0.92450820000000011</v>
      </c>
      <c r="F17" s="11">
        <f t="shared" si="1"/>
        <v>5.8983623160000009</v>
      </c>
      <c r="G17" s="18">
        <v>5.8983623160000009</v>
      </c>
    </row>
    <row r="18" spans="1:7" x14ac:dyDescent="0.25">
      <c r="A18" s="27"/>
      <c r="B18" s="39"/>
      <c r="C18" s="11">
        <v>0.5</v>
      </c>
      <c r="D18" s="11">
        <v>3.9</v>
      </c>
      <c r="E18" s="11">
        <f t="shared" si="0"/>
        <v>0.95252360000000014</v>
      </c>
      <c r="F18" s="11">
        <f t="shared" si="1"/>
        <v>6.0771005680000005</v>
      </c>
      <c r="G18" s="18">
        <v>6.0771005680000005</v>
      </c>
    </row>
    <row r="19" spans="1:7" x14ac:dyDescent="0.25">
      <c r="A19" s="25" t="s">
        <v>19</v>
      </c>
      <c r="B19" s="38">
        <v>5.0000000000000001E-4</v>
      </c>
      <c r="C19" s="11">
        <v>0.5</v>
      </c>
      <c r="D19" s="11">
        <v>2.23</v>
      </c>
      <c r="E19" s="11">
        <f t="shared" si="0"/>
        <v>0.48466642000000004</v>
      </c>
      <c r="F19" s="11">
        <f t="shared" si="1"/>
        <v>3.0921717596000002</v>
      </c>
      <c r="G19" s="18">
        <v>3.0921717596000002</v>
      </c>
    </row>
    <row r="20" spans="1:7" x14ac:dyDescent="0.25">
      <c r="A20" s="26"/>
      <c r="B20" s="39"/>
      <c r="C20" s="11">
        <v>0.5</v>
      </c>
      <c r="D20" s="11">
        <v>2.2400000000000002</v>
      </c>
      <c r="E20" s="11">
        <f t="shared" si="0"/>
        <v>0.48746796000000014</v>
      </c>
      <c r="F20" s="11">
        <f t="shared" si="1"/>
        <v>3.1100455848000008</v>
      </c>
      <c r="G20" s="18">
        <v>3.1100455848000008</v>
      </c>
    </row>
    <row r="21" spans="1:7" x14ac:dyDescent="0.25">
      <c r="A21" s="26"/>
      <c r="B21" s="38">
        <v>1E-3</v>
      </c>
      <c r="C21" s="11">
        <v>0.5</v>
      </c>
      <c r="D21" s="11">
        <v>2.23</v>
      </c>
      <c r="E21" s="11">
        <f t="shared" si="0"/>
        <v>0.48466642000000004</v>
      </c>
      <c r="F21" s="11">
        <f t="shared" si="1"/>
        <v>3.0921717596000002</v>
      </c>
      <c r="G21" s="18">
        <v>3.0921717596000002</v>
      </c>
    </row>
    <row r="22" spans="1:7" x14ac:dyDescent="0.25">
      <c r="A22" s="26"/>
      <c r="B22" s="39"/>
      <c r="C22" s="11">
        <v>0.5</v>
      </c>
      <c r="D22" s="11">
        <v>2.23</v>
      </c>
      <c r="E22" s="11">
        <f t="shared" si="0"/>
        <v>0.48466642000000004</v>
      </c>
      <c r="F22" s="11">
        <f t="shared" si="1"/>
        <v>3.0921717596000002</v>
      </c>
      <c r="G22" s="18">
        <v>3.0921717596000002</v>
      </c>
    </row>
    <row r="23" spans="1:7" x14ac:dyDescent="0.25">
      <c r="A23" s="26"/>
      <c r="B23" s="38">
        <v>2E-3</v>
      </c>
      <c r="C23" s="11">
        <v>0.5</v>
      </c>
      <c r="D23" s="11">
        <v>2.21</v>
      </c>
      <c r="E23" s="11">
        <f t="shared" si="0"/>
        <v>0.47906334000000006</v>
      </c>
      <c r="F23" s="11">
        <f t="shared" si="1"/>
        <v>3.0564241092000004</v>
      </c>
      <c r="G23" s="18">
        <v>3.0564241092000004</v>
      </c>
    </row>
    <row r="24" spans="1:7" x14ac:dyDescent="0.25">
      <c r="A24" s="26"/>
      <c r="B24" s="39"/>
      <c r="C24" s="11">
        <v>0.5</v>
      </c>
      <c r="D24" s="11">
        <v>2.17</v>
      </c>
      <c r="E24" s="11">
        <f t="shared" si="0"/>
        <v>0.46785718000000004</v>
      </c>
      <c r="F24" s="11">
        <f t="shared" si="1"/>
        <v>2.9849288084000003</v>
      </c>
      <c r="G24" s="18">
        <v>2.9849288084000003</v>
      </c>
    </row>
    <row r="25" spans="1:7" x14ac:dyDescent="0.25">
      <c r="A25" s="26"/>
      <c r="B25" s="38">
        <v>4.0000000000000001E-3</v>
      </c>
      <c r="C25" s="11">
        <v>0.5</v>
      </c>
      <c r="D25" s="11">
        <v>2.21</v>
      </c>
      <c r="E25" s="11">
        <f t="shared" si="0"/>
        <v>0.47906334000000006</v>
      </c>
      <c r="F25" s="11">
        <f t="shared" si="1"/>
        <v>3.0564241092000004</v>
      </c>
      <c r="G25" s="18">
        <v>3.0564241092000004</v>
      </c>
    </row>
    <row r="26" spans="1:7" x14ac:dyDescent="0.25">
      <c r="A26" s="26"/>
      <c r="B26" s="39"/>
      <c r="C26" s="11">
        <v>0.5</v>
      </c>
      <c r="D26" s="11">
        <v>2.21</v>
      </c>
      <c r="E26" s="11">
        <f t="shared" si="0"/>
        <v>0.47906334000000006</v>
      </c>
      <c r="F26" s="11">
        <f t="shared" si="1"/>
        <v>3.0564241092000004</v>
      </c>
      <c r="G26" s="18">
        <v>3.0564241092000004</v>
      </c>
    </row>
    <row r="27" spans="1:7" x14ac:dyDescent="0.25">
      <c r="A27" s="26"/>
      <c r="B27" s="38">
        <v>5.0000000000000001E-3</v>
      </c>
      <c r="C27" s="11">
        <v>0.5</v>
      </c>
      <c r="D27" s="11">
        <v>2.27</v>
      </c>
      <c r="E27" s="11">
        <f t="shared" si="0"/>
        <v>0.49587258000000006</v>
      </c>
      <c r="F27" s="11">
        <f t="shared" si="1"/>
        <v>3.1636670604000003</v>
      </c>
      <c r="G27" s="18">
        <v>3.1636670604000003</v>
      </c>
    </row>
    <row r="28" spans="1:7" x14ac:dyDescent="0.25">
      <c r="A28" s="27"/>
      <c r="B28" s="39"/>
      <c r="C28" s="11">
        <v>0.5</v>
      </c>
      <c r="D28" s="11">
        <v>2.2799999999999998</v>
      </c>
      <c r="E28" s="11">
        <f t="shared" si="0"/>
        <v>0.49867412</v>
      </c>
      <c r="F28" s="11">
        <f t="shared" si="1"/>
        <v>3.1815408856</v>
      </c>
      <c r="G28" s="18">
        <v>3.1815408856</v>
      </c>
    </row>
  </sheetData>
  <mergeCells count="13">
    <mergeCell ref="A1:G2"/>
    <mergeCell ref="A19:A28"/>
    <mergeCell ref="B19:B20"/>
    <mergeCell ref="B21:B22"/>
    <mergeCell ref="B23:B24"/>
    <mergeCell ref="B25:B26"/>
    <mergeCell ref="B27:B28"/>
    <mergeCell ref="F3:G3"/>
    <mergeCell ref="B4:B7"/>
    <mergeCell ref="B8:B11"/>
    <mergeCell ref="B12:B15"/>
    <mergeCell ref="B16:B18"/>
    <mergeCell ref="A4:A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4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RowHeight="15.75" x14ac:dyDescent="0.25"/>
  <cols>
    <col min="2" max="2" width="16.25" bestFit="1" customWidth="1"/>
    <col min="3" max="3" width="13" bestFit="1" customWidth="1"/>
  </cols>
  <sheetData>
    <row r="1" spans="1:21" x14ac:dyDescent="0.25">
      <c r="A1" s="28" t="s">
        <v>42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30"/>
    </row>
    <row r="2" spans="1:2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3"/>
    </row>
    <row r="3" spans="1:2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6"/>
    </row>
    <row r="4" spans="1:21" x14ac:dyDescent="0.25">
      <c r="A4" s="37" t="s">
        <v>38</v>
      </c>
      <c r="B4" s="37" t="s">
        <v>30</v>
      </c>
      <c r="C4" s="37" t="s">
        <v>11</v>
      </c>
      <c r="D4" s="37" t="s">
        <v>39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x14ac:dyDescent="0.25">
      <c r="A5" s="37"/>
      <c r="B5" s="37"/>
      <c r="C5" s="37"/>
      <c r="D5" s="9">
        <v>410</v>
      </c>
      <c r="E5" s="9">
        <v>435</v>
      </c>
      <c r="F5" s="9">
        <v>460</v>
      </c>
      <c r="G5" s="9">
        <v>485</v>
      </c>
      <c r="H5" s="9">
        <v>510</v>
      </c>
      <c r="I5" s="9">
        <v>535</v>
      </c>
      <c r="J5" s="9">
        <v>560</v>
      </c>
      <c r="K5" s="9">
        <v>585</v>
      </c>
      <c r="L5" s="9">
        <v>610</v>
      </c>
      <c r="M5" s="9">
        <v>645</v>
      </c>
      <c r="N5" s="9">
        <v>680</v>
      </c>
      <c r="O5" s="9">
        <v>705</v>
      </c>
      <c r="P5" s="9">
        <v>730</v>
      </c>
      <c r="Q5" s="9">
        <v>760</v>
      </c>
      <c r="R5" s="9">
        <v>810</v>
      </c>
      <c r="S5" s="9">
        <v>860</v>
      </c>
      <c r="T5" s="9">
        <v>900</v>
      </c>
      <c r="U5" s="9">
        <v>940</v>
      </c>
    </row>
    <row r="6" spans="1:21" x14ac:dyDescent="0.25">
      <c r="A6" s="23">
        <v>1</v>
      </c>
      <c r="B6" s="23" t="s">
        <v>4</v>
      </c>
      <c r="C6" s="51" t="s">
        <v>40</v>
      </c>
      <c r="D6" s="11">
        <v>2369.29</v>
      </c>
      <c r="E6" s="11">
        <v>1130.1099999999999</v>
      </c>
      <c r="F6" s="11">
        <v>2807</v>
      </c>
      <c r="G6" s="11">
        <v>514.11</v>
      </c>
      <c r="H6" s="11">
        <v>2357.12</v>
      </c>
      <c r="I6" s="11">
        <v>1523.56</v>
      </c>
      <c r="J6" s="11">
        <v>471.03</v>
      </c>
      <c r="K6" s="11">
        <v>469.23</v>
      </c>
      <c r="L6" s="11">
        <v>1559.24</v>
      </c>
      <c r="M6" s="11">
        <v>537.85</v>
      </c>
      <c r="N6" s="11">
        <v>594.64</v>
      </c>
      <c r="O6" s="11">
        <v>68.67</v>
      </c>
      <c r="P6" s="11">
        <v>140.32</v>
      </c>
      <c r="Q6" s="11">
        <v>72.53</v>
      </c>
      <c r="R6" s="11">
        <v>333.21</v>
      </c>
      <c r="S6" s="11">
        <v>242.8</v>
      </c>
      <c r="T6" s="11">
        <v>316.41000000000003</v>
      </c>
      <c r="U6" s="11">
        <v>72.040000000000006</v>
      </c>
    </row>
    <row r="7" spans="1:21" x14ac:dyDescent="0.25">
      <c r="A7" s="23"/>
      <c r="B7" s="23"/>
      <c r="C7" s="51"/>
      <c r="D7" s="11">
        <v>2370.14</v>
      </c>
      <c r="E7" s="11">
        <v>1129.1600000000001</v>
      </c>
      <c r="F7" s="11">
        <v>2808.88</v>
      </c>
      <c r="G7" s="11">
        <v>517.74</v>
      </c>
      <c r="H7" s="11">
        <v>2357.12</v>
      </c>
      <c r="I7" s="11">
        <v>1537.19</v>
      </c>
      <c r="J7" s="11">
        <v>468.97</v>
      </c>
      <c r="K7" s="11">
        <v>467.78</v>
      </c>
      <c r="L7" s="11">
        <v>1572.45</v>
      </c>
      <c r="M7" s="11">
        <v>537.44000000000005</v>
      </c>
      <c r="N7" s="11">
        <v>592.61</v>
      </c>
      <c r="O7" s="11">
        <v>68.67</v>
      </c>
      <c r="P7" s="11">
        <v>141.1</v>
      </c>
      <c r="Q7" s="11">
        <v>73.349999999999994</v>
      </c>
      <c r="R7" s="11">
        <v>334.03</v>
      </c>
      <c r="S7" s="11">
        <v>244.99</v>
      </c>
      <c r="T7" s="11">
        <v>316.41000000000003</v>
      </c>
      <c r="U7" s="11">
        <v>72.040000000000006</v>
      </c>
    </row>
    <row r="8" spans="1:21" x14ac:dyDescent="0.25">
      <c r="A8" s="23"/>
      <c r="B8" s="23"/>
      <c r="C8" s="51"/>
      <c r="D8" s="11">
        <v>2370.14</v>
      </c>
      <c r="E8" s="11">
        <v>1130.1099999999999</v>
      </c>
      <c r="F8" s="11">
        <v>2806.05</v>
      </c>
      <c r="G8" s="11">
        <v>512.29</v>
      </c>
      <c r="H8" s="11">
        <v>2355.6</v>
      </c>
      <c r="I8" s="11">
        <v>1517.83</v>
      </c>
      <c r="J8" s="11">
        <v>468.97</v>
      </c>
      <c r="K8" s="11">
        <v>467.78</v>
      </c>
      <c r="L8" s="11">
        <v>1552.63</v>
      </c>
      <c r="M8" s="11">
        <v>537.44000000000005</v>
      </c>
      <c r="N8" s="11">
        <v>593.62</v>
      </c>
      <c r="O8" s="11">
        <v>68.67</v>
      </c>
      <c r="P8" s="11">
        <v>139.54</v>
      </c>
      <c r="Q8" s="11">
        <v>72.53</v>
      </c>
      <c r="R8" s="11">
        <v>333.21</v>
      </c>
      <c r="S8" s="11">
        <v>241.7</v>
      </c>
      <c r="T8" s="11">
        <v>315.81</v>
      </c>
      <c r="U8" s="11">
        <v>72.040000000000006</v>
      </c>
    </row>
    <row r="9" spans="1:21" x14ac:dyDescent="0.25">
      <c r="A9" s="23"/>
      <c r="B9" s="23"/>
      <c r="C9" s="51"/>
      <c r="D9" s="11">
        <v>2370.14</v>
      </c>
      <c r="E9" s="11">
        <v>1130.1099999999999</v>
      </c>
      <c r="F9" s="11">
        <v>2807.94</v>
      </c>
      <c r="G9" s="11">
        <v>500.49</v>
      </c>
      <c r="H9" s="11">
        <v>2356.36</v>
      </c>
      <c r="I9" s="11">
        <v>1481.98</v>
      </c>
      <c r="J9" s="11">
        <v>452.97</v>
      </c>
      <c r="K9" s="11">
        <v>451.85</v>
      </c>
      <c r="L9" s="11">
        <v>1517.39</v>
      </c>
      <c r="M9" s="11">
        <v>537.44000000000005</v>
      </c>
      <c r="N9" s="11">
        <v>595.65</v>
      </c>
      <c r="O9" s="11">
        <v>66.58</v>
      </c>
      <c r="P9" s="11">
        <v>136.41999999999999</v>
      </c>
      <c r="Q9" s="11">
        <v>70.88</v>
      </c>
      <c r="R9" s="11">
        <v>334.03</v>
      </c>
      <c r="S9" s="11">
        <v>250.49</v>
      </c>
      <c r="T9" s="11">
        <v>316.41000000000003</v>
      </c>
      <c r="U9" s="11">
        <v>72.97</v>
      </c>
    </row>
    <row r="10" spans="1:21" x14ac:dyDescent="0.25">
      <c r="A10" s="23"/>
      <c r="B10" s="23"/>
      <c r="C10" s="51"/>
      <c r="D10" s="11">
        <v>2370.9899999999998</v>
      </c>
      <c r="E10" s="11">
        <v>1129.1600000000001</v>
      </c>
      <c r="F10" s="11">
        <v>2807.94</v>
      </c>
      <c r="G10" s="11">
        <v>518.65</v>
      </c>
      <c r="H10" s="11">
        <v>2356.36</v>
      </c>
      <c r="I10" s="11">
        <v>1535.75</v>
      </c>
      <c r="J10" s="11">
        <v>468.97</v>
      </c>
      <c r="K10" s="11">
        <v>467.78</v>
      </c>
      <c r="L10" s="11">
        <v>1571.35</v>
      </c>
      <c r="M10" s="11">
        <v>537.44000000000005</v>
      </c>
      <c r="N10" s="11">
        <v>592.61</v>
      </c>
      <c r="O10" s="11">
        <v>68.67</v>
      </c>
      <c r="P10" s="11">
        <v>141.1</v>
      </c>
      <c r="Q10" s="11">
        <v>73.349999999999994</v>
      </c>
      <c r="R10" s="11">
        <v>334.03</v>
      </c>
      <c r="S10" s="11">
        <v>244.99</v>
      </c>
      <c r="T10" s="11">
        <v>316.41000000000003</v>
      </c>
      <c r="U10" s="11">
        <v>72.040000000000006</v>
      </c>
    </row>
    <row r="11" spans="1:21" x14ac:dyDescent="0.25">
      <c r="A11" s="23"/>
      <c r="B11" s="23"/>
      <c r="C11" s="51"/>
      <c r="D11" s="11">
        <v>2371.84</v>
      </c>
      <c r="E11" s="11">
        <v>1128.21</v>
      </c>
      <c r="F11" s="11">
        <v>2808.88</v>
      </c>
      <c r="G11" s="11">
        <v>516.84</v>
      </c>
      <c r="H11" s="11">
        <v>2357.12</v>
      </c>
      <c r="I11" s="11">
        <v>1535.04</v>
      </c>
      <c r="J11" s="11">
        <v>468.97</v>
      </c>
      <c r="K11" s="11">
        <v>467.29</v>
      </c>
      <c r="L11" s="11">
        <v>1571.35</v>
      </c>
      <c r="M11" s="11">
        <v>537.85</v>
      </c>
      <c r="N11" s="11">
        <v>593.62</v>
      </c>
      <c r="O11" s="11">
        <v>68.67</v>
      </c>
      <c r="P11" s="11">
        <v>141.1</v>
      </c>
      <c r="Q11" s="11">
        <v>73.349999999999994</v>
      </c>
      <c r="R11" s="11">
        <v>334.03</v>
      </c>
      <c r="S11" s="11">
        <v>244.99</v>
      </c>
      <c r="T11" s="11">
        <v>317.01</v>
      </c>
      <c r="U11" s="11">
        <v>72.040000000000006</v>
      </c>
    </row>
    <row r="12" spans="1:21" x14ac:dyDescent="0.25">
      <c r="A12" s="23"/>
      <c r="B12" s="23"/>
      <c r="C12" s="51"/>
      <c r="D12" s="11">
        <v>2371.84</v>
      </c>
      <c r="E12" s="11">
        <v>1128.21</v>
      </c>
      <c r="F12" s="11">
        <v>2805.11</v>
      </c>
      <c r="G12" s="11">
        <v>512.29</v>
      </c>
      <c r="H12" s="11">
        <v>2356.36</v>
      </c>
      <c r="I12" s="11">
        <v>1517.83</v>
      </c>
      <c r="J12" s="11">
        <v>468.97</v>
      </c>
      <c r="K12" s="11">
        <v>467.78</v>
      </c>
      <c r="L12" s="11">
        <v>1553.73</v>
      </c>
      <c r="M12" s="11">
        <v>537.44000000000005</v>
      </c>
      <c r="N12" s="11">
        <v>594.64</v>
      </c>
      <c r="O12" s="11">
        <v>68.67</v>
      </c>
      <c r="P12" s="11">
        <v>139.54</v>
      </c>
      <c r="Q12" s="11">
        <v>72.53</v>
      </c>
      <c r="R12" s="11">
        <v>334.03</v>
      </c>
      <c r="S12" s="11">
        <v>242.8</v>
      </c>
      <c r="T12" s="11">
        <v>317.01</v>
      </c>
      <c r="U12" s="11">
        <v>72.040000000000006</v>
      </c>
    </row>
    <row r="13" spans="1:21" x14ac:dyDescent="0.25">
      <c r="A13" s="23"/>
      <c r="B13" s="23"/>
      <c r="C13" s="22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x14ac:dyDescent="0.25">
      <c r="A14" s="23"/>
      <c r="B14" s="23"/>
      <c r="C14" s="22" t="s">
        <v>41</v>
      </c>
      <c r="D14" s="11">
        <f>AVERAGE(D6:D12)</f>
        <v>2370.6257142857139</v>
      </c>
      <c r="E14" s="11">
        <f t="shared" ref="E14:U14" si="0">AVERAGE(E6:E12)</f>
        <v>1129.2957142857142</v>
      </c>
      <c r="F14" s="11">
        <f t="shared" si="0"/>
        <v>2807.4000000000005</v>
      </c>
      <c r="G14" s="11">
        <f t="shared" si="0"/>
        <v>513.20142857142855</v>
      </c>
      <c r="H14" s="11">
        <f t="shared" si="0"/>
        <v>2356.5771428571429</v>
      </c>
      <c r="I14" s="11">
        <f t="shared" si="0"/>
        <v>1521.3114285714285</v>
      </c>
      <c r="J14" s="11">
        <f t="shared" si="0"/>
        <v>466.97857142857146</v>
      </c>
      <c r="K14" s="11">
        <f t="shared" si="0"/>
        <v>465.64142857142855</v>
      </c>
      <c r="L14" s="11">
        <f t="shared" si="0"/>
        <v>1556.8771428571429</v>
      </c>
      <c r="M14" s="11">
        <f t="shared" si="0"/>
        <v>537.55714285714282</v>
      </c>
      <c r="N14" s="11">
        <f t="shared" si="0"/>
        <v>593.91285714285721</v>
      </c>
      <c r="O14" s="11">
        <f t="shared" si="0"/>
        <v>68.371428571428581</v>
      </c>
      <c r="P14" s="11">
        <f t="shared" si="0"/>
        <v>139.87428571428569</v>
      </c>
      <c r="Q14" s="11">
        <f t="shared" si="0"/>
        <v>72.645714285714277</v>
      </c>
      <c r="R14" s="11">
        <f t="shared" si="0"/>
        <v>333.79571428571427</v>
      </c>
      <c r="S14" s="11">
        <f t="shared" si="0"/>
        <v>244.68</v>
      </c>
      <c r="T14" s="11">
        <f t="shared" si="0"/>
        <v>316.49571428571431</v>
      </c>
      <c r="U14" s="11">
        <f t="shared" si="0"/>
        <v>72.172857142857154</v>
      </c>
    </row>
    <row r="15" spans="1:21" x14ac:dyDescent="0.25">
      <c r="A15" s="23"/>
      <c r="B15" s="23"/>
      <c r="C15" s="2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x14ac:dyDescent="0.25">
      <c r="A16" s="23"/>
      <c r="B16" s="23"/>
      <c r="C16" s="50">
        <v>5.0000000000000001E-4</v>
      </c>
      <c r="D16" s="11">
        <v>2191.7399999999998</v>
      </c>
      <c r="E16" s="11">
        <v>780.41</v>
      </c>
      <c r="F16" s="11">
        <v>2527.42</v>
      </c>
      <c r="G16" s="11">
        <v>503.21</v>
      </c>
      <c r="H16" s="11">
        <v>2344.94</v>
      </c>
      <c r="I16" s="11">
        <v>1564.43</v>
      </c>
      <c r="J16" s="11">
        <v>436.98</v>
      </c>
      <c r="K16" s="11">
        <v>434.95</v>
      </c>
      <c r="L16" s="11">
        <v>1607.69</v>
      </c>
      <c r="M16" s="11">
        <v>503.49</v>
      </c>
      <c r="N16" s="11">
        <v>574.41</v>
      </c>
      <c r="O16" s="11">
        <v>65.319999999999993</v>
      </c>
      <c r="P16" s="11">
        <v>142.66</v>
      </c>
      <c r="Q16" s="11">
        <v>72.53</v>
      </c>
      <c r="R16" s="11">
        <v>342.21</v>
      </c>
      <c r="S16" s="11">
        <v>248.29</v>
      </c>
      <c r="T16" s="11">
        <v>303.25</v>
      </c>
      <c r="U16" s="11">
        <v>68.3</v>
      </c>
    </row>
    <row r="17" spans="1:21" x14ac:dyDescent="0.25">
      <c r="A17" s="23"/>
      <c r="B17" s="23"/>
      <c r="C17" s="50"/>
      <c r="D17" s="11">
        <v>2190.89</v>
      </c>
      <c r="E17" s="11">
        <v>780.41</v>
      </c>
      <c r="F17" s="11">
        <v>2526.48</v>
      </c>
      <c r="G17" s="11">
        <v>501.39</v>
      </c>
      <c r="H17" s="11">
        <v>2343.42</v>
      </c>
      <c r="I17" s="11">
        <v>1558.7</v>
      </c>
      <c r="J17" s="11">
        <v>435.95</v>
      </c>
      <c r="K17" s="11">
        <v>434.47</v>
      </c>
      <c r="L17" s="11">
        <v>1605.49</v>
      </c>
      <c r="M17" s="11">
        <v>503.08</v>
      </c>
      <c r="N17" s="11">
        <v>574.41</v>
      </c>
      <c r="O17" s="11">
        <v>65.319999999999993</v>
      </c>
      <c r="P17" s="11">
        <v>141.88</v>
      </c>
      <c r="Q17" s="11">
        <v>72.53</v>
      </c>
      <c r="R17" s="11">
        <v>342.21</v>
      </c>
      <c r="S17" s="11">
        <v>248.29</v>
      </c>
      <c r="T17" s="11">
        <v>303.25</v>
      </c>
      <c r="U17" s="11">
        <v>68.3</v>
      </c>
    </row>
    <row r="18" spans="1:21" x14ac:dyDescent="0.25">
      <c r="A18" s="23"/>
      <c r="B18" s="23"/>
      <c r="C18" s="50"/>
      <c r="D18" s="11">
        <v>2190.89</v>
      </c>
      <c r="E18" s="11">
        <v>779.46</v>
      </c>
      <c r="F18" s="11">
        <v>2522.7199999999998</v>
      </c>
      <c r="G18" s="11">
        <v>502.3</v>
      </c>
      <c r="H18" s="11">
        <v>2342.66</v>
      </c>
      <c r="I18" s="11">
        <v>1560.13</v>
      </c>
      <c r="J18" s="11">
        <v>436.46</v>
      </c>
      <c r="K18" s="11">
        <v>434.47</v>
      </c>
      <c r="L18" s="11">
        <v>1605.49</v>
      </c>
      <c r="M18" s="11">
        <v>503.08</v>
      </c>
      <c r="N18" s="11">
        <v>572.39</v>
      </c>
      <c r="O18" s="11">
        <v>64.900000000000006</v>
      </c>
      <c r="P18" s="11">
        <v>141.88</v>
      </c>
      <c r="Q18" s="11">
        <v>72.53</v>
      </c>
      <c r="R18" s="11">
        <v>342.21</v>
      </c>
      <c r="S18" s="11">
        <v>246.09</v>
      </c>
      <c r="T18" s="11">
        <v>303.25</v>
      </c>
      <c r="U18" s="11">
        <v>67.36</v>
      </c>
    </row>
    <row r="19" spans="1:21" x14ac:dyDescent="0.25">
      <c r="A19" s="23"/>
      <c r="B19" s="23"/>
      <c r="C19" s="50"/>
      <c r="D19" s="11">
        <v>2190.89</v>
      </c>
      <c r="E19" s="11">
        <v>779.46</v>
      </c>
      <c r="F19" s="11">
        <v>2524.6</v>
      </c>
      <c r="G19" s="11">
        <v>496.85</v>
      </c>
      <c r="H19" s="11">
        <v>2342.66</v>
      </c>
      <c r="I19" s="11">
        <v>1541.49</v>
      </c>
      <c r="J19" s="11">
        <v>435.95</v>
      </c>
      <c r="K19" s="11">
        <v>433.98</v>
      </c>
      <c r="L19" s="11">
        <v>1585.67</v>
      </c>
      <c r="M19" s="11">
        <v>503.08</v>
      </c>
      <c r="N19" s="11">
        <v>573.4</v>
      </c>
      <c r="O19" s="11">
        <v>65.319999999999993</v>
      </c>
      <c r="P19" s="11">
        <v>140.32</v>
      </c>
      <c r="Q19" s="11">
        <v>71.7</v>
      </c>
      <c r="R19" s="11">
        <v>342.21</v>
      </c>
      <c r="S19" s="11">
        <v>244.99</v>
      </c>
      <c r="T19" s="11">
        <v>302.64999999999998</v>
      </c>
      <c r="U19" s="11">
        <v>68.3</v>
      </c>
    </row>
    <row r="20" spans="1:21" x14ac:dyDescent="0.25">
      <c r="A20" s="23"/>
      <c r="B20" s="23"/>
      <c r="C20" s="50"/>
      <c r="D20" s="11">
        <v>2191.7399999999998</v>
      </c>
      <c r="E20" s="11">
        <v>779.46</v>
      </c>
      <c r="F20" s="11">
        <v>2525.54</v>
      </c>
      <c r="G20" s="11">
        <v>504.12</v>
      </c>
      <c r="H20" s="11">
        <v>2343.42</v>
      </c>
      <c r="I20" s="11">
        <v>1563.71</v>
      </c>
      <c r="J20" s="11">
        <v>438.01</v>
      </c>
      <c r="K20" s="11">
        <v>435.92</v>
      </c>
      <c r="L20" s="11">
        <v>1610.99</v>
      </c>
      <c r="M20" s="11">
        <v>503.08</v>
      </c>
      <c r="N20" s="11">
        <v>574.41</v>
      </c>
      <c r="O20" s="11">
        <v>65.319999999999993</v>
      </c>
      <c r="P20" s="11">
        <v>142.66</v>
      </c>
      <c r="Q20" s="11">
        <v>72.53</v>
      </c>
      <c r="R20" s="11">
        <v>342.21</v>
      </c>
      <c r="S20" s="11">
        <v>248.29</v>
      </c>
      <c r="T20" s="11">
        <v>303.25</v>
      </c>
      <c r="U20" s="11">
        <v>68.3</v>
      </c>
    </row>
    <row r="21" spans="1:21" x14ac:dyDescent="0.25">
      <c r="A21" s="23"/>
      <c r="B21" s="23"/>
      <c r="C21" s="50"/>
      <c r="D21" s="11">
        <v>2191.7399999999998</v>
      </c>
      <c r="E21" s="11">
        <v>780.41</v>
      </c>
      <c r="F21" s="11">
        <v>2522.7199999999998</v>
      </c>
      <c r="G21" s="11">
        <v>503.21</v>
      </c>
      <c r="H21" s="11">
        <v>2342.66</v>
      </c>
      <c r="I21" s="11">
        <v>1565.15</v>
      </c>
      <c r="J21" s="11">
        <v>437.5</v>
      </c>
      <c r="K21" s="11">
        <v>435.43</v>
      </c>
      <c r="L21" s="11">
        <v>1609.89</v>
      </c>
      <c r="M21" s="11">
        <v>503.08</v>
      </c>
      <c r="N21" s="11">
        <v>573.4</v>
      </c>
      <c r="O21" s="11">
        <v>65.319999999999993</v>
      </c>
      <c r="P21" s="11">
        <v>142.66</v>
      </c>
      <c r="Q21" s="11">
        <v>72.53</v>
      </c>
      <c r="R21" s="11">
        <v>342.21</v>
      </c>
      <c r="S21" s="11">
        <v>247.19</v>
      </c>
      <c r="T21" s="11">
        <v>303.25</v>
      </c>
      <c r="U21" s="11">
        <v>68.3</v>
      </c>
    </row>
    <row r="22" spans="1:21" x14ac:dyDescent="0.25">
      <c r="A22" s="23"/>
      <c r="B22" s="23"/>
      <c r="C22" s="2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 x14ac:dyDescent="0.25">
      <c r="A23" s="23"/>
      <c r="B23" s="23"/>
      <c r="C23" s="22" t="s">
        <v>41</v>
      </c>
      <c r="D23" s="11">
        <v>2191.3149999999996</v>
      </c>
      <c r="E23" s="11">
        <v>779.93499999999995</v>
      </c>
      <c r="F23" s="11">
        <v>2524.913333333333</v>
      </c>
      <c r="G23" s="11">
        <v>501.84666666666664</v>
      </c>
      <c r="H23" s="11">
        <v>2343.2933333333335</v>
      </c>
      <c r="I23" s="11">
        <v>1558.9350000000002</v>
      </c>
      <c r="J23" s="11">
        <v>436.80833333333339</v>
      </c>
      <c r="K23" s="11">
        <v>434.86999999999995</v>
      </c>
      <c r="L23" s="11">
        <v>1604.2033333333331</v>
      </c>
      <c r="M23" s="11">
        <v>503.14833333333331</v>
      </c>
      <c r="N23" s="11">
        <v>573.73666666666668</v>
      </c>
      <c r="O23" s="11">
        <v>65.25</v>
      </c>
      <c r="P23" s="11">
        <v>142.01</v>
      </c>
      <c r="Q23" s="11">
        <v>72.391666666666666</v>
      </c>
      <c r="R23" s="11">
        <v>342.21</v>
      </c>
      <c r="S23" s="11">
        <v>247.19000000000003</v>
      </c>
      <c r="T23" s="11">
        <v>303.15000000000003</v>
      </c>
      <c r="U23" s="11">
        <v>68.143333333333331</v>
      </c>
    </row>
    <row r="24" spans="1:21" x14ac:dyDescent="0.25">
      <c r="A24" s="23"/>
      <c r="B24" s="23"/>
      <c r="C24" s="22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1:21" x14ac:dyDescent="0.25">
      <c r="A25" s="23"/>
      <c r="B25" s="23"/>
      <c r="C25" s="50">
        <v>6.9999999999999999E-4</v>
      </c>
      <c r="D25" s="11">
        <v>2060.92</v>
      </c>
      <c r="E25" s="11">
        <v>568.87</v>
      </c>
      <c r="F25" s="11">
        <v>1988.99</v>
      </c>
      <c r="G25" s="11">
        <v>444.17</v>
      </c>
      <c r="H25" s="11">
        <v>2116.54</v>
      </c>
      <c r="I25" s="11">
        <v>1388.06</v>
      </c>
      <c r="J25" s="11">
        <v>380.23</v>
      </c>
      <c r="K25" s="11">
        <v>379.44</v>
      </c>
      <c r="L25" s="11">
        <v>1376.45</v>
      </c>
      <c r="M25" s="11">
        <v>462.18</v>
      </c>
      <c r="N25" s="11">
        <v>503.62</v>
      </c>
      <c r="O25" s="11">
        <v>58.62</v>
      </c>
      <c r="P25" s="11">
        <v>127.84</v>
      </c>
      <c r="Q25" s="11">
        <v>63.46</v>
      </c>
      <c r="R25" s="11">
        <v>295.55</v>
      </c>
      <c r="S25" s="11">
        <v>206.54</v>
      </c>
      <c r="T25" s="11">
        <v>257.2</v>
      </c>
      <c r="U25" s="11">
        <v>58.01</v>
      </c>
    </row>
    <row r="26" spans="1:21" x14ac:dyDescent="0.25">
      <c r="A26" s="23"/>
      <c r="B26" s="23"/>
      <c r="C26" s="50"/>
      <c r="D26" s="11">
        <v>2060.0700000000002</v>
      </c>
      <c r="E26" s="11">
        <v>568.87</v>
      </c>
      <c r="F26" s="11">
        <v>1987.11</v>
      </c>
      <c r="G26" s="11">
        <v>438.72</v>
      </c>
      <c r="H26" s="11">
        <v>2116.54</v>
      </c>
      <c r="I26" s="11">
        <v>1370.13</v>
      </c>
      <c r="J26" s="11">
        <v>370.94</v>
      </c>
      <c r="K26" s="11">
        <v>370.75</v>
      </c>
      <c r="L26" s="11">
        <v>1359.93</v>
      </c>
      <c r="M26" s="11">
        <v>462.18</v>
      </c>
      <c r="N26" s="11">
        <v>506.65</v>
      </c>
      <c r="O26" s="11">
        <v>57.36</v>
      </c>
      <c r="P26" s="11">
        <v>127.07</v>
      </c>
      <c r="Q26" s="11">
        <v>63.46</v>
      </c>
      <c r="R26" s="11">
        <v>295.55</v>
      </c>
      <c r="S26" s="11">
        <v>214.23</v>
      </c>
      <c r="T26" s="11">
        <v>257.2</v>
      </c>
      <c r="U26" s="11">
        <v>58.94</v>
      </c>
    </row>
    <row r="27" spans="1:21" x14ac:dyDescent="0.25">
      <c r="A27" s="23"/>
      <c r="B27" s="23"/>
      <c r="C27" s="50"/>
      <c r="D27" s="11">
        <v>2059.2199999999998</v>
      </c>
      <c r="E27" s="11">
        <v>567.91999999999996</v>
      </c>
      <c r="F27" s="11">
        <v>1985.23</v>
      </c>
      <c r="G27" s="11">
        <v>472.33</v>
      </c>
      <c r="H27" s="11">
        <v>2115.7800000000002</v>
      </c>
      <c r="I27" s="11">
        <v>1479.11</v>
      </c>
      <c r="J27" s="11">
        <v>400.35</v>
      </c>
      <c r="K27" s="11">
        <v>399.71</v>
      </c>
      <c r="L27" s="11">
        <v>1466.74</v>
      </c>
      <c r="M27" s="11">
        <v>462.18</v>
      </c>
      <c r="N27" s="11">
        <v>506.65</v>
      </c>
      <c r="O27" s="11">
        <v>61.55</v>
      </c>
      <c r="P27" s="11">
        <v>136.41999999999999</v>
      </c>
      <c r="Q27" s="11">
        <v>67.58</v>
      </c>
      <c r="R27" s="11">
        <v>295.55</v>
      </c>
      <c r="S27" s="11">
        <v>217.53</v>
      </c>
      <c r="T27" s="11">
        <v>257.8</v>
      </c>
      <c r="U27" s="11">
        <v>59.88</v>
      </c>
    </row>
    <row r="28" spans="1:21" x14ac:dyDescent="0.25">
      <c r="A28" s="23"/>
      <c r="B28" s="23"/>
      <c r="C28" s="50"/>
      <c r="D28" s="11">
        <v>2060.0700000000002</v>
      </c>
      <c r="E28" s="11">
        <v>567.91999999999996</v>
      </c>
      <c r="F28" s="11">
        <v>1986.17</v>
      </c>
      <c r="G28" s="11">
        <v>449.62</v>
      </c>
      <c r="H28" s="11">
        <v>2115.7800000000002</v>
      </c>
      <c r="I28" s="11">
        <v>1408.13</v>
      </c>
      <c r="J28" s="11">
        <v>381.26</v>
      </c>
      <c r="K28" s="11">
        <v>380.88</v>
      </c>
      <c r="L28" s="11">
        <v>1397.37</v>
      </c>
      <c r="M28" s="11">
        <v>462.18</v>
      </c>
      <c r="N28" s="11">
        <v>505.64</v>
      </c>
      <c r="O28" s="11">
        <v>58.62</v>
      </c>
      <c r="P28" s="11">
        <v>130.18</v>
      </c>
      <c r="Q28" s="11">
        <v>64.290000000000006</v>
      </c>
      <c r="R28" s="11">
        <v>295.55</v>
      </c>
      <c r="S28" s="11">
        <v>209.84</v>
      </c>
      <c r="T28" s="11">
        <v>257.8</v>
      </c>
      <c r="U28" s="11">
        <v>58.01</v>
      </c>
    </row>
    <row r="29" spans="1:21" x14ac:dyDescent="0.25">
      <c r="A29" s="23"/>
      <c r="B29" s="23"/>
      <c r="C29" s="50"/>
      <c r="D29" s="11">
        <v>2059.2199999999998</v>
      </c>
      <c r="E29" s="11">
        <v>567.91999999999996</v>
      </c>
      <c r="F29" s="11">
        <v>1984.29</v>
      </c>
      <c r="G29" s="11">
        <v>442.35</v>
      </c>
      <c r="H29" s="11">
        <v>2115.7800000000002</v>
      </c>
      <c r="I29" s="11">
        <v>1383.75</v>
      </c>
      <c r="J29" s="11">
        <v>379.71</v>
      </c>
      <c r="K29" s="11">
        <v>378.95</v>
      </c>
      <c r="L29" s="11">
        <v>1375.34</v>
      </c>
      <c r="M29" s="11">
        <v>462.18</v>
      </c>
      <c r="N29" s="11">
        <v>504.63</v>
      </c>
      <c r="O29" s="11">
        <v>58.2</v>
      </c>
      <c r="P29" s="11">
        <v>127.84</v>
      </c>
      <c r="Q29" s="11">
        <v>63.46</v>
      </c>
      <c r="R29" s="11">
        <v>295.55</v>
      </c>
      <c r="S29" s="11">
        <v>207.64</v>
      </c>
      <c r="T29" s="11">
        <v>257.8</v>
      </c>
      <c r="U29" s="11">
        <v>58.01</v>
      </c>
    </row>
    <row r="30" spans="1:21" x14ac:dyDescent="0.25">
      <c r="A30" s="23"/>
      <c r="B30" s="23"/>
      <c r="C30" s="50"/>
      <c r="D30" s="11">
        <v>2058.37</v>
      </c>
      <c r="E30" s="11">
        <v>566.96</v>
      </c>
      <c r="F30" s="11">
        <v>1986.17</v>
      </c>
      <c r="G30" s="11">
        <v>433.27</v>
      </c>
      <c r="H30" s="11">
        <v>2115.02</v>
      </c>
      <c r="I30" s="11">
        <v>1353.64</v>
      </c>
      <c r="J30" s="11">
        <v>367.33</v>
      </c>
      <c r="K30" s="11">
        <v>366.88</v>
      </c>
      <c r="L30" s="11">
        <v>1343.41</v>
      </c>
      <c r="M30" s="11">
        <v>462.18</v>
      </c>
      <c r="N30" s="11">
        <v>506.65</v>
      </c>
      <c r="O30" s="11">
        <v>56.53</v>
      </c>
      <c r="P30" s="11">
        <v>125.51</v>
      </c>
      <c r="Q30" s="11">
        <v>62.64</v>
      </c>
      <c r="R30" s="11">
        <v>295.55</v>
      </c>
      <c r="S30" s="11">
        <v>214.23</v>
      </c>
      <c r="T30" s="11">
        <v>257.8</v>
      </c>
      <c r="U30" s="11">
        <v>58.94</v>
      </c>
    </row>
    <row r="31" spans="1:21" x14ac:dyDescent="0.25">
      <c r="A31" s="23"/>
      <c r="B31" s="23"/>
      <c r="C31" s="22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x14ac:dyDescent="0.25">
      <c r="A32" s="23"/>
      <c r="B32" s="23"/>
      <c r="C32" s="22" t="s">
        <v>41</v>
      </c>
      <c r="D32" s="11">
        <f>AVERAGE(D25:D30)</f>
        <v>2059.645</v>
      </c>
      <c r="E32" s="11">
        <f t="shared" ref="E32:U32" si="1">AVERAGE(E25:E30)</f>
        <v>568.07666666666671</v>
      </c>
      <c r="F32" s="11">
        <f t="shared" si="1"/>
        <v>1986.3266666666668</v>
      </c>
      <c r="G32" s="11">
        <f t="shared" si="1"/>
        <v>446.74333333333334</v>
      </c>
      <c r="H32" s="11">
        <f t="shared" si="1"/>
        <v>2115.9066666666672</v>
      </c>
      <c r="I32" s="11">
        <f t="shared" si="1"/>
        <v>1397.1366666666665</v>
      </c>
      <c r="J32" s="11">
        <f t="shared" si="1"/>
        <v>379.97</v>
      </c>
      <c r="K32" s="11">
        <f t="shared" si="1"/>
        <v>379.435</v>
      </c>
      <c r="L32" s="11">
        <f t="shared" si="1"/>
        <v>1386.54</v>
      </c>
      <c r="M32" s="11">
        <f t="shared" si="1"/>
        <v>462.18</v>
      </c>
      <c r="N32" s="11">
        <f t="shared" si="1"/>
        <v>505.64000000000004</v>
      </c>
      <c r="O32" s="11">
        <f t="shared" si="1"/>
        <v>58.48</v>
      </c>
      <c r="P32" s="11">
        <f t="shared" si="1"/>
        <v>129.14333333333335</v>
      </c>
      <c r="Q32" s="11">
        <f t="shared" si="1"/>
        <v>64.148333333333326</v>
      </c>
      <c r="R32" s="11">
        <f t="shared" si="1"/>
        <v>295.55</v>
      </c>
      <c r="S32" s="11">
        <f t="shared" si="1"/>
        <v>211.66833333333332</v>
      </c>
      <c r="T32" s="11">
        <f t="shared" si="1"/>
        <v>257.59999999999997</v>
      </c>
      <c r="U32" s="11">
        <f t="shared" si="1"/>
        <v>58.631666666666661</v>
      </c>
    </row>
    <row r="33" spans="1:21" x14ac:dyDescent="0.25">
      <c r="A33" s="23"/>
      <c r="B33" s="23"/>
      <c r="C33" s="22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x14ac:dyDescent="0.25">
      <c r="A34" s="23"/>
      <c r="B34" s="23"/>
      <c r="C34" s="50">
        <v>1E-3</v>
      </c>
      <c r="D34" s="11">
        <v>1857.89</v>
      </c>
      <c r="E34" s="11">
        <v>420.22</v>
      </c>
      <c r="F34" s="11">
        <v>1763.08</v>
      </c>
      <c r="G34" s="11">
        <v>430.54</v>
      </c>
      <c r="H34" s="11">
        <v>2103.6</v>
      </c>
      <c r="I34" s="11">
        <v>1406.7</v>
      </c>
      <c r="J34" s="11">
        <v>438.53</v>
      </c>
      <c r="K34" s="11">
        <v>436.4</v>
      </c>
      <c r="L34" s="11">
        <v>1550.43</v>
      </c>
      <c r="M34" s="11">
        <v>505.54</v>
      </c>
      <c r="N34" s="11">
        <v>577.44000000000005</v>
      </c>
      <c r="O34" s="11">
        <v>64.900000000000006</v>
      </c>
      <c r="P34" s="11">
        <v>140.32</v>
      </c>
      <c r="Q34" s="11">
        <v>71.7</v>
      </c>
      <c r="R34" s="11">
        <v>332.39</v>
      </c>
      <c r="S34" s="11">
        <v>241.7</v>
      </c>
      <c r="T34" s="11">
        <v>299.07</v>
      </c>
      <c r="U34" s="11">
        <v>66.430000000000007</v>
      </c>
    </row>
    <row r="35" spans="1:21" x14ac:dyDescent="0.25">
      <c r="A35" s="23"/>
      <c r="B35" s="23"/>
      <c r="C35" s="50"/>
      <c r="D35" s="11">
        <v>1857.89</v>
      </c>
      <c r="E35" s="11">
        <v>419.27</v>
      </c>
      <c r="F35" s="11">
        <v>1761.2</v>
      </c>
      <c r="G35" s="11">
        <v>415.1</v>
      </c>
      <c r="H35" s="11">
        <v>2102.84</v>
      </c>
      <c r="I35" s="11">
        <v>1357.94</v>
      </c>
      <c r="J35" s="11">
        <v>423.05</v>
      </c>
      <c r="K35" s="11">
        <v>420.95</v>
      </c>
      <c r="L35" s="11">
        <v>1494.27</v>
      </c>
      <c r="M35" s="11">
        <v>505.13</v>
      </c>
      <c r="N35" s="11">
        <v>578.46</v>
      </c>
      <c r="O35" s="11">
        <v>62.81</v>
      </c>
      <c r="P35" s="11">
        <v>135.63999999999999</v>
      </c>
      <c r="Q35" s="11">
        <v>69.23</v>
      </c>
      <c r="R35" s="11">
        <v>332.39</v>
      </c>
      <c r="S35" s="11">
        <v>232.91</v>
      </c>
      <c r="T35" s="11">
        <v>299.07</v>
      </c>
      <c r="U35" s="11">
        <v>64.55</v>
      </c>
    </row>
    <row r="36" spans="1:21" x14ac:dyDescent="0.25">
      <c r="A36" s="23"/>
      <c r="B36" s="23"/>
      <c r="C36" s="50"/>
      <c r="D36" s="11">
        <v>1856.19</v>
      </c>
      <c r="E36" s="11">
        <v>418.31</v>
      </c>
      <c r="F36" s="11">
        <v>1761.2</v>
      </c>
      <c r="G36" s="11">
        <v>431.45</v>
      </c>
      <c r="H36" s="11">
        <v>2103.6</v>
      </c>
      <c r="I36" s="11">
        <v>1412.43</v>
      </c>
      <c r="J36" s="11">
        <v>439.56</v>
      </c>
      <c r="K36" s="11">
        <v>437.85</v>
      </c>
      <c r="L36" s="11">
        <v>1554.83</v>
      </c>
      <c r="M36" s="11">
        <v>505.54</v>
      </c>
      <c r="N36" s="11">
        <v>576.42999999999995</v>
      </c>
      <c r="O36" s="11">
        <v>65.319999999999993</v>
      </c>
      <c r="P36" s="11">
        <v>141.1</v>
      </c>
      <c r="Q36" s="11">
        <v>71.7</v>
      </c>
      <c r="R36" s="11">
        <v>332.39</v>
      </c>
      <c r="S36" s="11">
        <v>240.6</v>
      </c>
      <c r="T36" s="11">
        <v>299.07</v>
      </c>
      <c r="U36" s="11">
        <v>66.430000000000007</v>
      </c>
    </row>
    <row r="37" spans="1:21" x14ac:dyDescent="0.25">
      <c r="A37" s="23"/>
      <c r="B37" s="23"/>
      <c r="C37" s="50"/>
      <c r="D37" s="11">
        <v>1856.19</v>
      </c>
      <c r="E37" s="11">
        <v>418.31</v>
      </c>
      <c r="F37" s="11">
        <v>1759.31</v>
      </c>
      <c r="G37" s="11">
        <v>431.45</v>
      </c>
      <c r="H37" s="11">
        <v>2103.6</v>
      </c>
      <c r="I37" s="11">
        <v>1412.43</v>
      </c>
      <c r="J37" s="11">
        <v>439.56</v>
      </c>
      <c r="K37" s="11">
        <v>437.36</v>
      </c>
      <c r="L37" s="11">
        <v>1553.73</v>
      </c>
      <c r="M37" s="11">
        <v>505.13</v>
      </c>
      <c r="N37" s="11">
        <v>575.41999999999996</v>
      </c>
      <c r="O37" s="11">
        <v>65.319999999999993</v>
      </c>
      <c r="P37" s="11">
        <v>141.1</v>
      </c>
      <c r="Q37" s="11">
        <v>71.7</v>
      </c>
      <c r="R37" s="11">
        <v>332.39</v>
      </c>
      <c r="S37" s="11">
        <v>241.7</v>
      </c>
      <c r="T37" s="11">
        <v>299.07</v>
      </c>
      <c r="U37" s="11">
        <v>66.430000000000007</v>
      </c>
    </row>
    <row r="38" spans="1:21" x14ac:dyDescent="0.25">
      <c r="A38" s="23"/>
      <c r="B38" s="23"/>
      <c r="C38" s="50"/>
      <c r="D38" s="11">
        <v>1855.34</v>
      </c>
      <c r="E38" s="11">
        <v>417.36</v>
      </c>
      <c r="F38" s="11">
        <v>1759.31</v>
      </c>
      <c r="G38" s="11">
        <v>431.45</v>
      </c>
      <c r="H38" s="11">
        <v>2104.36</v>
      </c>
      <c r="I38" s="11">
        <v>1411.72</v>
      </c>
      <c r="J38" s="11">
        <v>439.56</v>
      </c>
      <c r="K38" s="11">
        <v>437.85</v>
      </c>
      <c r="L38" s="11">
        <v>1553.73</v>
      </c>
      <c r="M38" s="11">
        <v>505.54</v>
      </c>
      <c r="N38" s="11">
        <v>576.42999999999995</v>
      </c>
      <c r="O38" s="11">
        <v>65.319999999999993</v>
      </c>
      <c r="P38" s="11">
        <v>141.1</v>
      </c>
      <c r="Q38" s="11">
        <v>71.7</v>
      </c>
      <c r="R38" s="11">
        <v>332.39</v>
      </c>
      <c r="S38" s="11">
        <v>241.7</v>
      </c>
      <c r="T38" s="11">
        <v>299.07</v>
      </c>
      <c r="U38" s="11">
        <v>66.430000000000007</v>
      </c>
    </row>
    <row r="39" spans="1:21" x14ac:dyDescent="0.25">
      <c r="A39" s="23"/>
      <c r="B39" s="23"/>
      <c r="C39" s="5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x14ac:dyDescent="0.25">
      <c r="A40" s="23"/>
      <c r="B40" s="23"/>
      <c r="C40" s="22" t="s">
        <v>41</v>
      </c>
      <c r="D40" s="11">
        <f>AVERAGE(D34:D38)</f>
        <v>1856.7</v>
      </c>
      <c r="E40" s="11">
        <f t="shared" ref="E40:U40" si="2">AVERAGE(E34:E38)</f>
        <v>418.69399999999996</v>
      </c>
      <c r="F40" s="11">
        <f t="shared" si="2"/>
        <v>1760.8199999999997</v>
      </c>
      <c r="G40" s="11">
        <f t="shared" si="2"/>
        <v>427.99800000000005</v>
      </c>
      <c r="H40" s="11">
        <f t="shared" si="2"/>
        <v>2103.6000000000004</v>
      </c>
      <c r="I40" s="11">
        <f t="shared" si="2"/>
        <v>1400.2440000000001</v>
      </c>
      <c r="J40" s="11">
        <f t="shared" si="2"/>
        <v>436.05199999999996</v>
      </c>
      <c r="K40" s="11">
        <f t="shared" si="2"/>
        <v>434.08199999999999</v>
      </c>
      <c r="L40" s="11">
        <f t="shared" si="2"/>
        <v>1541.3979999999999</v>
      </c>
      <c r="M40" s="11">
        <f t="shared" si="2"/>
        <v>505.37600000000003</v>
      </c>
      <c r="N40" s="11">
        <f t="shared" si="2"/>
        <v>576.83600000000001</v>
      </c>
      <c r="O40" s="11">
        <f t="shared" si="2"/>
        <v>64.734000000000009</v>
      </c>
      <c r="P40" s="11">
        <f t="shared" si="2"/>
        <v>139.852</v>
      </c>
      <c r="Q40" s="11">
        <f t="shared" si="2"/>
        <v>71.205999999999989</v>
      </c>
      <c r="R40" s="11">
        <f t="shared" si="2"/>
        <v>332.39</v>
      </c>
      <c r="S40" s="11">
        <f t="shared" si="2"/>
        <v>239.72200000000004</v>
      </c>
      <c r="T40" s="11">
        <f t="shared" si="2"/>
        <v>299.07</v>
      </c>
      <c r="U40" s="11">
        <f t="shared" si="2"/>
        <v>66.054000000000002</v>
      </c>
    </row>
    <row r="41" spans="1:21" x14ac:dyDescent="0.25">
      <c r="A41" s="23"/>
      <c r="B41" s="23"/>
      <c r="C41" s="22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1:21" x14ac:dyDescent="0.25">
      <c r="A42" s="23"/>
      <c r="B42" s="23"/>
      <c r="C42" s="50">
        <v>2E-3</v>
      </c>
      <c r="D42" s="11">
        <v>1833.25</v>
      </c>
      <c r="E42" s="11">
        <v>363.05</v>
      </c>
      <c r="F42" s="11">
        <v>1677.42</v>
      </c>
      <c r="G42" s="11">
        <v>469.6</v>
      </c>
      <c r="H42" s="11">
        <v>2261.1999999999998</v>
      </c>
      <c r="I42" s="11">
        <v>1496.32</v>
      </c>
      <c r="J42" s="11">
        <v>427.69</v>
      </c>
      <c r="K42" s="11">
        <v>428.67</v>
      </c>
      <c r="L42" s="11">
        <v>1605.49</v>
      </c>
      <c r="M42" s="11">
        <v>495.72</v>
      </c>
      <c r="N42" s="11">
        <v>608.79</v>
      </c>
      <c r="O42" s="11">
        <v>64.06</v>
      </c>
      <c r="P42" s="11">
        <v>144.99</v>
      </c>
      <c r="Q42" s="11">
        <v>75</v>
      </c>
      <c r="R42" s="11">
        <v>344.67</v>
      </c>
      <c r="S42" s="11">
        <v>249.39</v>
      </c>
      <c r="T42" s="11">
        <v>297.87</v>
      </c>
      <c r="U42" s="11">
        <v>66.430000000000007</v>
      </c>
    </row>
    <row r="43" spans="1:21" x14ac:dyDescent="0.25">
      <c r="A43" s="23"/>
      <c r="B43" s="23"/>
      <c r="C43" s="50"/>
      <c r="D43" s="11">
        <v>1832.4</v>
      </c>
      <c r="E43" s="11">
        <v>363.05</v>
      </c>
      <c r="F43" s="11">
        <v>1677.42</v>
      </c>
      <c r="G43" s="11">
        <v>469.6</v>
      </c>
      <c r="H43" s="11">
        <v>2260.4299999999998</v>
      </c>
      <c r="I43" s="11">
        <v>1496.32</v>
      </c>
      <c r="J43" s="11">
        <v>427.18</v>
      </c>
      <c r="K43" s="11">
        <v>428.67</v>
      </c>
      <c r="L43" s="11">
        <v>1605.49</v>
      </c>
      <c r="M43" s="11">
        <v>495.72</v>
      </c>
      <c r="N43" s="11">
        <v>606.77</v>
      </c>
      <c r="O43" s="11">
        <v>64.06</v>
      </c>
      <c r="P43" s="11">
        <v>144.99</v>
      </c>
      <c r="Q43" s="11">
        <v>75</v>
      </c>
      <c r="R43" s="11">
        <v>344.67</v>
      </c>
      <c r="S43" s="11">
        <v>248.29</v>
      </c>
      <c r="T43" s="11">
        <v>297.87</v>
      </c>
      <c r="U43" s="11">
        <v>66.430000000000007</v>
      </c>
    </row>
    <row r="44" spans="1:21" x14ac:dyDescent="0.25">
      <c r="A44" s="23"/>
      <c r="B44" s="23"/>
      <c r="C44" s="50"/>
      <c r="D44" s="11">
        <v>1832.4</v>
      </c>
      <c r="E44" s="11">
        <v>363.05</v>
      </c>
      <c r="F44" s="11">
        <v>1677.42</v>
      </c>
      <c r="G44" s="11">
        <v>471.42</v>
      </c>
      <c r="H44" s="11">
        <v>2260.4299999999998</v>
      </c>
      <c r="I44" s="11">
        <v>1499.9</v>
      </c>
      <c r="J44" s="11">
        <v>428.73</v>
      </c>
      <c r="K44" s="11">
        <v>430.12</v>
      </c>
      <c r="L44" s="11">
        <v>1610.99</v>
      </c>
      <c r="M44" s="11">
        <v>495.72</v>
      </c>
      <c r="N44" s="11">
        <v>607.78</v>
      </c>
      <c r="O44" s="11">
        <v>64.48</v>
      </c>
      <c r="P44" s="11">
        <v>145.77000000000001</v>
      </c>
      <c r="Q44" s="11">
        <v>75</v>
      </c>
      <c r="R44" s="11">
        <v>344.67</v>
      </c>
      <c r="S44" s="11">
        <v>250.49</v>
      </c>
      <c r="T44" s="11">
        <v>297.27</v>
      </c>
      <c r="U44" s="11">
        <v>66.430000000000007</v>
      </c>
    </row>
    <row r="45" spans="1:21" x14ac:dyDescent="0.25">
      <c r="A45" s="23"/>
      <c r="B45" s="23"/>
      <c r="C45" s="50"/>
      <c r="D45" s="11">
        <v>1832.4</v>
      </c>
      <c r="E45" s="11">
        <v>364</v>
      </c>
      <c r="F45" s="11">
        <v>1679.3</v>
      </c>
      <c r="G45" s="11">
        <v>470.51</v>
      </c>
      <c r="H45" s="11">
        <v>2261.1999999999998</v>
      </c>
      <c r="I45" s="11">
        <v>1496.32</v>
      </c>
      <c r="J45" s="11">
        <v>427.18</v>
      </c>
      <c r="K45" s="11">
        <v>428.67</v>
      </c>
      <c r="L45" s="11">
        <v>1605.49</v>
      </c>
      <c r="M45" s="11">
        <v>495.72</v>
      </c>
      <c r="N45" s="11">
        <v>606.77</v>
      </c>
      <c r="O45" s="11">
        <v>64.06</v>
      </c>
      <c r="P45" s="11">
        <v>144.99</v>
      </c>
      <c r="Q45" s="11">
        <v>75</v>
      </c>
      <c r="R45" s="11">
        <v>344.67</v>
      </c>
      <c r="S45" s="11">
        <v>248.29</v>
      </c>
      <c r="T45" s="11">
        <v>297.87</v>
      </c>
      <c r="U45" s="11">
        <v>65.489999999999995</v>
      </c>
    </row>
    <row r="46" spans="1:21" x14ac:dyDescent="0.25">
      <c r="A46" s="23"/>
      <c r="B46" s="23"/>
      <c r="C46" s="50"/>
      <c r="D46" s="11">
        <v>1833.25</v>
      </c>
      <c r="E46" s="11">
        <v>363.05</v>
      </c>
      <c r="F46" s="11">
        <v>1680.24</v>
      </c>
      <c r="G46" s="11">
        <v>471.42</v>
      </c>
      <c r="H46" s="11">
        <v>2261.96</v>
      </c>
      <c r="I46" s="11">
        <v>1497.04</v>
      </c>
      <c r="J46" s="11">
        <v>428.21</v>
      </c>
      <c r="K46" s="11">
        <v>429.16</v>
      </c>
      <c r="L46" s="11">
        <v>1605.49</v>
      </c>
      <c r="M46" s="11">
        <v>496.13</v>
      </c>
      <c r="N46" s="11">
        <v>608.79</v>
      </c>
      <c r="O46" s="11">
        <v>64.06</v>
      </c>
      <c r="P46" s="11">
        <v>144.99</v>
      </c>
      <c r="Q46" s="11">
        <v>75</v>
      </c>
      <c r="R46" s="11">
        <v>344.67</v>
      </c>
      <c r="S46" s="11">
        <v>249.39</v>
      </c>
      <c r="T46" s="11">
        <v>297.27</v>
      </c>
      <c r="U46" s="11">
        <v>66.430000000000007</v>
      </c>
    </row>
    <row r="47" spans="1:21" x14ac:dyDescent="0.25">
      <c r="A47" s="23"/>
      <c r="B47" s="23"/>
      <c r="C47" s="22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 x14ac:dyDescent="0.25">
      <c r="A48" s="23"/>
      <c r="B48" s="23"/>
      <c r="C48" s="22" t="s">
        <v>41</v>
      </c>
      <c r="D48" s="11">
        <f>AVERAGE(D42:D46)</f>
        <v>1832.7400000000002</v>
      </c>
      <c r="E48" s="11">
        <f t="shared" ref="E48:U48" si="3">AVERAGE(E42:E46)</f>
        <v>363.24</v>
      </c>
      <c r="F48" s="11">
        <f t="shared" si="3"/>
        <v>1678.3600000000001</v>
      </c>
      <c r="G48" s="11">
        <f t="shared" si="3"/>
        <v>470.51000000000005</v>
      </c>
      <c r="H48" s="11">
        <f t="shared" si="3"/>
        <v>2261.0439999999994</v>
      </c>
      <c r="I48" s="11">
        <f t="shared" si="3"/>
        <v>1497.1799999999998</v>
      </c>
      <c r="J48" s="11">
        <f t="shared" si="3"/>
        <v>427.79799999999994</v>
      </c>
      <c r="K48" s="11">
        <f t="shared" si="3"/>
        <v>429.05799999999999</v>
      </c>
      <c r="L48" s="11">
        <f t="shared" si="3"/>
        <v>1606.59</v>
      </c>
      <c r="M48" s="11">
        <f t="shared" si="3"/>
        <v>495.80200000000002</v>
      </c>
      <c r="N48" s="11">
        <f t="shared" si="3"/>
        <v>607.78</v>
      </c>
      <c r="O48" s="11">
        <f t="shared" si="3"/>
        <v>64.144000000000005</v>
      </c>
      <c r="P48" s="11">
        <f t="shared" si="3"/>
        <v>145.14600000000002</v>
      </c>
      <c r="Q48" s="11">
        <f t="shared" si="3"/>
        <v>75</v>
      </c>
      <c r="R48" s="11">
        <f t="shared" si="3"/>
        <v>344.67</v>
      </c>
      <c r="S48" s="11">
        <f t="shared" si="3"/>
        <v>249.17</v>
      </c>
      <c r="T48" s="11">
        <f t="shared" si="3"/>
        <v>297.63</v>
      </c>
      <c r="U48" s="11">
        <f t="shared" si="3"/>
        <v>66.242000000000004</v>
      </c>
    </row>
    <row r="49" spans="1:21" x14ac:dyDescent="0.25">
      <c r="A49" s="17"/>
      <c r="B49" s="17"/>
      <c r="C49" s="22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:21" x14ac:dyDescent="0.25">
      <c r="A50" s="23">
        <v>2</v>
      </c>
      <c r="B50" s="23" t="s">
        <v>6</v>
      </c>
      <c r="C50" s="51" t="s">
        <v>40</v>
      </c>
      <c r="D50" s="11">
        <v>83.25</v>
      </c>
      <c r="E50" s="11">
        <v>26.68</v>
      </c>
      <c r="F50" s="11">
        <v>37.65</v>
      </c>
      <c r="G50" s="11">
        <v>6.36</v>
      </c>
      <c r="H50" s="11">
        <v>16.75</v>
      </c>
      <c r="I50" s="11">
        <v>9.32</v>
      </c>
      <c r="J50" s="11">
        <v>11.35</v>
      </c>
      <c r="K50" s="11">
        <v>11.1</v>
      </c>
      <c r="L50" s="11">
        <v>14.32</v>
      </c>
      <c r="M50" s="11">
        <v>15.54</v>
      </c>
      <c r="N50" s="11">
        <v>20.23</v>
      </c>
      <c r="O50" s="11">
        <v>2.5099999999999998</v>
      </c>
      <c r="P50" s="11">
        <v>3.12</v>
      </c>
      <c r="Q50" s="11">
        <v>3.3</v>
      </c>
      <c r="R50" s="11">
        <v>5.73</v>
      </c>
      <c r="S50" s="11">
        <v>8.7899999999999991</v>
      </c>
      <c r="T50" s="11">
        <v>5.38</v>
      </c>
      <c r="U50" s="11">
        <v>5.61</v>
      </c>
    </row>
    <row r="51" spans="1:21" x14ac:dyDescent="0.25">
      <c r="A51" s="23"/>
      <c r="B51" s="23"/>
      <c r="C51" s="51"/>
      <c r="D51" s="11">
        <v>83.25</v>
      </c>
      <c r="E51" s="11">
        <v>26.68</v>
      </c>
      <c r="F51" s="11">
        <v>37.65</v>
      </c>
      <c r="G51" s="11">
        <v>6.36</v>
      </c>
      <c r="H51" s="11">
        <v>16.75</v>
      </c>
      <c r="I51" s="11">
        <v>9.32</v>
      </c>
      <c r="J51" s="11">
        <v>11.35</v>
      </c>
      <c r="K51" s="11">
        <v>11.1</v>
      </c>
      <c r="L51" s="11">
        <v>15.42</v>
      </c>
      <c r="M51" s="11">
        <v>15.54</v>
      </c>
      <c r="N51" s="11">
        <v>20.23</v>
      </c>
      <c r="O51" s="11">
        <v>2.5099999999999998</v>
      </c>
      <c r="P51" s="11">
        <v>3.12</v>
      </c>
      <c r="Q51" s="11">
        <v>3.3</v>
      </c>
      <c r="R51" s="11">
        <v>5.73</v>
      </c>
      <c r="S51" s="11">
        <v>8.7899999999999991</v>
      </c>
      <c r="T51" s="11">
        <v>5.38</v>
      </c>
      <c r="U51" s="11">
        <v>5.61</v>
      </c>
    </row>
    <row r="52" spans="1:21" x14ac:dyDescent="0.25">
      <c r="A52" s="23"/>
      <c r="B52" s="23"/>
      <c r="C52" s="51"/>
      <c r="D52" s="11">
        <v>83.25</v>
      </c>
      <c r="E52" s="11">
        <v>26.68</v>
      </c>
      <c r="F52" s="11">
        <v>37.65</v>
      </c>
      <c r="G52" s="11">
        <v>6.36</v>
      </c>
      <c r="H52" s="11">
        <v>16.75</v>
      </c>
      <c r="I52" s="11">
        <v>8.6</v>
      </c>
      <c r="J52" s="11">
        <v>10.83</v>
      </c>
      <c r="K52" s="11">
        <v>11.1</v>
      </c>
      <c r="L52" s="11">
        <v>14.32</v>
      </c>
      <c r="M52" s="11">
        <v>15.54</v>
      </c>
      <c r="N52" s="11">
        <v>21.24</v>
      </c>
      <c r="O52" s="11">
        <v>2.5099999999999998</v>
      </c>
      <c r="P52" s="11">
        <v>3.12</v>
      </c>
      <c r="Q52" s="11">
        <v>3.3</v>
      </c>
      <c r="R52" s="11">
        <v>5.73</v>
      </c>
      <c r="S52" s="11">
        <v>8.7899999999999991</v>
      </c>
      <c r="T52" s="11">
        <v>5.38</v>
      </c>
      <c r="U52" s="11">
        <v>5.61</v>
      </c>
    </row>
    <row r="53" spans="1:21" x14ac:dyDescent="0.25">
      <c r="A53" s="23"/>
      <c r="B53" s="23"/>
      <c r="C53" s="51"/>
      <c r="D53" s="11">
        <v>83.25</v>
      </c>
      <c r="E53" s="11">
        <v>26.68</v>
      </c>
      <c r="F53" s="11">
        <v>37.65</v>
      </c>
      <c r="G53" s="11">
        <v>6.36</v>
      </c>
      <c r="H53" s="11">
        <v>17.510000000000002</v>
      </c>
      <c r="I53" s="11">
        <v>9.32</v>
      </c>
      <c r="J53" s="11">
        <v>11.35</v>
      </c>
      <c r="K53" s="11">
        <v>11.1</v>
      </c>
      <c r="L53" s="11">
        <v>15.42</v>
      </c>
      <c r="M53" s="11">
        <v>15.54</v>
      </c>
      <c r="N53" s="11">
        <v>20.23</v>
      </c>
      <c r="O53" s="11">
        <v>2.5099999999999998</v>
      </c>
      <c r="P53" s="11">
        <v>3.12</v>
      </c>
      <c r="Q53" s="11">
        <v>3.3</v>
      </c>
      <c r="R53" s="11">
        <v>5.73</v>
      </c>
      <c r="S53" s="11">
        <v>8.7899999999999991</v>
      </c>
      <c r="T53" s="11">
        <v>5.38</v>
      </c>
      <c r="U53" s="11">
        <v>5.61</v>
      </c>
    </row>
    <row r="54" spans="1:21" x14ac:dyDescent="0.25">
      <c r="A54" s="23"/>
      <c r="B54" s="23"/>
      <c r="C54" s="51"/>
      <c r="D54" s="11">
        <v>83.25</v>
      </c>
      <c r="E54" s="11">
        <v>26.68</v>
      </c>
      <c r="F54" s="11">
        <v>37.65</v>
      </c>
      <c r="G54" s="11">
        <v>6.36</v>
      </c>
      <c r="H54" s="11">
        <v>17.510000000000002</v>
      </c>
      <c r="I54" s="11">
        <v>8.6</v>
      </c>
      <c r="J54" s="11">
        <v>11.35</v>
      </c>
      <c r="K54" s="11">
        <v>11.1</v>
      </c>
      <c r="L54" s="11">
        <v>14.32</v>
      </c>
      <c r="M54" s="11">
        <v>15.54</v>
      </c>
      <c r="N54" s="11">
        <v>21.24</v>
      </c>
      <c r="O54" s="11">
        <v>2.5099999999999998</v>
      </c>
      <c r="P54" s="11">
        <v>3.12</v>
      </c>
      <c r="Q54" s="11">
        <v>3.3</v>
      </c>
      <c r="R54" s="11">
        <v>5.73</v>
      </c>
      <c r="S54" s="11">
        <v>8.7899999999999991</v>
      </c>
      <c r="T54" s="11">
        <v>5.38</v>
      </c>
      <c r="U54" s="11">
        <v>5.61</v>
      </c>
    </row>
    <row r="55" spans="1:21" x14ac:dyDescent="0.25">
      <c r="A55" s="23"/>
      <c r="B55" s="23"/>
      <c r="C55" s="51"/>
      <c r="D55" s="11">
        <v>83.25</v>
      </c>
      <c r="E55" s="11">
        <v>26.68</v>
      </c>
      <c r="F55" s="11">
        <v>37.65</v>
      </c>
      <c r="G55" s="11">
        <v>6.36</v>
      </c>
      <c r="H55" s="11">
        <v>16.75</v>
      </c>
      <c r="I55" s="11">
        <v>9.32</v>
      </c>
      <c r="J55" s="11">
        <v>11.35</v>
      </c>
      <c r="K55" s="11">
        <v>11.1</v>
      </c>
      <c r="L55" s="11">
        <v>15.42</v>
      </c>
      <c r="M55" s="11">
        <v>15.54</v>
      </c>
      <c r="N55" s="11">
        <v>20.23</v>
      </c>
      <c r="O55" s="11">
        <v>2.5099999999999998</v>
      </c>
      <c r="P55" s="11">
        <v>3.12</v>
      </c>
      <c r="Q55" s="11">
        <v>3.3</v>
      </c>
      <c r="R55" s="11">
        <v>5.73</v>
      </c>
      <c r="S55" s="11">
        <v>8.7899999999999991</v>
      </c>
      <c r="T55" s="11">
        <v>5.38</v>
      </c>
      <c r="U55" s="11">
        <v>5.61</v>
      </c>
    </row>
    <row r="56" spans="1:21" x14ac:dyDescent="0.25">
      <c r="A56" s="23"/>
      <c r="B56" s="23"/>
      <c r="C56" s="51"/>
      <c r="D56" s="11">
        <v>83.25</v>
      </c>
      <c r="E56" s="11">
        <v>26.68</v>
      </c>
      <c r="F56" s="11">
        <v>37.65</v>
      </c>
      <c r="G56" s="11">
        <v>6.36</v>
      </c>
      <c r="H56" s="11">
        <v>16.75</v>
      </c>
      <c r="I56" s="11">
        <v>9.32</v>
      </c>
      <c r="J56" s="11">
        <v>11.35</v>
      </c>
      <c r="K56" s="11">
        <v>11.1</v>
      </c>
      <c r="L56" s="11">
        <v>15.42</v>
      </c>
      <c r="M56" s="11">
        <v>15.54</v>
      </c>
      <c r="N56" s="11">
        <v>20.23</v>
      </c>
      <c r="O56" s="11">
        <v>2.5099999999999998</v>
      </c>
      <c r="P56" s="11">
        <v>3.12</v>
      </c>
      <c r="Q56" s="11">
        <v>3.3</v>
      </c>
      <c r="R56" s="11">
        <v>6.55</v>
      </c>
      <c r="S56" s="11">
        <v>8.7899999999999991</v>
      </c>
      <c r="T56" s="11">
        <v>5.38</v>
      </c>
      <c r="U56" s="11">
        <v>5.61</v>
      </c>
    </row>
    <row r="57" spans="1:21" x14ac:dyDescent="0.25">
      <c r="A57" s="23"/>
      <c r="B57" s="23"/>
      <c r="C57" s="51"/>
      <c r="D57" s="11">
        <v>83.25</v>
      </c>
      <c r="E57" s="11">
        <v>26.68</v>
      </c>
      <c r="F57" s="11">
        <v>37.65</v>
      </c>
      <c r="G57" s="11">
        <v>6.36</v>
      </c>
      <c r="H57" s="11">
        <v>16.75</v>
      </c>
      <c r="I57" s="11">
        <v>8.6</v>
      </c>
      <c r="J57" s="11">
        <v>11.35</v>
      </c>
      <c r="K57" s="11">
        <v>11.1</v>
      </c>
      <c r="L57" s="11">
        <v>14.32</v>
      </c>
      <c r="M57" s="11">
        <v>15.54</v>
      </c>
      <c r="N57" s="11">
        <v>21.24</v>
      </c>
      <c r="O57" s="11">
        <v>2.5099999999999998</v>
      </c>
      <c r="P57" s="11">
        <v>3.12</v>
      </c>
      <c r="Q57" s="11">
        <v>3.3</v>
      </c>
      <c r="R57" s="11">
        <v>6.55</v>
      </c>
      <c r="S57" s="11">
        <v>8.7899999999999991</v>
      </c>
      <c r="T57" s="11">
        <v>5.38</v>
      </c>
      <c r="U57" s="11">
        <v>5.61</v>
      </c>
    </row>
    <row r="58" spans="1:21" x14ac:dyDescent="0.25">
      <c r="A58" s="23"/>
      <c r="B58" s="23"/>
      <c r="C58" s="22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1:21" x14ac:dyDescent="0.25">
      <c r="A59" s="23"/>
      <c r="B59" s="23"/>
      <c r="C59" s="22" t="s">
        <v>41</v>
      </c>
      <c r="D59" s="11">
        <v>83.25</v>
      </c>
      <c r="E59" s="11">
        <v>26.680000000000003</v>
      </c>
      <c r="F59" s="11">
        <v>37.65</v>
      </c>
      <c r="G59" s="11">
        <v>6.36</v>
      </c>
      <c r="H59" s="11">
        <v>16.940000000000001</v>
      </c>
      <c r="I59" s="11">
        <v>9.0500000000000007</v>
      </c>
      <c r="J59" s="11">
        <v>11.284999999999998</v>
      </c>
      <c r="K59" s="11">
        <v>11.099999999999998</v>
      </c>
      <c r="L59" s="11">
        <v>14.870000000000001</v>
      </c>
      <c r="M59" s="11">
        <v>15.539999999999996</v>
      </c>
      <c r="N59" s="11">
        <v>20.608750000000001</v>
      </c>
      <c r="O59" s="11">
        <v>2.5099999999999998</v>
      </c>
      <c r="P59" s="11">
        <v>3.1200000000000006</v>
      </c>
      <c r="Q59" s="11">
        <v>3.3000000000000003</v>
      </c>
      <c r="R59" s="11">
        <v>5.9349999999999996</v>
      </c>
      <c r="S59" s="11">
        <v>8.7899999999999991</v>
      </c>
      <c r="T59" s="11">
        <v>5.3800000000000008</v>
      </c>
      <c r="U59" s="11">
        <v>5.61</v>
      </c>
    </row>
    <row r="60" spans="1:21" x14ac:dyDescent="0.25">
      <c r="A60" s="23"/>
      <c r="B60" s="23"/>
      <c r="C60" s="22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1:21" x14ac:dyDescent="0.25">
      <c r="A61" s="23"/>
      <c r="B61" s="23"/>
      <c r="C61" s="50">
        <v>1E-4</v>
      </c>
      <c r="D61" s="11">
        <v>1885.92</v>
      </c>
      <c r="E61" s="11">
        <v>394.49</v>
      </c>
      <c r="F61" s="11">
        <v>1068.3900000000001</v>
      </c>
      <c r="G61" s="11">
        <v>106.27</v>
      </c>
      <c r="H61" s="11">
        <v>456.05</v>
      </c>
      <c r="I61" s="11">
        <v>446.67</v>
      </c>
      <c r="J61" s="11">
        <v>42.31</v>
      </c>
      <c r="K61" s="11">
        <v>45.38</v>
      </c>
      <c r="L61" s="11">
        <v>231.24</v>
      </c>
      <c r="M61" s="11">
        <v>150.91999999999999</v>
      </c>
      <c r="N61" s="11">
        <v>259.89999999999998</v>
      </c>
      <c r="O61" s="11">
        <v>31.82</v>
      </c>
      <c r="P61" s="11">
        <v>84.97</v>
      </c>
      <c r="Q61" s="11">
        <v>37.909999999999997</v>
      </c>
      <c r="R61" s="11">
        <v>154.72999999999999</v>
      </c>
      <c r="S61" s="11">
        <v>151.61000000000001</v>
      </c>
      <c r="T61" s="11">
        <v>187.22</v>
      </c>
      <c r="U61" s="11">
        <v>36.49</v>
      </c>
    </row>
    <row r="62" spans="1:21" x14ac:dyDescent="0.25">
      <c r="A62" s="23"/>
      <c r="B62" s="23"/>
      <c r="C62" s="50"/>
      <c r="D62" s="11">
        <v>1882.52</v>
      </c>
      <c r="E62" s="11">
        <v>393.54</v>
      </c>
      <c r="F62" s="11">
        <v>1066.51</v>
      </c>
      <c r="G62" s="11">
        <v>105.37</v>
      </c>
      <c r="H62" s="11">
        <v>455.28</v>
      </c>
      <c r="I62" s="11">
        <v>442.37</v>
      </c>
      <c r="J62" s="11">
        <v>42.31</v>
      </c>
      <c r="K62" s="11">
        <v>45.38</v>
      </c>
      <c r="L62" s="11">
        <v>229.04</v>
      </c>
      <c r="M62" s="11">
        <v>150.52000000000001</v>
      </c>
      <c r="N62" s="11">
        <v>260.91000000000003</v>
      </c>
      <c r="O62" s="11">
        <v>32.24</v>
      </c>
      <c r="P62" s="11">
        <v>84.19</v>
      </c>
      <c r="Q62" s="11">
        <v>37.909999999999997</v>
      </c>
      <c r="R62" s="11">
        <v>154.72999999999999</v>
      </c>
      <c r="S62" s="11">
        <v>150.51</v>
      </c>
      <c r="T62" s="11">
        <v>187.22</v>
      </c>
      <c r="U62" s="11">
        <v>36.49</v>
      </c>
    </row>
    <row r="63" spans="1:21" x14ac:dyDescent="0.25">
      <c r="A63" s="23"/>
      <c r="B63" s="23"/>
      <c r="C63" s="50"/>
      <c r="D63" s="11">
        <v>1879.12</v>
      </c>
      <c r="E63" s="11">
        <v>391.63</v>
      </c>
      <c r="F63" s="11">
        <v>1064.6199999999999</v>
      </c>
      <c r="G63" s="11">
        <v>107.18</v>
      </c>
      <c r="H63" s="11">
        <v>454.52</v>
      </c>
      <c r="I63" s="11">
        <v>448.11</v>
      </c>
      <c r="J63" s="11">
        <v>42.31</v>
      </c>
      <c r="K63" s="11">
        <v>45.38</v>
      </c>
      <c r="L63" s="11">
        <v>231.24</v>
      </c>
      <c r="M63" s="11">
        <v>150.52000000000001</v>
      </c>
      <c r="N63" s="11">
        <v>259.89999999999998</v>
      </c>
      <c r="O63" s="11">
        <v>32.24</v>
      </c>
      <c r="P63" s="11">
        <v>85.75</v>
      </c>
      <c r="Q63" s="11">
        <v>37.909999999999997</v>
      </c>
      <c r="R63" s="11">
        <v>154.72999999999999</v>
      </c>
      <c r="S63" s="11">
        <v>152.71</v>
      </c>
      <c r="T63" s="11">
        <v>187.22</v>
      </c>
      <c r="U63" s="11">
        <v>36.49</v>
      </c>
    </row>
    <row r="64" spans="1:21" x14ac:dyDescent="0.25">
      <c r="A64" s="23"/>
      <c r="B64" s="23"/>
      <c r="C64" s="50"/>
      <c r="D64" s="11">
        <v>1879.97</v>
      </c>
      <c r="E64" s="11">
        <v>390.68</v>
      </c>
      <c r="F64" s="11">
        <v>1062.74</v>
      </c>
      <c r="G64" s="11">
        <v>102.64</v>
      </c>
      <c r="H64" s="11">
        <v>453.76</v>
      </c>
      <c r="I64" s="11">
        <v>435.2</v>
      </c>
      <c r="J64" s="11">
        <v>41.27</v>
      </c>
      <c r="K64" s="11">
        <v>43.93</v>
      </c>
      <c r="L64" s="11">
        <v>224.64</v>
      </c>
      <c r="M64" s="11">
        <v>150.52000000000001</v>
      </c>
      <c r="N64" s="11">
        <v>261.92</v>
      </c>
      <c r="O64" s="11">
        <v>31.4</v>
      </c>
      <c r="P64" s="11">
        <v>83.41</v>
      </c>
      <c r="Q64" s="11">
        <v>37.090000000000003</v>
      </c>
      <c r="R64" s="11">
        <v>154.72999999999999</v>
      </c>
      <c r="S64" s="11">
        <v>146.12</v>
      </c>
      <c r="T64" s="11">
        <v>187.22</v>
      </c>
      <c r="U64" s="11">
        <v>35.549999999999997</v>
      </c>
    </row>
    <row r="65" spans="1:21" x14ac:dyDescent="0.25">
      <c r="A65" s="23"/>
      <c r="B65" s="23"/>
      <c r="C65" s="50"/>
      <c r="D65" s="11">
        <v>2026.09</v>
      </c>
      <c r="E65" s="11">
        <v>379.25</v>
      </c>
      <c r="F65" s="11">
        <v>1032.6199999999999</v>
      </c>
      <c r="G65" s="11">
        <v>111.72</v>
      </c>
      <c r="H65" s="11">
        <v>456.05</v>
      </c>
      <c r="I65" s="11">
        <v>429.47</v>
      </c>
      <c r="J65" s="11">
        <v>43.85</v>
      </c>
      <c r="K65" s="11">
        <v>46.83</v>
      </c>
      <c r="L65" s="11">
        <v>221.33</v>
      </c>
      <c r="M65" s="11">
        <v>152.97</v>
      </c>
      <c r="N65" s="11">
        <v>258.89</v>
      </c>
      <c r="O65" s="11">
        <v>31.82</v>
      </c>
      <c r="P65" s="11">
        <v>84.19</v>
      </c>
      <c r="Q65" s="11">
        <v>37.909999999999997</v>
      </c>
      <c r="R65" s="11">
        <v>152.28</v>
      </c>
      <c r="S65" s="11">
        <v>149.41</v>
      </c>
      <c r="T65" s="11">
        <v>192</v>
      </c>
      <c r="U65" s="11">
        <v>36.49</v>
      </c>
    </row>
    <row r="66" spans="1:21" x14ac:dyDescent="0.25">
      <c r="A66" s="23"/>
      <c r="B66" s="23"/>
      <c r="C66" s="50"/>
      <c r="D66" s="11">
        <v>2025.24</v>
      </c>
      <c r="E66" s="11">
        <v>379.25</v>
      </c>
      <c r="F66" s="11">
        <v>1031.68</v>
      </c>
      <c r="G66" s="11">
        <v>111.72</v>
      </c>
      <c r="H66" s="11">
        <v>455.28</v>
      </c>
      <c r="I66" s="11">
        <v>428.75</v>
      </c>
      <c r="J66" s="11">
        <v>43.34</v>
      </c>
      <c r="K66" s="11">
        <v>46.34</v>
      </c>
      <c r="L66" s="11">
        <v>220.23</v>
      </c>
      <c r="M66" s="11">
        <v>152.97</v>
      </c>
      <c r="N66" s="11">
        <v>258.89</v>
      </c>
      <c r="O66" s="11">
        <v>31.82</v>
      </c>
      <c r="P66" s="11">
        <v>84.19</v>
      </c>
      <c r="Q66" s="11">
        <v>37.909999999999997</v>
      </c>
      <c r="R66" s="11">
        <v>152.28</v>
      </c>
      <c r="S66" s="11">
        <v>150.51</v>
      </c>
      <c r="T66" s="11">
        <v>191.4</v>
      </c>
      <c r="U66" s="11">
        <v>36.49</v>
      </c>
    </row>
    <row r="67" spans="1:21" x14ac:dyDescent="0.25">
      <c r="A67" s="23"/>
      <c r="B67" s="23"/>
      <c r="C67" s="50"/>
      <c r="D67" s="11">
        <v>2023.54</v>
      </c>
      <c r="E67" s="11">
        <v>379.25</v>
      </c>
      <c r="F67" s="11">
        <v>1030.74</v>
      </c>
      <c r="G67" s="11">
        <v>111.72</v>
      </c>
      <c r="H67" s="11">
        <v>456.05</v>
      </c>
      <c r="I67" s="11">
        <v>429.47</v>
      </c>
      <c r="J67" s="11">
        <v>43.34</v>
      </c>
      <c r="K67" s="11">
        <v>46.34</v>
      </c>
      <c r="L67" s="11">
        <v>220.23</v>
      </c>
      <c r="M67" s="11">
        <v>152.56</v>
      </c>
      <c r="N67" s="11">
        <v>258.89</v>
      </c>
      <c r="O67" s="11">
        <v>31.82</v>
      </c>
      <c r="P67" s="11">
        <v>84.19</v>
      </c>
      <c r="Q67" s="11">
        <v>37.909999999999997</v>
      </c>
      <c r="R67" s="11">
        <v>152.28</v>
      </c>
      <c r="S67" s="11">
        <v>149.41</v>
      </c>
      <c r="T67" s="11">
        <v>191.4</v>
      </c>
      <c r="U67" s="11">
        <v>36.49</v>
      </c>
    </row>
    <row r="68" spans="1:21" x14ac:dyDescent="0.25">
      <c r="A68" s="23"/>
      <c r="B68" s="23"/>
      <c r="C68" s="22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spans="1:21" x14ac:dyDescent="0.25">
      <c r="A69" s="23"/>
      <c r="B69" s="23"/>
      <c r="C69" s="22" t="s">
        <v>41</v>
      </c>
      <c r="D69" s="11">
        <v>1943.1999999999996</v>
      </c>
      <c r="E69" s="11">
        <v>386.87</v>
      </c>
      <c r="F69" s="11">
        <v>1051.0428571428572</v>
      </c>
      <c r="G69" s="11">
        <v>108.08857142857143</v>
      </c>
      <c r="H69" s="11">
        <v>455.28428571428566</v>
      </c>
      <c r="I69" s="11">
        <v>437.14857142857142</v>
      </c>
      <c r="J69" s="11">
        <v>42.675714285714285</v>
      </c>
      <c r="K69" s="11">
        <v>45.65428571428572</v>
      </c>
      <c r="L69" s="11">
        <v>225.42142857142858</v>
      </c>
      <c r="M69" s="11">
        <v>151.56857142857143</v>
      </c>
      <c r="N69" s="11">
        <v>259.89999999999998</v>
      </c>
      <c r="O69" s="11">
        <v>31.88</v>
      </c>
      <c r="P69" s="11">
        <v>84.412857142857135</v>
      </c>
      <c r="Q69" s="11">
        <v>37.792857142857137</v>
      </c>
      <c r="R69" s="11">
        <v>153.68</v>
      </c>
      <c r="S69" s="11">
        <v>150.04</v>
      </c>
      <c r="T69" s="11">
        <v>189.09714285714287</v>
      </c>
      <c r="U69" s="11">
        <v>36.355714285714285</v>
      </c>
    </row>
    <row r="70" spans="1:21" x14ac:dyDescent="0.25">
      <c r="A70" s="23"/>
      <c r="B70" s="23"/>
      <c r="C70" s="22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1:21" x14ac:dyDescent="0.25">
      <c r="A71" s="23"/>
      <c r="B71" s="23"/>
      <c r="C71" s="50">
        <v>5.0000000000000001E-4</v>
      </c>
      <c r="D71" s="11">
        <v>1719.41</v>
      </c>
      <c r="E71" s="11">
        <v>262.99</v>
      </c>
      <c r="F71" s="11">
        <v>852.83</v>
      </c>
      <c r="G71" s="11">
        <v>89.92</v>
      </c>
      <c r="H71" s="11">
        <v>450.72</v>
      </c>
      <c r="I71" s="11">
        <v>439.5</v>
      </c>
      <c r="J71" s="11">
        <v>39.729999999999997</v>
      </c>
      <c r="K71" s="11">
        <v>43.45</v>
      </c>
      <c r="L71" s="11">
        <v>186.1</v>
      </c>
      <c r="M71" s="11">
        <v>140.69999999999999</v>
      </c>
      <c r="N71" s="11">
        <v>216.42</v>
      </c>
      <c r="O71" s="11">
        <v>28.89</v>
      </c>
      <c r="P71" s="11">
        <v>76.39</v>
      </c>
      <c r="Q71" s="11">
        <v>33.79</v>
      </c>
      <c r="R71" s="11">
        <v>135.9</v>
      </c>
      <c r="S71" s="11">
        <v>136.22999999999999</v>
      </c>
      <c r="T71" s="11">
        <v>178.24</v>
      </c>
      <c r="U71" s="11">
        <v>33.68</v>
      </c>
    </row>
    <row r="72" spans="1:21" x14ac:dyDescent="0.25">
      <c r="A72" s="23"/>
      <c r="B72" s="23"/>
      <c r="C72" s="50"/>
      <c r="D72" s="11">
        <v>1716.02</v>
      </c>
      <c r="E72" s="11">
        <v>262.04000000000002</v>
      </c>
      <c r="F72" s="11">
        <v>850.95</v>
      </c>
      <c r="G72" s="11">
        <v>88.11</v>
      </c>
      <c r="H72" s="11">
        <v>450.72</v>
      </c>
      <c r="I72" s="11">
        <v>431.62</v>
      </c>
      <c r="J72" s="11">
        <v>39.729999999999997</v>
      </c>
      <c r="K72" s="11">
        <v>42.96</v>
      </c>
      <c r="L72" s="11">
        <v>182.79</v>
      </c>
      <c r="M72" s="11">
        <v>140.69999999999999</v>
      </c>
      <c r="N72" s="11">
        <v>216.42</v>
      </c>
      <c r="O72" s="11">
        <v>28.47</v>
      </c>
      <c r="P72" s="11">
        <v>75.62</v>
      </c>
      <c r="Q72" s="11">
        <v>33.79</v>
      </c>
      <c r="R72" s="11">
        <v>135.9</v>
      </c>
      <c r="S72" s="11">
        <v>135.13</v>
      </c>
      <c r="T72" s="11">
        <v>177.65</v>
      </c>
      <c r="U72" s="11">
        <v>33.68</v>
      </c>
    </row>
    <row r="73" spans="1:21" x14ac:dyDescent="0.25">
      <c r="A73" s="23"/>
      <c r="B73" s="23"/>
      <c r="C73" s="50"/>
      <c r="D73" s="11">
        <v>1714.32</v>
      </c>
      <c r="E73" s="11">
        <v>261.08999999999997</v>
      </c>
      <c r="F73" s="11">
        <v>850.01</v>
      </c>
      <c r="G73" s="11">
        <v>89.92</v>
      </c>
      <c r="H73" s="11">
        <v>449.96</v>
      </c>
      <c r="I73" s="11">
        <v>439.5</v>
      </c>
      <c r="J73" s="11">
        <v>39.729999999999997</v>
      </c>
      <c r="K73" s="11">
        <v>43.45</v>
      </c>
      <c r="L73" s="11">
        <v>186.1</v>
      </c>
      <c r="M73" s="11">
        <v>140.69999999999999</v>
      </c>
      <c r="N73" s="11">
        <v>215.4</v>
      </c>
      <c r="O73" s="11">
        <v>28.89</v>
      </c>
      <c r="P73" s="11">
        <v>76.39</v>
      </c>
      <c r="Q73" s="11">
        <v>33.79</v>
      </c>
      <c r="R73" s="11">
        <v>135.9</v>
      </c>
      <c r="S73" s="11">
        <v>136.22999999999999</v>
      </c>
      <c r="T73" s="11">
        <v>177.65</v>
      </c>
      <c r="U73" s="11">
        <v>33.68</v>
      </c>
    </row>
    <row r="74" spans="1:21" x14ac:dyDescent="0.25">
      <c r="A74" s="23"/>
      <c r="B74" s="23"/>
      <c r="C74" s="50"/>
      <c r="D74" s="11">
        <v>1711.77</v>
      </c>
      <c r="E74" s="11">
        <v>260.14</v>
      </c>
      <c r="F74" s="11">
        <v>848.12</v>
      </c>
      <c r="G74" s="11">
        <v>89.02</v>
      </c>
      <c r="H74" s="11">
        <v>449.96</v>
      </c>
      <c r="I74" s="11">
        <v>439.5</v>
      </c>
      <c r="J74" s="11">
        <v>39.729999999999997</v>
      </c>
      <c r="K74" s="11">
        <v>43.45</v>
      </c>
      <c r="L74" s="11">
        <v>186.1</v>
      </c>
      <c r="M74" s="11">
        <v>140.29</v>
      </c>
      <c r="N74" s="11">
        <v>216.42</v>
      </c>
      <c r="O74" s="11">
        <v>28.89</v>
      </c>
      <c r="P74" s="11">
        <v>76.39</v>
      </c>
      <c r="Q74" s="11">
        <v>33.79</v>
      </c>
      <c r="R74" s="11">
        <v>135.9</v>
      </c>
      <c r="S74" s="11">
        <v>137.33000000000001</v>
      </c>
      <c r="T74" s="11">
        <v>177.65</v>
      </c>
      <c r="U74" s="11">
        <v>33.68</v>
      </c>
    </row>
    <row r="75" spans="1:21" x14ac:dyDescent="0.25">
      <c r="A75" s="23"/>
      <c r="B75" s="23"/>
      <c r="C75" s="50"/>
      <c r="D75" s="11">
        <v>1710.07</v>
      </c>
      <c r="E75" s="11">
        <v>259.18</v>
      </c>
      <c r="F75" s="11">
        <v>846.24</v>
      </c>
      <c r="G75" s="11">
        <v>88.11</v>
      </c>
      <c r="H75" s="11">
        <v>448.43</v>
      </c>
      <c r="I75" s="11">
        <v>433.77</v>
      </c>
      <c r="J75" s="11">
        <v>39.21</v>
      </c>
      <c r="K75" s="11">
        <v>42.48</v>
      </c>
      <c r="L75" s="11">
        <v>183.89</v>
      </c>
      <c r="M75" s="11">
        <v>139.88</v>
      </c>
      <c r="N75" s="11">
        <v>216.42</v>
      </c>
      <c r="O75" s="11">
        <v>28.47</v>
      </c>
      <c r="P75" s="11">
        <v>75.62</v>
      </c>
      <c r="Q75" s="11">
        <v>33.79</v>
      </c>
      <c r="R75" s="11">
        <v>135.08000000000001</v>
      </c>
      <c r="S75" s="11">
        <v>134.03</v>
      </c>
      <c r="T75" s="11">
        <v>177.05</v>
      </c>
      <c r="U75" s="11">
        <v>33.68</v>
      </c>
    </row>
    <row r="76" spans="1:21" x14ac:dyDescent="0.25">
      <c r="A76" s="23"/>
      <c r="B76" s="23"/>
      <c r="C76" s="22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spans="1:21" x14ac:dyDescent="0.25">
      <c r="A77" s="23"/>
      <c r="B77" s="23"/>
      <c r="C77" s="22" t="s">
        <v>41</v>
      </c>
      <c r="D77" s="11">
        <v>1714.318</v>
      </c>
      <c r="E77" s="11">
        <v>261.08799999999997</v>
      </c>
      <c r="F77" s="11">
        <v>849.62999999999988</v>
      </c>
      <c r="G77" s="11">
        <v>89.015999999999991</v>
      </c>
      <c r="H77" s="11">
        <v>449.95799999999997</v>
      </c>
      <c r="I77" s="11">
        <v>436.77799999999996</v>
      </c>
      <c r="J77" s="11">
        <v>39.625999999999998</v>
      </c>
      <c r="K77" s="11">
        <v>43.158000000000001</v>
      </c>
      <c r="L77" s="11">
        <v>184.99600000000001</v>
      </c>
      <c r="M77" s="11">
        <v>140.45400000000001</v>
      </c>
      <c r="N77" s="11">
        <v>216.21599999999998</v>
      </c>
      <c r="O77" s="11">
        <v>28.722000000000001</v>
      </c>
      <c r="P77" s="11">
        <v>76.081999999999994</v>
      </c>
      <c r="Q77" s="11">
        <v>33.79</v>
      </c>
      <c r="R77" s="11">
        <v>135.73600000000002</v>
      </c>
      <c r="S77" s="11">
        <v>135.79000000000002</v>
      </c>
      <c r="T77" s="11">
        <v>177.648</v>
      </c>
      <c r="U77" s="11">
        <v>33.68</v>
      </c>
    </row>
    <row r="78" spans="1:21" x14ac:dyDescent="0.25">
      <c r="A78" s="23"/>
      <c r="B78" s="23"/>
      <c r="C78" s="22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</row>
    <row r="79" spans="1:21" x14ac:dyDescent="0.25">
      <c r="A79" s="23"/>
      <c r="B79" s="23"/>
      <c r="C79" s="50">
        <v>1E-3</v>
      </c>
      <c r="D79" s="11">
        <v>2513.71</v>
      </c>
      <c r="E79" s="11">
        <v>541.24</v>
      </c>
      <c r="F79" s="11">
        <v>1287.72</v>
      </c>
      <c r="G79" s="11">
        <v>183.48</v>
      </c>
      <c r="H79" s="11">
        <v>828.34</v>
      </c>
      <c r="I79" s="11">
        <v>635.24</v>
      </c>
      <c r="J79" s="11">
        <v>98.02</v>
      </c>
      <c r="K79" s="11">
        <v>100.41</v>
      </c>
      <c r="L79" s="11">
        <v>450.37</v>
      </c>
      <c r="M79" s="11">
        <v>227.82</v>
      </c>
      <c r="N79" s="11">
        <v>310.45999999999998</v>
      </c>
      <c r="O79" s="11">
        <v>41.45</v>
      </c>
      <c r="P79" s="11">
        <v>98.22</v>
      </c>
      <c r="Q79" s="11">
        <v>44.51</v>
      </c>
      <c r="R79" s="11">
        <v>179.29</v>
      </c>
      <c r="S79" s="11">
        <v>161.5</v>
      </c>
      <c r="T79" s="11">
        <v>216.52</v>
      </c>
      <c r="U79" s="11">
        <v>43.97</v>
      </c>
    </row>
    <row r="80" spans="1:21" x14ac:dyDescent="0.25">
      <c r="A80" s="23"/>
      <c r="B80" s="23"/>
      <c r="C80" s="50"/>
      <c r="D80" s="11">
        <v>2513.71</v>
      </c>
      <c r="E80" s="11">
        <v>541.24</v>
      </c>
      <c r="F80" s="11">
        <v>1287.72</v>
      </c>
      <c r="G80" s="11">
        <v>182.57</v>
      </c>
      <c r="H80" s="11">
        <v>827.58</v>
      </c>
      <c r="I80" s="11">
        <v>633.09</v>
      </c>
      <c r="J80" s="11">
        <v>97.51</v>
      </c>
      <c r="K80" s="11">
        <v>99.93</v>
      </c>
      <c r="L80" s="11">
        <v>449.27</v>
      </c>
      <c r="M80" s="11">
        <v>227.82</v>
      </c>
      <c r="N80" s="11">
        <v>310.45999999999998</v>
      </c>
      <c r="O80" s="11">
        <v>41.45</v>
      </c>
      <c r="P80" s="11">
        <v>98.22</v>
      </c>
      <c r="Q80" s="11">
        <v>43.68</v>
      </c>
      <c r="R80" s="11">
        <v>179.29</v>
      </c>
      <c r="S80" s="11">
        <v>160.4</v>
      </c>
      <c r="T80" s="11">
        <v>216.52</v>
      </c>
      <c r="U80" s="11">
        <v>43.97</v>
      </c>
    </row>
    <row r="81" spans="1:21" x14ac:dyDescent="0.25">
      <c r="A81" s="23"/>
      <c r="B81" s="23"/>
      <c r="C81" s="50"/>
      <c r="D81" s="11">
        <v>2513.71</v>
      </c>
      <c r="E81" s="11">
        <v>540.28</v>
      </c>
      <c r="F81" s="11">
        <v>1286.77</v>
      </c>
      <c r="G81" s="11">
        <v>176.21</v>
      </c>
      <c r="H81" s="11">
        <v>827.58</v>
      </c>
      <c r="I81" s="11">
        <v>610.86</v>
      </c>
      <c r="J81" s="11">
        <v>93.9</v>
      </c>
      <c r="K81" s="11">
        <v>96.55</v>
      </c>
      <c r="L81" s="11">
        <v>432.75</v>
      </c>
      <c r="M81" s="11">
        <v>227.82</v>
      </c>
      <c r="N81" s="11">
        <v>312.49</v>
      </c>
      <c r="O81" s="11">
        <v>40.200000000000003</v>
      </c>
      <c r="P81" s="11">
        <v>94.32</v>
      </c>
      <c r="Q81" s="11">
        <v>42.03</v>
      </c>
      <c r="R81" s="11">
        <v>179.29</v>
      </c>
      <c r="S81" s="11">
        <v>154.91</v>
      </c>
      <c r="T81" s="11">
        <v>216.52</v>
      </c>
      <c r="U81" s="11">
        <v>42.1</v>
      </c>
    </row>
    <row r="82" spans="1:21" x14ac:dyDescent="0.25">
      <c r="A82" s="23"/>
      <c r="B82" s="23"/>
      <c r="C82" s="50"/>
      <c r="D82" s="11">
        <v>2512.86</v>
      </c>
      <c r="E82" s="11">
        <v>540.28</v>
      </c>
      <c r="F82" s="11">
        <v>1285.83</v>
      </c>
      <c r="G82" s="11">
        <v>182.57</v>
      </c>
      <c r="H82" s="11">
        <v>826.82</v>
      </c>
      <c r="I82" s="11">
        <v>632.37</v>
      </c>
      <c r="J82" s="11">
        <v>97.51</v>
      </c>
      <c r="K82" s="11">
        <v>99.93</v>
      </c>
      <c r="L82" s="11">
        <v>448.17</v>
      </c>
      <c r="M82" s="11">
        <v>227.41</v>
      </c>
      <c r="N82" s="11">
        <v>311.48</v>
      </c>
      <c r="O82" s="11">
        <v>41.45</v>
      </c>
      <c r="P82" s="11">
        <v>98.22</v>
      </c>
      <c r="Q82" s="11">
        <v>43.68</v>
      </c>
      <c r="R82" s="11">
        <v>179.29</v>
      </c>
      <c r="S82" s="11">
        <v>161.5</v>
      </c>
      <c r="T82" s="11">
        <v>216.52</v>
      </c>
      <c r="U82" s="11">
        <v>43.97</v>
      </c>
    </row>
    <row r="83" spans="1:21" x14ac:dyDescent="0.25">
      <c r="A83" s="23"/>
      <c r="B83" s="23"/>
      <c r="C83" s="50"/>
      <c r="D83" s="11">
        <v>2512.0100000000002</v>
      </c>
      <c r="E83" s="11">
        <v>540.28</v>
      </c>
      <c r="F83" s="11">
        <v>1284.8900000000001</v>
      </c>
      <c r="G83" s="11">
        <v>181.66</v>
      </c>
      <c r="H83" s="11">
        <v>826.06</v>
      </c>
      <c r="I83" s="11">
        <v>625.91999999999996</v>
      </c>
      <c r="J83" s="11">
        <v>97.51</v>
      </c>
      <c r="K83" s="11">
        <v>99.93</v>
      </c>
      <c r="L83" s="11">
        <v>443.77</v>
      </c>
      <c r="M83" s="11">
        <v>227.41</v>
      </c>
      <c r="N83" s="11">
        <v>310.45999999999998</v>
      </c>
      <c r="O83" s="11">
        <v>41.45</v>
      </c>
      <c r="P83" s="11">
        <v>96.66</v>
      </c>
      <c r="Q83" s="11">
        <v>43.68</v>
      </c>
      <c r="R83" s="11">
        <v>179.29</v>
      </c>
      <c r="S83" s="11">
        <v>159.30000000000001</v>
      </c>
      <c r="T83" s="11">
        <v>216.52</v>
      </c>
      <c r="U83" s="11">
        <v>43.97</v>
      </c>
    </row>
    <row r="84" spans="1:21" x14ac:dyDescent="0.25">
      <c r="A84" s="23"/>
      <c r="B84" s="23"/>
      <c r="C84" s="50"/>
      <c r="D84" s="11">
        <v>2512.86</v>
      </c>
      <c r="E84" s="11">
        <v>539.33000000000004</v>
      </c>
      <c r="F84" s="11">
        <v>1284.8900000000001</v>
      </c>
      <c r="G84" s="11">
        <v>182.57</v>
      </c>
      <c r="H84" s="11">
        <v>826.06</v>
      </c>
      <c r="I84" s="11">
        <v>632.37</v>
      </c>
      <c r="J84" s="11">
        <v>97.51</v>
      </c>
      <c r="K84" s="11">
        <v>99.93</v>
      </c>
      <c r="L84" s="11">
        <v>448.17</v>
      </c>
      <c r="M84" s="11">
        <v>227.41</v>
      </c>
      <c r="N84" s="11">
        <v>310.45999999999998</v>
      </c>
      <c r="O84" s="11">
        <v>41.45</v>
      </c>
      <c r="P84" s="11">
        <v>98.22</v>
      </c>
      <c r="Q84" s="11">
        <v>43.68</v>
      </c>
      <c r="R84" s="11">
        <v>179.29</v>
      </c>
      <c r="S84" s="11">
        <v>160.4</v>
      </c>
      <c r="T84" s="11">
        <v>216.52</v>
      </c>
      <c r="U84" s="11">
        <v>43.97</v>
      </c>
    </row>
    <row r="85" spans="1:21" x14ac:dyDescent="0.25">
      <c r="A85" s="23"/>
      <c r="B85" s="23"/>
      <c r="C85" s="50"/>
      <c r="D85" s="11">
        <v>2512.0100000000002</v>
      </c>
      <c r="E85" s="11">
        <v>539.33000000000004</v>
      </c>
      <c r="F85" s="11">
        <v>1284.8900000000001</v>
      </c>
      <c r="G85" s="11">
        <v>182.57</v>
      </c>
      <c r="H85" s="11">
        <v>826.06</v>
      </c>
      <c r="I85" s="11">
        <v>633.79999999999995</v>
      </c>
      <c r="J85" s="11">
        <v>97.51</v>
      </c>
      <c r="K85" s="11">
        <v>99.93</v>
      </c>
      <c r="L85" s="11">
        <v>449.27</v>
      </c>
      <c r="M85" s="11">
        <v>227.41</v>
      </c>
      <c r="N85" s="11">
        <v>311.48</v>
      </c>
      <c r="O85" s="11">
        <v>41.45</v>
      </c>
      <c r="P85" s="11">
        <v>98.22</v>
      </c>
      <c r="Q85" s="11">
        <v>43.68</v>
      </c>
      <c r="R85" s="11">
        <v>179.29</v>
      </c>
      <c r="S85" s="11">
        <v>161.5</v>
      </c>
      <c r="T85" s="11">
        <v>216.52</v>
      </c>
      <c r="U85" s="11">
        <v>43.97</v>
      </c>
    </row>
    <row r="86" spans="1:21" x14ac:dyDescent="0.25">
      <c r="A86" s="23"/>
      <c r="B86" s="23"/>
      <c r="C86" s="22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</row>
    <row r="87" spans="1:21" x14ac:dyDescent="0.25">
      <c r="A87" s="23"/>
      <c r="B87" s="23"/>
      <c r="C87" s="22" t="s">
        <v>41</v>
      </c>
      <c r="D87" s="11">
        <v>2512.9814285714288</v>
      </c>
      <c r="E87" s="11">
        <v>540.2828571428571</v>
      </c>
      <c r="F87" s="11">
        <v>1286.1014285714286</v>
      </c>
      <c r="G87" s="11">
        <v>181.66142857142856</v>
      </c>
      <c r="H87" s="11">
        <v>826.92857142857144</v>
      </c>
      <c r="I87" s="11">
        <v>629.09285714285704</v>
      </c>
      <c r="J87" s="11">
        <v>97.067142857142855</v>
      </c>
      <c r="K87" s="11">
        <v>99.51571428571431</v>
      </c>
      <c r="L87" s="11">
        <v>445.96714285714285</v>
      </c>
      <c r="M87" s="11">
        <v>227.58571428571432</v>
      </c>
      <c r="N87" s="11">
        <v>311.04142857142858</v>
      </c>
      <c r="O87" s="11">
        <v>41.271428571428565</v>
      </c>
      <c r="P87" s="11">
        <v>97.440000000000012</v>
      </c>
      <c r="Q87" s="11">
        <v>43.562857142857141</v>
      </c>
      <c r="R87" s="11">
        <v>179.29</v>
      </c>
      <c r="S87" s="11">
        <v>159.92999999999998</v>
      </c>
      <c r="T87" s="11">
        <v>216.52</v>
      </c>
      <c r="U87" s="11">
        <v>43.702857142857134</v>
      </c>
    </row>
    <row r="88" spans="1:21" x14ac:dyDescent="0.25">
      <c r="A88" s="23"/>
      <c r="B88" s="23"/>
      <c r="C88" s="22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spans="1:21" x14ac:dyDescent="0.25">
      <c r="A89" s="23"/>
      <c r="B89" s="23"/>
      <c r="C89" s="50">
        <v>2E-3</v>
      </c>
      <c r="D89" s="11">
        <v>2314.92</v>
      </c>
      <c r="E89" s="11">
        <v>491.69</v>
      </c>
      <c r="F89" s="11">
        <v>1228.4100000000001</v>
      </c>
      <c r="G89" s="11">
        <v>161.68</v>
      </c>
      <c r="H89" s="11">
        <v>790.28</v>
      </c>
      <c r="I89" s="11">
        <v>645.99</v>
      </c>
      <c r="J89" s="11">
        <v>106.28</v>
      </c>
      <c r="K89" s="11">
        <v>108.13</v>
      </c>
      <c r="L89" s="11">
        <v>470.19</v>
      </c>
      <c r="M89" s="11">
        <v>233.54</v>
      </c>
      <c r="N89" s="11">
        <v>324.62</v>
      </c>
      <c r="O89" s="11">
        <v>40.619999999999997</v>
      </c>
      <c r="P89" s="11">
        <v>97.44</v>
      </c>
      <c r="Q89" s="11">
        <v>44.51</v>
      </c>
      <c r="R89" s="11">
        <v>180.11</v>
      </c>
      <c r="S89" s="11">
        <v>157.1</v>
      </c>
      <c r="T89" s="11">
        <v>197.98</v>
      </c>
      <c r="U89" s="11">
        <v>40.229999999999997</v>
      </c>
    </row>
    <row r="90" spans="1:21" x14ac:dyDescent="0.25">
      <c r="A90" s="23"/>
      <c r="B90" s="23"/>
      <c r="C90" s="50"/>
      <c r="D90" s="11">
        <v>2314.0700000000002</v>
      </c>
      <c r="E90" s="11">
        <v>491.69</v>
      </c>
      <c r="F90" s="11">
        <v>1228.4100000000001</v>
      </c>
      <c r="G90" s="11">
        <v>161.68</v>
      </c>
      <c r="H90" s="11">
        <v>791.04</v>
      </c>
      <c r="I90" s="11">
        <v>646.71</v>
      </c>
      <c r="J90" s="11">
        <v>106.28</v>
      </c>
      <c r="K90" s="11">
        <v>108.13</v>
      </c>
      <c r="L90" s="11">
        <v>470.19</v>
      </c>
      <c r="M90" s="11">
        <v>233.54</v>
      </c>
      <c r="N90" s="11">
        <v>323.61</v>
      </c>
      <c r="O90" s="11">
        <v>40.619999999999997</v>
      </c>
      <c r="P90" s="11">
        <v>97.44</v>
      </c>
      <c r="Q90" s="11">
        <v>44.51</v>
      </c>
      <c r="R90" s="11">
        <v>179.29</v>
      </c>
      <c r="S90" s="11">
        <v>156.01</v>
      </c>
      <c r="T90" s="11">
        <v>197.98</v>
      </c>
      <c r="U90" s="11">
        <v>40.229999999999997</v>
      </c>
    </row>
    <row r="91" spans="1:21" x14ac:dyDescent="0.25">
      <c r="A91" s="23"/>
      <c r="B91" s="23"/>
      <c r="C91" s="50"/>
      <c r="D91" s="11">
        <v>2316.62</v>
      </c>
      <c r="E91" s="11">
        <v>492.64</v>
      </c>
      <c r="F91" s="11">
        <v>1228.4100000000001</v>
      </c>
      <c r="G91" s="11">
        <v>160.77000000000001</v>
      </c>
      <c r="H91" s="11">
        <v>791.04</v>
      </c>
      <c r="I91" s="11">
        <v>635.95000000000005</v>
      </c>
      <c r="J91" s="11">
        <v>106.28</v>
      </c>
      <c r="K91" s="11">
        <v>107.65</v>
      </c>
      <c r="L91" s="11">
        <v>463.59</v>
      </c>
      <c r="M91" s="11">
        <v>233.54</v>
      </c>
      <c r="N91" s="11">
        <v>324.62</v>
      </c>
      <c r="O91" s="11">
        <v>40.619999999999997</v>
      </c>
      <c r="P91" s="11">
        <v>95.88</v>
      </c>
      <c r="Q91" s="11">
        <v>43.68</v>
      </c>
      <c r="R91" s="11">
        <v>180.11</v>
      </c>
      <c r="S91" s="11">
        <v>153.81</v>
      </c>
      <c r="T91" s="11">
        <v>197.98</v>
      </c>
      <c r="U91" s="11">
        <v>40.229999999999997</v>
      </c>
    </row>
    <row r="92" spans="1:21" x14ac:dyDescent="0.25">
      <c r="A92" s="23"/>
      <c r="B92" s="23"/>
      <c r="C92" s="50"/>
      <c r="D92" s="11">
        <v>2314.92</v>
      </c>
      <c r="E92" s="11">
        <v>491.69</v>
      </c>
      <c r="F92" s="11">
        <v>1228.4100000000001</v>
      </c>
      <c r="G92" s="11">
        <v>160.77000000000001</v>
      </c>
      <c r="H92" s="11">
        <v>791.04</v>
      </c>
      <c r="I92" s="11">
        <v>642.41</v>
      </c>
      <c r="J92" s="11">
        <v>105.76</v>
      </c>
      <c r="K92" s="11">
        <v>107.65</v>
      </c>
      <c r="L92" s="11">
        <v>467.99</v>
      </c>
      <c r="M92" s="11">
        <v>233.95</v>
      </c>
      <c r="N92" s="11">
        <v>324.62</v>
      </c>
      <c r="O92" s="11">
        <v>40.619999999999997</v>
      </c>
      <c r="P92" s="11">
        <v>96.66</v>
      </c>
      <c r="Q92" s="11">
        <v>44.51</v>
      </c>
      <c r="R92" s="11">
        <v>180.11</v>
      </c>
      <c r="S92" s="11">
        <v>156.01</v>
      </c>
      <c r="T92" s="11">
        <v>197.98</v>
      </c>
      <c r="U92" s="11">
        <v>40.229999999999997</v>
      </c>
    </row>
    <row r="93" spans="1:21" x14ac:dyDescent="0.25">
      <c r="A93" s="23"/>
      <c r="B93" s="23"/>
      <c r="C93" s="50"/>
      <c r="D93" s="11">
        <v>2314.92</v>
      </c>
      <c r="E93" s="11">
        <v>491.69</v>
      </c>
      <c r="F93" s="11">
        <v>1228.4100000000001</v>
      </c>
      <c r="G93" s="11">
        <v>162.59</v>
      </c>
      <c r="H93" s="11">
        <v>791.04</v>
      </c>
      <c r="I93" s="11">
        <v>644.55999999999995</v>
      </c>
      <c r="J93" s="11">
        <v>106.28</v>
      </c>
      <c r="K93" s="11">
        <v>108.13</v>
      </c>
      <c r="L93" s="11">
        <v>469.09</v>
      </c>
      <c r="M93" s="11">
        <v>233.95</v>
      </c>
      <c r="N93" s="11">
        <v>324.62</v>
      </c>
      <c r="O93" s="11">
        <v>40.619999999999997</v>
      </c>
      <c r="P93" s="11">
        <v>96.66</v>
      </c>
      <c r="Q93" s="11">
        <v>44.51</v>
      </c>
      <c r="R93" s="11">
        <v>180.11</v>
      </c>
      <c r="S93" s="11">
        <v>154.91</v>
      </c>
      <c r="T93" s="11">
        <v>197.98</v>
      </c>
      <c r="U93" s="11">
        <v>40.229999999999997</v>
      </c>
    </row>
    <row r="94" spans="1:21" x14ac:dyDescent="0.25">
      <c r="A94" s="23"/>
      <c r="B94" s="23"/>
      <c r="C94" s="50"/>
      <c r="D94" s="11">
        <v>2315.77</v>
      </c>
      <c r="E94" s="11">
        <v>491.69</v>
      </c>
      <c r="F94" s="11">
        <v>1227.47</v>
      </c>
      <c r="G94" s="11">
        <v>160.77000000000001</v>
      </c>
      <c r="H94" s="11">
        <v>791.04</v>
      </c>
      <c r="I94" s="11">
        <v>643.12</v>
      </c>
      <c r="J94" s="11">
        <v>105.76</v>
      </c>
      <c r="K94" s="11">
        <v>107.65</v>
      </c>
      <c r="L94" s="11">
        <v>467.99</v>
      </c>
      <c r="M94" s="11">
        <v>233.95</v>
      </c>
      <c r="N94" s="11">
        <v>324.62</v>
      </c>
      <c r="O94" s="11">
        <v>40.619999999999997</v>
      </c>
      <c r="P94" s="11">
        <v>96.66</v>
      </c>
      <c r="Q94" s="11">
        <v>44.51</v>
      </c>
      <c r="R94" s="11">
        <v>180.11</v>
      </c>
      <c r="S94" s="11">
        <v>153.81</v>
      </c>
      <c r="T94" s="11">
        <v>197.98</v>
      </c>
      <c r="U94" s="11">
        <v>40.229999999999997</v>
      </c>
    </row>
    <row r="95" spans="1:21" x14ac:dyDescent="0.25">
      <c r="A95" s="23"/>
      <c r="B95" s="23"/>
      <c r="C95" s="22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</row>
    <row r="96" spans="1:21" x14ac:dyDescent="0.25">
      <c r="A96" s="23"/>
      <c r="B96" s="23"/>
      <c r="C96" s="22" t="s">
        <v>41</v>
      </c>
      <c r="D96" s="11">
        <v>2315.2033333333334</v>
      </c>
      <c r="E96" s="11">
        <v>491.84833333333336</v>
      </c>
      <c r="F96" s="11">
        <v>1228.2533333333333</v>
      </c>
      <c r="G96" s="11">
        <v>161.37666666666667</v>
      </c>
      <c r="H96" s="11">
        <v>790.9133333333333</v>
      </c>
      <c r="I96" s="11">
        <v>643.12333333333333</v>
      </c>
      <c r="J96" s="11">
        <v>106.10666666666667</v>
      </c>
      <c r="K96" s="11">
        <v>107.88999999999999</v>
      </c>
      <c r="L96" s="11">
        <v>468.17333333333335</v>
      </c>
      <c r="M96" s="11">
        <v>233.745</v>
      </c>
      <c r="N96" s="11">
        <v>324.45166666666665</v>
      </c>
      <c r="O96" s="11">
        <v>40.619999999999997</v>
      </c>
      <c r="P96" s="11">
        <v>96.789999999999978</v>
      </c>
      <c r="Q96" s="11">
        <v>44.371666666666663</v>
      </c>
      <c r="R96" s="11">
        <v>179.97333333333336</v>
      </c>
      <c r="S96" s="11">
        <v>155.27500000000001</v>
      </c>
      <c r="T96" s="11">
        <v>197.98</v>
      </c>
      <c r="U96" s="11">
        <v>40.229999999999997</v>
      </c>
    </row>
    <row r="97" spans="1:21" x14ac:dyDescent="0.25">
      <c r="A97" s="23"/>
      <c r="B97" s="23"/>
      <c r="C97" s="22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</row>
    <row r="98" spans="1:21" x14ac:dyDescent="0.25">
      <c r="A98" s="23"/>
      <c r="B98" s="23"/>
      <c r="C98" s="50">
        <v>4.0000000000000001E-3</v>
      </c>
      <c r="D98" s="11">
        <v>3020.02</v>
      </c>
      <c r="E98" s="11">
        <v>707.04</v>
      </c>
      <c r="F98" s="11">
        <v>1478.8</v>
      </c>
      <c r="G98" s="11">
        <v>214.36</v>
      </c>
      <c r="H98" s="11">
        <v>1045.33</v>
      </c>
      <c r="I98" s="11">
        <v>774.33</v>
      </c>
      <c r="J98" s="11">
        <v>157.87</v>
      </c>
      <c r="K98" s="11">
        <v>158.82</v>
      </c>
      <c r="L98" s="11">
        <v>630.96</v>
      </c>
      <c r="M98" s="11">
        <v>293.26</v>
      </c>
      <c r="N98" s="11">
        <v>366.09</v>
      </c>
      <c r="O98" s="11">
        <v>46.06</v>
      </c>
      <c r="P98" s="11">
        <v>101.34</v>
      </c>
      <c r="Q98" s="11">
        <v>47.8</v>
      </c>
      <c r="R98" s="11">
        <v>196.49</v>
      </c>
      <c r="S98" s="11">
        <v>156.01</v>
      </c>
      <c r="T98" s="11">
        <v>202.17</v>
      </c>
      <c r="U98" s="11">
        <v>43.04</v>
      </c>
    </row>
    <row r="99" spans="1:21" x14ac:dyDescent="0.25">
      <c r="A99" s="23"/>
      <c r="B99" s="23"/>
      <c r="C99" s="50"/>
      <c r="D99" s="11">
        <v>3020.87</v>
      </c>
      <c r="E99" s="11">
        <v>707.04</v>
      </c>
      <c r="F99" s="11">
        <v>1479.74</v>
      </c>
      <c r="G99" s="11">
        <v>218.91</v>
      </c>
      <c r="H99" s="11">
        <v>1045.33</v>
      </c>
      <c r="I99" s="11">
        <v>784.37</v>
      </c>
      <c r="J99" s="11">
        <v>158.38999999999999</v>
      </c>
      <c r="K99" s="11">
        <v>159.30000000000001</v>
      </c>
      <c r="L99" s="11">
        <v>637.57000000000005</v>
      </c>
      <c r="M99" s="11">
        <v>293.26</v>
      </c>
      <c r="N99" s="11">
        <v>365.07</v>
      </c>
      <c r="O99" s="11">
        <v>46.06</v>
      </c>
      <c r="P99" s="11">
        <v>102.9</v>
      </c>
      <c r="Q99" s="11">
        <v>47.8</v>
      </c>
      <c r="R99" s="11">
        <v>196.49</v>
      </c>
      <c r="S99" s="11">
        <v>158.19999999999999</v>
      </c>
      <c r="T99" s="11">
        <v>202.77</v>
      </c>
      <c r="U99" s="11">
        <v>43.04</v>
      </c>
    </row>
    <row r="100" spans="1:21" x14ac:dyDescent="0.25">
      <c r="A100" s="23"/>
      <c r="B100" s="23"/>
      <c r="C100" s="50"/>
      <c r="D100" s="11">
        <v>3020.02</v>
      </c>
      <c r="E100" s="11">
        <v>706.08</v>
      </c>
      <c r="F100" s="11">
        <v>1478.8</v>
      </c>
      <c r="G100" s="11">
        <v>217.09</v>
      </c>
      <c r="H100" s="11">
        <v>1045.33</v>
      </c>
      <c r="I100" s="11">
        <v>783.65</v>
      </c>
      <c r="J100" s="11">
        <v>157.87</v>
      </c>
      <c r="K100" s="11">
        <v>158.82</v>
      </c>
      <c r="L100" s="11">
        <v>637.57000000000005</v>
      </c>
      <c r="M100" s="11">
        <v>293.26</v>
      </c>
      <c r="N100" s="11">
        <v>366.09</v>
      </c>
      <c r="O100" s="11">
        <v>46.06</v>
      </c>
      <c r="P100" s="11">
        <v>102.9</v>
      </c>
      <c r="Q100" s="11">
        <v>47.8</v>
      </c>
      <c r="R100" s="11">
        <v>196.49</v>
      </c>
      <c r="S100" s="11">
        <v>158.19999999999999</v>
      </c>
      <c r="T100" s="11">
        <v>202.17</v>
      </c>
      <c r="U100" s="11">
        <v>43.04</v>
      </c>
    </row>
    <row r="101" spans="1:21" x14ac:dyDescent="0.25">
      <c r="A101" s="23"/>
      <c r="B101" s="23"/>
      <c r="C101" s="50"/>
      <c r="D101" s="11">
        <v>3020.87</v>
      </c>
      <c r="E101" s="11">
        <v>707.04</v>
      </c>
      <c r="F101" s="11">
        <v>1479.74</v>
      </c>
      <c r="G101" s="11">
        <v>215.27</v>
      </c>
      <c r="H101" s="11">
        <v>1046.0899999999999</v>
      </c>
      <c r="I101" s="11">
        <v>776.48</v>
      </c>
      <c r="J101" s="11">
        <v>156.84</v>
      </c>
      <c r="K101" s="11">
        <v>157.37</v>
      </c>
      <c r="L101" s="11">
        <v>632.05999999999995</v>
      </c>
      <c r="M101" s="11">
        <v>293.26</v>
      </c>
      <c r="N101" s="11">
        <v>366.09</v>
      </c>
      <c r="O101" s="11">
        <v>45.64</v>
      </c>
      <c r="P101" s="11">
        <v>102.12</v>
      </c>
      <c r="Q101" s="11">
        <v>47.8</v>
      </c>
      <c r="R101" s="11">
        <v>196.49</v>
      </c>
      <c r="S101" s="11">
        <v>156.01</v>
      </c>
      <c r="T101" s="11">
        <v>202.17</v>
      </c>
      <c r="U101" s="11">
        <v>42.1</v>
      </c>
    </row>
    <row r="102" spans="1:21" x14ac:dyDescent="0.25">
      <c r="A102" s="23"/>
      <c r="B102" s="23"/>
      <c r="C102" s="50"/>
      <c r="D102" s="11">
        <v>3020.02</v>
      </c>
      <c r="E102" s="11">
        <v>707.04</v>
      </c>
      <c r="F102" s="11">
        <v>1478.8</v>
      </c>
      <c r="G102" s="11">
        <v>217.09</v>
      </c>
      <c r="H102" s="11">
        <v>1045.33</v>
      </c>
      <c r="I102" s="11">
        <v>777.91</v>
      </c>
      <c r="J102" s="11">
        <v>158.9</v>
      </c>
      <c r="K102" s="11">
        <v>159.79</v>
      </c>
      <c r="L102" s="11">
        <v>633.16999999999996</v>
      </c>
      <c r="M102" s="11">
        <v>293.26</v>
      </c>
      <c r="N102" s="11">
        <v>366.09</v>
      </c>
      <c r="O102" s="11">
        <v>46.48</v>
      </c>
      <c r="P102" s="11">
        <v>102.12</v>
      </c>
      <c r="Q102" s="11">
        <v>47.8</v>
      </c>
      <c r="R102" s="11">
        <v>196.49</v>
      </c>
      <c r="S102" s="11">
        <v>157.1</v>
      </c>
      <c r="T102" s="11">
        <v>202.17</v>
      </c>
      <c r="U102" s="11">
        <v>43.04</v>
      </c>
    </row>
    <row r="103" spans="1:21" x14ac:dyDescent="0.25">
      <c r="A103" s="23"/>
      <c r="B103" s="23"/>
      <c r="C103" s="50"/>
      <c r="D103" s="11">
        <v>3020.02</v>
      </c>
      <c r="E103" s="11">
        <v>707.04</v>
      </c>
      <c r="F103" s="11">
        <v>1478.8</v>
      </c>
      <c r="G103" s="11">
        <v>218</v>
      </c>
      <c r="H103" s="11">
        <v>1045.33</v>
      </c>
      <c r="I103" s="11">
        <v>786.52</v>
      </c>
      <c r="J103" s="11">
        <v>158.38999999999999</v>
      </c>
      <c r="K103" s="11">
        <v>159.30000000000001</v>
      </c>
      <c r="L103" s="11">
        <v>639.77</v>
      </c>
      <c r="M103" s="11">
        <v>293.26</v>
      </c>
      <c r="N103" s="11">
        <v>366.09</v>
      </c>
      <c r="O103" s="11">
        <v>46.06</v>
      </c>
      <c r="P103" s="11">
        <v>102.9</v>
      </c>
      <c r="Q103" s="11">
        <v>48.63</v>
      </c>
      <c r="R103" s="11">
        <v>196.49</v>
      </c>
      <c r="S103" s="11">
        <v>158.19999999999999</v>
      </c>
      <c r="T103" s="11">
        <v>202.17</v>
      </c>
      <c r="U103" s="11">
        <v>43.04</v>
      </c>
    </row>
    <row r="104" spans="1:21" x14ac:dyDescent="0.25">
      <c r="A104" s="23"/>
      <c r="B104" s="23"/>
      <c r="C104" s="22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</row>
    <row r="105" spans="1:21" x14ac:dyDescent="0.25">
      <c r="A105" s="23"/>
      <c r="B105" s="23"/>
      <c r="C105" s="22" t="s">
        <v>41</v>
      </c>
      <c r="D105" s="11">
        <v>3020.3033333333333</v>
      </c>
      <c r="E105" s="11">
        <v>706.88</v>
      </c>
      <c r="F105" s="11">
        <v>1479.1133333333335</v>
      </c>
      <c r="G105" s="11">
        <v>216.78666666666666</v>
      </c>
      <c r="H105" s="11">
        <v>1045.4566666666667</v>
      </c>
      <c r="I105" s="11">
        <v>780.54333333333341</v>
      </c>
      <c r="J105" s="11">
        <v>158.04333333333332</v>
      </c>
      <c r="K105" s="11">
        <v>158.89999999999998</v>
      </c>
      <c r="L105" s="11">
        <v>635.18333333333339</v>
      </c>
      <c r="M105" s="11">
        <v>293.26</v>
      </c>
      <c r="N105" s="11">
        <v>365.92</v>
      </c>
      <c r="O105" s="11">
        <v>46.06</v>
      </c>
      <c r="P105" s="11">
        <v>102.38</v>
      </c>
      <c r="Q105" s="11">
        <v>47.938333333333333</v>
      </c>
      <c r="R105" s="11">
        <v>196.49</v>
      </c>
      <c r="S105" s="11">
        <v>157.28666666666666</v>
      </c>
      <c r="T105" s="11">
        <v>202.26999999999998</v>
      </c>
      <c r="U105" s="11">
        <v>42.883333333333333</v>
      </c>
    </row>
    <row r="106" spans="1:21" x14ac:dyDescent="0.25">
      <c r="A106" s="17"/>
      <c r="B106" s="17"/>
      <c r="C106" s="22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</row>
    <row r="107" spans="1:21" x14ac:dyDescent="0.25">
      <c r="A107" s="23">
        <v>3</v>
      </c>
      <c r="B107" s="23" t="s">
        <v>34</v>
      </c>
      <c r="C107" s="51" t="s">
        <v>40</v>
      </c>
      <c r="D107" s="11">
        <v>8161.27</v>
      </c>
      <c r="E107" s="11">
        <v>2338.37</v>
      </c>
      <c r="F107" s="11">
        <v>3544.04</v>
      </c>
      <c r="G107" s="11">
        <v>634.01</v>
      </c>
      <c r="H107" s="11">
        <v>2631.97</v>
      </c>
      <c r="I107" s="11">
        <v>1696.35</v>
      </c>
      <c r="J107" s="11">
        <v>521.07000000000005</v>
      </c>
      <c r="K107" s="11">
        <v>506.4</v>
      </c>
      <c r="L107" s="11">
        <v>1738.73</v>
      </c>
      <c r="M107" s="11">
        <v>593.05999999999995</v>
      </c>
      <c r="N107" s="11">
        <v>649.25</v>
      </c>
      <c r="O107" s="11">
        <v>82.07</v>
      </c>
      <c r="P107" s="11">
        <v>154.35</v>
      </c>
      <c r="Q107" s="11">
        <v>81.59</v>
      </c>
      <c r="R107" s="11">
        <v>366.77</v>
      </c>
      <c r="S107" s="11">
        <v>261.47000000000003</v>
      </c>
      <c r="T107" s="11">
        <v>318.8</v>
      </c>
      <c r="U107" s="11">
        <v>76.72</v>
      </c>
    </row>
    <row r="108" spans="1:21" x14ac:dyDescent="0.25">
      <c r="A108" s="23"/>
      <c r="B108" s="23"/>
      <c r="C108" s="51"/>
      <c r="D108" s="11">
        <v>8159.57</v>
      </c>
      <c r="E108" s="11">
        <v>2338.37</v>
      </c>
      <c r="F108" s="11">
        <v>3544.98</v>
      </c>
      <c r="G108" s="11">
        <v>610.39</v>
      </c>
      <c r="H108" s="11">
        <v>2632.73</v>
      </c>
      <c r="I108" s="11">
        <v>1631.83</v>
      </c>
      <c r="J108" s="11">
        <v>501.47</v>
      </c>
      <c r="K108" s="11">
        <v>487.09</v>
      </c>
      <c r="L108" s="11">
        <v>1672.66</v>
      </c>
      <c r="M108" s="11">
        <v>593.05999999999995</v>
      </c>
      <c r="N108" s="11">
        <v>651.27</v>
      </c>
      <c r="O108" s="11">
        <v>78.72</v>
      </c>
      <c r="P108" s="11">
        <v>148.88999999999999</v>
      </c>
      <c r="Q108" s="11">
        <v>78.3</v>
      </c>
      <c r="R108" s="11">
        <v>366.77</v>
      </c>
      <c r="S108" s="11">
        <v>251.59</v>
      </c>
      <c r="T108" s="11">
        <v>318.8</v>
      </c>
      <c r="U108" s="11">
        <v>73.91</v>
      </c>
    </row>
    <row r="109" spans="1:21" x14ac:dyDescent="0.25">
      <c r="A109" s="23"/>
      <c r="B109" s="23"/>
      <c r="C109" s="51"/>
      <c r="D109" s="11">
        <v>8161.27</v>
      </c>
      <c r="E109" s="11">
        <v>2338.37</v>
      </c>
      <c r="F109" s="11">
        <v>3544.04</v>
      </c>
      <c r="G109" s="11">
        <v>636.73</v>
      </c>
      <c r="H109" s="11">
        <v>2632.73</v>
      </c>
      <c r="I109" s="11">
        <v>1703.52</v>
      </c>
      <c r="J109" s="11">
        <v>523.14</v>
      </c>
      <c r="K109" s="11">
        <v>508.33</v>
      </c>
      <c r="L109" s="11">
        <v>1746.43</v>
      </c>
      <c r="M109" s="11">
        <v>593.47</v>
      </c>
      <c r="N109" s="11">
        <v>651.27</v>
      </c>
      <c r="O109" s="11">
        <v>82.07</v>
      </c>
      <c r="P109" s="11">
        <v>155.13</v>
      </c>
      <c r="Q109" s="11">
        <v>81.59</v>
      </c>
      <c r="R109" s="11">
        <v>366.77</v>
      </c>
      <c r="S109" s="11">
        <v>261.47000000000003</v>
      </c>
      <c r="T109" s="11">
        <v>318.8</v>
      </c>
      <c r="U109" s="11">
        <v>76.72</v>
      </c>
    </row>
    <row r="110" spans="1:21" x14ac:dyDescent="0.25">
      <c r="A110" s="23"/>
      <c r="B110" s="23"/>
      <c r="C110" s="51"/>
      <c r="D110" s="11">
        <v>8162.97</v>
      </c>
      <c r="E110" s="11">
        <v>2337.41</v>
      </c>
      <c r="F110" s="11">
        <v>3542.16</v>
      </c>
      <c r="G110" s="11">
        <v>630.38</v>
      </c>
      <c r="H110" s="11">
        <v>2631.21</v>
      </c>
      <c r="I110" s="11">
        <v>1678.43</v>
      </c>
      <c r="J110" s="11">
        <v>522.62</v>
      </c>
      <c r="K110" s="11">
        <v>507.36</v>
      </c>
      <c r="L110" s="11">
        <v>1720.01</v>
      </c>
      <c r="M110" s="11">
        <v>593.05999999999995</v>
      </c>
      <c r="N110" s="11">
        <v>645.20000000000005</v>
      </c>
      <c r="O110" s="11">
        <v>82.49</v>
      </c>
      <c r="P110" s="11">
        <v>152.79</v>
      </c>
      <c r="Q110" s="11">
        <v>80.77</v>
      </c>
      <c r="R110" s="11">
        <v>366.77</v>
      </c>
      <c r="S110" s="11">
        <v>258.18</v>
      </c>
      <c r="T110" s="11">
        <v>318.8</v>
      </c>
      <c r="U110" s="11">
        <v>76.72</v>
      </c>
    </row>
    <row r="111" spans="1:21" x14ac:dyDescent="0.25">
      <c r="A111" s="23"/>
      <c r="B111" s="23"/>
      <c r="C111" s="51"/>
      <c r="D111" s="11">
        <v>8157.03</v>
      </c>
      <c r="E111" s="11">
        <v>2337.41</v>
      </c>
      <c r="F111" s="11">
        <v>3544.04</v>
      </c>
      <c r="G111" s="11">
        <v>636.73</v>
      </c>
      <c r="H111" s="11">
        <v>2631.97</v>
      </c>
      <c r="I111" s="11">
        <v>1702.81</v>
      </c>
      <c r="J111" s="11">
        <v>522.62</v>
      </c>
      <c r="K111" s="11">
        <v>507.84</v>
      </c>
      <c r="L111" s="11">
        <v>1745.33</v>
      </c>
      <c r="M111" s="11">
        <v>593.05999999999995</v>
      </c>
      <c r="N111" s="11">
        <v>649.25</v>
      </c>
      <c r="O111" s="11">
        <v>82.07</v>
      </c>
      <c r="P111" s="11">
        <v>155.13</v>
      </c>
      <c r="Q111" s="11">
        <v>81.59</v>
      </c>
      <c r="R111" s="11">
        <v>366.77</v>
      </c>
      <c r="S111" s="11">
        <v>260.38</v>
      </c>
      <c r="T111" s="11">
        <v>318.8</v>
      </c>
      <c r="U111" s="11">
        <v>76.72</v>
      </c>
    </row>
    <row r="112" spans="1:21" x14ac:dyDescent="0.25">
      <c r="A112" s="23"/>
      <c r="B112" s="23"/>
      <c r="C112" s="5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</row>
    <row r="113" spans="1:21" x14ac:dyDescent="0.25">
      <c r="A113" s="23"/>
      <c r="B113" s="23"/>
      <c r="C113" s="22" t="s">
        <v>41</v>
      </c>
      <c r="D113" s="11">
        <v>8160.4220000000005</v>
      </c>
      <c r="E113" s="11">
        <v>2337.9859999999999</v>
      </c>
      <c r="F113" s="11">
        <v>3543.8520000000003</v>
      </c>
      <c r="G113" s="11">
        <v>629.64800000000002</v>
      </c>
      <c r="H113" s="11">
        <v>2632.1219999999998</v>
      </c>
      <c r="I113" s="11">
        <v>1682.5880000000002</v>
      </c>
      <c r="J113" s="11">
        <v>518.18399999999997</v>
      </c>
      <c r="K113" s="11">
        <v>503.404</v>
      </c>
      <c r="L113" s="11">
        <v>1724.6320000000001</v>
      </c>
      <c r="M113" s="11">
        <v>593.14199999999994</v>
      </c>
      <c r="N113" s="11">
        <v>649.24799999999993</v>
      </c>
      <c r="O113" s="11">
        <v>81.483999999999995</v>
      </c>
      <c r="P113" s="11">
        <v>153.25799999999998</v>
      </c>
      <c r="Q113" s="11">
        <v>80.768000000000001</v>
      </c>
      <c r="R113" s="11">
        <v>366.77</v>
      </c>
      <c r="S113" s="11">
        <v>258.61800000000005</v>
      </c>
      <c r="T113" s="11">
        <v>318.8</v>
      </c>
      <c r="U113" s="11">
        <v>76.157999999999987</v>
      </c>
    </row>
    <row r="114" spans="1:21" x14ac:dyDescent="0.25">
      <c r="A114" s="23"/>
      <c r="B114" s="23"/>
      <c r="C114" s="22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</row>
    <row r="115" spans="1:21" x14ac:dyDescent="0.25">
      <c r="A115" s="23"/>
      <c r="B115" s="23"/>
      <c r="C115" s="50">
        <v>2.0000000000000001E-4</v>
      </c>
      <c r="D115" s="11">
        <v>2989.44</v>
      </c>
      <c r="E115" s="11">
        <v>525.04</v>
      </c>
      <c r="F115" s="11">
        <v>1188.8800000000001</v>
      </c>
      <c r="G115" s="11">
        <v>115.36</v>
      </c>
      <c r="H115" s="11">
        <v>532.94000000000005</v>
      </c>
      <c r="I115" s="11">
        <v>507.62</v>
      </c>
      <c r="J115" s="11">
        <v>46.95</v>
      </c>
      <c r="K115" s="11">
        <v>46.83</v>
      </c>
      <c r="L115" s="11">
        <v>138.75</v>
      </c>
      <c r="M115" s="11">
        <v>74.849999999999994</v>
      </c>
      <c r="N115" s="11">
        <v>102.14</v>
      </c>
      <c r="O115" s="11">
        <v>13.4</v>
      </c>
      <c r="P115" s="11">
        <v>55.35</v>
      </c>
      <c r="Q115" s="11">
        <v>27.2</v>
      </c>
      <c r="R115" s="11">
        <v>123.62</v>
      </c>
      <c r="S115" s="11">
        <v>159.30000000000001</v>
      </c>
      <c r="T115" s="11">
        <v>234.47</v>
      </c>
      <c r="U115" s="11">
        <v>47.71</v>
      </c>
    </row>
    <row r="116" spans="1:21" x14ac:dyDescent="0.25">
      <c r="A116" s="23"/>
      <c r="B116" s="23"/>
      <c r="C116" s="50"/>
      <c r="D116" s="11">
        <v>2984.34</v>
      </c>
      <c r="E116" s="11">
        <v>525.04</v>
      </c>
      <c r="F116" s="11">
        <v>1187.94</v>
      </c>
      <c r="G116" s="11">
        <v>114.45</v>
      </c>
      <c r="H116" s="11">
        <v>532.17999999999995</v>
      </c>
      <c r="I116" s="11">
        <v>501.16</v>
      </c>
      <c r="J116" s="11">
        <v>46.95</v>
      </c>
      <c r="K116" s="11">
        <v>46.83</v>
      </c>
      <c r="L116" s="11">
        <v>137.63999999999999</v>
      </c>
      <c r="M116" s="11">
        <v>74.849999999999994</v>
      </c>
      <c r="N116" s="11">
        <v>102.14</v>
      </c>
      <c r="O116" s="11">
        <v>13.82</v>
      </c>
      <c r="P116" s="11">
        <v>54.57</v>
      </c>
      <c r="Q116" s="11">
        <v>27.2</v>
      </c>
      <c r="R116" s="11">
        <v>123.62</v>
      </c>
      <c r="S116" s="11">
        <v>156.01</v>
      </c>
      <c r="T116" s="11">
        <v>234.47</v>
      </c>
      <c r="U116" s="11">
        <v>47.71</v>
      </c>
    </row>
    <row r="117" spans="1:21" x14ac:dyDescent="0.25">
      <c r="A117" s="23"/>
      <c r="B117" s="23"/>
      <c r="C117" s="50"/>
      <c r="D117" s="11">
        <v>2988.59</v>
      </c>
      <c r="E117" s="11">
        <v>525.04</v>
      </c>
      <c r="F117" s="11">
        <v>1188.8800000000001</v>
      </c>
      <c r="G117" s="11">
        <v>116.27</v>
      </c>
      <c r="H117" s="11">
        <v>532.94000000000005</v>
      </c>
      <c r="I117" s="11">
        <v>509.05</v>
      </c>
      <c r="J117" s="11">
        <v>47.46</v>
      </c>
      <c r="K117" s="11">
        <v>47.31</v>
      </c>
      <c r="L117" s="11">
        <v>139.85</v>
      </c>
      <c r="M117" s="11">
        <v>74.849999999999994</v>
      </c>
      <c r="N117" s="11">
        <v>102.14</v>
      </c>
      <c r="O117" s="11">
        <v>13.82</v>
      </c>
      <c r="P117" s="11">
        <v>55.35</v>
      </c>
      <c r="Q117" s="11">
        <v>27.2</v>
      </c>
      <c r="R117" s="11">
        <v>123.62</v>
      </c>
      <c r="S117" s="11">
        <v>158.19999999999999</v>
      </c>
      <c r="T117" s="11">
        <v>234.47</v>
      </c>
      <c r="U117" s="11">
        <v>47.71</v>
      </c>
    </row>
    <row r="118" spans="1:21" x14ac:dyDescent="0.25">
      <c r="A118" s="23"/>
      <c r="B118" s="23"/>
      <c r="C118" s="50"/>
      <c r="D118" s="11">
        <v>2980.94</v>
      </c>
      <c r="E118" s="11">
        <v>525.04</v>
      </c>
      <c r="F118" s="11">
        <v>1185.1099999999999</v>
      </c>
      <c r="G118" s="11">
        <v>115.36</v>
      </c>
      <c r="H118" s="11">
        <v>532.94000000000005</v>
      </c>
      <c r="I118" s="11">
        <v>506.18</v>
      </c>
      <c r="J118" s="11">
        <v>46.95</v>
      </c>
      <c r="K118" s="11">
        <v>46.83</v>
      </c>
      <c r="L118" s="11">
        <v>138.75</v>
      </c>
      <c r="M118" s="11">
        <v>74.849999999999994</v>
      </c>
      <c r="N118" s="11">
        <v>102.14</v>
      </c>
      <c r="O118" s="11">
        <v>13.4</v>
      </c>
      <c r="P118" s="11">
        <v>55.35</v>
      </c>
      <c r="Q118" s="11">
        <v>27.2</v>
      </c>
      <c r="R118" s="11">
        <v>123.62</v>
      </c>
      <c r="S118" s="11">
        <v>158.19999999999999</v>
      </c>
      <c r="T118" s="11">
        <v>234.47</v>
      </c>
      <c r="U118" s="11">
        <v>47.71</v>
      </c>
    </row>
    <row r="119" spans="1:21" x14ac:dyDescent="0.25">
      <c r="A119" s="23"/>
      <c r="B119" s="23"/>
      <c r="C119" s="50"/>
      <c r="D119" s="11">
        <v>2984.34</v>
      </c>
      <c r="E119" s="11">
        <v>525.99</v>
      </c>
      <c r="F119" s="11">
        <v>1186.05</v>
      </c>
      <c r="G119" s="11">
        <v>115.36</v>
      </c>
      <c r="H119" s="11">
        <v>532.94000000000005</v>
      </c>
      <c r="I119" s="11">
        <v>506.9</v>
      </c>
      <c r="J119" s="11">
        <v>46.95</v>
      </c>
      <c r="K119" s="11">
        <v>46.83</v>
      </c>
      <c r="L119" s="11">
        <v>139.85</v>
      </c>
      <c r="M119" s="11">
        <v>74.849999999999994</v>
      </c>
      <c r="N119" s="11">
        <v>101.13</v>
      </c>
      <c r="O119" s="11">
        <v>13.4</v>
      </c>
      <c r="P119" s="11">
        <v>55.35</v>
      </c>
      <c r="Q119" s="11">
        <v>27.2</v>
      </c>
      <c r="R119" s="11">
        <v>123.62</v>
      </c>
      <c r="S119" s="11">
        <v>159.30000000000001</v>
      </c>
      <c r="T119" s="11">
        <v>234.47</v>
      </c>
      <c r="U119" s="11">
        <v>47.71</v>
      </c>
    </row>
    <row r="120" spans="1:21" x14ac:dyDescent="0.25">
      <c r="A120" s="23"/>
      <c r="B120" s="23"/>
      <c r="C120" s="22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</row>
    <row r="121" spans="1:21" x14ac:dyDescent="0.25">
      <c r="A121" s="23"/>
      <c r="B121" s="23"/>
      <c r="C121" s="22" t="s">
        <v>41</v>
      </c>
      <c r="D121" s="11">
        <v>2985.53</v>
      </c>
      <c r="E121" s="11">
        <v>525.2299999999999</v>
      </c>
      <c r="F121" s="11">
        <v>1187.3720000000001</v>
      </c>
      <c r="G121" s="11">
        <v>115.35999999999999</v>
      </c>
      <c r="H121" s="11">
        <v>532.78800000000001</v>
      </c>
      <c r="I121" s="11">
        <v>506.18199999999996</v>
      </c>
      <c r="J121" s="11">
        <v>47.052</v>
      </c>
      <c r="K121" s="11">
        <v>46.926000000000002</v>
      </c>
      <c r="L121" s="11">
        <v>138.96800000000002</v>
      </c>
      <c r="M121" s="11">
        <v>74.849999999999994</v>
      </c>
      <c r="N121" s="11">
        <v>101.938</v>
      </c>
      <c r="O121" s="11">
        <v>13.568000000000001</v>
      </c>
      <c r="P121" s="11">
        <v>55.194000000000003</v>
      </c>
      <c r="Q121" s="11">
        <v>27.2</v>
      </c>
      <c r="R121" s="11">
        <v>123.62</v>
      </c>
      <c r="S121" s="11">
        <v>158.202</v>
      </c>
      <c r="T121" s="11">
        <v>234.46999999999997</v>
      </c>
      <c r="U121" s="11">
        <v>47.71</v>
      </c>
    </row>
    <row r="122" spans="1:21" x14ac:dyDescent="0.25">
      <c r="A122" s="23"/>
      <c r="B122" s="23"/>
      <c r="C122" s="22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1:21" x14ac:dyDescent="0.25">
      <c r="A123" s="23"/>
      <c r="B123" s="23"/>
      <c r="C123" s="50">
        <v>4.0000000000000002E-4</v>
      </c>
      <c r="D123" s="11">
        <v>2771.96</v>
      </c>
      <c r="E123" s="11">
        <v>473.58</v>
      </c>
      <c r="F123" s="11">
        <v>1097.57</v>
      </c>
      <c r="G123" s="11">
        <v>102.64</v>
      </c>
      <c r="H123" s="11">
        <v>504.01</v>
      </c>
      <c r="I123" s="11">
        <v>473.2</v>
      </c>
      <c r="J123" s="11">
        <v>52.11</v>
      </c>
      <c r="K123" s="11">
        <v>52.14</v>
      </c>
      <c r="L123" s="11">
        <v>172.88</v>
      </c>
      <c r="M123" s="11">
        <v>83.44</v>
      </c>
      <c r="N123" s="11">
        <v>110.23</v>
      </c>
      <c r="O123" s="11">
        <v>14.65</v>
      </c>
      <c r="P123" s="11">
        <v>44.43</v>
      </c>
      <c r="Q123" s="11">
        <v>23.9</v>
      </c>
      <c r="R123" s="11">
        <v>128.53</v>
      </c>
      <c r="S123" s="11">
        <v>154.91</v>
      </c>
      <c r="T123" s="11">
        <v>238.65</v>
      </c>
      <c r="U123" s="11">
        <v>46.78</v>
      </c>
    </row>
    <row r="124" spans="1:21" x14ac:dyDescent="0.25">
      <c r="A124" s="23"/>
      <c r="B124" s="23"/>
      <c r="C124" s="50"/>
      <c r="D124" s="11">
        <v>2770.26</v>
      </c>
      <c r="E124" s="11">
        <v>472.63</v>
      </c>
      <c r="F124" s="11">
        <v>1096.6300000000001</v>
      </c>
      <c r="G124" s="11">
        <v>102.64</v>
      </c>
      <c r="H124" s="11">
        <v>503.25</v>
      </c>
      <c r="I124" s="11">
        <v>471.77</v>
      </c>
      <c r="J124" s="11">
        <v>52.11</v>
      </c>
      <c r="K124" s="11">
        <v>52.14</v>
      </c>
      <c r="L124" s="11">
        <v>171.78</v>
      </c>
      <c r="M124" s="11">
        <v>83.44</v>
      </c>
      <c r="N124" s="11">
        <v>110.23</v>
      </c>
      <c r="O124" s="11">
        <v>14.65</v>
      </c>
      <c r="P124" s="11">
        <v>44.43</v>
      </c>
      <c r="Q124" s="11">
        <v>23.9</v>
      </c>
      <c r="R124" s="11">
        <v>128.53</v>
      </c>
      <c r="S124" s="11">
        <v>154.91</v>
      </c>
      <c r="T124" s="11">
        <v>238.65</v>
      </c>
      <c r="U124" s="11">
        <v>46.78</v>
      </c>
    </row>
    <row r="125" spans="1:21" x14ac:dyDescent="0.25">
      <c r="A125" s="23"/>
      <c r="B125" s="23"/>
      <c r="C125" s="50"/>
      <c r="D125" s="11">
        <v>2766.02</v>
      </c>
      <c r="E125" s="11">
        <v>471.68</v>
      </c>
      <c r="F125" s="11">
        <v>1095.69</v>
      </c>
      <c r="G125" s="11">
        <v>102.64</v>
      </c>
      <c r="H125" s="11">
        <v>502.49</v>
      </c>
      <c r="I125" s="11">
        <v>473.2</v>
      </c>
      <c r="J125" s="11">
        <v>52.62</v>
      </c>
      <c r="K125" s="11">
        <v>52.14</v>
      </c>
      <c r="L125" s="11">
        <v>172.88</v>
      </c>
      <c r="M125" s="11">
        <v>83.44</v>
      </c>
      <c r="N125" s="11">
        <v>110.23</v>
      </c>
      <c r="O125" s="11">
        <v>15.07</v>
      </c>
      <c r="P125" s="11">
        <v>45.21</v>
      </c>
      <c r="Q125" s="11">
        <v>24.73</v>
      </c>
      <c r="R125" s="11">
        <v>128.53</v>
      </c>
      <c r="S125" s="11">
        <v>156.01</v>
      </c>
      <c r="T125" s="11">
        <v>238.65</v>
      </c>
      <c r="U125" s="11">
        <v>46.78</v>
      </c>
    </row>
    <row r="126" spans="1:21" x14ac:dyDescent="0.25">
      <c r="A126" s="23"/>
      <c r="B126" s="23"/>
      <c r="C126" s="50"/>
      <c r="D126" s="11">
        <v>2766.86</v>
      </c>
      <c r="E126" s="11">
        <v>470.72</v>
      </c>
      <c r="F126" s="11">
        <v>1093.81</v>
      </c>
      <c r="G126" s="11">
        <v>105.37</v>
      </c>
      <c r="H126" s="11">
        <v>501.73</v>
      </c>
      <c r="I126" s="11">
        <v>478.94</v>
      </c>
      <c r="J126" s="11">
        <v>53.66</v>
      </c>
      <c r="K126" s="11">
        <v>53.58</v>
      </c>
      <c r="L126" s="11">
        <v>175.08</v>
      </c>
      <c r="M126" s="11">
        <v>83.44</v>
      </c>
      <c r="N126" s="11">
        <v>110.23</v>
      </c>
      <c r="O126" s="11">
        <v>15.49</v>
      </c>
      <c r="P126" s="11">
        <v>45.99</v>
      </c>
      <c r="Q126" s="11">
        <v>24.73</v>
      </c>
      <c r="R126" s="11">
        <v>128.53</v>
      </c>
      <c r="S126" s="11">
        <v>166.99</v>
      </c>
      <c r="T126" s="11">
        <v>238.65</v>
      </c>
      <c r="U126" s="11">
        <v>49.59</v>
      </c>
    </row>
    <row r="127" spans="1:21" x14ac:dyDescent="0.25">
      <c r="A127" s="23"/>
      <c r="B127" s="23"/>
      <c r="C127" s="50"/>
      <c r="D127" s="11">
        <v>2761.77</v>
      </c>
      <c r="E127" s="11">
        <v>470.72</v>
      </c>
      <c r="F127" s="11">
        <v>1093.81</v>
      </c>
      <c r="G127" s="11">
        <v>102.64</v>
      </c>
      <c r="H127" s="11">
        <v>501.73</v>
      </c>
      <c r="I127" s="11">
        <v>471.77</v>
      </c>
      <c r="J127" s="11">
        <v>52.62</v>
      </c>
      <c r="K127" s="11">
        <v>52.14</v>
      </c>
      <c r="L127" s="11">
        <v>172.88</v>
      </c>
      <c r="M127" s="11">
        <v>83.85</v>
      </c>
      <c r="N127" s="11">
        <v>110.23</v>
      </c>
      <c r="O127" s="11">
        <v>15.07</v>
      </c>
      <c r="P127" s="11">
        <v>44.43</v>
      </c>
      <c r="Q127" s="11">
        <v>23.9</v>
      </c>
      <c r="R127" s="11">
        <v>127.72</v>
      </c>
      <c r="S127" s="11">
        <v>154.91</v>
      </c>
      <c r="T127" s="11">
        <v>238.06</v>
      </c>
      <c r="U127" s="11">
        <v>46.78</v>
      </c>
    </row>
    <row r="128" spans="1:21" x14ac:dyDescent="0.25">
      <c r="A128" s="23"/>
      <c r="B128" s="23"/>
      <c r="C128" s="22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1:21" x14ac:dyDescent="0.25">
      <c r="A129" s="23"/>
      <c r="B129" s="23"/>
      <c r="C129" s="22" t="s">
        <v>41</v>
      </c>
      <c r="D129" s="11">
        <v>2767.3740000000003</v>
      </c>
      <c r="E129" s="11">
        <v>471.86599999999999</v>
      </c>
      <c r="F129" s="11">
        <v>1095.502</v>
      </c>
      <c r="G129" s="11">
        <v>103.18600000000001</v>
      </c>
      <c r="H129" s="11">
        <v>502.642</v>
      </c>
      <c r="I129" s="11">
        <v>473.77600000000001</v>
      </c>
      <c r="J129" s="11">
        <v>52.624000000000002</v>
      </c>
      <c r="K129" s="11">
        <v>52.427999999999997</v>
      </c>
      <c r="L129" s="11">
        <v>173.1</v>
      </c>
      <c r="M129" s="11">
        <v>83.522000000000006</v>
      </c>
      <c r="N129" s="11">
        <v>110.22999999999999</v>
      </c>
      <c r="O129" s="11">
        <v>14.986000000000001</v>
      </c>
      <c r="P129" s="11">
        <v>44.898000000000003</v>
      </c>
      <c r="Q129" s="11">
        <v>24.231999999999999</v>
      </c>
      <c r="R129" s="11">
        <v>128.36799999999999</v>
      </c>
      <c r="S129" s="11">
        <v>157.54599999999999</v>
      </c>
      <c r="T129" s="11">
        <v>238.53200000000001</v>
      </c>
      <c r="U129" s="11">
        <v>47.341999999999999</v>
      </c>
    </row>
    <row r="130" spans="1:21" x14ac:dyDescent="0.25">
      <c r="A130" s="23"/>
      <c r="B130" s="23"/>
      <c r="C130" s="22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</row>
    <row r="131" spans="1:21" x14ac:dyDescent="0.25">
      <c r="A131" s="23"/>
      <c r="B131" s="23"/>
      <c r="C131" s="50">
        <v>8.0000000000000004E-4</v>
      </c>
      <c r="D131" s="11">
        <v>2752.42</v>
      </c>
      <c r="E131" s="11">
        <v>432.61</v>
      </c>
      <c r="F131" s="11">
        <v>1034.5</v>
      </c>
      <c r="G131" s="11">
        <v>97.19</v>
      </c>
      <c r="H131" s="11">
        <v>477.36</v>
      </c>
      <c r="I131" s="11">
        <v>484.67</v>
      </c>
      <c r="J131" s="11">
        <v>48.5</v>
      </c>
      <c r="K131" s="11">
        <v>48.27</v>
      </c>
      <c r="L131" s="11">
        <v>114.52</v>
      </c>
      <c r="M131" s="11">
        <v>75.260000000000005</v>
      </c>
      <c r="N131" s="11">
        <v>84.95</v>
      </c>
      <c r="O131" s="11">
        <v>13.4</v>
      </c>
      <c r="P131" s="11">
        <v>51.45</v>
      </c>
      <c r="Q131" s="11">
        <v>24.73</v>
      </c>
      <c r="R131" s="11">
        <v>113.8</v>
      </c>
      <c r="S131" s="11">
        <v>149.41</v>
      </c>
      <c r="T131" s="11">
        <v>230.28</v>
      </c>
      <c r="U131" s="11">
        <v>46.78</v>
      </c>
    </row>
    <row r="132" spans="1:21" x14ac:dyDescent="0.25">
      <c r="A132" s="23"/>
      <c r="B132" s="23"/>
      <c r="C132" s="50"/>
      <c r="D132" s="11">
        <v>2752.42</v>
      </c>
      <c r="E132" s="11">
        <v>432.61</v>
      </c>
      <c r="F132" s="11">
        <v>1034.5</v>
      </c>
      <c r="G132" s="11">
        <v>94.47</v>
      </c>
      <c r="H132" s="11">
        <v>476.6</v>
      </c>
      <c r="I132" s="11">
        <v>476.79</v>
      </c>
      <c r="J132" s="11">
        <v>47.98</v>
      </c>
      <c r="K132" s="11">
        <v>47.79</v>
      </c>
      <c r="L132" s="11">
        <v>112.32</v>
      </c>
      <c r="M132" s="11">
        <v>75.260000000000005</v>
      </c>
      <c r="N132" s="11">
        <v>84.95</v>
      </c>
      <c r="O132" s="11">
        <v>13.4</v>
      </c>
      <c r="P132" s="11">
        <v>49.89</v>
      </c>
      <c r="Q132" s="11">
        <v>24.73</v>
      </c>
      <c r="R132" s="11">
        <v>113.8</v>
      </c>
      <c r="S132" s="11">
        <v>148.32</v>
      </c>
      <c r="T132" s="11">
        <v>230.28</v>
      </c>
      <c r="U132" s="11">
        <v>46.78</v>
      </c>
    </row>
    <row r="133" spans="1:21" x14ac:dyDescent="0.25">
      <c r="A133" s="23"/>
      <c r="B133" s="23"/>
      <c r="C133" s="50"/>
      <c r="D133" s="11">
        <v>2755.82</v>
      </c>
      <c r="E133" s="11">
        <v>433.56</v>
      </c>
      <c r="F133" s="11">
        <v>1034.5</v>
      </c>
      <c r="G133" s="11">
        <v>95.37</v>
      </c>
      <c r="H133" s="11">
        <v>476.6</v>
      </c>
      <c r="I133" s="11">
        <v>481.09</v>
      </c>
      <c r="J133" s="11">
        <v>47.98</v>
      </c>
      <c r="K133" s="11">
        <v>47.31</v>
      </c>
      <c r="L133" s="11">
        <v>113.42</v>
      </c>
      <c r="M133" s="11">
        <v>75.260000000000005</v>
      </c>
      <c r="N133" s="11">
        <v>83.94</v>
      </c>
      <c r="O133" s="11">
        <v>13.4</v>
      </c>
      <c r="P133" s="11">
        <v>50.67</v>
      </c>
      <c r="Q133" s="11">
        <v>24.73</v>
      </c>
      <c r="R133" s="11">
        <v>113.8</v>
      </c>
      <c r="S133" s="11">
        <v>148.32</v>
      </c>
      <c r="T133" s="11">
        <v>230.28</v>
      </c>
      <c r="U133" s="11">
        <v>46.78</v>
      </c>
    </row>
    <row r="134" spans="1:21" x14ac:dyDescent="0.25">
      <c r="A134" s="23"/>
      <c r="B134" s="23"/>
      <c r="C134" s="50"/>
      <c r="D134" s="11">
        <v>2754.12</v>
      </c>
      <c r="E134" s="11">
        <v>432.61</v>
      </c>
      <c r="F134" s="11">
        <v>1034.5</v>
      </c>
      <c r="G134" s="11">
        <v>92.65</v>
      </c>
      <c r="H134" s="11">
        <v>476.6</v>
      </c>
      <c r="I134" s="11">
        <v>467.47</v>
      </c>
      <c r="J134" s="11">
        <v>46.43</v>
      </c>
      <c r="K134" s="11">
        <v>46.34</v>
      </c>
      <c r="L134" s="11">
        <v>110.12</v>
      </c>
      <c r="M134" s="11">
        <v>75.260000000000005</v>
      </c>
      <c r="N134" s="11">
        <v>84.95</v>
      </c>
      <c r="O134" s="11">
        <v>12.98</v>
      </c>
      <c r="P134" s="11">
        <v>49.11</v>
      </c>
      <c r="Q134" s="11">
        <v>23.9</v>
      </c>
      <c r="R134" s="11">
        <v>113.8</v>
      </c>
      <c r="S134" s="11">
        <v>143.91999999999999</v>
      </c>
      <c r="T134" s="11">
        <v>230.28</v>
      </c>
      <c r="U134" s="11">
        <v>44.91</v>
      </c>
    </row>
    <row r="135" spans="1:21" x14ac:dyDescent="0.25">
      <c r="A135" s="23"/>
      <c r="B135" s="23"/>
      <c r="C135" s="50"/>
      <c r="D135" s="11">
        <v>2752.42</v>
      </c>
      <c r="E135" s="11">
        <v>433.56</v>
      </c>
      <c r="F135" s="11">
        <v>1034.5</v>
      </c>
      <c r="G135" s="11">
        <v>96.28</v>
      </c>
      <c r="H135" s="11">
        <v>476.6</v>
      </c>
      <c r="I135" s="11">
        <v>483.96</v>
      </c>
      <c r="J135" s="11">
        <v>47.98</v>
      </c>
      <c r="K135" s="11">
        <v>47.79</v>
      </c>
      <c r="L135" s="11">
        <v>114.52</v>
      </c>
      <c r="M135" s="11">
        <v>75.260000000000005</v>
      </c>
      <c r="N135" s="11">
        <v>84.95</v>
      </c>
      <c r="O135" s="11">
        <v>13.4</v>
      </c>
      <c r="P135" s="11">
        <v>51.45</v>
      </c>
      <c r="Q135" s="11">
        <v>24.73</v>
      </c>
      <c r="R135" s="11">
        <v>113.8</v>
      </c>
      <c r="S135" s="11">
        <v>150.51</v>
      </c>
      <c r="T135" s="11">
        <v>230.88</v>
      </c>
      <c r="U135" s="11">
        <v>46.78</v>
      </c>
    </row>
    <row r="136" spans="1:21" x14ac:dyDescent="0.25">
      <c r="A136" s="23"/>
      <c r="B136" s="23"/>
      <c r="C136" s="50"/>
      <c r="D136" s="11">
        <v>2752.42</v>
      </c>
      <c r="E136" s="11">
        <v>432.61</v>
      </c>
      <c r="F136" s="11">
        <v>1034.5</v>
      </c>
      <c r="G136" s="11">
        <v>96.28</v>
      </c>
      <c r="H136" s="11">
        <v>476.6</v>
      </c>
      <c r="I136" s="11">
        <v>484.67</v>
      </c>
      <c r="J136" s="11">
        <v>47.98</v>
      </c>
      <c r="K136" s="11">
        <v>47.79</v>
      </c>
      <c r="L136" s="11">
        <v>114.52</v>
      </c>
      <c r="M136" s="11">
        <v>75.260000000000005</v>
      </c>
      <c r="N136" s="11">
        <v>84.95</v>
      </c>
      <c r="O136" s="11">
        <v>13.4</v>
      </c>
      <c r="P136" s="11">
        <v>51.45</v>
      </c>
      <c r="Q136" s="11">
        <v>24.73</v>
      </c>
      <c r="R136" s="11">
        <v>113.8</v>
      </c>
      <c r="S136" s="11">
        <v>148.32</v>
      </c>
      <c r="T136" s="11">
        <v>230.88</v>
      </c>
      <c r="U136" s="11">
        <v>46.78</v>
      </c>
    </row>
    <row r="137" spans="1:21" x14ac:dyDescent="0.25">
      <c r="A137" s="23"/>
      <c r="B137" s="23"/>
      <c r="C137" s="22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</row>
    <row r="138" spans="1:21" x14ac:dyDescent="0.25">
      <c r="A138" s="23"/>
      <c r="B138" s="23"/>
      <c r="C138" s="22" t="s">
        <v>41</v>
      </c>
      <c r="D138" s="11">
        <v>2753.27</v>
      </c>
      <c r="E138" s="11">
        <v>432.92666666666668</v>
      </c>
      <c r="F138" s="11">
        <v>1034.5</v>
      </c>
      <c r="G138" s="11">
        <v>95.373333333333321</v>
      </c>
      <c r="H138" s="11">
        <v>476.72666666666663</v>
      </c>
      <c r="I138" s="11">
        <v>479.77500000000003</v>
      </c>
      <c r="J138" s="11">
        <v>47.80833333333333</v>
      </c>
      <c r="K138" s="11">
        <v>47.548333333333339</v>
      </c>
      <c r="L138" s="11">
        <v>113.23666666666666</v>
      </c>
      <c r="M138" s="11">
        <v>75.260000000000005</v>
      </c>
      <c r="N138" s="11">
        <v>84.781666666666666</v>
      </c>
      <c r="O138" s="11">
        <v>13.330000000000004</v>
      </c>
      <c r="P138" s="11">
        <v>50.669999999999995</v>
      </c>
      <c r="Q138" s="11">
        <v>24.591666666666669</v>
      </c>
      <c r="R138" s="11">
        <v>113.8</v>
      </c>
      <c r="S138" s="11">
        <v>148.13333333333333</v>
      </c>
      <c r="T138" s="11">
        <v>230.48000000000002</v>
      </c>
      <c r="U138" s="11">
        <v>46.468333333333334</v>
      </c>
    </row>
    <row r="139" spans="1:21" x14ac:dyDescent="0.25">
      <c r="A139" s="23"/>
      <c r="B139" s="23"/>
      <c r="C139" s="22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</row>
    <row r="140" spans="1:21" x14ac:dyDescent="0.25">
      <c r="A140" s="23"/>
      <c r="B140" s="23"/>
      <c r="C140" s="50">
        <v>1E-3</v>
      </c>
      <c r="D140" s="11">
        <v>2800.85</v>
      </c>
      <c r="E140" s="11">
        <v>469.77</v>
      </c>
      <c r="F140" s="11">
        <v>1090.98</v>
      </c>
      <c r="G140" s="11">
        <v>101.73</v>
      </c>
      <c r="H140" s="11">
        <v>500.2</v>
      </c>
      <c r="I140" s="11">
        <v>488.97</v>
      </c>
      <c r="J140" s="11">
        <v>51.08</v>
      </c>
      <c r="K140" s="11">
        <v>50.21</v>
      </c>
      <c r="L140" s="11">
        <v>135.44</v>
      </c>
      <c r="M140" s="11">
        <v>78.53</v>
      </c>
      <c r="N140" s="11">
        <v>94.05</v>
      </c>
      <c r="O140" s="11">
        <v>14.24</v>
      </c>
      <c r="P140" s="11">
        <v>55.35</v>
      </c>
      <c r="Q140" s="11">
        <v>27.2</v>
      </c>
      <c r="R140" s="11">
        <v>122.8</v>
      </c>
      <c r="S140" s="11">
        <v>158.19999999999999</v>
      </c>
      <c r="T140" s="11">
        <v>235.66</v>
      </c>
      <c r="U140" s="11">
        <v>47.71</v>
      </c>
    </row>
    <row r="141" spans="1:21" x14ac:dyDescent="0.25">
      <c r="A141" s="23"/>
      <c r="B141" s="23"/>
      <c r="C141" s="50"/>
      <c r="D141" s="11">
        <v>2796.6</v>
      </c>
      <c r="E141" s="11">
        <v>467.86</v>
      </c>
      <c r="F141" s="11">
        <v>1090.04</v>
      </c>
      <c r="G141" s="11">
        <v>106.27</v>
      </c>
      <c r="H141" s="11">
        <v>500.2</v>
      </c>
      <c r="I141" s="11">
        <v>514.07000000000005</v>
      </c>
      <c r="J141" s="11">
        <v>53.66</v>
      </c>
      <c r="K141" s="11">
        <v>52.62</v>
      </c>
      <c r="L141" s="11">
        <v>142.05000000000001</v>
      </c>
      <c r="M141" s="11">
        <v>78.53</v>
      </c>
      <c r="N141" s="11">
        <v>94.05</v>
      </c>
      <c r="O141" s="11">
        <v>14.65</v>
      </c>
      <c r="P141" s="11">
        <v>58.47</v>
      </c>
      <c r="Q141" s="11">
        <v>28.02</v>
      </c>
      <c r="R141" s="11">
        <v>122.8</v>
      </c>
      <c r="S141" s="11">
        <v>163.69999999999999</v>
      </c>
      <c r="T141" s="11">
        <v>235.66</v>
      </c>
      <c r="U141" s="11">
        <v>49.59</v>
      </c>
    </row>
    <row r="142" spans="1:21" x14ac:dyDescent="0.25">
      <c r="A142" s="23"/>
      <c r="B142" s="23"/>
      <c r="C142" s="50"/>
      <c r="D142" s="11">
        <v>2796.6</v>
      </c>
      <c r="E142" s="11">
        <v>467.86</v>
      </c>
      <c r="F142" s="11">
        <v>1089.0999999999999</v>
      </c>
      <c r="G142" s="11">
        <v>106.27</v>
      </c>
      <c r="H142" s="11">
        <v>499.44</v>
      </c>
      <c r="I142" s="11">
        <v>514.07000000000005</v>
      </c>
      <c r="J142" s="11">
        <v>53.66</v>
      </c>
      <c r="K142" s="11">
        <v>52.62</v>
      </c>
      <c r="L142" s="11">
        <v>142.05000000000001</v>
      </c>
      <c r="M142" s="11">
        <v>78.53</v>
      </c>
      <c r="N142" s="11">
        <v>94.05</v>
      </c>
      <c r="O142" s="11">
        <v>14.65</v>
      </c>
      <c r="P142" s="11">
        <v>58.47</v>
      </c>
      <c r="Q142" s="11">
        <v>28.02</v>
      </c>
      <c r="R142" s="11">
        <v>122.8</v>
      </c>
      <c r="S142" s="11">
        <v>163.69999999999999</v>
      </c>
      <c r="T142" s="11">
        <v>235.66</v>
      </c>
      <c r="U142" s="11">
        <v>49.59</v>
      </c>
    </row>
    <row r="143" spans="1:21" x14ac:dyDescent="0.25">
      <c r="A143" s="23"/>
      <c r="B143" s="23"/>
      <c r="C143" s="50"/>
      <c r="D143" s="11">
        <v>2793.2</v>
      </c>
      <c r="E143" s="11">
        <v>466.91</v>
      </c>
      <c r="F143" s="11">
        <v>1088.1600000000001</v>
      </c>
      <c r="G143" s="11">
        <v>106.27</v>
      </c>
      <c r="H143" s="11">
        <v>498.68</v>
      </c>
      <c r="I143" s="11">
        <v>515.5</v>
      </c>
      <c r="J143" s="11">
        <v>54.17</v>
      </c>
      <c r="K143" s="11">
        <v>52.62</v>
      </c>
      <c r="L143" s="11">
        <v>142.05000000000001</v>
      </c>
      <c r="M143" s="11">
        <v>78.53</v>
      </c>
      <c r="N143" s="11">
        <v>94.05</v>
      </c>
      <c r="O143" s="11">
        <v>14.65</v>
      </c>
      <c r="P143" s="11">
        <v>58.47</v>
      </c>
      <c r="Q143" s="11">
        <v>28.02</v>
      </c>
      <c r="R143" s="11">
        <v>121.98</v>
      </c>
      <c r="S143" s="11">
        <v>163.69999999999999</v>
      </c>
      <c r="T143" s="11">
        <v>235.66</v>
      </c>
      <c r="U143" s="11">
        <v>49.59</v>
      </c>
    </row>
    <row r="144" spans="1:21" x14ac:dyDescent="0.25">
      <c r="A144" s="23"/>
      <c r="B144" s="23"/>
      <c r="C144" s="50"/>
      <c r="D144" s="11">
        <v>2788.1</v>
      </c>
      <c r="E144" s="11">
        <v>465.96</v>
      </c>
      <c r="F144" s="11">
        <v>1087.22</v>
      </c>
      <c r="G144" s="11">
        <v>106.27</v>
      </c>
      <c r="H144" s="11">
        <v>497.92</v>
      </c>
      <c r="I144" s="11">
        <v>513.35</v>
      </c>
      <c r="J144" s="11">
        <v>53.66</v>
      </c>
      <c r="K144" s="11">
        <v>52.62</v>
      </c>
      <c r="L144" s="11">
        <v>142.05000000000001</v>
      </c>
      <c r="M144" s="11">
        <v>78.53</v>
      </c>
      <c r="N144" s="11">
        <v>94.05</v>
      </c>
      <c r="O144" s="11">
        <v>14.65</v>
      </c>
      <c r="P144" s="11">
        <v>58.47</v>
      </c>
      <c r="Q144" s="11">
        <v>28.02</v>
      </c>
      <c r="R144" s="11">
        <v>121.98</v>
      </c>
      <c r="S144" s="11">
        <v>163.69999999999999</v>
      </c>
      <c r="T144" s="11">
        <v>235.66</v>
      </c>
      <c r="U144" s="11">
        <v>49.59</v>
      </c>
    </row>
    <row r="145" spans="1:21" x14ac:dyDescent="0.25">
      <c r="A145" s="23"/>
      <c r="B145" s="23"/>
      <c r="C145" s="22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</row>
    <row r="146" spans="1:21" x14ac:dyDescent="0.25">
      <c r="A146" s="23"/>
      <c r="B146" s="23"/>
      <c r="C146" s="22" t="s">
        <v>41</v>
      </c>
      <c r="D146" s="11">
        <v>2795.07</v>
      </c>
      <c r="E146" s="11">
        <v>467.67200000000003</v>
      </c>
      <c r="F146" s="11">
        <v>1089.0999999999999</v>
      </c>
      <c r="G146" s="11">
        <v>105.36199999999999</v>
      </c>
      <c r="H146" s="11">
        <v>499.28800000000001</v>
      </c>
      <c r="I146" s="11">
        <v>509.19200000000001</v>
      </c>
      <c r="J146" s="11">
        <v>53.246000000000002</v>
      </c>
      <c r="K146" s="11">
        <v>52.137999999999998</v>
      </c>
      <c r="L146" s="11">
        <v>140.72800000000001</v>
      </c>
      <c r="M146" s="11">
        <v>78.53</v>
      </c>
      <c r="N146" s="11">
        <v>94.05</v>
      </c>
      <c r="O146" s="11">
        <v>14.568000000000001</v>
      </c>
      <c r="P146" s="11">
        <v>57.846000000000004</v>
      </c>
      <c r="Q146" s="11">
        <v>27.856000000000002</v>
      </c>
      <c r="R146" s="11">
        <v>122.47200000000001</v>
      </c>
      <c r="S146" s="11">
        <v>162.6</v>
      </c>
      <c r="T146" s="11">
        <v>235.66</v>
      </c>
      <c r="U146" s="11">
        <v>49.214000000000006</v>
      </c>
    </row>
    <row r="147" spans="1:21" x14ac:dyDescent="0.25">
      <c r="A147" s="23"/>
      <c r="B147" s="23"/>
      <c r="C147" s="22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</row>
    <row r="148" spans="1:21" x14ac:dyDescent="0.25">
      <c r="A148" s="23"/>
      <c r="B148" s="23"/>
      <c r="C148" s="50">
        <v>2E-3</v>
      </c>
      <c r="D148" s="11">
        <v>2795.75</v>
      </c>
      <c r="E148" s="11">
        <v>468.82</v>
      </c>
      <c r="F148" s="11">
        <v>1073.0999999999999</v>
      </c>
      <c r="G148" s="11">
        <v>105.37</v>
      </c>
      <c r="H148" s="11">
        <v>507.06</v>
      </c>
      <c r="I148" s="11">
        <v>497.58</v>
      </c>
      <c r="J148" s="11">
        <v>43.34</v>
      </c>
      <c r="K148" s="11">
        <v>44.41</v>
      </c>
      <c r="L148" s="11">
        <v>128.84</v>
      </c>
      <c r="M148" s="11">
        <v>74.44</v>
      </c>
      <c r="N148" s="11">
        <v>88.99</v>
      </c>
      <c r="O148" s="11">
        <v>12.56</v>
      </c>
      <c r="P148" s="11">
        <v>52.23</v>
      </c>
      <c r="Q148" s="11">
        <v>25.55</v>
      </c>
      <c r="R148" s="11">
        <v>115.44</v>
      </c>
      <c r="S148" s="11">
        <v>148.32</v>
      </c>
      <c r="T148" s="11">
        <v>224.9</v>
      </c>
      <c r="U148" s="11">
        <v>45.84</v>
      </c>
    </row>
    <row r="149" spans="1:21" x14ac:dyDescent="0.25">
      <c r="A149" s="23"/>
      <c r="B149" s="23"/>
      <c r="C149" s="50"/>
      <c r="D149" s="11">
        <v>2796.6</v>
      </c>
      <c r="E149" s="11">
        <v>467.86</v>
      </c>
      <c r="F149" s="11">
        <v>1072.1600000000001</v>
      </c>
      <c r="G149" s="11">
        <v>104.46</v>
      </c>
      <c r="H149" s="11">
        <v>506.29</v>
      </c>
      <c r="I149" s="11">
        <v>493.28</v>
      </c>
      <c r="J149" s="11">
        <v>42.82</v>
      </c>
      <c r="K149" s="11">
        <v>43.93</v>
      </c>
      <c r="L149" s="11">
        <v>127.73</v>
      </c>
      <c r="M149" s="11">
        <v>74.03</v>
      </c>
      <c r="N149" s="11">
        <v>88.99</v>
      </c>
      <c r="O149" s="11">
        <v>12.14</v>
      </c>
      <c r="P149" s="11">
        <v>51.45</v>
      </c>
      <c r="Q149" s="11">
        <v>24.73</v>
      </c>
      <c r="R149" s="11">
        <v>115.44</v>
      </c>
      <c r="S149" s="11">
        <v>147.22</v>
      </c>
      <c r="T149" s="11">
        <v>224.9</v>
      </c>
      <c r="U149" s="11">
        <v>45.84</v>
      </c>
    </row>
    <row r="150" spans="1:21" x14ac:dyDescent="0.25">
      <c r="A150" s="23"/>
      <c r="B150" s="23"/>
      <c r="C150" s="50"/>
      <c r="D150" s="11">
        <v>2794.9</v>
      </c>
      <c r="E150" s="11">
        <v>466.91</v>
      </c>
      <c r="F150" s="11">
        <v>1070.27</v>
      </c>
      <c r="G150" s="11">
        <v>101.73</v>
      </c>
      <c r="H150" s="11">
        <v>505.53</v>
      </c>
      <c r="I150" s="11">
        <v>484.67</v>
      </c>
      <c r="J150" s="11">
        <v>42.31</v>
      </c>
      <c r="K150" s="11">
        <v>43.45</v>
      </c>
      <c r="L150" s="11">
        <v>125.53</v>
      </c>
      <c r="M150" s="11">
        <v>74.03</v>
      </c>
      <c r="N150" s="11">
        <v>88.99</v>
      </c>
      <c r="O150" s="11">
        <v>12.14</v>
      </c>
      <c r="P150" s="11">
        <v>50.67</v>
      </c>
      <c r="Q150" s="11">
        <v>24.73</v>
      </c>
      <c r="R150" s="11">
        <v>115.44</v>
      </c>
      <c r="S150" s="11">
        <v>143.91999999999999</v>
      </c>
      <c r="T150" s="11">
        <v>224.9</v>
      </c>
      <c r="U150" s="11">
        <v>44.91</v>
      </c>
    </row>
    <row r="151" spans="1:21" x14ac:dyDescent="0.25">
      <c r="A151" s="23"/>
      <c r="B151" s="23"/>
      <c r="C151" s="50"/>
      <c r="D151" s="11">
        <v>2791.5</v>
      </c>
      <c r="E151" s="11">
        <v>465.01</v>
      </c>
      <c r="F151" s="11">
        <v>1068.3900000000001</v>
      </c>
      <c r="G151" s="11">
        <v>104.46</v>
      </c>
      <c r="H151" s="11">
        <v>504.01</v>
      </c>
      <c r="I151" s="11">
        <v>493.99</v>
      </c>
      <c r="J151" s="11">
        <v>43.34</v>
      </c>
      <c r="K151" s="11">
        <v>44.41</v>
      </c>
      <c r="L151" s="11">
        <v>127.73</v>
      </c>
      <c r="M151" s="11">
        <v>73.62</v>
      </c>
      <c r="N151" s="11">
        <v>88.99</v>
      </c>
      <c r="O151" s="11">
        <v>12.14</v>
      </c>
      <c r="P151" s="11">
        <v>52.23</v>
      </c>
      <c r="Q151" s="11">
        <v>25.55</v>
      </c>
      <c r="R151" s="11">
        <v>115.44</v>
      </c>
      <c r="S151" s="11">
        <v>148.32</v>
      </c>
      <c r="T151" s="11">
        <v>224.9</v>
      </c>
      <c r="U151" s="11">
        <v>45.84</v>
      </c>
    </row>
    <row r="152" spans="1:21" x14ac:dyDescent="0.25">
      <c r="A152" s="23"/>
      <c r="B152" s="23"/>
      <c r="C152" s="50"/>
      <c r="D152" s="11">
        <v>2789.8</v>
      </c>
      <c r="E152" s="11">
        <v>465.01</v>
      </c>
      <c r="F152" s="11">
        <v>1067.45</v>
      </c>
      <c r="G152" s="11">
        <v>104.46</v>
      </c>
      <c r="H152" s="11">
        <v>502.49</v>
      </c>
      <c r="I152" s="11">
        <v>495.43</v>
      </c>
      <c r="J152" s="11">
        <v>43.34</v>
      </c>
      <c r="K152" s="11">
        <v>44.41</v>
      </c>
      <c r="L152" s="11">
        <v>128.84</v>
      </c>
      <c r="M152" s="11">
        <v>73.62</v>
      </c>
      <c r="N152" s="11">
        <v>88.99</v>
      </c>
      <c r="O152" s="11">
        <v>12.14</v>
      </c>
      <c r="P152" s="11">
        <v>52.23</v>
      </c>
      <c r="Q152" s="11">
        <v>25.55</v>
      </c>
      <c r="R152" s="11">
        <v>115.44</v>
      </c>
      <c r="S152" s="11">
        <v>149.41</v>
      </c>
      <c r="T152" s="11">
        <v>224.9</v>
      </c>
      <c r="U152" s="11">
        <v>45.84</v>
      </c>
    </row>
    <row r="153" spans="1:21" x14ac:dyDescent="0.25">
      <c r="A153" s="23"/>
      <c r="B153" s="23"/>
      <c r="C153" s="22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</row>
    <row r="154" spans="1:21" x14ac:dyDescent="0.25">
      <c r="A154" s="23"/>
      <c r="B154" s="23"/>
      <c r="C154" s="22" t="s">
        <v>41</v>
      </c>
      <c r="D154" s="11">
        <v>2793.71</v>
      </c>
      <c r="E154" s="11">
        <v>466.72200000000004</v>
      </c>
      <c r="F154" s="11">
        <v>1070.2739999999999</v>
      </c>
      <c r="G154" s="11">
        <v>104.096</v>
      </c>
      <c r="H154" s="11">
        <v>505.07600000000002</v>
      </c>
      <c r="I154" s="11">
        <v>492.98999999999995</v>
      </c>
      <c r="J154" s="11">
        <v>43.03</v>
      </c>
      <c r="K154" s="11">
        <v>44.122</v>
      </c>
      <c r="L154" s="11">
        <v>127.73400000000001</v>
      </c>
      <c r="M154" s="11">
        <v>73.948000000000008</v>
      </c>
      <c r="N154" s="11">
        <v>88.99</v>
      </c>
      <c r="O154" s="11">
        <v>12.224</v>
      </c>
      <c r="P154" s="11">
        <v>51.762</v>
      </c>
      <c r="Q154" s="11">
        <v>25.222000000000001</v>
      </c>
      <c r="R154" s="11">
        <v>115.44000000000001</v>
      </c>
      <c r="S154" s="11">
        <v>147.43799999999999</v>
      </c>
      <c r="T154" s="11">
        <v>224.9</v>
      </c>
      <c r="U154" s="11">
        <v>45.654000000000003</v>
      </c>
    </row>
    <row r="155" spans="1:21" x14ac:dyDescent="0.25">
      <c r="A155" s="17"/>
      <c r="B155" s="17"/>
      <c r="C155" s="22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</row>
    <row r="156" spans="1:21" x14ac:dyDescent="0.25">
      <c r="A156" s="23">
        <v>4</v>
      </c>
      <c r="B156" s="23" t="s">
        <v>35</v>
      </c>
      <c r="C156" s="51" t="s">
        <v>40</v>
      </c>
      <c r="D156" s="11">
        <v>8230.93</v>
      </c>
      <c r="E156" s="11">
        <v>2351.71</v>
      </c>
      <c r="F156" s="11">
        <v>3590.17</v>
      </c>
      <c r="G156" s="11">
        <v>635.83000000000004</v>
      </c>
      <c r="H156" s="11">
        <v>2723.33</v>
      </c>
      <c r="I156" s="11">
        <v>1788.84</v>
      </c>
      <c r="J156" s="11">
        <v>535.52</v>
      </c>
      <c r="K156" s="11">
        <v>522.33000000000004</v>
      </c>
      <c r="L156" s="11">
        <v>1853.25</v>
      </c>
      <c r="M156" s="11">
        <v>620.05999999999995</v>
      </c>
      <c r="N156" s="11">
        <v>707.9</v>
      </c>
      <c r="O156" s="11">
        <v>85.84</v>
      </c>
      <c r="P156" s="11">
        <v>164.48</v>
      </c>
      <c r="Q156" s="11">
        <v>87.36</v>
      </c>
      <c r="R156" s="11">
        <v>406.07</v>
      </c>
      <c r="S156" s="11">
        <v>295.52999999999997</v>
      </c>
      <c r="T156" s="11">
        <v>349.31</v>
      </c>
      <c r="U156" s="11">
        <v>82.33</v>
      </c>
    </row>
    <row r="157" spans="1:21" x14ac:dyDescent="0.25">
      <c r="A157" s="23"/>
      <c r="B157" s="23"/>
      <c r="C157" s="51"/>
      <c r="D157" s="11">
        <v>8229.23</v>
      </c>
      <c r="E157" s="11">
        <v>2350.75</v>
      </c>
      <c r="F157" s="11">
        <v>3585.46</v>
      </c>
      <c r="G157" s="11">
        <v>630.38</v>
      </c>
      <c r="H157" s="11">
        <v>2722.57</v>
      </c>
      <c r="I157" s="11">
        <v>1763.75</v>
      </c>
      <c r="J157" s="11">
        <v>530.36</v>
      </c>
      <c r="K157" s="11">
        <v>516.04999999999995</v>
      </c>
      <c r="L157" s="11">
        <v>1825.72</v>
      </c>
      <c r="M157" s="11">
        <v>619.65</v>
      </c>
      <c r="N157" s="11">
        <v>709.92</v>
      </c>
      <c r="O157" s="11">
        <v>85.42</v>
      </c>
      <c r="P157" s="11">
        <v>162.13999999999999</v>
      </c>
      <c r="Q157" s="11">
        <v>86.54</v>
      </c>
      <c r="R157" s="11">
        <v>405.25</v>
      </c>
      <c r="S157" s="11">
        <v>294.43</v>
      </c>
      <c r="T157" s="11">
        <v>349.91</v>
      </c>
      <c r="U157" s="11">
        <v>82.33</v>
      </c>
    </row>
    <row r="158" spans="1:21" x14ac:dyDescent="0.25">
      <c r="A158" s="23"/>
      <c r="B158" s="23"/>
      <c r="C158" s="51"/>
      <c r="D158" s="11">
        <v>8231.7800000000007</v>
      </c>
      <c r="E158" s="11">
        <v>2350.75</v>
      </c>
      <c r="F158" s="11">
        <v>3586.4</v>
      </c>
      <c r="G158" s="11">
        <v>668.53</v>
      </c>
      <c r="H158" s="11">
        <v>2722.57</v>
      </c>
      <c r="I158" s="11">
        <v>1882.05</v>
      </c>
      <c r="J158" s="11">
        <v>563.38</v>
      </c>
      <c r="K158" s="11">
        <v>548.88</v>
      </c>
      <c r="L158" s="11">
        <v>1951.25</v>
      </c>
      <c r="M158" s="11">
        <v>619.65</v>
      </c>
      <c r="N158" s="11">
        <v>711.95</v>
      </c>
      <c r="O158" s="11">
        <v>90.02</v>
      </c>
      <c r="P158" s="11">
        <v>172.28</v>
      </c>
      <c r="Q158" s="11">
        <v>91.48</v>
      </c>
      <c r="R158" s="11">
        <v>405.25</v>
      </c>
      <c r="S158" s="11">
        <v>309.81</v>
      </c>
      <c r="T158" s="11">
        <v>349.31</v>
      </c>
      <c r="U158" s="11">
        <v>86.07</v>
      </c>
    </row>
    <row r="159" spans="1:21" x14ac:dyDescent="0.25">
      <c r="A159" s="23"/>
      <c r="B159" s="23"/>
      <c r="C159" s="51"/>
      <c r="D159" s="11">
        <v>8231.7800000000007</v>
      </c>
      <c r="E159" s="11">
        <v>2350.75</v>
      </c>
      <c r="F159" s="11">
        <v>3587.34</v>
      </c>
      <c r="G159" s="11">
        <v>635.83000000000004</v>
      </c>
      <c r="H159" s="11">
        <v>2721.81</v>
      </c>
      <c r="I159" s="11">
        <v>1788.13</v>
      </c>
      <c r="J159" s="11">
        <v>535.52</v>
      </c>
      <c r="K159" s="11">
        <v>522.33000000000004</v>
      </c>
      <c r="L159" s="11">
        <v>1853.25</v>
      </c>
      <c r="M159" s="11">
        <v>619.65</v>
      </c>
      <c r="N159" s="11">
        <v>708.91</v>
      </c>
      <c r="O159" s="11">
        <v>85.84</v>
      </c>
      <c r="P159" s="11">
        <v>164.48</v>
      </c>
      <c r="Q159" s="11">
        <v>87.36</v>
      </c>
      <c r="R159" s="11">
        <v>405.25</v>
      </c>
      <c r="S159" s="11">
        <v>296.63</v>
      </c>
      <c r="T159" s="11">
        <v>349.31</v>
      </c>
      <c r="U159" s="11">
        <v>82.33</v>
      </c>
    </row>
    <row r="160" spans="1:21" x14ac:dyDescent="0.25">
      <c r="A160" s="23"/>
      <c r="B160" s="23"/>
      <c r="C160" s="51"/>
      <c r="D160" s="11">
        <v>8229.23</v>
      </c>
      <c r="E160" s="11">
        <v>2349.8000000000002</v>
      </c>
      <c r="F160" s="11">
        <v>3585.46</v>
      </c>
      <c r="G160" s="11">
        <v>635.83000000000004</v>
      </c>
      <c r="H160" s="11">
        <v>2722.57</v>
      </c>
      <c r="I160" s="11">
        <v>1790.99</v>
      </c>
      <c r="J160" s="11">
        <v>536.04</v>
      </c>
      <c r="K160" s="11">
        <v>522.33000000000004</v>
      </c>
      <c r="L160" s="11">
        <v>1854.35</v>
      </c>
      <c r="M160" s="11">
        <v>619.65</v>
      </c>
      <c r="N160" s="11">
        <v>708.91</v>
      </c>
      <c r="O160" s="11">
        <v>85.84</v>
      </c>
      <c r="P160" s="11">
        <v>164.48</v>
      </c>
      <c r="Q160" s="11">
        <v>87.36</v>
      </c>
      <c r="R160" s="11">
        <v>405.25</v>
      </c>
      <c r="S160" s="11">
        <v>299.93</v>
      </c>
      <c r="T160" s="11">
        <v>349.31</v>
      </c>
      <c r="U160" s="11">
        <v>82.33</v>
      </c>
    </row>
    <row r="161" spans="1:21" x14ac:dyDescent="0.25">
      <c r="A161" s="23"/>
      <c r="B161" s="23"/>
      <c r="C161" s="51"/>
      <c r="D161" s="11">
        <v>8232.6299999999992</v>
      </c>
      <c r="E161" s="11">
        <v>2350.75</v>
      </c>
      <c r="F161" s="11">
        <v>3586.4</v>
      </c>
      <c r="G161" s="11">
        <v>637.64</v>
      </c>
      <c r="H161" s="11">
        <v>2721.05</v>
      </c>
      <c r="I161" s="11">
        <v>1794.58</v>
      </c>
      <c r="J161" s="11">
        <v>537.07000000000005</v>
      </c>
      <c r="K161" s="11">
        <v>523.77</v>
      </c>
      <c r="L161" s="11">
        <v>1857.65</v>
      </c>
      <c r="M161" s="11">
        <v>619.65</v>
      </c>
      <c r="N161" s="11">
        <v>708.91</v>
      </c>
      <c r="O161" s="11">
        <v>85.84</v>
      </c>
      <c r="P161" s="11">
        <v>165.26</v>
      </c>
      <c r="Q161" s="11">
        <v>87.36</v>
      </c>
      <c r="R161" s="11">
        <v>405.25</v>
      </c>
      <c r="S161" s="11">
        <v>298.83</v>
      </c>
      <c r="T161" s="11">
        <v>349.31</v>
      </c>
      <c r="U161" s="11">
        <v>82.33</v>
      </c>
    </row>
    <row r="162" spans="1:21" x14ac:dyDescent="0.25">
      <c r="A162" s="23"/>
      <c r="B162" s="23"/>
      <c r="C162" s="22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</row>
    <row r="163" spans="1:21" x14ac:dyDescent="0.25">
      <c r="A163" s="23"/>
      <c r="B163" s="23"/>
      <c r="C163" s="22" t="s">
        <v>41</v>
      </c>
      <c r="D163" s="11">
        <v>8230.9299999999985</v>
      </c>
      <c r="E163" s="11">
        <v>2350.7516666666666</v>
      </c>
      <c r="F163" s="11">
        <v>3586.8716666666674</v>
      </c>
      <c r="G163" s="11">
        <v>640.67333333333329</v>
      </c>
      <c r="H163" s="11">
        <v>2722.3166666666662</v>
      </c>
      <c r="I163" s="11">
        <v>1801.39</v>
      </c>
      <c r="J163" s="11">
        <v>539.64833333333343</v>
      </c>
      <c r="K163" s="11">
        <v>525.94833333333338</v>
      </c>
      <c r="L163" s="11">
        <v>1865.9116666666666</v>
      </c>
      <c r="M163" s="11">
        <v>619.71833333333336</v>
      </c>
      <c r="N163" s="11">
        <v>709.41666666666663</v>
      </c>
      <c r="O163" s="11">
        <v>86.466666666666683</v>
      </c>
      <c r="P163" s="11">
        <v>165.52</v>
      </c>
      <c r="Q163" s="11">
        <v>87.910000000000011</v>
      </c>
      <c r="R163" s="11">
        <v>405.3866666666666</v>
      </c>
      <c r="S163" s="11">
        <v>299.19333333333333</v>
      </c>
      <c r="T163" s="11">
        <v>349.41</v>
      </c>
      <c r="U163" s="11">
        <v>82.953333333333333</v>
      </c>
    </row>
    <row r="164" spans="1:21" x14ac:dyDescent="0.25">
      <c r="A164" s="23"/>
      <c r="B164" s="23"/>
      <c r="C164" s="22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</row>
    <row r="165" spans="1:21" x14ac:dyDescent="0.25">
      <c r="A165" s="23"/>
      <c r="B165" s="23"/>
      <c r="C165" s="50">
        <v>5.0000000000000001E-3</v>
      </c>
      <c r="D165" s="11">
        <v>5611.03</v>
      </c>
      <c r="E165" s="11">
        <v>1448.38</v>
      </c>
      <c r="F165" s="11">
        <v>2406.94</v>
      </c>
      <c r="G165" s="11">
        <v>360.6</v>
      </c>
      <c r="H165" s="11">
        <v>1490.71</v>
      </c>
      <c r="I165" s="11">
        <v>1044.6300000000001</v>
      </c>
      <c r="J165" s="11">
        <v>251.77</v>
      </c>
      <c r="K165" s="11">
        <v>261.64999999999998</v>
      </c>
      <c r="L165" s="11">
        <v>1030.68</v>
      </c>
      <c r="M165" s="11">
        <v>377.52</v>
      </c>
      <c r="N165" s="11">
        <v>510.7</v>
      </c>
      <c r="O165" s="11">
        <v>58.62</v>
      </c>
      <c r="P165" s="11">
        <v>133.30000000000001</v>
      </c>
      <c r="Q165" s="11">
        <v>68.41</v>
      </c>
      <c r="R165" s="11">
        <v>316.01</v>
      </c>
      <c r="S165" s="11">
        <v>275.76</v>
      </c>
      <c r="T165" s="11">
        <v>322.99</v>
      </c>
      <c r="U165" s="11">
        <v>68.3</v>
      </c>
    </row>
    <row r="166" spans="1:21" x14ac:dyDescent="0.25">
      <c r="A166" s="23"/>
      <c r="B166" s="23"/>
      <c r="C166" s="50"/>
      <c r="D166" s="11">
        <v>5526.93</v>
      </c>
      <c r="E166" s="11">
        <v>1418.84</v>
      </c>
      <c r="F166" s="11">
        <v>2363.64</v>
      </c>
      <c r="G166" s="11">
        <v>351.52</v>
      </c>
      <c r="H166" s="11">
        <v>1459.5</v>
      </c>
      <c r="I166" s="11">
        <v>1025.27</v>
      </c>
      <c r="J166" s="11">
        <v>248.16</v>
      </c>
      <c r="K166" s="11">
        <v>258.27</v>
      </c>
      <c r="L166" s="11">
        <v>1011.96</v>
      </c>
      <c r="M166" s="11">
        <v>372.2</v>
      </c>
      <c r="N166" s="11">
        <v>509.69</v>
      </c>
      <c r="O166" s="11">
        <v>58.62</v>
      </c>
      <c r="P166" s="11">
        <v>132.52000000000001</v>
      </c>
      <c r="Q166" s="11">
        <v>67.58</v>
      </c>
      <c r="R166" s="11">
        <v>313.56</v>
      </c>
      <c r="S166" s="11">
        <v>275.76</v>
      </c>
      <c r="T166" s="11">
        <v>321.8</v>
      </c>
      <c r="U166" s="11">
        <v>68.3</v>
      </c>
    </row>
    <row r="167" spans="1:21" x14ac:dyDescent="0.25">
      <c r="A167" s="23"/>
      <c r="B167" s="23"/>
      <c r="C167" s="50"/>
      <c r="D167" s="11">
        <v>5444.53</v>
      </c>
      <c r="E167" s="11">
        <v>1389.3</v>
      </c>
      <c r="F167" s="11">
        <v>2324.1</v>
      </c>
      <c r="G167" s="11">
        <v>347.89</v>
      </c>
      <c r="H167" s="11">
        <v>1429.81</v>
      </c>
      <c r="I167" s="11">
        <v>1020.97</v>
      </c>
      <c r="J167" s="11">
        <v>241.96</v>
      </c>
      <c r="K167" s="11">
        <v>252.96</v>
      </c>
      <c r="L167" s="11">
        <v>1006.46</v>
      </c>
      <c r="M167" s="11">
        <v>366.88</v>
      </c>
      <c r="N167" s="11">
        <v>502.61</v>
      </c>
      <c r="O167" s="11">
        <v>58.2</v>
      </c>
      <c r="P167" s="11">
        <v>133.30000000000001</v>
      </c>
      <c r="Q167" s="11">
        <v>67.58</v>
      </c>
      <c r="R167" s="11">
        <v>311.92</v>
      </c>
      <c r="S167" s="11">
        <v>277.95</v>
      </c>
      <c r="T167" s="11">
        <v>321.8</v>
      </c>
      <c r="U167" s="11">
        <v>68.3</v>
      </c>
    </row>
    <row r="168" spans="1:21" x14ac:dyDescent="0.25">
      <c r="A168" s="23"/>
      <c r="B168" s="23"/>
      <c r="C168" s="50"/>
      <c r="D168" s="11">
        <v>5366.37</v>
      </c>
      <c r="E168" s="11">
        <v>1362.62</v>
      </c>
      <c r="F168" s="11">
        <v>2291.16</v>
      </c>
      <c r="G168" s="11">
        <v>342.44</v>
      </c>
      <c r="H168" s="11">
        <v>1401.64</v>
      </c>
      <c r="I168" s="11">
        <v>1009.5</v>
      </c>
      <c r="J168" s="11">
        <v>237.32</v>
      </c>
      <c r="K168" s="11">
        <v>248.61</v>
      </c>
      <c r="L168" s="11">
        <v>993.24</v>
      </c>
      <c r="M168" s="11">
        <v>361.97</v>
      </c>
      <c r="N168" s="11">
        <v>500.59</v>
      </c>
      <c r="O168" s="11">
        <v>57.78</v>
      </c>
      <c r="P168" s="11">
        <v>133.30000000000001</v>
      </c>
      <c r="Q168" s="11">
        <v>67.58</v>
      </c>
      <c r="R168" s="11">
        <v>310.27999999999997</v>
      </c>
      <c r="S168" s="11">
        <v>277.95</v>
      </c>
      <c r="T168" s="11">
        <v>321.2</v>
      </c>
      <c r="U168" s="11">
        <v>68.3</v>
      </c>
    </row>
    <row r="169" spans="1:21" x14ac:dyDescent="0.25">
      <c r="A169" s="23"/>
      <c r="B169" s="23"/>
      <c r="C169" s="50"/>
      <c r="D169" s="11">
        <v>5290.77</v>
      </c>
      <c r="E169" s="11">
        <v>1337.84</v>
      </c>
      <c r="F169" s="11">
        <v>2256.33</v>
      </c>
      <c r="G169" s="11">
        <v>325.18</v>
      </c>
      <c r="H169" s="11">
        <v>1375.75</v>
      </c>
      <c r="I169" s="11">
        <v>966.48</v>
      </c>
      <c r="J169" s="11">
        <v>224.94</v>
      </c>
      <c r="K169" s="11">
        <v>236.54</v>
      </c>
      <c r="L169" s="11">
        <v>948.1</v>
      </c>
      <c r="M169" s="11">
        <v>357.47</v>
      </c>
      <c r="N169" s="11">
        <v>498.56</v>
      </c>
      <c r="O169" s="11">
        <v>55.27</v>
      </c>
      <c r="P169" s="11">
        <v>128.62</v>
      </c>
      <c r="Q169" s="11">
        <v>65.11</v>
      </c>
      <c r="R169" s="11">
        <v>307.83</v>
      </c>
      <c r="S169" s="11">
        <v>265.87</v>
      </c>
      <c r="T169" s="11">
        <v>320.60000000000002</v>
      </c>
      <c r="U169" s="11">
        <v>65.489999999999995</v>
      </c>
    </row>
    <row r="170" spans="1:21" x14ac:dyDescent="0.25">
      <c r="A170" s="23"/>
      <c r="B170" s="23"/>
      <c r="C170" s="22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</row>
    <row r="171" spans="1:21" x14ac:dyDescent="0.25">
      <c r="A171" s="23"/>
      <c r="B171" s="23"/>
      <c r="C171" s="22" t="s">
        <v>41</v>
      </c>
      <c r="D171" s="11">
        <v>5447.9259999999995</v>
      </c>
      <c r="E171" s="11">
        <v>1391.3960000000002</v>
      </c>
      <c r="F171" s="11">
        <v>2328.4340000000002</v>
      </c>
      <c r="G171" s="11">
        <v>345.52600000000001</v>
      </c>
      <c r="H171" s="11">
        <v>1431.4820000000002</v>
      </c>
      <c r="I171" s="11">
        <v>1013.3700000000001</v>
      </c>
      <c r="J171" s="11">
        <v>240.83</v>
      </c>
      <c r="K171" s="11">
        <v>251.60599999999999</v>
      </c>
      <c r="L171" s="11">
        <v>998.08800000000008</v>
      </c>
      <c r="M171" s="11">
        <v>367.20799999999997</v>
      </c>
      <c r="N171" s="11">
        <v>504.43</v>
      </c>
      <c r="O171" s="11">
        <v>57.698</v>
      </c>
      <c r="P171" s="11">
        <v>132.20800000000003</v>
      </c>
      <c r="Q171" s="11">
        <v>67.251999999999995</v>
      </c>
      <c r="R171" s="11">
        <v>311.91999999999996</v>
      </c>
      <c r="S171" s="11">
        <v>274.65800000000002</v>
      </c>
      <c r="T171" s="11">
        <v>321.678</v>
      </c>
      <c r="U171" s="11">
        <v>67.738</v>
      </c>
    </row>
    <row r="172" spans="1:21" x14ac:dyDescent="0.25">
      <c r="A172" s="23"/>
      <c r="B172" s="23"/>
      <c r="C172" s="22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</row>
    <row r="173" spans="1:21" x14ac:dyDescent="0.25">
      <c r="A173" s="23"/>
      <c r="B173" s="23"/>
      <c r="C173" s="49">
        <v>0.01</v>
      </c>
      <c r="D173" s="11">
        <v>3016.62</v>
      </c>
      <c r="E173" s="11">
        <v>713.71</v>
      </c>
      <c r="F173" s="11">
        <v>1382.79</v>
      </c>
      <c r="G173" s="11">
        <v>181.66</v>
      </c>
      <c r="H173" s="11">
        <v>830.63</v>
      </c>
      <c r="I173" s="11">
        <v>673.95</v>
      </c>
      <c r="J173" s="11">
        <v>145.49</v>
      </c>
      <c r="K173" s="11">
        <v>166.06</v>
      </c>
      <c r="L173" s="11">
        <v>730.07</v>
      </c>
      <c r="M173" s="11">
        <v>275.26</v>
      </c>
      <c r="N173" s="11">
        <v>442.94</v>
      </c>
      <c r="O173" s="11">
        <v>47.31</v>
      </c>
      <c r="P173" s="11">
        <v>118.49</v>
      </c>
      <c r="Q173" s="11">
        <v>60.17</v>
      </c>
      <c r="R173" s="11">
        <v>275.08</v>
      </c>
      <c r="S173" s="11">
        <v>272.45999999999998</v>
      </c>
      <c r="T173" s="11">
        <v>308.64</v>
      </c>
      <c r="U173" s="11">
        <v>62.68</v>
      </c>
    </row>
    <row r="174" spans="1:21" x14ac:dyDescent="0.25">
      <c r="A174" s="23"/>
      <c r="B174" s="23"/>
      <c r="C174" s="49"/>
      <c r="D174" s="11">
        <v>2976.69</v>
      </c>
      <c r="E174" s="11">
        <v>701.32</v>
      </c>
      <c r="F174" s="11">
        <v>1366.79</v>
      </c>
      <c r="G174" s="11">
        <v>178.03</v>
      </c>
      <c r="H174" s="11">
        <v>819.21</v>
      </c>
      <c r="I174" s="11">
        <v>666.07</v>
      </c>
      <c r="J174" s="11">
        <v>142.91</v>
      </c>
      <c r="K174" s="11">
        <v>163.16999999999999</v>
      </c>
      <c r="L174" s="11">
        <v>719.06</v>
      </c>
      <c r="M174" s="11">
        <v>272.39999999999998</v>
      </c>
      <c r="N174" s="11">
        <v>440.92</v>
      </c>
      <c r="O174" s="11">
        <v>46.9</v>
      </c>
      <c r="P174" s="11">
        <v>117.71</v>
      </c>
      <c r="Q174" s="11">
        <v>60.17</v>
      </c>
      <c r="R174" s="11">
        <v>274.26</v>
      </c>
      <c r="S174" s="11">
        <v>270.26</v>
      </c>
      <c r="T174" s="11">
        <v>308.64</v>
      </c>
      <c r="U174" s="11">
        <v>62.68</v>
      </c>
    </row>
    <row r="175" spans="1:21" x14ac:dyDescent="0.25">
      <c r="A175" s="23"/>
      <c r="B175" s="23"/>
      <c r="C175" s="49"/>
      <c r="D175" s="11">
        <v>2941.01</v>
      </c>
      <c r="E175" s="11">
        <v>688.93</v>
      </c>
      <c r="F175" s="11">
        <v>1349.84</v>
      </c>
      <c r="G175" s="11">
        <v>173.49</v>
      </c>
      <c r="H175" s="11">
        <v>807.79</v>
      </c>
      <c r="I175" s="11">
        <v>655.30999999999995</v>
      </c>
      <c r="J175" s="11">
        <v>139.30000000000001</v>
      </c>
      <c r="K175" s="11">
        <v>159.30000000000001</v>
      </c>
      <c r="L175" s="11">
        <v>704.74</v>
      </c>
      <c r="M175" s="11">
        <v>269.95</v>
      </c>
      <c r="N175" s="11">
        <v>436.88</v>
      </c>
      <c r="O175" s="11">
        <v>46.48</v>
      </c>
      <c r="P175" s="11">
        <v>116.15</v>
      </c>
      <c r="Q175" s="11">
        <v>59.34</v>
      </c>
      <c r="R175" s="11">
        <v>272.62</v>
      </c>
      <c r="S175" s="11">
        <v>269.16000000000003</v>
      </c>
      <c r="T175" s="11">
        <v>308.04000000000002</v>
      </c>
      <c r="U175" s="11">
        <v>61.75</v>
      </c>
    </row>
    <row r="176" spans="1:21" x14ac:dyDescent="0.25">
      <c r="A176" s="23"/>
      <c r="B176" s="23"/>
      <c r="C176" s="49"/>
      <c r="D176" s="11">
        <v>2906.18</v>
      </c>
      <c r="E176" s="11">
        <v>677.5</v>
      </c>
      <c r="F176" s="11">
        <v>1333.84</v>
      </c>
      <c r="G176" s="11">
        <v>169.86</v>
      </c>
      <c r="H176" s="11">
        <v>797.89</v>
      </c>
      <c r="I176" s="11">
        <v>645.27</v>
      </c>
      <c r="J176" s="11">
        <v>137.22999999999999</v>
      </c>
      <c r="K176" s="11">
        <v>157.86000000000001</v>
      </c>
      <c r="L176" s="11">
        <v>690.43</v>
      </c>
      <c r="M176" s="11">
        <v>267.08</v>
      </c>
      <c r="N176" s="11">
        <v>435.86</v>
      </c>
      <c r="O176" s="11">
        <v>46.06</v>
      </c>
      <c r="P176" s="11">
        <v>115.37</v>
      </c>
      <c r="Q176" s="11">
        <v>58.52</v>
      </c>
      <c r="R176" s="11">
        <v>271.8</v>
      </c>
      <c r="S176" s="11">
        <v>268.07</v>
      </c>
      <c r="T176" s="11">
        <v>308.04000000000002</v>
      </c>
      <c r="U176" s="11">
        <v>62.68</v>
      </c>
    </row>
    <row r="177" spans="1:21" x14ac:dyDescent="0.25">
      <c r="A177" s="23"/>
      <c r="B177" s="23"/>
      <c r="C177" s="49"/>
      <c r="D177" s="11">
        <v>2874.75</v>
      </c>
      <c r="E177" s="11">
        <v>667.02</v>
      </c>
      <c r="F177" s="11">
        <v>1319.72</v>
      </c>
      <c r="G177" s="11">
        <v>167.13</v>
      </c>
      <c r="H177" s="11">
        <v>787.23</v>
      </c>
      <c r="I177" s="11">
        <v>641.69000000000005</v>
      </c>
      <c r="J177" s="11">
        <v>134.13999999999999</v>
      </c>
      <c r="K177" s="11">
        <v>153.99</v>
      </c>
      <c r="L177" s="11">
        <v>683.82</v>
      </c>
      <c r="M177" s="11">
        <v>263.81</v>
      </c>
      <c r="N177" s="11">
        <v>432.83</v>
      </c>
      <c r="O177" s="11">
        <v>45.64</v>
      </c>
      <c r="P177" s="11">
        <v>115.37</v>
      </c>
      <c r="Q177" s="11">
        <v>58.52</v>
      </c>
      <c r="R177" s="11">
        <v>270.99</v>
      </c>
      <c r="S177" s="11">
        <v>266.97000000000003</v>
      </c>
      <c r="T177" s="11">
        <v>308.04000000000002</v>
      </c>
      <c r="U177" s="11">
        <v>61.75</v>
      </c>
    </row>
    <row r="178" spans="1:21" x14ac:dyDescent="0.25">
      <c r="A178" s="23"/>
      <c r="B178" s="23"/>
      <c r="C178" s="49"/>
      <c r="D178" s="11">
        <v>2841.62</v>
      </c>
      <c r="E178" s="11">
        <v>655.58</v>
      </c>
      <c r="F178" s="11">
        <v>1304.6600000000001</v>
      </c>
      <c r="G178" s="11">
        <v>168.04</v>
      </c>
      <c r="H178" s="11">
        <v>776.57</v>
      </c>
      <c r="I178" s="11">
        <v>645.27</v>
      </c>
      <c r="J178" s="11">
        <v>134.13999999999999</v>
      </c>
      <c r="K178" s="11">
        <v>154.47999999999999</v>
      </c>
      <c r="L178" s="11">
        <v>684.92</v>
      </c>
      <c r="M178" s="11">
        <v>261.77</v>
      </c>
      <c r="N178" s="11">
        <v>430.81</v>
      </c>
      <c r="O178" s="11">
        <v>46.06</v>
      </c>
      <c r="P178" s="11">
        <v>116.15</v>
      </c>
      <c r="Q178" s="11">
        <v>59.34</v>
      </c>
      <c r="R178" s="11">
        <v>270.17</v>
      </c>
      <c r="S178" s="11">
        <v>272.45999999999998</v>
      </c>
      <c r="T178" s="11">
        <v>308.04000000000002</v>
      </c>
      <c r="U178" s="11">
        <v>62.68</v>
      </c>
    </row>
    <row r="179" spans="1:21" x14ac:dyDescent="0.25">
      <c r="A179" s="23"/>
      <c r="B179" s="23"/>
      <c r="C179" s="22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</row>
    <row r="180" spans="1:21" x14ac:dyDescent="0.25">
      <c r="A180" s="23"/>
      <c r="B180" s="23"/>
      <c r="C180" s="22" t="s">
        <v>41</v>
      </c>
      <c r="D180" s="11">
        <v>2926.145</v>
      </c>
      <c r="E180" s="11">
        <v>684.0100000000001</v>
      </c>
      <c r="F180" s="11">
        <v>1342.94</v>
      </c>
      <c r="G180" s="11">
        <v>173.035</v>
      </c>
      <c r="H180" s="11">
        <v>803.21999999999991</v>
      </c>
      <c r="I180" s="11">
        <v>654.59333333333336</v>
      </c>
      <c r="J180" s="11">
        <v>138.86833333333331</v>
      </c>
      <c r="K180" s="11">
        <v>159.14333333333335</v>
      </c>
      <c r="L180" s="11">
        <v>702.17333333333329</v>
      </c>
      <c r="M180" s="11">
        <v>268.37833333333327</v>
      </c>
      <c r="N180" s="11">
        <v>436.70666666666665</v>
      </c>
      <c r="O180" s="11">
        <v>46.408333333333331</v>
      </c>
      <c r="P180" s="11">
        <v>116.54</v>
      </c>
      <c r="Q180" s="11">
        <v>59.343333333333341</v>
      </c>
      <c r="R180" s="11">
        <v>272.48666666666668</v>
      </c>
      <c r="S180" s="11">
        <v>269.8966666666667</v>
      </c>
      <c r="T180" s="11">
        <v>308.23999999999995</v>
      </c>
      <c r="U180" s="11">
        <v>62.370000000000005</v>
      </c>
    </row>
    <row r="181" spans="1:21" x14ac:dyDescent="0.25">
      <c r="A181" s="23"/>
      <c r="B181" s="23"/>
      <c r="C181" s="22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</row>
    <row r="182" spans="1:21" x14ac:dyDescent="0.25">
      <c r="A182" s="23"/>
      <c r="B182" s="23"/>
      <c r="C182" s="49">
        <v>0.02</v>
      </c>
      <c r="D182" s="11">
        <v>5315.4</v>
      </c>
      <c r="E182" s="11">
        <v>1453.14</v>
      </c>
      <c r="F182" s="11">
        <v>2316.5700000000002</v>
      </c>
      <c r="G182" s="11">
        <v>376.95</v>
      </c>
      <c r="H182" s="11">
        <v>1579.79</v>
      </c>
      <c r="I182" s="11">
        <v>1052.51</v>
      </c>
      <c r="J182" s="11">
        <v>277.05</v>
      </c>
      <c r="K182" s="11">
        <v>289.64999999999998</v>
      </c>
      <c r="L182" s="11">
        <v>1159.52</v>
      </c>
      <c r="M182" s="11">
        <v>408.6</v>
      </c>
      <c r="N182" s="11">
        <v>552.16</v>
      </c>
      <c r="O182" s="11">
        <v>61.97</v>
      </c>
      <c r="P182" s="11">
        <v>139.54</v>
      </c>
      <c r="Q182" s="11">
        <v>70.88</v>
      </c>
      <c r="R182" s="11">
        <v>323.38</v>
      </c>
      <c r="S182" s="11">
        <v>279.05</v>
      </c>
      <c r="T182" s="11">
        <v>324.19</v>
      </c>
      <c r="U182" s="11">
        <v>70.17</v>
      </c>
    </row>
    <row r="183" spans="1:21" x14ac:dyDescent="0.25">
      <c r="A183" s="23"/>
      <c r="B183" s="23"/>
      <c r="C183" s="49"/>
      <c r="D183" s="11">
        <v>5215.16</v>
      </c>
      <c r="E183" s="11">
        <v>1418.84</v>
      </c>
      <c r="F183" s="11">
        <v>2277.98</v>
      </c>
      <c r="G183" s="11">
        <v>370.6</v>
      </c>
      <c r="H183" s="11">
        <v>1549.34</v>
      </c>
      <c r="I183" s="11">
        <v>1041.04</v>
      </c>
      <c r="J183" s="11">
        <v>271.89</v>
      </c>
      <c r="K183" s="11">
        <v>285.77999999999997</v>
      </c>
      <c r="L183" s="11">
        <v>1148.51</v>
      </c>
      <c r="M183" s="11">
        <v>403.69</v>
      </c>
      <c r="N183" s="11">
        <v>548.12</v>
      </c>
      <c r="O183" s="11">
        <v>61.55</v>
      </c>
      <c r="P183" s="11">
        <v>139.54</v>
      </c>
      <c r="Q183" s="11">
        <v>71.7</v>
      </c>
      <c r="R183" s="11">
        <v>321.75</v>
      </c>
      <c r="S183" s="11">
        <v>282.35000000000002</v>
      </c>
      <c r="T183" s="11">
        <v>323.58999999999997</v>
      </c>
      <c r="U183" s="11">
        <v>70.17</v>
      </c>
    </row>
    <row r="184" spans="1:21" x14ac:dyDescent="0.25">
      <c r="A184" s="23"/>
      <c r="B184" s="23"/>
      <c r="C184" s="49"/>
      <c r="D184" s="11">
        <v>5120.0200000000004</v>
      </c>
      <c r="E184" s="11">
        <v>1388.35</v>
      </c>
      <c r="F184" s="11">
        <v>2238.44</v>
      </c>
      <c r="G184" s="11">
        <v>364.24</v>
      </c>
      <c r="H184" s="11">
        <v>1520.41</v>
      </c>
      <c r="I184" s="11">
        <v>1023.84</v>
      </c>
      <c r="J184" s="11">
        <v>269.31</v>
      </c>
      <c r="K184" s="11">
        <v>283.85000000000002</v>
      </c>
      <c r="L184" s="11">
        <v>1130.8900000000001</v>
      </c>
      <c r="M184" s="11">
        <v>399.19</v>
      </c>
      <c r="N184" s="11">
        <v>546.09</v>
      </c>
      <c r="O184" s="11">
        <v>61.97</v>
      </c>
      <c r="P184" s="11">
        <v>138.76</v>
      </c>
      <c r="Q184" s="11">
        <v>70.88</v>
      </c>
      <c r="R184" s="11">
        <v>320.11</v>
      </c>
      <c r="S184" s="11">
        <v>280.14999999999998</v>
      </c>
      <c r="T184" s="11">
        <v>322.99</v>
      </c>
      <c r="U184" s="11">
        <v>71.099999999999994</v>
      </c>
    </row>
    <row r="185" spans="1:21" x14ac:dyDescent="0.25">
      <c r="A185" s="23"/>
      <c r="B185" s="23"/>
      <c r="C185" s="49"/>
      <c r="D185" s="11">
        <v>5026.57</v>
      </c>
      <c r="E185" s="11">
        <v>1358.81</v>
      </c>
      <c r="F185" s="11">
        <v>2199.85</v>
      </c>
      <c r="G185" s="11">
        <v>356.97</v>
      </c>
      <c r="H185" s="11">
        <v>1491.48</v>
      </c>
      <c r="I185" s="11">
        <v>1014.51</v>
      </c>
      <c r="J185" s="11">
        <v>262.08999999999997</v>
      </c>
      <c r="K185" s="11">
        <v>277.08999999999997</v>
      </c>
      <c r="L185" s="11">
        <v>1123.18</v>
      </c>
      <c r="M185" s="11">
        <v>394.69</v>
      </c>
      <c r="N185" s="11">
        <v>541.04</v>
      </c>
      <c r="O185" s="11">
        <v>60.71</v>
      </c>
      <c r="P185" s="11">
        <v>138.76</v>
      </c>
      <c r="Q185" s="11">
        <v>70.88</v>
      </c>
      <c r="R185" s="11">
        <v>317.64999999999998</v>
      </c>
      <c r="S185" s="11">
        <v>280.14999999999998</v>
      </c>
      <c r="T185" s="11">
        <v>322.39</v>
      </c>
      <c r="U185" s="11">
        <v>69.23</v>
      </c>
    </row>
    <row r="186" spans="1:21" x14ac:dyDescent="0.25">
      <c r="A186" s="23"/>
      <c r="B186" s="23"/>
      <c r="C186" s="49"/>
      <c r="D186" s="11">
        <v>4938.22</v>
      </c>
      <c r="E186" s="11">
        <v>1330.22</v>
      </c>
      <c r="F186" s="11">
        <v>2161.25</v>
      </c>
      <c r="G186" s="11">
        <v>352.43</v>
      </c>
      <c r="H186" s="11">
        <v>1464.83</v>
      </c>
      <c r="I186" s="11">
        <v>1001.61</v>
      </c>
      <c r="J186" s="11">
        <v>257.95999999999998</v>
      </c>
      <c r="K186" s="11">
        <v>273.23</v>
      </c>
      <c r="L186" s="11">
        <v>1108.8599999999999</v>
      </c>
      <c r="M186" s="11">
        <v>390.19</v>
      </c>
      <c r="N186" s="11">
        <v>539.02</v>
      </c>
      <c r="O186" s="11">
        <v>60.71</v>
      </c>
      <c r="P186" s="11">
        <v>138.76</v>
      </c>
      <c r="Q186" s="11">
        <v>70.88</v>
      </c>
      <c r="R186" s="11">
        <v>316.83</v>
      </c>
      <c r="S186" s="11">
        <v>282.35000000000002</v>
      </c>
      <c r="T186" s="11">
        <v>322.39</v>
      </c>
      <c r="U186" s="11">
        <v>70.17</v>
      </c>
    </row>
    <row r="187" spans="1:21" x14ac:dyDescent="0.25">
      <c r="A187" s="23"/>
      <c r="B187" s="23"/>
      <c r="C187" s="49"/>
      <c r="D187" s="11">
        <v>4849.0200000000004</v>
      </c>
      <c r="E187" s="11">
        <v>1302.5899999999999</v>
      </c>
      <c r="F187" s="11">
        <v>2124.54</v>
      </c>
      <c r="G187" s="11">
        <v>345.16</v>
      </c>
      <c r="H187" s="11">
        <v>1437.42</v>
      </c>
      <c r="I187" s="11">
        <v>987.99</v>
      </c>
      <c r="J187" s="11">
        <v>252.28</v>
      </c>
      <c r="K187" s="11">
        <v>268.39999999999998</v>
      </c>
      <c r="L187" s="11">
        <v>1094.55</v>
      </c>
      <c r="M187" s="11">
        <v>385.7</v>
      </c>
      <c r="N187" s="11">
        <v>534.97</v>
      </c>
      <c r="O187" s="11">
        <v>60.29</v>
      </c>
      <c r="P187" s="11">
        <v>137.97999999999999</v>
      </c>
      <c r="Q187" s="11">
        <v>70.06</v>
      </c>
      <c r="R187" s="11">
        <v>315.2</v>
      </c>
      <c r="S187" s="11">
        <v>281.25</v>
      </c>
      <c r="T187" s="11">
        <v>321.8</v>
      </c>
      <c r="U187" s="11">
        <v>70.17</v>
      </c>
    </row>
    <row r="188" spans="1:21" x14ac:dyDescent="0.25">
      <c r="A188" s="23"/>
      <c r="B188" s="23"/>
      <c r="C188" s="22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</row>
    <row r="189" spans="1:21" x14ac:dyDescent="0.25">
      <c r="A189" s="23"/>
      <c r="B189" s="23"/>
      <c r="C189" s="22" t="s">
        <v>41</v>
      </c>
      <c r="D189" s="11">
        <v>5077.3983333333335</v>
      </c>
      <c r="E189" s="11">
        <v>1375.3249999999998</v>
      </c>
      <c r="F189" s="11">
        <v>2219.771666666667</v>
      </c>
      <c r="G189" s="11">
        <v>361.05833333333334</v>
      </c>
      <c r="H189" s="11">
        <v>1507.2116666666668</v>
      </c>
      <c r="I189" s="11">
        <v>1020.25</v>
      </c>
      <c r="J189" s="11">
        <v>265.09666666666664</v>
      </c>
      <c r="K189" s="11">
        <v>279.66666666666669</v>
      </c>
      <c r="L189" s="11">
        <v>1127.585</v>
      </c>
      <c r="M189" s="11">
        <v>397.01</v>
      </c>
      <c r="N189" s="11">
        <v>543.56666666666661</v>
      </c>
      <c r="O189" s="11">
        <v>61.20000000000001</v>
      </c>
      <c r="P189" s="11">
        <v>138.88999999999999</v>
      </c>
      <c r="Q189" s="11">
        <v>70.88</v>
      </c>
      <c r="R189" s="11">
        <v>319.15333333333331</v>
      </c>
      <c r="S189" s="11">
        <v>280.88333333333338</v>
      </c>
      <c r="T189" s="11">
        <v>322.89166666666659</v>
      </c>
      <c r="U189" s="11">
        <v>70.168333333333337</v>
      </c>
    </row>
    <row r="190" spans="1:21" x14ac:dyDescent="0.25">
      <c r="A190" s="23"/>
      <c r="B190" s="23"/>
      <c r="C190" s="22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</row>
    <row r="191" spans="1:21" x14ac:dyDescent="0.25">
      <c r="A191" s="23"/>
      <c r="B191" s="23"/>
      <c r="C191" s="49">
        <v>0.04</v>
      </c>
      <c r="D191" s="11">
        <v>3739.56</v>
      </c>
      <c r="E191" s="11">
        <v>970.98</v>
      </c>
      <c r="F191" s="11">
        <v>1830.85</v>
      </c>
      <c r="G191" s="11">
        <v>257.95999999999998</v>
      </c>
      <c r="H191" s="11">
        <v>1136.69</v>
      </c>
      <c r="I191" s="11">
        <v>879.01</v>
      </c>
      <c r="J191" s="11">
        <v>193.47</v>
      </c>
      <c r="K191" s="11">
        <v>212.89</v>
      </c>
      <c r="L191" s="11">
        <v>893.04</v>
      </c>
      <c r="M191" s="11">
        <v>325.57</v>
      </c>
      <c r="N191" s="11">
        <v>482.38</v>
      </c>
      <c r="O191" s="11">
        <v>52.34</v>
      </c>
      <c r="P191" s="11">
        <v>125.51</v>
      </c>
      <c r="Q191" s="11">
        <v>64.290000000000006</v>
      </c>
      <c r="R191" s="11">
        <v>293.91000000000003</v>
      </c>
      <c r="S191" s="11">
        <v>279.05</v>
      </c>
      <c r="T191" s="11">
        <v>317.61</v>
      </c>
      <c r="U191" s="11">
        <v>66.430000000000007</v>
      </c>
    </row>
    <row r="192" spans="1:21" x14ac:dyDescent="0.25">
      <c r="A192" s="23"/>
      <c r="B192" s="23"/>
      <c r="C192" s="49"/>
      <c r="D192" s="11">
        <v>3601.94</v>
      </c>
      <c r="E192" s="11">
        <v>927.15</v>
      </c>
      <c r="F192" s="11">
        <v>1773.43</v>
      </c>
      <c r="G192" s="11">
        <v>244.34</v>
      </c>
      <c r="H192" s="11">
        <v>1097.8599999999999</v>
      </c>
      <c r="I192" s="11">
        <v>849.61</v>
      </c>
      <c r="J192" s="11">
        <v>184.7</v>
      </c>
      <c r="K192" s="11">
        <v>204.68</v>
      </c>
      <c r="L192" s="11">
        <v>863.31</v>
      </c>
      <c r="M192" s="11">
        <v>319.02999999999997</v>
      </c>
      <c r="N192" s="11">
        <v>475.3</v>
      </c>
      <c r="O192" s="11">
        <v>51.08</v>
      </c>
      <c r="P192" s="11">
        <v>123.17</v>
      </c>
      <c r="Q192" s="11">
        <v>62.64</v>
      </c>
      <c r="R192" s="11">
        <v>291.45</v>
      </c>
      <c r="S192" s="11">
        <v>275.76</v>
      </c>
      <c r="T192" s="11">
        <v>317.01</v>
      </c>
      <c r="U192" s="11">
        <v>65.489999999999995</v>
      </c>
    </row>
    <row r="193" spans="1:21" x14ac:dyDescent="0.25">
      <c r="A193" s="23"/>
      <c r="B193" s="23"/>
      <c r="C193" s="49"/>
      <c r="D193" s="11">
        <v>3478.76</v>
      </c>
      <c r="E193" s="11">
        <v>887.13</v>
      </c>
      <c r="F193" s="11">
        <v>1718.84</v>
      </c>
      <c r="G193" s="11">
        <v>237.07</v>
      </c>
      <c r="H193" s="11">
        <v>1060.55</v>
      </c>
      <c r="I193" s="11">
        <v>835.99</v>
      </c>
      <c r="J193" s="11">
        <v>179.02</v>
      </c>
      <c r="K193" s="11">
        <v>199.37</v>
      </c>
      <c r="L193" s="11">
        <v>836.88</v>
      </c>
      <c r="M193" s="11">
        <v>312.48</v>
      </c>
      <c r="N193" s="11">
        <v>471.26</v>
      </c>
      <c r="O193" s="11">
        <v>50.66</v>
      </c>
      <c r="P193" s="11">
        <v>121.61</v>
      </c>
      <c r="Q193" s="11">
        <v>61.81</v>
      </c>
      <c r="R193" s="11">
        <v>289</v>
      </c>
      <c r="S193" s="11">
        <v>275.76</v>
      </c>
      <c r="T193" s="11">
        <v>316.41000000000003</v>
      </c>
      <c r="U193" s="11">
        <v>65.489999999999995</v>
      </c>
    </row>
    <row r="194" spans="1:21" x14ac:dyDescent="0.25">
      <c r="A194" s="23"/>
      <c r="B194" s="23"/>
      <c r="C194" s="49"/>
      <c r="D194" s="11">
        <v>3364.07</v>
      </c>
      <c r="E194" s="11">
        <v>849.97</v>
      </c>
      <c r="F194" s="11">
        <v>1669.89</v>
      </c>
      <c r="G194" s="11">
        <v>226.17</v>
      </c>
      <c r="H194" s="11">
        <v>1026.29</v>
      </c>
      <c r="I194" s="11">
        <v>818.06</v>
      </c>
      <c r="J194" s="11">
        <v>172.32</v>
      </c>
      <c r="K194" s="11">
        <v>193.1</v>
      </c>
      <c r="L194" s="11">
        <v>825.87</v>
      </c>
      <c r="M194" s="11">
        <v>306.76</v>
      </c>
      <c r="N194" s="11">
        <v>467.21</v>
      </c>
      <c r="O194" s="11">
        <v>50.25</v>
      </c>
      <c r="P194" s="11">
        <v>122.39</v>
      </c>
      <c r="Q194" s="11">
        <v>62.64</v>
      </c>
      <c r="R194" s="11">
        <v>287.36</v>
      </c>
      <c r="S194" s="11">
        <v>277.95</v>
      </c>
      <c r="T194" s="11">
        <v>316.41000000000003</v>
      </c>
      <c r="U194" s="11">
        <v>65.489999999999995</v>
      </c>
    </row>
    <row r="195" spans="1:21" x14ac:dyDescent="0.25">
      <c r="A195" s="23"/>
      <c r="B195" s="23"/>
      <c r="C195" s="49"/>
      <c r="D195" s="11">
        <v>3257.03</v>
      </c>
      <c r="E195" s="11">
        <v>813.76</v>
      </c>
      <c r="F195" s="11">
        <v>1622.82</v>
      </c>
      <c r="G195" s="11">
        <v>217.09</v>
      </c>
      <c r="H195" s="11">
        <v>994.32</v>
      </c>
      <c r="I195" s="11">
        <v>794.4</v>
      </c>
      <c r="J195" s="11">
        <v>167.16</v>
      </c>
      <c r="K195" s="11">
        <v>188.27</v>
      </c>
      <c r="L195" s="11">
        <v>800.54</v>
      </c>
      <c r="M195" s="11">
        <v>300.62</v>
      </c>
      <c r="N195" s="11">
        <v>462.16</v>
      </c>
      <c r="O195" s="11">
        <v>49.83</v>
      </c>
      <c r="P195" s="11">
        <v>120.83</v>
      </c>
      <c r="Q195" s="11">
        <v>61.81</v>
      </c>
      <c r="R195" s="11">
        <v>284.89999999999998</v>
      </c>
      <c r="S195" s="11">
        <v>275.76</v>
      </c>
      <c r="T195" s="11">
        <v>315.81</v>
      </c>
      <c r="U195" s="11">
        <v>65.489999999999995</v>
      </c>
    </row>
    <row r="196" spans="1:21" x14ac:dyDescent="0.25">
      <c r="A196" s="23"/>
      <c r="B196" s="23"/>
      <c r="C196" s="22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</row>
    <row r="197" spans="1:21" x14ac:dyDescent="0.25">
      <c r="A197" s="23"/>
      <c r="B197" s="23"/>
      <c r="C197" s="22" t="s">
        <v>41</v>
      </c>
      <c r="D197" s="11">
        <v>3488.2719999999999</v>
      </c>
      <c r="E197" s="11">
        <v>889.79800000000012</v>
      </c>
      <c r="F197" s="11">
        <v>1723.1659999999999</v>
      </c>
      <c r="G197" s="11">
        <v>236.52599999999998</v>
      </c>
      <c r="H197" s="11">
        <v>1063.1420000000001</v>
      </c>
      <c r="I197" s="11">
        <v>835.41399999999999</v>
      </c>
      <c r="J197" s="11">
        <v>179.334</v>
      </c>
      <c r="K197" s="11">
        <v>199.66200000000001</v>
      </c>
      <c r="L197" s="11">
        <v>843.92799999999988</v>
      </c>
      <c r="M197" s="11">
        <v>312.892</v>
      </c>
      <c r="N197" s="11">
        <v>471.66199999999998</v>
      </c>
      <c r="O197" s="11">
        <v>50.831999999999994</v>
      </c>
      <c r="P197" s="11">
        <v>122.702</v>
      </c>
      <c r="Q197" s="11">
        <v>62.637999999999998</v>
      </c>
      <c r="R197" s="11">
        <v>289.32399999999996</v>
      </c>
      <c r="S197" s="11">
        <v>276.85599999999999</v>
      </c>
      <c r="T197" s="11">
        <v>316.64999999999998</v>
      </c>
      <c r="U197" s="11">
        <v>65.678000000000011</v>
      </c>
    </row>
    <row r="198" spans="1:21" x14ac:dyDescent="0.25">
      <c r="A198" s="23"/>
      <c r="B198" s="23"/>
      <c r="C198" s="22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</row>
    <row r="199" spans="1:21" x14ac:dyDescent="0.25">
      <c r="A199" s="23"/>
      <c r="B199" s="23"/>
      <c r="C199" s="49">
        <v>0.05</v>
      </c>
      <c r="D199" s="11">
        <v>5088.58</v>
      </c>
      <c r="E199" s="11">
        <v>1338.8</v>
      </c>
      <c r="F199" s="11">
        <v>2325.98</v>
      </c>
      <c r="G199" s="11">
        <v>363.33</v>
      </c>
      <c r="H199" s="11">
        <v>1565.33</v>
      </c>
      <c r="I199" s="11">
        <v>1117.76</v>
      </c>
      <c r="J199" s="11">
        <v>278.08</v>
      </c>
      <c r="K199" s="11">
        <v>294.47000000000003</v>
      </c>
      <c r="L199" s="11">
        <v>1182.6400000000001</v>
      </c>
      <c r="M199" s="11">
        <v>411.46</v>
      </c>
      <c r="N199" s="11">
        <v>564.29999999999995</v>
      </c>
      <c r="O199" s="11">
        <v>61.97</v>
      </c>
      <c r="P199" s="11">
        <v>140.32</v>
      </c>
      <c r="Q199" s="11">
        <v>72.53</v>
      </c>
      <c r="R199" s="11">
        <v>329.11</v>
      </c>
      <c r="S199" s="11">
        <v>286.74</v>
      </c>
      <c r="T199" s="11">
        <v>333.76</v>
      </c>
      <c r="U199" s="11">
        <v>71.099999999999994</v>
      </c>
    </row>
    <row r="200" spans="1:21" x14ac:dyDescent="0.25">
      <c r="A200" s="23"/>
      <c r="B200" s="23"/>
      <c r="C200" s="49"/>
      <c r="D200" s="11">
        <v>5017.22</v>
      </c>
      <c r="E200" s="11">
        <v>1315.93</v>
      </c>
      <c r="F200" s="11">
        <v>2296.8000000000002</v>
      </c>
      <c r="G200" s="11">
        <v>356.97</v>
      </c>
      <c r="H200" s="11">
        <v>1543.25</v>
      </c>
      <c r="I200" s="11">
        <v>1104.8499999999999</v>
      </c>
      <c r="J200" s="11">
        <v>273.95</v>
      </c>
      <c r="K200" s="11">
        <v>290.61</v>
      </c>
      <c r="L200" s="11">
        <v>1157.32</v>
      </c>
      <c r="M200" s="11">
        <v>407.78</v>
      </c>
      <c r="N200" s="11">
        <v>561.26</v>
      </c>
      <c r="O200" s="11">
        <v>61.55</v>
      </c>
      <c r="P200" s="11">
        <v>137.97999999999999</v>
      </c>
      <c r="Q200" s="11">
        <v>70.88</v>
      </c>
      <c r="R200" s="11">
        <v>327.48</v>
      </c>
      <c r="S200" s="11">
        <v>284.55</v>
      </c>
      <c r="T200" s="11">
        <v>333.16</v>
      </c>
      <c r="U200" s="11">
        <v>72.040000000000006</v>
      </c>
    </row>
    <row r="201" spans="1:21" x14ac:dyDescent="0.25">
      <c r="A201" s="23"/>
      <c r="B201" s="23"/>
      <c r="C201" s="49"/>
      <c r="D201" s="11">
        <v>4948.41</v>
      </c>
      <c r="E201" s="11">
        <v>1294.01</v>
      </c>
      <c r="F201" s="11">
        <v>2268.56</v>
      </c>
      <c r="G201" s="11">
        <v>349.7</v>
      </c>
      <c r="H201" s="11">
        <v>1521.93</v>
      </c>
      <c r="I201" s="11">
        <v>1084.06</v>
      </c>
      <c r="J201" s="11">
        <v>268.27999999999997</v>
      </c>
      <c r="K201" s="11">
        <v>284.82</v>
      </c>
      <c r="L201" s="11">
        <v>1149.6099999999999</v>
      </c>
      <c r="M201" s="11">
        <v>404.51</v>
      </c>
      <c r="N201" s="11">
        <v>558.23</v>
      </c>
      <c r="O201" s="11">
        <v>60.71</v>
      </c>
      <c r="P201" s="11">
        <v>138.76</v>
      </c>
      <c r="Q201" s="11">
        <v>70.88</v>
      </c>
      <c r="R201" s="11">
        <v>325.83999999999997</v>
      </c>
      <c r="S201" s="11">
        <v>283.45</v>
      </c>
      <c r="T201" s="11">
        <v>333.16</v>
      </c>
      <c r="U201" s="11">
        <v>71.099999999999994</v>
      </c>
    </row>
    <row r="202" spans="1:21" x14ac:dyDescent="0.25">
      <c r="A202" s="23"/>
      <c r="B202" s="23"/>
      <c r="C202" s="49"/>
      <c r="D202" s="11">
        <v>4885.55</v>
      </c>
      <c r="E202" s="11">
        <v>1273.05</v>
      </c>
      <c r="F202" s="11">
        <v>2243.15</v>
      </c>
      <c r="G202" s="11">
        <v>346.98</v>
      </c>
      <c r="H202" s="11">
        <v>1502.9</v>
      </c>
      <c r="I202" s="11">
        <v>1082.6300000000001</v>
      </c>
      <c r="J202" s="11">
        <v>266.73</v>
      </c>
      <c r="K202" s="11">
        <v>283.85000000000002</v>
      </c>
      <c r="L202" s="11">
        <v>1148.51</v>
      </c>
      <c r="M202" s="11">
        <v>401.65</v>
      </c>
      <c r="N202" s="11">
        <v>555.20000000000005</v>
      </c>
      <c r="O202" s="11">
        <v>61.13</v>
      </c>
      <c r="P202" s="11">
        <v>138.76</v>
      </c>
      <c r="Q202" s="11">
        <v>71.7</v>
      </c>
      <c r="R202" s="11">
        <v>325.02</v>
      </c>
      <c r="S202" s="11">
        <v>285.64</v>
      </c>
      <c r="T202" s="11">
        <v>333.16</v>
      </c>
      <c r="U202" s="11">
        <v>71.099999999999994</v>
      </c>
    </row>
    <row r="203" spans="1:21" x14ac:dyDescent="0.25">
      <c r="A203" s="23"/>
      <c r="B203" s="23"/>
      <c r="C203" s="49"/>
      <c r="D203" s="11">
        <v>4828.63</v>
      </c>
      <c r="E203" s="11">
        <v>1253.99</v>
      </c>
      <c r="F203" s="11">
        <v>2214.91</v>
      </c>
      <c r="G203" s="11">
        <v>338.8</v>
      </c>
      <c r="H203" s="11">
        <v>1483.1</v>
      </c>
      <c r="I203" s="11">
        <v>1058.25</v>
      </c>
      <c r="J203" s="11">
        <v>263.12</v>
      </c>
      <c r="K203" s="11">
        <v>280.47000000000003</v>
      </c>
      <c r="L203" s="11">
        <v>1122.08</v>
      </c>
      <c r="M203" s="11">
        <v>398.37</v>
      </c>
      <c r="N203" s="11">
        <v>553.16999999999996</v>
      </c>
      <c r="O203" s="11">
        <v>60.71</v>
      </c>
      <c r="P203" s="11">
        <v>137.19999999999999</v>
      </c>
      <c r="Q203" s="11">
        <v>70.06</v>
      </c>
      <c r="R203" s="11">
        <v>324.2</v>
      </c>
      <c r="S203" s="11">
        <v>283.45</v>
      </c>
      <c r="T203" s="11">
        <v>333.16</v>
      </c>
      <c r="U203" s="11">
        <v>71.099999999999994</v>
      </c>
    </row>
    <row r="204" spans="1:21" x14ac:dyDescent="0.25">
      <c r="A204" s="23"/>
      <c r="B204" s="23"/>
      <c r="C204" s="2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</row>
    <row r="205" spans="1:21" x14ac:dyDescent="0.25">
      <c r="A205" s="23"/>
      <c r="B205" s="23"/>
      <c r="C205" s="22" t="s">
        <v>41</v>
      </c>
      <c r="D205" s="11">
        <v>4953.6779999999999</v>
      </c>
      <c r="E205" s="11">
        <v>1295.1559999999999</v>
      </c>
      <c r="F205" s="11">
        <v>2269.88</v>
      </c>
      <c r="G205" s="11">
        <v>351.15600000000001</v>
      </c>
      <c r="H205" s="11">
        <v>1523.3020000000001</v>
      </c>
      <c r="I205" s="11">
        <v>1089.5099999999998</v>
      </c>
      <c r="J205" s="11">
        <v>270.03199999999998</v>
      </c>
      <c r="K205" s="11">
        <v>286.84399999999999</v>
      </c>
      <c r="L205" s="11">
        <v>1152.0319999999999</v>
      </c>
      <c r="M205" s="11">
        <v>404.75400000000002</v>
      </c>
      <c r="N205" s="11">
        <v>558.43200000000002</v>
      </c>
      <c r="O205" s="11">
        <v>61.213999999999999</v>
      </c>
      <c r="P205" s="11">
        <v>138.60399999999998</v>
      </c>
      <c r="Q205" s="11">
        <v>71.210000000000008</v>
      </c>
      <c r="R205" s="11">
        <v>326.33000000000004</v>
      </c>
      <c r="S205" s="11">
        <v>284.76600000000002</v>
      </c>
      <c r="T205" s="11">
        <v>333.28000000000009</v>
      </c>
      <c r="U205" s="11">
        <v>71.287999999999982</v>
      </c>
    </row>
    <row r="206" spans="1:21" x14ac:dyDescent="0.25">
      <c r="A206" s="17"/>
      <c r="B206" s="17"/>
      <c r="C206" s="22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</row>
    <row r="207" spans="1:21" x14ac:dyDescent="0.25">
      <c r="A207" s="23">
        <v>5</v>
      </c>
      <c r="B207" s="23" t="s">
        <v>9</v>
      </c>
      <c r="C207" s="51" t="s">
        <v>40</v>
      </c>
      <c r="D207" s="11">
        <v>5794.53</v>
      </c>
      <c r="E207" s="11">
        <v>1440.75</v>
      </c>
      <c r="F207" s="11">
        <v>2269.5100000000002</v>
      </c>
      <c r="G207" s="11">
        <v>366.96</v>
      </c>
      <c r="H207" s="11">
        <v>1684.1</v>
      </c>
      <c r="I207" s="11">
        <v>1236.06</v>
      </c>
      <c r="J207" s="11">
        <v>359.59</v>
      </c>
      <c r="K207" s="11">
        <v>409.85</v>
      </c>
      <c r="L207" s="11">
        <v>1465.64</v>
      </c>
      <c r="M207" s="11">
        <v>507.99</v>
      </c>
      <c r="N207" s="11">
        <v>540.03</v>
      </c>
      <c r="O207" s="11">
        <v>67.41</v>
      </c>
      <c r="P207" s="11">
        <v>132.52000000000001</v>
      </c>
      <c r="Q207" s="11">
        <v>68.41</v>
      </c>
      <c r="R207" s="11">
        <v>307.83</v>
      </c>
      <c r="S207" s="11">
        <v>217.53</v>
      </c>
      <c r="T207" s="11">
        <v>260.79000000000002</v>
      </c>
      <c r="U207" s="11">
        <v>62.68</v>
      </c>
    </row>
    <row r="208" spans="1:21" x14ac:dyDescent="0.25">
      <c r="A208" s="23"/>
      <c r="B208" s="23"/>
      <c r="C208" s="51"/>
      <c r="D208" s="11">
        <v>5798.78</v>
      </c>
      <c r="E208" s="11">
        <v>1440.75</v>
      </c>
      <c r="F208" s="11">
        <v>2269.5100000000002</v>
      </c>
      <c r="G208" s="11">
        <v>364.24</v>
      </c>
      <c r="H208" s="11">
        <v>1684.1</v>
      </c>
      <c r="I208" s="11">
        <v>1227.45</v>
      </c>
      <c r="J208" s="11">
        <v>360.62</v>
      </c>
      <c r="K208" s="11">
        <v>411.3</v>
      </c>
      <c r="L208" s="11">
        <v>1454.63</v>
      </c>
      <c r="M208" s="11">
        <v>507.99</v>
      </c>
      <c r="N208" s="11">
        <v>540.03</v>
      </c>
      <c r="O208" s="11">
        <v>67.83</v>
      </c>
      <c r="P208" s="11">
        <v>131.74</v>
      </c>
      <c r="Q208" s="11">
        <v>67.58</v>
      </c>
      <c r="R208" s="11">
        <v>307.83</v>
      </c>
      <c r="S208" s="11">
        <v>215.33</v>
      </c>
      <c r="T208" s="11">
        <v>260.79000000000002</v>
      </c>
      <c r="U208" s="11">
        <v>62.68</v>
      </c>
    </row>
    <row r="209" spans="1:21" x14ac:dyDescent="0.25">
      <c r="A209" s="23"/>
      <c r="B209" s="23"/>
      <c r="C209" s="51"/>
      <c r="D209" s="11">
        <v>5800.48</v>
      </c>
      <c r="E209" s="11">
        <v>1439.8</v>
      </c>
      <c r="F209" s="11">
        <v>2270.4499999999998</v>
      </c>
      <c r="G209" s="11">
        <v>363.33</v>
      </c>
      <c r="H209" s="11">
        <v>1684.1</v>
      </c>
      <c r="I209" s="11">
        <v>1223.1500000000001</v>
      </c>
      <c r="J209" s="11">
        <v>359.08</v>
      </c>
      <c r="K209" s="11">
        <v>409.85</v>
      </c>
      <c r="L209" s="11">
        <v>1449.12</v>
      </c>
      <c r="M209" s="11">
        <v>507.99</v>
      </c>
      <c r="N209" s="11">
        <v>539.02</v>
      </c>
      <c r="O209" s="11">
        <v>67.41</v>
      </c>
      <c r="P209" s="11">
        <v>131.74</v>
      </c>
      <c r="Q209" s="11">
        <v>67.58</v>
      </c>
      <c r="R209" s="11">
        <v>307.83</v>
      </c>
      <c r="S209" s="11">
        <v>214.23</v>
      </c>
      <c r="T209" s="11">
        <v>260.79000000000002</v>
      </c>
      <c r="U209" s="11">
        <v>62.68</v>
      </c>
    </row>
    <row r="210" spans="1:21" x14ac:dyDescent="0.25">
      <c r="A210" s="23"/>
      <c r="B210" s="23"/>
      <c r="C210" s="51"/>
      <c r="D210" s="11">
        <v>5801.33</v>
      </c>
      <c r="E210" s="11">
        <v>1441.71</v>
      </c>
      <c r="F210" s="11">
        <v>2271.39</v>
      </c>
      <c r="G210" s="11">
        <v>363.33</v>
      </c>
      <c r="H210" s="11">
        <v>1684.86</v>
      </c>
      <c r="I210" s="11">
        <v>1227.45</v>
      </c>
      <c r="J210" s="11">
        <v>356.5</v>
      </c>
      <c r="K210" s="11">
        <v>406.47</v>
      </c>
      <c r="L210" s="11">
        <v>1455.73</v>
      </c>
      <c r="M210" s="11">
        <v>507.99</v>
      </c>
      <c r="N210" s="11">
        <v>541.04</v>
      </c>
      <c r="O210" s="11">
        <v>66.58</v>
      </c>
      <c r="P210" s="11">
        <v>131.74</v>
      </c>
      <c r="Q210" s="11">
        <v>67.58</v>
      </c>
      <c r="R210" s="11">
        <v>307.83</v>
      </c>
      <c r="S210" s="11">
        <v>214.23</v>
      </c>
      <c r="T210" s="11">
        <v>260.79000000000002</v>
      </c>
      <c r="U210" s="11">
        <v>61.75</v>
      </c>
    </row>
    <row r="211" spans="1:21" x14ac:dyDescent="0.25">
      <c r="A211" s="23"/>
      <c r="B211" s="23"/>
      <c r="C211" s="51"/>
      <c r="D211" s="11">
        <v>5802.18</v>
      </c>
      <c r="E211" s="11">
        <v>1441.71</v>
      </c>
      <c r="F211" s="11">
        <v>2271.39</v>
      </c>
      <c r="G211" s="11">
        <v>366.05</v>
      </c>
      <c r="H211" s="11">
        <v>1684.86</v>
      </c>
      <c r="I211" s="11">
        <v>1241.79</v>
      </c>
      <c r="J211" s="11">
        <v>360.11</v>
      </c>
      <c r="K211" s="11">
        <v>410.81</v>
      </c>
      <c r="L211" s="11">
        <v>1473.35</v>
      </c>
      <c r="M211" s="11">
        <v>507.99</v>
      </c>
      <c r="N211" s="11">
        <v>540.03</v>
      </c>
      <c r="O211" s="11">
        <v>66.989999999999995</v>
      </c>
      <c r="P211" s="11">
        <v>133.30000000000001</v>
      </c>
      <c r="Q211" s="11">
        <v>68.41</v>
      </c>
      <c r="R211" s="11">
        <v>307.83</v>
      </c>
      <c r="S211" s="11">
        <v>217.53</v>
      </c>
      <c r="T211" s="11">
        <v>260.79000000000002</v>
      </c>
      <c r="U211" s="11">
        <v>62.68</v>
      </c>
    </row>
    <row r="212" spans="1:21" x14ac:dyDescent="0.25">
      <c r="A212" s="23"/>
      <c r="B212" s="23"/>
      <c r="C212" s="22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</row>
    <row r="213" spans="1:21" x14ac:dyDescent="0.25">
      <c r="A213" s="23"/>
      <c r="B213" s="23"/>
      <c r="C213" s="22" t="s">
        <v>41</v>
      </c>
      <c r="D213" s="11">
        <v>5799.4600000000009</v>
      </c>
      <c r="E213" s="11">
        <v>1440.944</v>
      </c>
      <c r="F213" s="11">
        <v>2270.4499999999998</v>
      </c>
      <c r="G213" s="11">
        <v>364.78199999999998</v>
      </c>
      <c r="H213" s="11">
        <v>1684.4039999999998</v>
      </c>
      <c r="I213" s="11">
        <v>1231.18</v>
      </c>
      <c r="J213" s="11">
        <v>359.18</v>
      </c>
      <c r="K213" s="11">
        <v>409.65600000000006</v>
      </c>
      <c r="L213" s="11">
        <v>1459.6940000000002</v>
      </c>
      <c r="M213" s="11">
        <v>507.98999999999995</v>
      </c>
      <c r="N213" s="11">
        <v>540.03</v>
      </c>
      <c r="O213" s="11">
        <v>67.244</v>
      </c>
      <c r="P213" s="11">
        <v>132.208</v>
      </c>
      <c r="Q213" s="11">
        <v>67.911999999999992</v>
      </c>
      <c r="R213" s="11">
        <v>307.83</v>
      </c>
      <c r="S213" s="11">
        <v>215.77000000000004</v>
      </c>
      <c r="T213" s="11">
        <v>260.79000000000002</v>
      </c>
      <c r="U213" s="11">
        <v>62.493999999999993</v>
      </c>
    </row>
    <row r="214" spans="1:21" x14ac:dyDescent="0.25">
      <c r="A214" s="23"/>
      <c r="B214" s="23"/>
      <c r="C214" s="22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</row>
    <row r="215" spans="1:21" x14ac:dyDescent="0.25">
      <c r="A215" s="23"/>
      <c r="B215" s="23"/>
      <c r="C215" s="50">
        <v>5.0000000000000001E-4</v>
      </c>
      <c r="D215" s="11">
        <v>5541.37</v>
      </c>
      <c r="E215" s="11">
        <v>1353.09</v>
      </c>
      <c r="F215" s="11">
        <v>2145.25</v>
      </c>
      <c r="G215" s="11">
        <v>334.26</v>
      </c>
      <c r="H215" s="11">
        <v>1556.95</v>
      </c>
      <c r="I215" s="11">
        <v>1086.21</v>
      </c>
      <c r="J215" s="11">
        <v>289.43</v>
      </c>
      <c r="K215" s="11">
        <v>360.13</v>
      </c>
      <c r="L215" s="11">
        <v>1362.13</v>
      </c>
      <c r="M215" s="11">
        <v>492.04</v>
      </c>
      <c r="N215" s="11">
        <v>518.79</v>
      </c>
      <c r="O215" s="11">
        <v>63.23</v>
      </c>
      <c r="P215" s="11">
        <v>123.17</v>
      </c>
      <c r="Q215" s="11">
        <v>63.46</v>
      </c>
      <c r="R215" s="11">
        <v>292.27</v>
      </c>
      <c r="S215" s="11">
        <v>210.94</v>
      </c>
      <c r="T215" s="11">
        <v>248.22</v>
      </c>
      <c r="U215" s="11">
        <v>59.88</v>
      </c>
    </row>
    <row r="216" spans="1:21" x14ac:dyDescent="0.25">
      <c r="A216" s="23"/>
      <c r="B216" s="23"/>
      <c r="C216" s="50"/>
      <c r="D216" s="11">
        <v>5541.37</v>
      </c>
      <c r="E216" s="11">
        <v>1354.04</v>
      </c>
      <c r="F216" s="11">
        <v>2144.31</v>
      </c>
      <c r="G216" s="11">
        <v>342.44</v>
      </c>
      <c r="H216" s="11">
        <v>1556.19</v>
      </c>
      <c r="I216" s="11">
        <v>1113.46</v>
      </c>
      <c r="J216" s="11">
        <v>299.23</v>
      </c>
      <c r="K216" s="11">
        <v>372.68</v>
      </c>
      <c r="L216" s="11">
        <v>1396.27</v>
      </c>
      <c r="M216" s="11">
        <v>491.63</v>
      </c>
      <c r="N216" s="11">
        <v>516.77</v>
      </c>
      <c r="O216" s="11">
        <v>64.900000000000006</v>
      </c>
      <c r="P216" s="11">
        <v>126.29</v>
      </c>
      <c r="Q216" s="11">
        <v>65.11</v>
      </c>
      <c r="R216" s="11">
        <v>292.27</v>
      </c>
      <c r="S216" s="11">
        <v>203.25</v>
      </c>
      <c r="T216" s="11">
        <v>248.22</v>
      </c>
      <c r="U216" s="11">
        <v>59.88</v>
      </c>
    </row>
    <row r="217" spans="1:21" x14ac:dyDescent="0.25">
      <c r="A217" s="23"/>
      <c r="B217" s="23"/>
      <c r="C217" s="50"/>
      <c r="D217" s="11">
        <v>5541.37</v>
      </c>
      <c r="E217" s="11">
        <v>1354.04</v>
      </c>
      <c r="F217" s="11">
        <v>2147.13</v>
      </c>
      <c r="G217" s="11">
        <v>336.99</v>
      </c>
      <c r="H217" s="11">
        <v>1556.95</v>
      </c>
      <c r="I217" s="11">
        <v>1096.97</v>
      </c>
      <c r="J217" s="11">
        <v>292.01</v>
      </c>
      <c r="K217" s="11">
        <v>363.5</v>
      </c>
      <c r="L217" s="11">
        <v>1375.34</v>
      </c>
      <c r="M217" s="11">
        <v>492.04</v>
      </c>
      <c r="N217" s="11">
        <v>517.78</v>
      </c>
      <c r="O217" s="11">
        <v>63.64</v>
      </c>
      <c r="P217" s="11">
        <v>124.73</v>
      </c>
      <c r="Q217" s="11">
        <v>64.290000000000006</v>
      </c>
      <c r="R217" s="11">
        <v>293.08999999999997</v>
      </c>
      <c r="S217" s="11">
        <v>210.94</v>
      </c>
      <c r="T217" s="11">
        <v>248.22</v>
      </c>
      <c r="U217" s="11">
        <v>60.81</v>
      </c>
    </row>
    <row r="218" spans="1:21" x14ac:dyDescent="0.25">
      <c r="A218" s="23"/>
      <c r="B218" s="23"/>
      <c r="C218" s="50"/>
      <c r="D218" s="11">
        <v>5539.68</v>
      </c>
      <c r="E218" s="11">
        <v>1353.09</v>
      </c>
      <c r="F218" s="11">
        <v>2145.25</v>
      </c>
      <c r="G218" s="11">
        <v>344.25</v>
      </c>
      <c r="H218" s="11">
        <v>1556.95</v>
      </c>
      <c r="I218" s="11">
        <v>1126.3599999999999</v>
      </c>
      <c r="J218" s="11">
        <v>298.2</v>
      </c>
      <c r="K218" s="11">
        <v>371.71</v>
      </c>
      <c r="L218" s="11">
        <v>1412.78</v>
      </c>
      <c r="M218" s="11">
        <v>492.04</v>
      </c>
      <c r="N218" s="11">
        <v>515.76</v>
      </c>
      <c r="O218" s="11">
        <v>64.48</v>
      </c>
      <c r="P218" s="11">
        <v>127.84</v>
      </c>
      <c r="Q218" s="11">
        <v>65.11</v>
      </c>
      <c r="R218" s="11">
        <v>293.08999999999997</v>
      </c>
      <c r="S218" s="11">
        <v>206.54</v>
      </c>
      <c r="T218" s="11">
        <v>248.22</v>
      </c>
      <c r="U218" s="11">
        <v>59.88</v>
      </c>
    </row>
    <row r="219" spans="1:21" x14ac:dyDescent="0.25">
      <c r="A219" s="23"/>
      <c r="B219" s="23"/>
      <c r="C219" s="50"/>
      <c r="D219" s="11">
        <v>5537.13</v>
      </c>
      <c r="E219" s="11">
        <v>1354.04</v>
      </c>
      <c r="F219" s="11">
        <v>2145.25</v>
      </c>
      <c r="G219" s="11">
        <v>346.07</v>
      </c>
      <c r="H219" s="11">
        <v>1556.95</v>
      </c>
      <c r="I219" s="11">
        <v>1127.08</v>
      </c>
      <c r="J219" s="11">
        <v>298.72000000000003</v>
      </c>
      <c r="K219" s="11">
        <v>372.68</v>
      </c>
      <c r="L219" s="11">
        <v>1412.78</v>
      </c>
      <c r="M219" s="11">
        <v>492.04</v>
      </c>
      <c r="N219" s="11">
        <v>516.77</v>
      </c>
      <c r="O219" s="11">
        <v>64.900000000000006</v>
      </c>
      <c r="P219" s="11">
        <v>127.84</v>
      </c>
      <c r="Q219" s="11">
        <v>65.930000000000007</v>
      </c>
      <c r="R219" s="11">
        <v>292.27</v>
      </c>
      <c r="S219" s="11">
        <v>206.54</v>
      </c>
      <c r="T219" s="11">
        <v>248.22</v>
      </c>
      <c r="U219" s="11">
        <v>59.88</v>
      </c>
    </row>
    <row r="220" spans="1:21" x14ac:dyDescent="0.25">
      <c r="A220" s="23"/>
      <c r="B220" s="23"/>
      <c r="C220" s="22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</row>
    <row r="221" spans="1:21" x14ac:dyDescent="0.25">
      <c r="A221" s="23"/>
      <c r="B221" s="23"/>
      <c r="C221" s="22" t="s">
        <v>41</v>
      </c>
      <c r="D221" s="11">
        <v>5540.1840000000002</v>
      </c>
      <c r="E221" s="11">
        <v>1353.66</v>
      </c>
      <c r="F221" s="11">
        <v>2145.4379999999996</v>
      </c>
      <c r="G221" s="11">
        <v>340.80200000000002</v>
      </c>
      <c r="H221" s="11">
        <v>1556.798</v>
      </c>
      <c r="I221" s="11">
        <v>1110.0160000000001</v>
      </c>
      <c r="J221" s="11">
        <v>295.51800000000003</v>
      </c>
      <c r="K221" s="11">
        <v>368.14</v>
      </c>
      <c r="L221" s="11">
        <v>1391.86</v>
      </c>
      <c r="M221" s="11">
        <v>491.95799999999997</v>
      </c>
      <c r="N221" s="11">
        <v>517.17399999999998</v>
      </c>
      <c r="O221" s="11">
        <v>64.22999999999999</v>
      </c>
      <c r="P221" s="11">
        <v>125.974</v>
      </c>
      <c r="Q221" s="11">
        <v>64.78</v>
      </c>
      <c r="R221" s="11">
        <v>292.59799999999996</v>
      </c>
      <c r="S221" s="11">
        <v>207.642</v>
      </c>
      <c r="T221" s="11">
        <v>248.21999999999997</v>
      </c>
      <c r="U221" s="11">
        <v>60.065999999999995</v>
      </c>
    </row>
    <row r="222" spans="1:21" x14ac:dyDescent="0.25">
      <c r="A222" s="23"/>
      <c r="B222" s="23"/>
      <c r="C222" s="22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</row>
    <row r="223" spans="1:21" x14ac:dyDescent="0.25">
      <c r="A223" s="23"/>
      <c r="B223" s="23"/>
      <c r="C223" s="50">
        <v>1E-3</v>
      </c>
      <c r="D223" s="11">
        <v>5154.8500000000004</v>
      </c>
      <c r="E223" s="11">
        <v>1207.3</v>
      </c>
      <c r="F223" s="11">
        <v>2003.11</v>
      </c>
      <c r="G223" s="11">
        <v>303.38</v>
      </c>
      <c r="H223" s="11">
        <v>1377.27</v>
      </c>
      <c r="I223" s="11">
        <v>991.57</v>
      </c>
      <c r="J223" s="11">
        <v>228.03</v>
      </c>
      <c r="K223" s="11">
        <v>323.92</v>
      </c>
      <c r="L223" s="11">
        <v>1341.21</v>
      </c>
      <c r="M223" s="11">
        <v>478.13</v>
      </c>
      <c r="N223" s="11">
        <v>503.62</v>
      </c>
      <c r="O223" s="11">
        <v>61.13</v>
      </c>
      <c r="P223" s="11">
        <v>123.95</v>
      </c>
      <c r="Q223" s="11">
        <v>62.64</v>
      </c>
      <c r="R223" s="11">
        <v>279.99</v>
      </c>
      <c r="S223" s="11">
        <v>198.85</v>
      </c>
      <c r="T223" s="11">
        <v>242.24</v>
      </c>
      <c r="U223" s="11">
        <v>56.13</v>
      </c>
    </row>
    <row r="224" spans="1:21" x14ac:dyDescent="0.25">
      <c r="A224" s="23"/>
      <c r="B224" s="23"/>
      <c r="C224" s="50"/>
      <c r="D224" s="11">
        <v>5155.7</v>
      </c>
      <c r="E224" s="11">
        <v>1209.2</v>
      </c>
      <c r="F224" s="11">
        <v>2005</v>
      </c>
      <c r="G224" s="11">
        <v>298.83999999999997</v>
      </c>
      <c r="H224" s="11">
        <v>1377.27</v>
      </c>
      <c r="I224" s="11">
        <v>976.51</v>
      </c>
      <c r="J224" s="11">
        <v>227</v>
      </c>
      <c r="K224" s="11">
        <v>322.47000000000003</v>
      </c>
      <c r="L224" s="11">
        <v>1322.49</v>
      </c>
      <c r="M224" s="11">
        <v>478.54</v>
      </c>
      <c r="N224" s="11">
        <v>503.62</v>
      </c>
      <c r="O224" s="11">
        <v>60.71</v>
      </c>
      <c r="P224" s="11">
        <v>122.39</v>
      </c>
      <c r="Q224" s="11">
        <v>61.81</v>
      </c>
      <c r="R224" s="11">
        <v>279.99</v>
      </c>
      <c r="S224" s="11">
        <v>196.65</v>
      </c>
      <c r="T224" s="11">
        <v>242.24</v>
      </c>
      <c r="U224" s="11">
        <v>56.13</v>
      </c>
    </row>
    <row r="225" spans="1:21" x14ac:dyDescent="0.25">
      <c r="A225" s="23"/>
      <c r="B225" s="23"/>
      <c r="C225" s="50"/>
      <c r="D225" s="11">
        <v>5154.8500000000004</v>
      </c>
      <c r="E225" s="11">
        <v>1208.25</v>
      </c>
      <c r="F225" s="11">
        <v>2004.06</v>
      </c>
      <c r="G225" s="11">
        <v>302.47000000000003</v>
      </c>
      <c r="H225" s="11">
        <v>1377.27</v>
      </c>
      <c r="I225" s="11">
        <v>987.99</v>
      </c>
      <c r="J225" s="11">
        <v>227</v>
      </c>
      <c r="K225" s="11">
        <v>322.47000000000003</v>
      </c>
      <c r="L225" s="11">
        <v>1339.01</v>
      </c>
      <c r="M225" s="11">
        <v>478.13</v>
      </c>
      <c r="N225" s="11">
        <v>502.61</v>
      </c>
      <c r="O225" s="11">
        <v>61.13</v>
      </c>
      <c r="P225" s="11">
        <v>123.95</v>
      </c>
      <c r="Q225" s="11">
        <v>62.64</v>
      </c>
      <c r="R225" s="11">
        <v>279.99</v>
      </c>
      <c r="S225" s="11">
        <v>198.85</v>
      </c>
      <c r="T225" s="11">
        <v>242.24</v>
      </c>
      <c r="U225" s="11">
        <v>56.13</v>
      </c>
    </row>
    <row r="226" spans="1:21" x14ac:dyDescent="0.25">
      <c r="A226" s="23"/>
      <c r="B226" s="23"/>
      <c r="C226" s="50"/>
      <c r="D226" s="11">
        <v>5156.55</v>
      </c>
      <c r="E226" s="11">
        <v>1209.2</v>
      </c>
      <c r="F226" s="11">
        <v>2003.11</v>
      </c>
      <c r="G226" s="11">
        <v>301.56</v>
      </c>
      <c r="H226" s="11">
        <v>1376.51</v>
      </c>
      <c r="I226" s="11">
        <v>984.4</v>
      </c>
      <c r="J226" s="11">
        <v>225.97</v>
      </c>
      <c r="K226" s="11">
        <v>321.51</v>
      </c>
      <c r="L226" s="11">
        <v>1333.5</v>
      </c>
      <c r="M226" s="11">
        <v>478.13</v>
      </c>
      <c r="N226" s="11">
        <v>502.61</v>
      </c>
      <c r="O226" s="11">
        <v>60.71</v>
      </c>
      <c r="P226" s="11">
        <v>123.17</v>
      </c>
      <c r="Q226" s="11">
        <v>61.81</v>
      </c>
      <c r="R226" s="11">
        <v>279.99</v>
      </c>
      <c r="S226" s="11">
        <v>196.65</v>
      </c>
      <c r="T226" s="11">
        <v>242.24</v>
      </c>
      <c r="U226" s="11">
        <v>56.13</v>
      </c>
    </row>
    <row r="227" spans="1:21" x14ac:dyDescent="0.25">
      <c r="A227" s="23"/>
      <c r="B227" s="23"/>
      <c r="C227" s="50"/>
      <c r="D227" s="11">
        <v>5158.24</v>
      </c>
      <c r="E227" s="11">
        <v>1208.25</v>
      </c>
      <c r="F227" s="11">
        <v>2005</v>
      </c>
      <c r="G227" s="11">
        <v>303.38</v>
      </c>
      <c r="H227" s="11">
        <v>1376.51</v>
      </c>
      <c r="I227" s="11">
        <v>989.42</v>
      </c>
      <c r="J227" s="11">
        <v>227</v>
      </c>
      <c r="K227" s="11">
        <v>322.95</v>
      </c>
      <c r="L227" s="11">
        <v>1341.21</v>
      </c>
      <c r="M227" s="11">
        <v>478.13</v>
      </c>
      <c r="N227" s="11">
        <v>503.62</v>
      </c>
      <c r="O227" s="11">
        <v>61.13</v>
      </c>
      <c r="P227" s="11">
        <v>123.95</v>
      </c>
      <c r="Q227" s="11">
        <v>62.64</v>
      </c>
      <c r="R227" s="11">
        <v>279.99</v>
      </c>
      <c r="S227" s="11">
        <v>197.75</v>
      </c>
      <c r="T227" s="11">
        <v>242.84</v>
      </c>
      <c r="U227" s="11">
        <v>56.13</v>
      </c>
    </row>
    <row r="228" spans="1:21" x14ac:dyDescent="0.25">
      <c r="A228" s="23"/>
      <c r="B228" s="23"/>
      <c r="C228" s="50"/>
      <c r="D228" s="11">
        <v>5155.7</v>
      </c>
      <c r="E228" s="11">
        <v>1208.25</v>
      </c>
      <c r="F228" s="11">
        <v>2005</v>
      </c>
      <c r="G228" s="11">
        <v>302.47000000000003</v>
      </c>
      <c r="H228" s="11">
        <v>1377.27</v>
      </c>
      <c r="I228" s="11">
        <v>985.84</v>
      </c>
      <c r="J228" s="11">
        <v>225.97</v>
      </c>
      <c r="K228" s="11">
        <v>321.99</v>
      </c>
      <c r="L228" s="11">
        <v>1337.91</v>
      </c>
      <c r="M228" s="11">
        <v>478.54</v>
      </c>
      <c r="N228" s="11">
        <v>503.62</v>
      </c>
      <c r="O228" s="11">
        <v>60.71</v>
      </c>
      <c r="P228" s="11">
        <v>123.95</v>
      </c>
      <c r="Q228" s="11">
        <v>62.64</v>
      </c>
      <c r="R228" s="11">
        <v>279.99</v>
      </c>
      <c r="S228" s="11">
        <v>196.65</v>
      </c>
      <c r="T228" s="11">
        <v>242.24</v>
      </c>
      <c r="U228" s="11">
        <v>56.13</v>
      </c>
    </row>
    <row r="229" spans="1:21" x14ac:dyDescent="0.25">
      <c r="A229" s="23"/>
      <c r="B229" s="23"/>
      <c r="C229" s="22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</row>
    <row r="230" spans="1:21" x14ac:dyDescent="0.25">
      <c r="A230" s="23"/>
      <c r="B230" s="23"/>
      <c r="C230" s="22" t="s">
        <v>41</v>
      </c>
      <c r="D230" s="11">
        <v>5155.9816666666675</v>
      </c>
      <c r="E230" s="11">
        <v>1208.4083333333333</v>
      </c>
      <c r="F230" s="11">
        <v>2004.2133333333331</v>
      </c>
      <c r="G230" s="11">
        <v>302.01666666666671</v>
      </c>
      <c r="H230" s="11">
        <v>1377.0166666666667</v>
      </c>
      <c r="I230" s="11">
        <v>985.95499999999993</v>
      </c>
      <c r="J230" s="11">
        <v>226.82833333333335</v>
      </c>
      <c r="K230" s="11">
        <v>322.55166666666668</v>
      </c>
      <c r="L230" s="11">
        <v>1335.8883333333333</v>
      </c>
      <c r="M230" s="11">
        <v>478.26666666666671</v>
      </c>
      <c r="N230" s="11">
        <v>503.2833333333333</v>
      </c>
      <c r="O230" s="11">
        <v>60.919999999999995</v>
      </c>
      <c r="P230" s="11">
        <v>123.56000000000002</v>
      </c>
      <c r="Q230" s="11">
        <v>62.363333333333337</v>
      </c>
      <c r="R230" s="11">
        <v>279.99</v>
      </c>
      <c r="S230" s="11">
        <v>197.56666666666669</v>
      </c>
      <c r="T230" s="11">
        <v>242.34</v>
      </c>
      <c r="U230" s="11">
        <v>56.13</v>
      </c>
    </row>
    <row r="231" spans="1:21" x14ac:dyDescent="0.25">
      <c r="A231" s="23"/>
      <c r="B231" s="23"/>
      <c r="C231" s="22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</row>
    <row r="232" spans="1:21" x14ac:dyDescent="0.25">
      <c r="A232" s="23"/>
      <c r="B232" s="23"/>
      <c r="C232" s="50">
        <v>2E-3</v>
      </c>
      <c r="D232" s="11">
        <v>5638.22</v>
      </c>
      <c r="E232" s="11">
        <v>1430.27</v>
      </c>
      <c r="F232" s="11">
        <v>2338.2199999999998</v>
      </c>
      <c r="G232" s="11">
        <v>359.7</v>
      </c>
      <c r="H232" s="11">
        <v>1553.91</v>
      </c>
      <c r="I232" s="11">
        <v>990.14</v>
      </c>
      <c r="J232" s="11">
        <v>244.03</v>
      </c>
      <c r="K232" s="11">
        <v>329.71</v>
      </c>
      <c r="L232" s="11">
        <v>1309.28</v>
      </c>
      <c r="M232" s="11">
        <v>485.49</v>
      </c>
      <c r="N232" s="11">
        <v>502.61</v>
      </c>
      <c r="O232" s="11">
        <v>61.13</v>
      </c>
      <c r="P232" s="11">
        <v>120.83</v>
      </c>
      <c r="Q232" s="11">
        <v>60.99</v>
      </c>
      <c r="R232" s="11">
        <v>281.63</v>
      </c>
      <c r="S232" s="11">
        <v>191.16</v>
      </c>
      <c r="T232" s="11">
        <v>242.84</v>
      </c>
      <c r="U232" s="11">
        <v>56.13</v>
      </c>
    </row>
    <row r="233" spans="1:21" x14ac:dyDescent="0.25">
      <c r="A233" s="23"/>
      <c r="B233" s="23"/>
      <c r="C233" s="50"/>
      <c r="D233" s="11">
        <v>5637.37</v>
      </c>
      <c r="E233" s="11">
        <v>1431.22</v>
      </c>
      <c r="F233" s="11">
        <v>2338.2199999999998</v>
      </c>
      <c r="G233" s="11">
        <v>361.51</v>
      </c>
      <c r="H233" s="11">
        <v>1553.14</v>
      </c>
      <c r="I233" s="11">
        <v>994.44</v>
      </c>
      <c r="J233" s="11">
        <v>245.06</v>
      </c>
      <c r="K233" s="11">
        <v>331.16</v>
      </c>
      <c r="L233" s="11">
        <v>1315.88</v>
      </c>
      <c r="M233" s="11">
        <v>485.49</v>
      </c>
      <c r="N233" s="11">
        <v>502.61</v>
      </c>
      <c r="O233" s="11">
        <v>61.55</v>
      </c>
      <c r="P233" s="11">
        <v>120.83</v>
      </c>
      <c r="Q233" s="11">
        <v>60.99</v>
      </c>
      <c r="R233" s="11">
        <v>281.63</v>
      </c>
      <c r="S233" s="11">
        <v>192.26</v>
      </c>
      <c r="T233" s="11">
        <v>242.84</v>
      </c>
      <c r="U233" s="11">
        <v>56.13</v>
      </c>
    </row>
    <row r="234" spans="1:21" x14ac:dyDescent="0.25">
      <c r="A234" s="23"/>
      <c r="B234" s="23"/>
      <c r="C234" s="50"/>
      <c r="D234" s="11">
        <v>5639.07</v>
      </c>
      <c r="E234" s="11">
        <v>1430.27</v>
      </c>
      <c r="F234" s="11">
        <v>2339.16</v>
      </c>
      <c r="G234" s="11">
        <v>360.6</v>
      </c>
      <c r="H234" s="11">
        <v>1553.14</v>
      </c>
      <c r="I234" s="11">
        <v>990.85</v>
      </c>
      <c r="J234" s="11">
        <v>244.03</v>
      </c>
      <c r="K234" s="11">
        <v>329.71</v>
      </c>
      <c r="L234" s="11">
        <v>1311.48</v>
      </c>
      <c r="M234" s="11">
        <v>485.49</v>
      </c>
      <c r="N234" s="11">
        <v>503.62</v>
      </c>
      <c r="O234" s="11">
        <v>61.13</v>
      </c>
      <c r="P234" s="11">
        <v>120.83</v>
      </c>
      <c r="Q234" s="11">
        <v>60.99</v>
      </c>
      <c r="R234" s="11">
        <v>281.63</v>
      </c>
      <c r="S234" s="11">
        <v>191.16</v>
      </c>
      <c r="T234" s="11">
        <v>242.84</v>
      </c>
      <c r="U234" s="11">
        <v>56.13</v>
      </c>
    </row>
    <row r="235" spans="1:21" x14ac:dyDescent="0.25">
      <c r="A235" s="23"/>
      <c r="B235" s="23"/>
      <c r="C235" s="50"/>
      <c r="D235" s="11">
        <v>5638.22</v>
      </c>
      <c r="E235" s="11">
        <v>1430.27</v>
      </c>
      <c r="F235" s="11">
        <v>2338.2199999999998</v>
      </c>
      <c r="G235" s="11">
        <v>359.7</v>
      </c>
      <c r="H235" s="11">
        <v>1553.91</v>
      </c>
      <c r="I235" s="11">
        <v>990.14</v>
      </c>
      <c r="J235" s="11">
        <v>243.51</v>
      </c>
      <c r="K235" s="11">
        <v>329.71</v>
      </c>
      <c r="L235" s="11">
        <v>1310.3800000000001</v>
      </c>
      <c r="M235" s="11">
        <v>485.9</v>
      </c>
      <c r="N235" s="11">
        <v>502.61</v>
      </c>
      <c r="O235" s="11">
        <v>61.13</v>
      </c>
      <c r="P235" s="11">
        <v>120.83</v>
      </c>
      <c r="Q235" s="11">
        <v>60.99</v>
      </c>
      <c r="R235" s="11">
        <v>281.63</v>
      </c>
      <c r="S235" s="11">
        <v>191.16</v>
      </c>
      <c r="T235" s="11">
        <v>239.85</v>
      </c>
      <c r="U235" s="11">
        <v>56.13</v>
      </c>
    </row>
    <row r="236" spans="1:21" x14ac:dyDescent="0.25">
      <c r="A236" s="23"/>
      <c r="B236" s="23"/>
      <c r="C236" s="50"/>
      <c r="D236" s="11">
        <v>5637.37</v>
      </c>
      <c r="E236" s="11">
        <v>1431.22</v>
      </c>
      <c r="F236" s="11">
        <v>2338.2199999999998</v>
      </c>
      <c r="G236" s="11">
        <v>369.69</v>
      </c>
      <c r="H236" s="11">
        <v>1551.62</v>
      </c>
      <c r="I236" s="11">
        <v>1014.51</v>
      </c>
      <c r="J236" s="11">
        <v>250.22</v>
      </c>
      <c r="K236" s="11">
        <v>338.4</v>
      </c>
      <c r="L236" s="11">
        <v>1344.51</v>
      </c>
      <c r="M236" s="11">
        <v>485.08</v>
      </c>
      <c r="N236" s="11">
        <v>501.6</v>
      </c>
      <c r="O236" s="11">
        <v>62.81</v>
      </c>
      <c r="P236" s="11">
        <v>123.17</v>
      </c>
      <c r="Q236" s="11">
        <v>62.64</v>
      </c>
      <c r="R236" s="11">
        <v>281.63</v>
      </c>
      <c r="S236" s="11">
        <v>195.56</v>
      </c>
      <c r="T236" s="11">
        <v>242.24</v>
      </c>
      <c r="U236" s="11">
        <v>57.07</v>
      </c>
    </row>
    <row r="237" spans="1:21" x14ac:dyDescent="0.25">
      <c r="A237" s="23"/>
      <c r="B237" s="23"/>
      <c r="C237" s="22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</row>
    <row r="238" spans="1:21" x14ac:dyDescent="0.25">
      <c r="A238" s="23"/>
      <c r="B238" s="23"/>
      <c r="C238" s="22" t="s">
        <v>41</v>
      </c>
      <c r="D238" s="11">
        <v>5638.05</v>
      </c>
      <c r="E238" s="11">
        <v>1430.65</v>
      </c>
      <c r="F238" s="11">
        <v>2338.4079999999999</v>
      </c>
      <c r="G238" s="11">
        <v>362.24</v>
      </c>
      <c r="H238" s="11">
        <v>1553.144</v>
      </c>
      <c r="I238" s="11">
        <v>996.01599999999996</v>
      </c>
      <c r="J238" s="11">
        <v>245.36999999999998</v>
      </c>
      <c r="K238" s="11">
        <v>331.738</v>
      </c>
      <c r="L238" s="11">
        <v>1318.306</v>
      </c>
      <c r="M238" s="11">
        <v>485.48999999999995</v>
      </c>
      <c r="N238" s="11">
        <v>502.61</v>
      </c>
      <c r="O238" s="11">
        <v>61.55</v>
      </c>
      <c r="P238" s="11">
        <v>121.298</v>
      </c>
      <c r="Q238" s="11">
        <v>61.320000000000007</v>
      </c>
      <c r="R238" s="11">
        <v>281.63</v>
      </c>
      <c r="S238" s="11">
        <v>192.26</v>
      </c>
      <c r="T238" s="11">
        <v>242.12200000000001</v>
      </c>
      <c r="U238" s="11">
        <v>56.318000000000005</v>
      </c>
    </row>
    <row r="239" spans="1:21" x14ac:dyDescent="0.25">
      <c r="A239" s="23"/>
      <c r="B239" s="23"/>
      <c r="C239" s="22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</row>
    <row r="240" spans="1:21" x14ac:dyDescent="0.25">
      <c r="A240" s="23"/>
      <c r="B240" s="23"/>
      <c r="C240" s="50">
        <v>4.0000000000000001E-3</v>
      </c>
      <c r="D240" s="11">
        <v>5374.02</v>
      </c>
      <c r="E240" s="11">
        <v>1351.18</v>
      </c>
      <c r="F240" s="11">
        <v>2240.3200000000002</v>
      </c>
      <c r="G240" s="11">
        <v>351.52</v>
      </c>
      <c r="H240" s="11">
        <v>1448.08</v>
      </c>
      <c r="I240" s="11">
        <v>953.57</v>
      </c>
      <c r="J240" s="11">
        <v>222.88</v>
      </c>
      <c r="K240" s="11">
        <v>320.54000000000002</v>
      </c>
      <c r="L240" s="11">
        <v>1336.8</v>
      </c>
      <c r="M240" s="11">
        <v>479.36</v>
      </c>
      <c r="N240" s="11">
        <v>499.58</v>
      </c>
      <c r="O240" s="11">
        <v>61.97</v>
      </c>
      <c r="P240" s="11">
        <v>123.95</v>
      </c>
      <c r="Q240" s="11">
        <v>62.64</v>
      </c>
      <c r="R240" s="11">
        <v>279.17</v>
      </c>
      <c r="S240" s="11">
        <v>197.75</v>
      </c>
      <c r="T240" s="11">
        <v>241.65</v>
      </c>
      <c r="U240" s="11">
        <v>57.07</v>
      </c>
    </row>
    <row r="241" spans="1:21" x14ac:dyDescent="0.25">
      <c r="A241" s="23"/>
      <c r="B241" s="23"/>
      <c r="C241" s="50"/>
      <c r="D241" s="11">
        <v>5375.72</v>
      </c>
      <c r="E241" s="11">
        <v>1350.23</v>
      </c>
      <c r="F241" s="11">
        <v>2238.44</v>
      </c>
      <c r="G241" s="11">
        <v>344.25</v>
      </c>
      <c r="H241" s="11">
        <v>1447.32</v>
      </c>
      <c r="I241" s="11">
        <v>932.78</v>
      </c>
      <c r="J241" s="11">
        <v>218.75</v>
      </c>
      <c r="K241" s="11">
        <v>313.77999999999997</v>
      </c>
      <c r="L241" s="11">
        <v>1305.97</v>
      </c>
      <c r="M241" s="11">
        <v>479.36</v>
      </c>
      <c r="N241" s="11">
        <v>499.58</v>
      </c>
      <c r="O241" s="11">
        <v>61.13</v>
      </c>
      <c r="P241" s="11">
        <v>121.61</v>
      </c>
      <c r="Q241" s="11">
        <v>61.81</v>
      </c>
      <c r="R241" s="11">
        <v>279.17</v>
      </c>
      <c r="S241" s="11">
        <v>202.15</v>
      </c>
      <c r="T241" s="11">
        <v>241.65</v>
      </c>
      <c r="U241" s="11">
        <v>58.01</v>
      </c>
    </row>
    <row r="242" spans="1:21" x14ac:dyDescent="0.25">
      <c r="A242" s="23"/>
      <c r="B242" s="23"/>
      <c r="C242" s="50"/>
      <c r="D242" s="11">
        <v>5374.02</v>
      </c>
      <c r="E242" s="11">
        <v>1351.18</v>
      </c>
      <c r="F242" s="11">
        <v>2239.38</v>
      </c>
      <c r="G242" s="11">
        <v>352.43</v>
      </c>
      <c r="H242" s="11">
        <v>1447.32</v>
      </c>
      <c r="I242" s="11">
        <v>955.72</v>
      </c>
      <c r="J242" s="11">
        <v>223.39</v>
      </c>
      <c r="K242" s="11">
        <v>321.02</v>
      </c>
      <c r="L242" s="11">
        <v>1340.11</v>
      </c>
      <c r="M242" s="11">
        <v>479.77</v>
      </c>
      <c r="N242" s="11">
        <v>499.58</v>
      </c>
      <c r="O242" s="11">
        <v>62.39</v>
      </c>
      <c r="P242" s="11">
        <v>123.95</v>
      </c>
      <c r="Q242" s="11">
        <v>62.64</v>
      </c>
      <c r="R242" s="11">
        <v>279.17</v>
      </c>
      <c r="S242" s="11">
        <v>198.85</v>
      </c>
      <c r="T242" s="11">
        <v>241.05</v>
      </c>
      <c r="U242" s="11">
        <v>57.07</v>
      </c>
    </row>
    <row r="243" spans="1:21" x14ac:dyDescent="0.25">
      <c r="A243" s="23"/>
      <c r="B243" s="23"/>
      <c r="C243" s="50"/>
      <c r="D243" s="11">
        <v>5375.72</v>
      </c>
      <c r="E243" s="11">
        <v>1352.14</v>
      </c>
      <c r="F243" s="11">
        <v>2242.21</v>
      </c>
      <c r="G243" s="11">
        <v>351.52</v>
      </c>
      <c r="H243" s="11">
        <v>1447.32</v>
      </c>
      <c r="I243" s="11">
        <v>954.29</v>
      </c>
      <c r="J243" s="11">
        <v>222.88</v>
      </c>
      <c r="K243" s="11">
        <v>320.54000000000002</v>
      </c>
      <c r="L243" s="11">
        <v>1339.01</v>
      </c>
      <c r="M243" s="11">
        <v>479.77</v>
      </c>
      <c r="N243" s="11">
        <v>498.56</v>
      </c>
      <c r="O243" s="11">
        <v>61.97</v>
      </c>
      <c r="P243" s="11">
        <v>123.95</v>
      </c>
      <c r="Q243" s="11">
        <v>62.64</v>
      </c>
      <c r="R243" s="11">
        <v>279.17</v>
      </c>
      <c r="S243" s="11">
        <v>197.75</v>
      </c>
      <c r="T243" s="11">
        <v>241.65</v>
      </c>
      <c r="U243" s="11">
        <v>57.07</v>
      </c>
    </row>
    <row r="244" spans="1:21" x14ac:dyDescent="0.25">
      <c r="A244" s="23"/>
      <c r="B244" s="23"/>
      <c r="C244" s="50"/>
      <c r="D244" s="11">
        <v>5374.87</v>
      </c>
      <c r="E244" s="11">
        <v>1351.18</v>
      </c>
      <c r="F244" s="11">
        <v>2240.3200000000002</v>
      </c>
      <c r="G244" s="11">
        <v>350.61</v>
      </c>
      <c r="H244" s="11">
        <v>1445.79</v>
      </c>
      <c r="I244" s="11">
        <v>954.29</v>
      </c>
      <c r="J244" s="11">
        <v>222.88</v>
      </c>
      <c r="K244" s="11">
        <v>320.54000000000002</v>
      </c>
      <c r="L244" s="11">
        <v>1337.91</v>
      </c>
      <c r="M244" s="11">
        <v>479.36</v>
      </c>
      <c r="N244" s="11">
        <v>498.56</v>
      </c>
      <c r="O244" s="11">
        <v>61.97</v>
      </c>
      <c r="P244" s="11">
        <v>123.95</v>
      </c>
      <c r="Q244" s="11">
        <v>62.64</v>
      </c>
      <c r="R244" s="11">
        <v>279.17</v>
      </c>
      <c r="S244" s="11">
        <v>197.75</v>
      </c>
      <c r="T244" s="11">
        <v>241.65</v>
      </c>
      <c r="U244" s="11">
        <v>57.07</v>
      </c>
    </row>
    <row r="245" spans="1:21" x14ac:dyDescent="0.25">
      <c r="A245" s="23"/>
      <c r="B245" s="23"/>
      <c r="C245" s="2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</row>
    <row r="246" spans="1:21" x14ac:dyDescent="0.25">
      <c r="A246" s="23"/>
      <c r="B246" s="23"/>
      <c r="C246" s="22" t="s">
        <v>41</v>
      </c>
      <c r="D246" s="11">
        <v>5374.8700000000008</v>
      </c>
      <c r="E246" s="11">
        <v>1351.1820000000002</v>
      </c>
      <c r="F246" s="11">
        <v>2240.134</v>
      </c>
      <c r="G246" s="11">
        <v>350.06599999999997</v>
      </c>
      <c r="H246" s="11">
        <v>1447.1659999999997</v>
      </c>
      <c r="I246" s="11">
        <v>950.12999999999988</v>
      </c>
      <c r="J246" s="11">
        <v>222.15600000000001</v>
      </c>
      <c r="K246" s="11">
        <v>319.28399999999999</v>
      </c>
      <c r="L246" s="11">
        <v>1331.96</v>
      </c>
      <c r="M246" s="11">
        <v>479.524</v>
      </c>
      <c r="N246" s="11">
        <v>499.17200000000003</v>
      </c>
      <c r="O246" s="11">
        <v>61.886000000000003</v>
      </c>
      <c r="P246" s="11">
        <v>123.482</v>
      </c>
      <c r="Q246" s="11">
        <v>62.474000000000004</v>
      </c>
      <c r="R246" s="11">
        <v>279.17</v>
      </c>
      <c r="S246" s="11">
        <v>198.85</v>
      </c>
      <c r="T246" s="11">
        <v>241.53000000000003</v>
      </c>
      <c r="U246" s="11">
        <v>57.258000000000003</v>
      </c>
    </row>
    <row r="247" spans="1:21" x14ac:dyDescent="0.25">
      <c r="A247" s="23"/>
      <c r="B247" s="23"/>
      <c r="C247" s="22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</row>
    <row r="248" spans="1:21" x14ac:dyDescent="0.25">
      <c r="A248" s="23"/>
      <c r="B248" s="23"/>
      <c r="C248" s="50">
        <v>5.0000000000000001E-3</v>
      </c>
      <c r="D248" s="11">
        <v>4933.12</v>
      </c>
      <c r="E248" s="11">
        <v>1208.25</v>
      </c>
      <c r="F248" s="11">
        <v>2108.54</v>
      </c>
      <c r="G248" s="11">
        <v>305.2</v>
      </c>
      <c r="H248" s="11">
        <v>1144.3</v>
      </c>
      <c r="I248" s="11">
        <v>763.57</v>
      </c>
      <c r="J248" s="11">
        <v>158.9</v>
      </c>
      <c r="K248" s="11">
        <v>267.44</v>
      </c>
      <c r="L248" s="11">
        <v>1278.44</v>
      </c>
      <c r="M248" s="11">
        <v>466.27</v>
      </c>
      <c r="N248" s="11">
        <v>486.43</v>
      </c>
      <c r="O248" s="11">
        <v>59.46</v>
      </c>
      <c r="P248" s="11">
        <v>121.61</v>
      </c>
      <c r="Q248" s="11">
        <v>60.99</v>
      </c>
      <c r="R248" s="11">
        <v>266.07</v>
      </c>
      <c r="S248" s="11">
        <v>192.26</v>
      </c>
      <c r="T248" s="11">
        <v>230.88</v>
      </c>
      <c r="U248" s="11">
        <v>54.26</v>
      </c>
    </row>
    <row r="249" spans="1:21" x14ac:dyDescent="0.25">
      <c r="A249" s="23"/>
      <c r="B249" s="23"/>
      <c r="C249" s="50"/>
      <c r="D249" s="11">
        <v>4934.82</v>
      </c>
      <c r="E249" s="11">
        <v>1208.25</v>
      </c>
      <c r="F249" s="11">
        <v>2108.54</v>
      </c>
      <c r="G249" s="11">
        <v>306.10000000000002</v>
      </c>
      <c r="H249" s="11">
        <v>1142.78</v>
      </c>
      <c r="I249" s="11">
        <v>765.73</v>
      </c>
      <c r="J249" s="11">
        <v>158.9</v>
      </c>
      <c r="K249" s="11">
        <v>267.92</v>
      </c>
      <c r="L249" s="11">
        <v>1281.75</v>
      </c>
      <c r="M249" s="11">
        <v>466.27</v>
      </c>
      <c r="N249" s="11">
        <v>487.44</v>
      </c>
      <c r="O249" s="11">
        <v>59.46</v>
      </c>
      <c r="P249" s="11">
        <v>121.61</v>
      </c>
      <c r="Q249" s="11">
        <v>60.99</v>
      </c>
      <c r="R249" s="11">
        <v>266.07</v>
      </c>
      <c r="S249" s="11">
        <v>192.26</v>
      </c>
      <c r="T249" s="11">
        <v>231.48</v>
      </c>
      <c r="U249" s="11">
        <v>54.26</v>
      </c>
    </row>
    <row r="250" spans="1:21" x14ac:dyDescent="0.25">
      <c r="A250" s="23"/>
      <c r="B250" s="23"/>
      <c r="C250" s="50"/>
      <c r="D250" s="11">
        <v>4933.12</v>
      </c>
      <c r="E250" s="11">
        <v>1209.2</v>
      </c>
      <c r="F250" s="11">
        <v>2107.6</v>
      </c>
      <c r="G250" s="11">
        <v>305.2</v>
      </c>
      <c r="H250" s="11">
        <v>1141.26</v>
      </c>
      <c r="I250" s="11">
        <v>762.14</v>
      </c>
      <c r="J250" s="11">
        <v>158.9</v>
      </c>
      <c r="K250" s="11">
        <v>266.95999999999998</v>
      </c>
      <c r="L250" s="11">
        <v>1277.3399999999999</v>
      </c>
      <c r="M250" s="11">
        <v>465.86</v>
      </c>
      <c r="N250" s="11">
        <v>485.42</v>
      </c>
      <c r="O250" s="11">
        <v>59.46</v>
      </c>
      <c r="P250" s="11">
        <v>121.61</v>
      </c>
      <c r="Q250" s="11">
        <v>60.99</v>
      </c>
      <c r="R250" s="11">
        <v>266.07</v>
      </c>
      <c r="S250" s="11">
        <v>192.26</v>
      </c>
      <c r="T250" s="11">
        <v>231.48</v>
      </c>
      <c r="U250" s="11">
        <v>54.26</v>
      </c>
    </row>
    <row r="251" spans="1:21" x14ac:dyDescent="0.25">
      <c r="A251" s="23"/>
      <c r="B251" s="23"/>
      <c r="C251" s="50"/>
      <c r="D251" s="11">
        <v>4932.2700000000004</v>
      </c>
      <c r="E251" s="11">
        <v>1209.2</v>
      </c>
      <c r="F251" s="11">
        <v>2108.54</v>
      </c>
      <c r="G251" s="11">
        <v>293.39</v>
      </c>
      <c r="H251" s="11">
        <v>1140.5</v>
      </c>
      <c r="I251" s="11">
        <v>732.74</v>
      </c>
      <c r="J251" s="11">
        <v>152.71</v>
      </c>
      <c r="K251" s="11">
        <v>256.82</v>
      </c>
      <c r="L251" s="11">
        <v>1227.79</v>
      </c>
      <c r="M251" s="11">
        <v>466.27</v>
      </c>
      <c r="N251" s="11">
        <v>488.45</v>
      </c>
      <c r="O251" s="11">
        <v>56.95</v>
      </c>
      <c r="P251" s="11">
        <v>116.93</v>
      </c>
      <c r="Q251" s="11">
        <v>58.52</v>
      </c>
      <c r="R251" s="11">
        <v>266.07</v>
      </c>
      <c r="S251" s="11">
        <v>184.57</v>
      </c>
      <c r="T251" s="11">
        <v>230.88</v>
      </c>
      <c r="U251" s="11">
        <v>52.39</v>
      </c>
    </row>
    <row r="252" spans="1:21" x14ac:dyDescent="0.25">
      <c r="A252" s="23"/>
      <c r="B252" s="23"/>
      <c r="C252" s="50"/>
      <c r="D252" s="11">
        <v>4931.42</v>
      </c>
      <c r="E252" s="11">
        <v>1209.2</v>
      </c>
      <c r="F252" s="11">
        <v>2109.48</v>
      </c>
      <c r="G252" s="11">
        <v>302.47000000000003</v>
      </c>
      <c r="H252" s="11">
        <v>1140.5</v>
      </c>
      <c r="I252" s="11">
        <v>749.95</v>
      </c>
      <c r="J252" s="11">
        <v>158.38999999999999</v>
      </c>
      <c r="K252" s="11">
        <v>266.47000000000003</v>
      </c>
      <c r="L252" s="11">
        <v>1258.6199999999999</v>
      </c>
      <c r="M252" s="11">
        <v>466.27</v>
      </c>
      <c r="N252" s="11">
        <v>485.42</v>
      </c>
      <c r="O252" s="11">
        <v>59.46</v>
      </c>
      <c r="P252" s="11">
        <v>120.05</v>
      </c>
      <c r="Q252" s="11">
        <v>60.17</v>
      </c>
      <c r="R252" s="11">
        <v>266.07</v>
      </c>
      <c r="S252" s="11">
        <v>190.06</v>
      </c>
      <c r="T252" s="11">
        <v>231.48</v>
      </c>
      <c r="U252" s="11">
        <v>54.26</v>
      </c>
    </row>
    <row r="253" spans="1:21" x14ac:dyDescent="0.25">
      <c r="A253" s="23"/>
      <c r="B253" s="23"/>
      <c r="C253" s="50"/>
      <c r="D253" s="11">
        <v>4931.42</v>
      </c>
      <c r="E253" s="11">
        <v>1209.2</v>
      </c>
      <c r="F253" s="11">
        <v>2107.6</v>
      </c>
      <c r="G253" s="11">
        <v>304.29000000000002</v>
      </c>
      <c r="H253" s="11">
        <v>1139.73</v>
      </c>
      <c r="I253" s="11">
        <v>759.27</v>
      </c>
      <c r="J253" s="11">
        <v>157.87</v>
      </c>
      <c r="K253" s="11">
        <v>265.99</v>
      </c>
      <c r="L253" s="11">
        <v>1274.04</v>
      </c>
      <c r="M253" s="11">
        <v>466.27</v>
      </c>
      <c r="N253" s="11">
        <v>485.42</v>
      </c>
      <c r="O253" s="11">
        <v>59.04</v>
      </c>
      <c r="P253" s="11">
        <v>120.83</v>
      </c>
      <c r="Q253" s="11">
        <v>60.99</v>
      </c>
      <c r="R253" s="11">
        <v>266.07</v>
      </c>
      <c r="S253" s="11">
        <v>192.26</v>
      </c>
      <c r="T253" s="11">
        <v>231.48</v>
      </c>
      <c r="U253" s="11">
        <v>54.26</v>
      </c>
    </row>
    <row r="254" spans="1:21" x14ac:dyDescent="0.25">
      <c r="A254" s="23"/>
      <c r="B254" s="23"/>
      <c r="C254" s="22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</row>
    <row r="255" spans="1:21" x14ac:dyDescent="0.25">
      <c r="A255" s="23"/>
      <c r="B255" s="23"/>
      <c r="C255" s="22" t="s">
        <v>41</v>
      </c>
      <c r="D255" s="11">
        <v>4932.6949999999997</v>
      </c>
      <c r="E255" s="11">
        <v>1208.8833333333332</v>
      </c>
      <c r="F255" s="11">
        <v>2108.3833333333337</v>
      </c>
      <c r="G255" s="11">
        <v>302.77499999999998</v>
      </c>
      <c r="H255" s="11">
        <v>1141.5116666666665</v>
      </c>
      <c r="I255" s="11">
        <v>755.56666666666661</v>
      </c>
      <c r="J255" s="11">
        <v>157.61166666666668</v>
      </c>
      <c r="K255" s="11">
        <v>265.26666666666665</v>
      </c>
      <c r="L255" s="11">
        <v>1266.33</v>
      </c>
      <c r="M255" s="11">
        <v>466.20166666666665</v>
      </c>
      <c r="N255" s="11">
        <v>486.43</v>
      </c>
      <c r="O255" s="11">
        <v>58.971666666666664</v>
      </c>
      <c r="P255" s="11">
        <v>120.44</v>
      </c>
      <c r="Q255" s="11">
        <v>60.44166666666667</v>
      </c>
      <c r="R255" s="11">
        <v>266.07</v>
      </c>
      <c r="S255" s="11">
        <v>190.61166666666665</v>
      </c>
      <c r="T255" s="11">
        <v>231.28</v>
      </c>
      <c r="U255" s="11">
        <v>53.948333333333331</v>
      </c>
    </row>
    <row r="256" spans="1:21" x14ac:dyDescent="0.25">
      <c r="A256" s="17"/>
      <c r="B256" s="17"/>
      <c r="C256" s="22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</row>
    <row r="257" spans="1:21" x14ac:dyDescent="0.25">
      <c r="A257" s="23">
        <v>6</v>
      </c>
      <c r="B257" s="23" t="s">
        <v>10</v>
      </c>
      <c r="C257" s="51" t="s">
        <v>40</v>
      </c>
      <c r="D257" s="11">
        <v>1654.85</v>
      </c>
      <c r="E257" s="11">
        <v>134.36000000000001</v>
      </c>
      <c r="F257" s="11">
        <v>701.28</v>
      </c>
      <c r="G257" s="11">
        <v>42.69</v>
      </c>
      <c r="H257" s="11">
        <v>385.24</v>
      </c>
      <c r="I257" s="11">
        <v>486.11</v>
      </c>
      <c r="J257" s="11">
        <v>62.43</v>
      </c>
      <c r="K257" s="11">
        <v>75.31</v>
      </c>
      <c r="L257" s="11">
        <v>226.84</v>
      </c>
      <c r="M257" s="11">
        <v>124.34</v>
      </c>
      <c r="N257" s="11">
        <v>120.34</v>
      </c>
      <c r="O257" s="11">
        <v>16.75</v>
      </c>
      <c r="P257" s="11">
        <v>56.13</v>
      </c>
      <c r="Q257" s="11">
        <v>24.73</v>
      </c>
      <c r="R257" s="11">
        <v>90.87</v>
      </c>
      <c r="S257" s="11">
        <v>59.33</v>
      </c>
      <c r="T257" s="11">
        <v>99.29</v>
      </c>
      <c r="U257" s="11">
        <v>17.78</v>
      </c>
    </row>
    <row r="258" spans="1:21" x14ac:dyDescent="0.25">
      <c r="A258" s="23"/>
      <c r="B258" s="23"/>
      <c r="C258" s="51"/>
      <c r="D258" s="11">
        <v>1652.3</v>
      </c>
      <c r="E258" s="11">
        <v>133.4</v>
      </c>
      <c r="F258" s="11">
        <v>699.4</v>
      </c>
      <c r="G258" s="11">
        <v>42.69</v>
      </c>
      <c r="H258" s="11">
        <v>385.24</v>
      </c>
      <c r="I258" s="11">
        <v>485.39</v>
      </c>
      <c r="J258" s="11">
        <v>62.43</v>
      </c>
      <c r="K258" s="11">
        <v>75.31</v>
      </c>
      <c r="L258" s="11">
        <v>225.74</v>
      </c>
      <c r="M258" s="11">
        <v>123.93</v>
      </c>
      <c r="N258" s="11">
        <v>120.34</v>
      </c>
      <c r="O258" s="11">
        <v>16.75</v>
      </c>
      <c r="P258" s="11">
        <v>56.13</v>
      </c>
      <c r="Q258" s="11">
        <v>24.73</v>
      </c>
      <c r="R258" s="11">
        <v>90.06</v>
      </c>
      <c r="S258" s="11">
        <v>59.33</v>
      </c>
      <c r="T258" s="11">
        <v>99.29</v>
      </c>
      <c r="U258" s="11">
        <v>17.78</v>
      </c>
    </row>
    <row r="259" spans="1:21" x14ac:dyDescent="0.25">
      <c r="A259" s="23"/>
      <c r="B259" s="23"/>
      <c r="C259" s="51"/>
      <c r="D259" s="11">
        <v>1648.91</v>
      </c>
      <c r="E259" s="11">
        <v>133.4</v>
      </c>
      <c r="F259" s="11">
        <v>700.34</v>
      </c>
      <c r="G259" s="11">
        <v>41.78</v>
      </c>
      <c r="H259" s="11">
        <v>385.24</v>
      </c>
      <c r="I259" s="11">
        <v>485.39</v>
      </c>
      <c r="J259" s="11">
        <v>62.43</v>
      </c>
      <c r="K259" s="11">
        <v>75.31</v>
      </c>
      <c r="L259" s="11">
        <v>224.64</v>
      </c>
      <c r="M259" s="11">
        <v>123.93</v>
      </c>
      <c r="N259" s="11">
        <v>120.34</v>
      </c>
      <c r="O259" s="11">
        <v>16.75</v>
      </c>
      <c r="P259" s="11">
        <v>56.13</v>
      </c>
      <c r="Q259" s="11">
        <v>24.73</v>
      </c>
      <c r="R259" s="11">
        <v>90.06</v>
      </c>
      <c r="S259" s="11">
        <v>59.33</v>
      </c>
      <c r="T259" s="11">
        <v>99.29</v>
      </c>
      <c r="U259" s="11">
        <v>17.78</v>
      </c>
    </row>
    <row r="260" spans="1:21" x14ac:dyDescent="0.25">
      <c r="A260" s="23"/>
      <c r="B260" s="23"/>
      <c r="C260" s="51"/>
      <c r="D260" s="11">
        <v>1647.21</v>
      </c>
      <c r="E260" s="11">
        <v>132.44999999999999</v>
      </c>
      <c r="F260" s="11">
        <v>700.34</v>
      </c>
      <c r="G260" s="11">
        <v>41.78</v>
      </c>
      <c r="H260" s="11">
        <v>384.48</v>
      </c>
      <c r="I260" s="11">
        <v>479.65</v>
      </c>
      <c r="J260" s="11">
        <v>61.39</v>
      </c>
      <c r="K260" s="11">
        <v>73.86</v>
      </c>
      <c r="L260" s="11">
        <v>220.23</v>
      </c>
      <c r="M260" s="11">
        <v>123.93</v>
      </c>
      <c r="N260" s="11">
        <v>120.34</v>
      </c>
      <c r="O260" s="11">
        <v>16.75</v>
      </c>
      <c r="P260" s="11">
        <v>55.35</v>
      </c>
      <c r="Q260" s="11">
        <v>23.9</v>
      </c>
      <c r="R260" s="11">
        <v>90.06</v>
      </c>
      <c r="S260" s="11">
        <v>58.23</v>
      </c>
      <c r="T260" s="11">
        <v>99.29</v>
      </c>
      <c r="U260" s="11">
        <v>17.78</v>
      </c>
    </row>
    <row r="261" spans="1:21" x14ac:dyDescent="0.25">
      <c r="A261" s="23"/>
      <c r="B261" s="23"/>
      <c r="C261" s="51"/>
      <c r="D261" s="11">
        <v>1647.21</v>
      </c>
      <c r="E261" s="11">
        <v>132.44999999999999</v>
      </c>
      <c r="F261" s="11">
        <v>700.34</v>
      </c>
      <c r="G261" s="11">
        <v>41.78</v>
      </c>
      <c r="H261" s="11">
        <v>383.72</v>
      </c>
      <c r="I261" s="11">
        <v>484.67</v>
      </c>
      <c r="J261" s="11">
        <v>61.91</v>
      </c>
      <c r="K261" s="11">
        <v>74.819999999999993</v>
      </c>
      <c r="L261" s="11">
        <v>221.33</v>
      </c>
      <c r="M261" s="11">
        <v>123.52</v>
      </c>
      <c r="N261" s="11">
        <v>120.34</v>
      </c>
      <c r="O261" s="11">
        <v>16.75</v>
      </c>
      <c r="P261" s="11">
        <v>55.35</v>
      </c>
      <c r="Q261" s="11">
        <v>24.73</v>
      </c>
      <c r="R261" s="11">
        <v>90.06</v>
      </c>
      <c r="S261" s="11">
        <v>59.33</v>
      </c>
      <c r="T261" s="11">
        <v>99.29</v>
      </c>
      <c r="U261" s="11">
        <v>17.78</v>
      </c>
    </row>
    <row r="262" spans="1:21" x14ac:dyDescent="0.25">
      <c r="A262" s="23"/>
      <c r="B262" s="23"/>
      <c r="C262" s="51"/>
      <c r="D262" s="11">
        <v>1644.66</v>
      </c>
      <c r="E262" s="11">
        <v>131.5</v>
      </c>
      <c r="F262" s="11">
        <v>699.4</v>
      </c>
      <c r="G262" s="11">
        <v>41.78</v>
      </c>
      <c r="H262" s="11">
        <v>382.96</v>
      </c>
      <c r="I262" s="11">
        <v>483.96</v>
      </c>
      <c r="J262" s="11">
        <v>61.91</v>
      </c>
      <c r="K262" s="11">
        <v>74.34</v>
      </c>
      <c r="L262" s="11">
        <v>221.33</v>
      </c>
      <c r="M262" s="11">
        <v>123.11</v>
      </c>
      <c r="N262" s="11">
        <v>120.34</v>
      </c>
      <c r="O262" s="11">
        <v>16.75</v>
      </c>
      <c r="P262" s="11">
        <v>55.35</v>
      </c>
      <c r="Q262" s="11">
        <v>24.73</v>
      </c>
      <c r="R262" s="11">
        <v>90.06</v>
      </c>
      <c r="S262" s="11">
        <v>59.33</v>
      </c>
      <c r="T262" s="11">
        <v>99.29</v>
      </c>
      <c r="U262" s="11">
        <v>17.78</v>
      </c>
    </row>
    <row r="263" spans="1:21" x14ac:dyDescent="0.25">
      <c r="A263" s="23"/>
      <c r="B263" s="23"/>
      <c r="C263" s="51"/>
      <c r="D263" s="11">
        <v>1643.81</v>
      </c>
      <c r="E263" s="11">
        <v>131.5</v>
      </c>
      <c r="F263" s="11">
        <v>700.34</v>
      </c>
      <c r="G263" s="11">
        <v>41.78</v>
      </c>
      <c r="H263" s="11">
        <v>382.96</v>
      </c>
      <c r="I263" s="11">
        <v>483.24</v>
      </c>
      <c r="J263" s="11">
        <v>61.91</v>
      </c>
      <c r="K263" s="11">
        <v>74.34</v>
      </c>
      <c r="L263" s="11">
        <v>220.23</v>
      </c>
      <c r="M263" s="11">
        <v>123.11</v>
      </c>
      <c r="N263" s="11">
        <v>119.33</v>
      </c>
      <c r="O263" s="11">
        <v>16.75</v>
      </c>
      <c r="P263" s="11">
        <v>55.35</v>
      </c>
      <c r="Q263" s="11">
        <v>24.73</v>
      </c>
      <c r="R263" s="11">
        <v>90.06</v>
      </c>
      <c r="S263" s="11">
        <v>59.33</v>
      </c>
      <c r="T263" s="11">
        <v>99.29</v>
      </c>
      <c r="U263" s="11">
        <v>17.78</v>
      </c>
    </row>
    <row r="264" spans="1:21" x14ac:dyDescent="0.25">
      <c r="A264" s="23"/>
      <c r="B264" s="23"/>
      <c r="C264" s="51"/>
      <c r="D264" s="11">
        <v>1642.96</v>
      </c>
      <c r="E264" s="11">
        <v>131.5</v>
      </c>
      <c r="F264" s="11">
        <v>700.34</v>
      </c>
      <c r="G264" s="11">
        <v>41.78</v>
      </c>
      <c r="H264" s="11">
        <v>382.96</v>
      </c>
      <c r="I264" s="11">
        <v>482.52</v>
      </c>
      <c r="J264" s="11">
        <v>61.91</v>
      </c>
      <c r="K264" s="11">
        <v>74.34</v>
      </c>
      <c r="L264" s="11">
        <v>220.23</v>
      </c>
      <c r="M264" s="11">
        <v>122.7</v>
      </c>
      <c r="N264" s="11">
        <v>120.34</v>
      </c>
      <c r="O264" s="11">
        <v>16.75</v>
      </c>
      <c r="P264" s="11">
        <v>55.35</v>
      </c>
      <c r="Q264" s="11">
        <v>24.73</v>
      </c>
      <c r="R264" s="11">
        <v>90.06</v>
      </c>
      <c r="S264" s="11">
        <v>59.33</v>
      </c>
      <c r="T264" s="11">
        <v>99.29</v>
      </c>
      <c r="U264" s="11">
        <v>17.78</v>
      </c>
    </row>
    <row r="265" spans="1:21" x14ac:dyDescent="0.25">
      <c r="A265" s="23"/>
      <c r="B265" s="23"/>
      <c r="C265" s="22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</row>
    <row r="266" spans="1:21" x14ac:dyDescent="0.25">
      <c r="A266" s="23"/>
      <c r="B266" s="23"/>
      <c r="C266" s="22" t="s">
        <v>41</v>
      </c>
      <c r="D266" s="11">
        <f>AVERAGE(D257:D264)</f>
        <v>1647.73875</v>
      </c>
      <c r="E266" s="11">
        <f t="shared" ref="E266:U266" si="4">AVERAGE(E257:E264)</f>
        <v>132.57</v>
      </c>
      <c r="F266" s="11">
        <f t="shared" si="4"/>
        <v>700.22250000000008</v>
      </c>
      <c r="G266" s="11">
        <f t="shared" si="4"/>
        <v>42.007499999999993</v>
      </c>
      <c r="H266" s="11">
        <f t="shared" si="4"/>
        <v>384.1</v>
      </c>
      <c r="I266" s="11">
        <f t="shared" si="4"/>
        <v>483.86624999999998</v>
      </c>
      <c r="J266" s="11">
        <f t="shared" si="4"/>
        <v>62.039999999999992</v>
      </c>
      <c r="K266" s="11">
        <f t="shared" si="4"/>
        <v>74.703750000000014</v>
      </c>
      <c r="L266" s="11">
        <f t="shared" si="4"/>
        <v>222.57124999999999</v>
      </c>
      <c r="M266" s="11">
        <f t="shared" si="4"/>
        <v>123.57125000000002</v>
      </c>
      <c r="N266" s="11">
        <f t="shared" si="4"/>
        <v>120.21375000000002</v>
      </c>
      <c r="O266" s="11">
        <f t="shared" si="4"/>
        <v>16.75</v>
      </c>
      <c r="P266" s="11">
        <f t="shared" si="4"/>
        <v>55.642500000000013</v>
      </c>
      <c r="Q266" s="11">
        <f t="shared" si="4"/>
        <v>24.626249999999999</v>
      </c>
      <c r="R266" s="11">
        <f t="shared" si="4"/>
        <v>90.161249999999995</v>
      </c>
      <c r="S266" s="11">
        <f t="shared" si="4"/>
        <v>59.192499999999995</v>
      </c>
      <c r="T266" s="11">
        <f t="shared" si="4"/>
        <v>99.289999999999992</v>
      </c>
      <c r="U266" s="11">
        <f t="shared" si="4"/>
        <v>17.78</v>
      </c>
    </row>
    <row r="267" spans="1:21" x14ac:dyDescent="0.25">
      <c r="A267" s="23"/>
      <c r="B267" s="23"/>
      <c r="C267" s="22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</row>
    <row r="268" spans="1:21" x14ac:dyDescent="0.25">
      <c r="A268" s="23"/>
      <c r="B268" s="23"/>
      <c r="C268" s="50">
        <v>5.0000000000000001E-3</v>
      </c>
      <c r="D268" s="11">
        <v>1541.02</v>
      </c>
      <c r="E268" s="11">
        <v>132.44999999999999</v>
      </c>
      <c r="F268" s="11">
        <v>677.75</v>
      </c>
      <c r="G268" s="11">
        <v>37.24</v>
      </c>
      <c r="H268" s="11">
        <v>348.7</v>
      </c>
      <c r="I268" s="11">
        <v>442.37</v>
      </c>
      <c r="J268" s="11">
        <v>46.95</v>
      </c>
      <c r="K268" s="11">
        <v>76.760000000000005</v>
      </c>
      <c r="L268" s="11">
        <v>316.02999999999997</v>
      </c>
      <c r="M268" s="11">
        <v>199.6</v>
      </c>
      <c r="N268" s="11">
        <v>216.42</v>
      </c>
      <c r="O268" s="11">
        <v>25.54</v>
      </c>
      <c r="P268" s="11">
        <v>67.040000000000006</v>
      </c>
      <c r="Q268" s="11">
        <v>32.14</v>
      </c>
      <c r="R268" s="11">
        <v>124.44</v>
      </c>
      <c r="S268" s="11">
        <v>108.76</v>
      </c>
      <c r="T268" s="11">
        <v>147.74</v>
      </c>
      <c r="U268" s="11">
        <v>27.13</v>
      </c>
    </row>
    <row r="269" spans="1:21" x14ac:dyDescent="0.25">
      <c r="A269" s="23"/>
      <c r="B269" s="23"/>
      <c r="C269" s="50"/>
      <c r="D269" s="11">
        <v>1541.02</v>
      </c>
      <c r="E269" s="11">
        <v>132.44999999999999</v>
      </c>
      <c r="F269" s="11">
        <v>677.75</v>
      </c>
      <c r="G269" s="11">
        <v>38.15</v>
      </c>
      <c r="H269" s="11">
        <v>347.93</v>
      </c>
      <c r="I269" s="11">
        <v>440.94</v>
      </c>
      <c r="J269" s="11">
        <v>46.95</v>
      </c>
      <c r="K269" s="11">
        <v>76.760000000000005</v>
      </c>
      <c r="L269" s="11">
        <v>313.83</v>
      </c>
      <c r="M269" s="11">
        <v>199.6</v>
      </c>
      <c r="N269" s="11">
        <v>216.42</v>
      </c>
      <c r="O269" s="11">
        <v>25.54</v>
      </c>
      <c r="P269" s="11">
        <v>67.040000000000006</v>
      </c>
      <c r="Q269" s="11">
        <v>31.32</v>
      </c>
      <c r="R269" s="11">
        <v>123.62</v>
      </c>
      <c r="S269" s="11">
        <v>108.76</v>
      </c>
      <c r="T269" s="11">
        <v>147.74</v>
      </c>
      <c r="U269" s="11">
        <v>27.13</v>
      </c>
    </row>
    <row r="270" spans="1:21" x14ac:dyDescent="0.25">
      <c r="A270" s="23"/>
      <c r="B270" s="23"/>
      <c r="C270" s="50"/>
      <c r="D270" s="11">
        <v>1539.32</v>
      </c>
      <c r="E270" s="11">
        <v>131.5</v>
      </c>
      <c r="F270" s="11">
        <v>677.75</v>
      </c>
      <c r="G270" s="11">
        <v>37.24</v>
      </c>
      <c r="H270" s="11">
        <v>348.7</v>
      </c>
      <c r="I270" s="11">
        <v>440.94</v>
      </c>
      <c r="J270" s="11">
        <v>46.43</v>
      </c>
      <c r="K270" s="11">
        <v>76.760000000000005</v>
      </c>
      <c r="L270" s="11">
        <v>312.73</v>
      </c>
      <c r="M270" s="11">
        <v>199.6</v>
      </c>
      <c r="N270" s="11">
        <v>215.4</v>
      </c>
      <c r="O270" s="11">
        <v>25.54</v>
      </c>
      <c r="P270" s="11">
        <v>67.040000000000006</v>
      </c>
      <c r="Q270" s="11">
        <v>31.32</v>
      </c>
      <c r="R270" s="11">
        <v>123.62</v>
      </c>
      <c r="S270" s="11">
        <v>108.76</v>
      </c>
      <c r="T270" s="11">
        <v>147.74</v>
      </c>
      <c r="U270" s="11">
        <v>27.13</v>
      </c>
    </row>
    <row r="271" spans="1:21" x14ac:dyDescent="0.25">
      <c r="A271" s="23"/>
      <c r="B271" s="23"/>
      <c r="C271" s="50"/>
      <c r="D271" s="11">
        <v>1538.47</v>
      </c>
      <c r="E271" s="11">
        <v>132.44999999999999</v>
      </c>
      <c r="F271" s="11">
        <v>677.75</v>
      </c>
      <c r="G271" s="11">
        <v>37.24</v>
      </c>
      <c r="H271" s="11">
        <v>348.7</v>
      </c>
      <c r="I271" s="11">
        <v>443.09</v>
      </c>
      <c r="J271" s="11">
        <v>46.43</v>
      </c>
      <c r="K271" s="11">
        <v>76.760000000000005</v>
      </c>
      <c r="L271" s="11">
        <v>313.83</v>
      </c>
      <c r="M271" s="11">
        <v>200.01</v>
      </c>
      <c r="N271" s="11">
        <v>215.4</v>
      </c>
      <c r="O271" s="11">
        <v>25.54</v>
      </c>
      <c r="P271" s="11">
        <v>67.040000000000006</v>
      </c>
      <c r="Q271" s="11">
        <v>32.14</v>
      </c>
      <c r="R271" s="11">
        <v>123.62</v>
      </c>
      <c r="S271" s="11">
        <v>108.76</v>
      </c>
      <c r="T271" s="11">
        <v>147.13999999999999</v>
      </c>
      <c r="U271" s="11">
        <v>27.13</v>
      </c>
    </row>
    <row r="272" spans="1:21" x14ac:dyDescent="0.25">
      <c r="A272" s="23"/>
      <c r="B272" s="23"/>
      <c r="C272" s="50"/>
      <c r="D272" s="11">
        <v>1538.47</v>
      </c>
      <c r="E272" s="11">
        <v>131.5</v>
      </c>
      <c r="F272" s="11">
        <v>677.75</v>
      </c>
      <c r="G272" s="11">
        <v>37.24</v>
      </c>
      <c r="H272" s="11">
        <v>348.7</v>
      </c>
      <c r="I272" s="11">
        <v>441.65</v>
      </c>
      <c r="J272" s="11">
        <v>46.43</v>
      </c>
      <c r="K272" s="11">
        <v>76.27</v>
      </c>
      <c r="L272" s="11">
        <v>311.63</v>
      </c>
      <c r="M272" s="11">
        <v>200.01</v>
      </c>
      <c r="N272" s="11">
        <v>216.42</v>
      </c>
      <c r="O272" s="11">
        <v>25.54</v>
      </c>
      <c r="P272" s="11">
        <v>66.260000000000005</v>
      </c>
      <c r="Q272" s="11">
        <v>31.32</v>
      </c>
      <c r="R272" s="11">
        <v>123.62</v>
      </c>
      <c r="S272" s="11">
        <v>108.76</v>
      </c>
      <c r="T272" s="11">
        <v>147.13999999999999</v>
      </c>
      <c r="U272" s="11">
        <v>27.13</v>
      </c>
    </row>
    <row r="273" spans="1:21" x14ac:dyDescent="0.25">
      <c r="A273" s="23"/>
      <c r="B273" s="23"/>
      <c r="C273" s="50"/>
      <c r="D273" s="11">
        <v>1537.62</v>
      </c>
      <c r="E273" s="11">
        <v>131.5</v>
      </c>
      <c r="F273" s="11">
        <v>677.75</v>
      </c>
      <c r="G273" s="11">
        <v>37.24</v>
      </c>
      <c r="H273" s="11">
        <v>348.7</v>
      </c>
      <c r="I273" s="11">
        <v>436.64</v>
      </c>
      <c r="J273" s="11">
        <v>46.43</v>
      </c>
      <c r="K273" s="11">
        <v>76.760000000000005</v>
      </c>
      <c r="L273" s="11">
        <v>308.32</v>
      </c>
      <c r="M273" s="11">
        <v>200.01</v>
      </c>
      <c r="N273" s="11">
        <v>216.42</v>
      </c>
      <c r="O273" s="11">
        <v>25.54</v>
      </c>
      <c r="P273" s="11">
        <v>66.260000000000005</v>
      </c>
      <c r="Q273" s="11">
        <v>31.32</v>
      </c>
      <c r="R273" s="11">
        <v>123.62</v>
      </c>
      <c r="S273" s="11">
        <v>113.16</v>
      </c>
      <c r="T273" s="11">
        <v>147.13999999999999</v>
      </c>
      <c r="U273" s="11">
        <v>29</v>
      </c>
    </row>
    <row r="274" spans="1:21" x14ac:dyDescent="0.25">
      <c r="A274" s="23"/>
      <c r="B274" s="23"/>
      <c r="C274" s="50"/>
      <c r="D274" s="11">
        <v>1538.47</v>
      </c>
      <c r="E274" s="11">
        <v>131.5</v>
      </c>
      <c r="F274" s="11">
        <v>677.75</v>
      </c>
      <c r="G274" s="11">
        <v>37.24</v>
      </c>
      <c r="H274" s="11">
        <v>348.7</v>
      </c>
      <c r="I274" s="11">
        <v>438.79</v>
      </c>
      <c r="J274" s="11">
        <v>46.43</v>
      </c>
      <c r="K274" s="11">
        <v>76.760000000000005</v>
      </c>
      <c r="L274" s="11">
        <v>308.32</v>
      </c>
      <c r="M274" s="11">
        <v>200.01</v>
      </c>
      <c r="N274" s="11">
        <v>216.42</v>
      </c>
      <c r="O274" s="11">
        <v>25.54</v>
      </c>
      <c r="P274" s="11">
        <v>66.260000000000005</v>
      </c>
      <c r="Q274" s="11">
        <v>31.32</v>
      </c>
      <c r="R274" s="11">
        <v>123.62</v>
      </c>
      <c r="S274" s="11">
        <v>107.67</v>
      </c>
      <c r="T274" s="11">
        <v>147.13999999999999</v>
      </c>
      <c r="U274" s="11">
        <v>27.13</v>
      </c>
    </row>
    <row r="275" spans="1:21" x14ac:dyDescent="0.25">
      <c r="A275" s="23"/>
      <c r="B275" s="23"/>
      <c r="C275" s="50"/>
      <c r="D275" s="11">
        <v>1538.47</v>
      </c>
      <c r="E275" s="11">
        <v>131.5</v>
      </c>
      <c r="F275" s="11">
        <v>676.8</v>
      </c>
      <c r="G275" s="11">
        <v>37.24</v>
      </c>
      <c r="H275" s="11">
        <v>348.7</v>
      </c>
      <c r="I275" s="11">
        <v>440.94</v>
      </c>
      <c r="J275" s="11">
        <v>46.43</v>
      </c>
      <c r="K275" s="11">
        <v>76.27</v>
      </c>
      <c r="L275" s="11">
        <v>310.52999999999997</v>
      </c>
      <c r="M275" s="11">
        <v>199.6</v>
      </c>
      <c r="N275" s="11">
        <v>214.39</v>
      </c>
      <c r="O275" s="11">
        <v>25.54</v>
      </c>
      <c r="P275" s="11">
        <v>66.260000000000005</v>
      </c>
      <c r="Q275" s="11">
        <v>31.32</v>
      </c>
      <c r="R275" s="11">
        <v>123.62</v>
      </c>
      <c r="S275" s="11">
        <v>106.57</v>
      </c>
      <c r="T275" s="11">
        <v>147.13999999999999</v>
      </c>
      <c r="U275" s="11">
        <v>27.13</v>
      </c>
    </row>
    <row r="276" spans="1:21" x14ac:dyDescent="0.25">
      <c r="A276" s="23"/>
      <c r="B276" s="23"/>
      <c r="C276" s="22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</row>
    <row r="277" spans="1:21" x14ac:dyDescent="0.25">
      <c r="A277" s="23"/>
      <c r="B277" s="23"/>
      <c r="C277" s="22" t="s">
        <v>41</v>
      </c>
      <c r="D277" s="11">
        <v>1539.1074999999998</v>
      </c>
      <c r="E277" s="11">
        <v>131.85624999999999</v>
      </c>
      <c r="F277" s="11">
        <v>677.63125000000002</v>
      </c>
      <c r="G277" s="11">
        <v>37.353750000000005</v>
      </c>
      <c r="H277" s="11">
        <v>348.60374999999993</v>
      </c>
      <c r="I277" s="11">
        <v>440.66999999999996</v>
      </c>
      <c r="J277" s="11">
        <v>46.56</v>
      </c>
      <c r="K277" s="11">
        <v>76.637500000000003</v>
      </c>
      <c r="L277" s="11">
        <v>311.90249999999992</v>
      </c>
      <c r="M277" s="11">
        <v>199.80499999999998</v>
      </c>
      <c r="N277" s="11">
        <v>215.91125</v>
      </c>
      <c r="O277" s="11">
        <v>25.539999999999996</v>
      </c>
      <c r="P277" s="11">
        <v>66.650000000000006</v>
      </c>
      <c r="Q277" s="11">
        <v>31.524999999999999</v>
      </c>
      <c r="R277" s="11">
        <v>123.72250000000001</v>
      </c>
      <c r="S277" s="11">
        <v>108.9</v>
      </c>
      <c r="T277" s="11">
        <v>147.36500000000001</v>
      </c>
      <c r="U277" s="11">
        <v>27.36375</v>
      </c>
    </row>
    <row r="278" spans="1:21" x14ac:dyDescent="0.25">
      <c r="A278" s="23"/>
      <c r="B278" s="23"/>
      <c r="C278" s="22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</row>
    <row r="279" spans="1:21" x14ac:dyDescent="0.25">
      <c r="A279" s="23"/>
      <c r="B279" s="23"/>
      <c r="C279" s="49">
        <v>0.01</v>
      </c>
      <c r="D279" s="11">
        <v>1608.98</v>
      </c>
      <c r="E279" s="11">
        <v>130.54</v>
      </c>
      <c r="F279" s="11">
        <v>673.04</v>
      </c>
      <c r="G279" s="11">
        <v>36.33</v>
      </c>
      <c r="H279" s="11">
        <v>360.12</v>
      </c>
      <c r="I279" s="11">
        <v>425.16</v>
      </c>
      <c r="J279" s="11">
        <v>37.15</v>
      </c>
      <c r="K279" s="11">
        <v>55.52</v>
      </c>
      <c r="L279" s="11">
        <v>264.27999999999997</v>
      </c>
      <c r="M279" s="11">
        <v>146.43</v>
      </c>
      <c r="N279" s="11">
        <v>197.2</v>
      </c>
      <c r="O279" s="11">
        <v>21.35</v>
      </c>
      <c r="P279" s="11">
        <v>66.260000000000005</v>
      </c>
      <c r="Q279" s="11">
        <v>30.49</v>
      </c>
      <c r="R279" s="11">
        <v>121.98</v>
      </c>
      <c r="S279" s="11">
        <v>110.96</v>
      </c>
      <c r="T279" s="11">
        <v>147.74</v>
      </c>
      <c r="U279" s="11">
        <v>28.07</v>
      </c>
    </row>
    <row r="280" spans="1:21" x14ac:dyDescent="0.25">
      <c r="A280" s="23"/>
      <c r="B280" s="23"/>
      <c r="C280" s="49"/>
      <c r="D280" s="11">
        <v>1610.68</v>
      </c>
      <c r="E280" s="11">
        <v>130.54</v>
      </c>
      <c r="F280" s="11">
        <v>673.04</v>
      </c>
      <c r="G280" s="11">
        <v>36.33</v>
      </c>
      <c r="H280" s="11">
        <v>360.88</v>
      </c>
      <c r="I280" s="11">
        <v>423.73</v>
      </c>
      <c r="J280" s="11">
        <v>36.630000000000003</v>
      </c>
      <c r="K280" s="11">
        <v>54.55</v>
      </c>
      <c r="L280" s="11">
        <v>262.08</v>
      </c>
      <c r="M280" s="11">
        <v>146.02000000000001</v>
      </c>
      <c r="N280" s="11">
        <v>196.19</v>
      </c>
      <c r="O280" s="11">
        <v>21.35</v>
      </c>
      <c r="P280" s="11">
        <v>65.48</v>
      </c>
      <c r="Q280" s="11">
        <v>30.49</v>
      </c>
      <c r="R280" s="11">
        <v>121.17</v>
      </c>
      <c r="S280" s="11">
        <v>109.86</v>
      </c>
      <c r="T280" s="11">
        <v>147.13999999999999</v>
      </c>
      <c r="U280" s="11">
        <v>28.07</v>
      </c>
    </row>
    <row r="281" spans="1:21" x14ac:dyDescent="0.25">
      <c r="A281" s="23"/>
      <c r="B281" s="23"/>
      <c r="C281" s="49"/>
      <c r="D281" s="11">
        <v>1609.83</v>
      </c>
      <c r="E281" s="11">
        <v>129.59</v>
      </c>
      <c r="F281" s="11">
        <v>673.04</v>
      </c>
      <c r="G281" s="11">
        <v>36.33</v>
      </c>
      <c r="H281" s="11">
        <v>360.88</v>
      </c>
      <c r="I281" s="11">
        <v>423.73</v>
      </c>
      <c r="J281" s="11">
        <v>36.630000000000003</v>
      </c>
      <c r="K281" s="11">
        <v>54.55</v>
      </c>
      <c r="L281" s="11">
        <v>259.87</v>
      </c>
      <c r="M281" s="11">
        <v>145.19999999999999</v>
      </c>
      <c r="N281" s="11">
        <v>195.18</v>
      </c>
      <c r="O281" s="11">
        <v>21.35</v>
      </c>
      <c r="P281" s="11">
        <v>65.48</v>
      </c>
      <c r="Q281" s="11">
        <v>30.49</v>
      </c>
      <c r="R281" s="11">
        <v>121.17</v>
      </c>
      <c r="S281" s="11">
        <v>109.86</v>
      </c>
      <c r="T281" s="11">
        <v>147.13999999999999</v>
      </c>
      <c r="U281" s="11">
        <v>28.07</v>
      </c>
    </row>
    <row r="282" spans="1:21" x14ac:dyDescent="0.25">
      <c r="A282" s="23"/>
      <c r="B282" s="23"/>
      <c r="C282" s="49"/>
      <c r="D282" s="11">
        <v>1608.98</v>
      </c>
      <c r="E282" s="11">
        <v>129.59</v>
      </c>
      <c r="F282" s="11">
        <v>672.1</v>
      </c>
      <c r="G282" s="11">
        <v>36.33</v>
      </c>
      <c r="H282" s="11">
        <v>360.12</v>
      </c>
      <c r="I282" s="11">
        <v>424.45</v>
      </c>
      <c r="J282" s="11">
        <v>36.630000000000003</v>
      </c>
      <c r="K282" s="11">
        <v>54.55</v>
      </c>
      <c r="L282" s="11">
        <v>259.87</v>
      </c>
      <c r="M282" s="11">
        <v>144.79</v>
      </c>
      <c r="N282" s="11">
        <v>194.17</v>
      </c>
      <c r="O282" s="11">
        <v>21.35</v>
      </c>
      <c r="P282" s="11">
        <v>65.48</v>
      </c>
      <c r="Q282" s="11">
        <v>30.49</v>
      </c>
      <c r="R282" s="11">
        <v>121.17</v>
      </c>
      <c r="S282" s="11">
        <v>109.86</v>
      </c>
      <c r="T282" s="11">
        <v>146.54</v>
      </c>
      <c r="U282" s="11">
        <v>28.07</v>
      </c>
    </row>
    <row r="283" spans="1:21" x14ac:dyDescent="0.25">
      <c r="A283" s="23"/>
      <c r="B283" s="23"/>
      <c r="C283" s="49"/>
      <c r="D283" s="11">
        <v>1610.68</v>
      </c>
      <c r="E283" s="11">
        <v>129.59</v>
      </c>
      <c r="F283" s="11">
        <v>672.1</v>
      </c>
      <c r="G283" s="11">
        <v>36.33</v>
      </c>
      <c r="H283" s="11">
        <v>360.12</v>
      </c>
      <c r="I283" s="11">
        <v>417.28</v>
      </c>
      <c r="J283" s="11">
        <v>36.11</v>
      </c>
      <c r="K283" s="11">
        <v>53.1</v>
      </c>
      <c r="L283" s="11">
        <v>254.37</v>
      </c>
      <c r="M283" s="11">
        <v>144.38</v>
      </c>
      <c r="N283" s="11">
        <v>194.17</v>
      </c>
      <c r="O283" s="11">
        <v>20.52</v>
      </c>
      <c r="P283" s="11">
        <v>64.7</v>
      </c>
      <c r="Q283" s="11">
        <v>29.67</v>
      </c>
      <c r="R283" s="11">
        <v>120.35</v>
      </c>
      <c r="S283" s="11">
        <v>114.26</v>
      </c>
      <c r="T283" s="11">
        <v>145.94</v>
      </c>
      <c r="U283" s="11">
        <v>28.07</v>
      </c>
    </row>
    <row r="284" spans="1:21" x14ac:dyDescent="0.25">
      <c r="A284" s="23"/>
      <c r="B284" s="23"/>
      <c r="C284" s="49"/>
      <c r="D284" s="11">
        <v>1608.98</v>
      </c>
      <c r="E284" s="11">
        <v>129.59</v>
      </c>
      <c r="F284" s="11">
        <v>672.1</v>
      </c>
      <c r="G284" s="11">
        <v>36.33</v>
      </c>
      <c r="H284" s="11">
        <v>360.12</v>
      </c>
      <c r="I284" s="11">
        <v>426.6</v>
      </c>
      <c r="J284" s="11">
        <v>37.15</v>
      </c>
      <c r="K284" s="11">
        <v>55.03</v>
      </c>
      <c r="L284" s="11">
        <v>257.67</v>
      </c>
      <c r="M284" s="11">
        <v>144.38</v>
      </c>
      <c r="N284" s="11">
        <v>193.16</v>
      </c>
      <c r="O284" s="11">
        <v>21.35</v>
      </c>
      <c r="P284" s="11">
        <v>65.48</v>
      </c>
      <c r="Q284" s="11">
        <v>29.67</v>
      </c>
      <c r="R284" s="11">
        <v>120.35</v>
      </c>
      <c r="S284" s="11">
        <v>109.86</v>
      </c>
      <c r="T284" s="11">
        <v>145.94</v>
      </c>
      <c r="U284" s="11">
        <v>28.07</v>
      </c>
    </row>
    <row r="285" spans="1:21" x14ac:dyDescent="0.25">
      <c r="A285" s="23"/>
      <c r="B285" s="23"/>
      <c r="C285" s="49"/>
      <c r="D285" s="11">
        <v>1608.98</v>
      </c>
      <c r="E285" s="11">
        <v>129.59</v>
      </c>
      <c r="F285" s="11">
        <v>672.1</v>
      </c>
      <c r="G285" s="11">
        <v>36.33</v>
      </c>
      <c r="H285" s="11">
        <v>360.12</v>
      </c>
      <c r="I285" s="11">
        <v>430.9</v>
      </c>
      <c r="J285" s="11">
        <v>36.630000000000003</v>
      </c>
      <c r="K285" s="11">
        <v>54.55</v>
      </c>
      <c r="L285" s="11">
        <v>258.77</v>
      </c>
      <c r="M285" s="11">
        <v>143.97</v>
      </c>
      <c r="N285" s="11">
        <v>193.16</v>
      </c>
      <c r="O285" s="11">
        <v>20.94</v>
      </c>
      <c r="P285" s="11">
        <v>65.48</v>
      </c>
      <c r="Q285" s="11">
        <v>30.49</v>
      </c>
      <c r="R285" s="11">
        <v>120.35</v>
      </c>
      <c r="S285" s="11">
        <v>110.96</v>
      </c>
      <c r="T285" s="11">
        <v>145.35</v>
      </c>
      <c r="U285" s="11">
        <v>28.07</v>
      </c>
    </row>
    <row r="286" spans="1:21" x14ac:dyDescent="0.25">
      <c r="A286" s="23"/>
      <c r="B286" s="23"/>
      <c r="C286" s="22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</row>
    <row r="287" spans="1:21" x14ac:dyDescent="0.25">
      <c r="A287" s="23"/>
      <c r="B287" s="23"/>
      <c r="C287" s="22" t="s">
        <v>41</v>
      </c>
      <c r="D287" s="11">
        <v>1609.5871428571427</v>
      </c>
      <c r="E287" s="11">
        <v>129.86142857142858</v>
      </c>
      <c r="F287" s="11">
        <v>672.50285714285712</v>
      </c>
      <c r="G287" s="11">
        <v>36.329999999999991</v>
      </c>
      <c r="H287" s="11">
        <v>360.33714285714279</v>
      </c>
      <c r="I287" s="11">
        <v>424.55000000000007</v>
      </c>
      <c r="J287" s="11">
        <v>36.704285714285717</v>
      </c>
      <c r="K287" s="11">
        <v>54.550000000000011</v>
      </c>
      <c r="L287" s="11">
        <v>259.55857142857138</v>
      </c>
      <c r="M287" s="11">
        <v>145.02428571428572</v>
      </c>
      <c r="N287" s="11">
        <v>194.74714285714285</v>
      </c>
      <c r="O287" s="11">
        <v>21.172857142857143</v>
      </c>
      <c r="P287" s="11">
        <v>65.48</v>
      </c>
      <c r="Q287" s="11">
        <v>30.255714285714287</v>
      </c>
      <c r="R287" s="11">
        <v>120.93428571428572</v>
      </c>
      <c r="S287" s="11">
        <v>110.80285714285716</v>
      </c>
      <c r="T287" s="11">
        <v>146.54142857142855</v>
      </c>
      <c r="U287" s="11">
        <v>28.069999999999997</v>
      </c>
    </row>
    <row r="288" spans="1:21" x14ac:dyDescent="0.25">
      <c r="A288" s="23"/>
      <c r="B288" s="23"/>
      <c r="C288" s="22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</row>
    <row r="289" spans="1:21" x14ac:dyDescent="0.25">
      <c r="A289" s="23"/>
      <c r="B289" s="23"/>
      <c r="C289" s="50">
        <v>1.4999999999999999E-2</v>
      </c>
      <c r="D289" s="11">
        <v>1588.59</v>
      </c>
      <c r="E289" s="11">
        <v>145.79</v>
      </c>
      <c r="F289" s="11">
        <v>675.86</v>
      </c>
      <c r="G289" s="11">
        <v>38.15</v>
      </c>
      <c r="H289" s="11">
        <v>360.12</v>
      </c>
      <c r="I289" s="11">
        <v>430.9</v>
      </c>
      <c r="J289" s="11">
        <v>36.630000000000003</v>
      </c>
      <c r="K289" s="11">
        <v>56</v>
      </c>
      <c r="L289" s="11">
        <v>298.41000000000003</v>
      </c>
      <c r="M289" s="11">
        <v>159.51</v>
      </c>
      <c r="N289" s="11">
        <v>238.66</v>
      </c>
      <c r="O289" s="11">
        <v>22.19</v>
      </c>
      <c r="P289" s="11">
        <v>77.17</v>
      </c>
      <c r="Q289" s="11">
        <v>37.090000000000003</v>
      </c>
      <c r="R289" s="11">
        <v>144.09</v>
      </c>
      <c r="S289" s="11">
        <v>143.91999999999999</v>
      </c>
      <c r="T289" s="11">
        <v>190.21</v>
      </c>
      <c r="U289" s="11">
        <v>39.29</v>
      </c>
    </row>
    <row r="290" spans="1:21" x14ac:dyDescent="0.25">
      <c r="A290" s="23"/>
      <c r="B290" s="23"/>
      <c r="C290" s="50"/>
      <c r="D290" s="11">
        <v>1588.59</v>
      </c>
      <c r="E290" s="11">
        <v>145.79</v>
      </c>
      <c r="F290" s="11">
        <v>675.86</v>
      </c>
      <c r="G290" s="11">
        <v>38.15</v>
      </c>
      <c r="H290" s="11">
        <v>360.88</v>
      </c>
      <c r="I290" s="11">
        <v>432.33</v>
      </c>
      <c r="J290" s="11">
        <v>36.630000000000003</v>
      </c>
      <c r="K290" s="11">
        <v>56</v>
      </c>
      <c r="L290" s="11">
        <v>299.51</v>
      </c>
      <c r="M290" s="11">
        <v>159.51</v>
      </c>
      <c r="N290" s="11">
        <v>238.66</v>
      </c>
      <c r="O290" s="11">
        <v>22.19</v>
      </c>
      <c r="P290" s="11">
        <v>77.95</v>
      </c>
      <c r="Q290" s="11">
        <v>37.090000000000003</v>
      </c>
      <c r="R290" s="11">
        <v>144.09</v>
      </c>
      <c r="S290" s="11">
        <v>143.91999999999999</v>
      </c>
      <c r="T290" s="11">
        <v>190.8</v>
      </c>
      <c r="U290" s="11">
        <v>39.29</v>
      </c>
    </row>
    <row r="291" spans="1:21" x14ac:dyDescent="0.25">
      <c r="A291" s="23"/>
      <c r="B291" s="23"/>
      <c r="C291" s="50"/>
      <c r="D291" s="11">
        <v>1588.59</v>
      </c>
      <c r="E291" s="11">
        <v>145.79</v>
      </c>
      <c r="F291" s="11">
        <v>676.8</v>
      </c>
      <c r="G291" s="11">
        <v>38.15</v>
      </c>
      <c r="H291" s="11">
        <v>360.88</v>
      </c>
      <c r="I291" s="11">
        <v>430.9</v>
      </c>
      <c r="J291" s="11">
        <v>36.630000000000003</v>
      </c>
      <c r="K291" s="11">
        <v>56</v>
      </c>
      <c r="L291" s="11">
        <v>299.51</v>
      </c>
      <c r="M291" s="11">
        <v>159.51</v>
      </c>
      <c r="N291" s="11">
        <v>239.67</v>
      </c>
      <c r="O291" s="11">
        <v>22.19</v>
      </c>
      <c r="P291" s="11">
        <v>77.17</v>
      </c>
      <c r="Q291" s="11">
        <v>37.090000000000003</v>
      </c>
      <c r="R291" s="11">
        <v>144.91</v>
      </c>
      <c r="S291" s="11">
        <v>145.02000000000001</v>
      </c>
      <c r="T291" s="11">
        <v>190.8</v>
      </c>
      <c r="U291" s="11">
        <v>39.29</v>
      </c>
    </row>
    <row r="292" spans="1:21" x14ac:dyDescent="0.25">
      <c r="A292" s="23"/>
      <c r="B292" s="23"/>
      <c r="C292" s="50"/>
      <c r="D292" s="11">
        <v>1590.29</v>
      </c>
      <c r="E292" s="11">
        <v>145.79</v>
      </c>
      <c r="F292" s="11">
        <v>676.8</v>
      </c>
      <c r="G292" s="11">
        <v>39.97</v>
      </c>
      <c r="H292" s="11">
        <v>360.88</v>
      </c>
      <c r="I292" s="11">
        <v>466.03</v>
      </c>
      <c r="J292" s="11">
        <v>39.21</v>
      </c>
      <c r="K292" s="11">
        <v>60.34</v>
      </c>
      <c r="L292" s="11">
        <v>325.94</v>
      </c>
      <c r="M292" s="11">
        <v>159.51</v>
      </c>
      <c r="N292" s="11">
        <v>239.67</v>
      </c>
      <c r="O292" s="11">
        <v>23.87</v>
      </c>
      <c r="P292" s="11">
        <v>83.41</v>
      </c>
      <c r="Q292" s="11">
        <v>38.74</v>
      </c>
      <c r="R292" s="11">
        <v>144.91</v>
      </c>
      <c r="S292" s="11">
        <v>147.22</v>
      </c>
      <c r="T292" s="11">
        <v>190.8</v>
      </c>
      <c r="U292" s="11">
        <v>39.29</v>
      </c>
    </row>
    <row r="293" spans="1:21" x14ac:dyDescent="0.25">
      <c r="A293" s="23"/>
      <c r="B293" s="23"/>
      <c r="C293" s="50"/>
      <c r="D293" s="11">
        <v>1591.14</v>
      </c>
      <c r="E293" s="11">
        <v>146.74</v>
      </c>
      <c r="F293" s="11">
        <v>676.8</v>
      </c>
      <c r="G293" s="11">
        <v>39.97</v>
      </c>
      <c r="H293" s="11">
        <v>361.64</v>
      </c>
      <c r="I293" s="11">
        <v>466.03</v>
      </c>
      <c r="J293" s="11">
        <v>39.729999999999997</v>
      </c>
      <c r="K293" s="11">
        <v>60.34</v>
      </c>
      <c r="L293" s="11">
        <v>328.14</v>
      </c>
      <c r="M293" s="11">
        <v>159.91999999999999</v>
      </c>
      <c r="N293" s="11">
        <v>239.67</v>
      </c>
      <c r="O293" s="11">
        <v>23.87</v>
      </c>
      <c r="P293" s="11">
        <v>83.41</v>
      </c>
      <c r="Q293" s="11">
        <v>39.56</v>
      </c>
      <c r="R293" s="11">
        <v>145.72999999999999</v>
      </c>
      <c r="S293" s="11">
        <v>148.32</v>
      </c>
      <c r="T293" s="11">
        <v>191.4</v>
      </c>
      <c r="U293" s="11">
        <v>39.29</v>
      </c>
    </row>
    <row r="294" spans="1:21" x14ac:dyDescent="0.25">
      <c r="A294" s="23"/>
      <c r="B294" s="23"/>
      <c r="C294" s="22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</row>
    <row r="295" spans="1:21" x14ac:dyDescent="0.25">
      <c r="A295" s="23"/>
      <c r="B295" s="23"/>
      <c r="C295" s="22" t="s">
        <v>41</v>
      </c>
      <c r="D295" s="11">
        <v>1589.44</v>
      </c>
      <c r="E295" s="11">
        <v>145.97999999999999</v>
      </c>
      <c r="F295" s="11">
        <v>676.42399999999998</v>
      </c>
      <c r="G295" s="11">
        <v>38.878</v>
      </c>
      <c r="H295" s="11">
        <v>360.88</v>
      </c>
      <c r="I295" s="11">
        <v>445.238</v>
      </c>
      <c r="J295" s="11">
        <v>37.766000000000005</v>
      </c>
      <c r="K295" s="11">
        <v>57.736000000000004</v>
      </c>
      <c r="L295" s="11">
        <v>310.30200000000002</v>
      </c>
      <c r="M295" s="11">
        <v>159.59199999999998</v>
      </c>
      <c r="N295" s="11">
        <v>239.26599999999999</v>
      </c>
      <c r="O295" s="11">
        <v>22.862000000000002</v>
      </c>
      <c r="P295" s="11">
        <v>79.822000000000003</v>
      </c>
      <c r="Q295" s="11">
        <v>37.914000000000001</v>
      </c>
      <c r="R295" s="11">
        <v>144.74600000000001</v>
      </c>
      <c r="S295" s="11">
        <v>145.68</v>
      </c>
      <c r="T295" s="11">
        <v>190.80199999999996</v>
      </c>
      <c r="U295" s="11">
        <v>39.29</v>
      </c>
    </row>
    <row r="296" spans="1:21" x14ac:dyDescent="0.25">
      <c r="A296" s="23"/>
      <c r="B296" s="23"/>
      <c r="C296" s="22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</row>
    <row r="297" spans="1:21" x14ac:dyDescent="0.25">
      <c r="A297" s="23"/>
      <c r="B297" s="23"/>
      <c r="C297" s="50">
        <v>2.5000000000000001E-2</v>
      </c>
      <c r="D297" s="11">
        <v>1578.4</v>
      </c>
      <c r="E297" s="11">
        <v>111.49</v>
      </c>
      <c r="F297" s="11">
        <v>641.98</v>
      </c>
      <c r="G297" s="11">
        <v>29.97</v>
      </c>
      <c r="H297" s="11">
        <v>321.29000000000002</v>
      </c>
      <c r="I297" s="11">
        <v>423.01</v>
      </c>
      <c r="J297" s="11">
        <v>28.38</v>
      </c>
      <c r="K297" s="11">
        <v>38.619999999999997</v>
      </c>
      <c r="L297" s="11">
        <v>260.97000000000003</v>
      </c>
      <c r="M297" s="11">
        <v>100.21</v>
      </c>
      <c r="N297" s="11">
        <v>190.12</v>
      </c>
      <c r="O297" s="11">
        <v>19.68</v>
      </c>
      <c r="P297" s="11">
        <v>72.5</v>
      </c>
      <c r="Q297" s="11">
        <v>33.79</v>
      </c>
      <c r="R297" s="11">
        <v>140</v>
      </c>
      <c r="S297" s="11">
        <v>138.43</v>
      </c>
      <c r="T297" s="11">
        <v>199.18</v>
      </c>
      <c r="U297" s="11">
        <v>40.229999999999997</v>
      </c>
    </row>
    <row r="298" spans="1:21" x14ac:dyDescent="0.25">
      <c r="A298" s="23"/>
      <c r="B298" s="23"/>
      <c r="C298" s="50"/>
      <c r="D298" s="11">
        <v>1576.7</v>
      </c>
      <c r="E298" s="11">
        <v>111.49</v>
      </c>
      <c r="F298" s="11">
        <v>641.98</v>
      </c>
      <c r="G298" s="11">
        <v>30.88</v>
      </c>
      <c r="H298" s="11">
        <v>321.29000000000002</v>
      </c>
      <c r="I298" s="11">
        <v>428.03</v>
      </c>
      <c r="J298" s="11">
        <v>28.38</v>
      </c>
      <c r="K298" s="11">
        <v>39.1</v>
      </c>
      <c r="L298" s="11">
        <v>264.27999999999997</v>
      </c>
      <c r="M298" s="11">
        <v>100.21</v>
      </c>
      <c r="N298" s="11">
        <v>190.12</v>
      </c>
      <c r="O298" s="11">
        <v>20.100000000000001</v>
      </c>
      <c r="P298" s="11">
        <v>74.06</v>
      </c>
      <c r="Q298" s="11">
        <v>34.619999999999997</v>
      </c>
      <c r="R298" s="11">
        <v>140</v>
      </c>
      <c r="S298" s="11">
        <v>139.53</v>
      </c>
      <c r="T298" s="11">
        <v>199.18</v>
      </c>
      <c r="U298" s="11">
        <v>40.229999999999997</v>
      </c>
    </row>
    <row r="299" spans="1:21" x14ac:dyDescent="0.25">
      <c r="A299" s="23"/>
      <c r="B299" s="23"/>
      <c r="C299" s="50"/>
      <c r="D299" s="11">
        <v>1577.55</v>
      </c>
      <c r="E299" s="11">
        <v>111.49</v>
      </c>
      <c r="F299" s="11">
        <v>641.98</v>
      </c>
      <c r="G299" s="11">
        <v>29.97</v>
      </c>
      <c r="H299" s="11">
        <v>321.29000000000002</v>
      </c>
      <c r="I299" s="11">
        <v>426.6</v>
      </c>
      <c r="J299" s="11">
        <v>28.38</v>
      </c>
      <c r="K299" s="11">
        <v>38.619999999999997</v>
      </c>
      <c r="L299" s="11">
        <v>264.27999999999997</v>
      </c>
      <c r="M299" s="11">
        <v>100.21</v>
      </c>
      <c r="N299" s="11">
        <v>190.12</v>
      </c>
      <c r="O299" s="11">
        <v>20.100000000000001</v>
      </c>
      <c r="P299" s="11">
        <v>73.28</v>
      </c>
      <c r="Q299" s="11">
        <v>34.619999999999997</v>
      </c>
      <c r="R299" s="11">
        <v>140</v>
      </c>
      <c r="S299" s="11">
        <v>140.62</v>
      </c>
      <c r="T299" s="11">
        <v>199.18</v>
      </c>
      <c r="U299" s="11">
        <v>40.229999999999997</v>
      </c>
    </row>
    <row r="300" spans="1:21" x14ac:dyDescent="0.25">
      <c r="A300" s="23"/>
      <c r="B300" s="23"/>
      <c r="C300" s="50"/>
      <c r="D300" s="11">
        <v>1577.55</v>
      </c>
      <c r="E300" s="11">
        <v>111.49</v>
      </c>
      <c r="F300" s="11">
        <v>641.98</v>
      </c>
      <c r="G300" s="11">
        <v>29.97</v>
      </c>
      <c r="H300" s="11">
        <v>321.29000000000002</v>
      </c>
      <c r="I300" s="11">
        <v>425.88</v>
      </c>
      <c r="J300" s="11">
        <v>28.38</v>
      </c>
      <c r="K300" s="11">
        <v>38.619999999999997</v>
      </c>
      <c r="L300" s="11">
        <v>263.18</v>
      </c>
      <c r="M300" s="11">
        <v>100.21</v>
      </c>
      <c r="N300" s="11">
        <v>190.12</v>
      </c>
      <c r="O300" s="11">
        <v>20.100000000000001</v>
      </c>
      <c r="P300" s="11">
        <v>73.28</v>
      </c>
      <c r="Q300" s="11">
        <v>34.619999999999997</v>
      </c>
      <c r="R300" s="11">
        <v>140.81</v>
      </c>
      <c r="S300" s="11">
        <v>140.62</v>
      </c>
      <c r="T300" s="11">
        <v>199.78</v>
      </c>
      <c r="U300" s="11">
        <v>40.229999999999997</v>
      </c>
    </row>
    <row r="301" spans="1:21" x14ac:dyDescent="0.25">
      <c r="A301" s="23"/>
      <c r="B301" s="23"/>
      <c r="C301" s="50"/>
      <c r="D301" s="11">
        <v>1576.7</v>
      </c>
      <c r="E301" s="11">
        <v>111.49</v>
      </c>
      <c r="F301" s="11">
        <v>641.98</v>
      </c>
      <c r="G301" s="11">
        <v>29.07</v>
      </c>
      <c r="H301" s="11">
        <v>321.29000000000002</v>
      </c>
      <c r="I301" s="11">
        <v>412.26</v>
      </c>
      <c r="J301" s="11">
        <v>27.34</v>
      </c>
      <c r="K301" s="11">
        <v>37.65</v>
      </c>
      <c r="L301" s="11">
        <v>254.37</v>
      </c>
      <c r="M301" s="11">
        <v>100.21</v>
      </c>
      <c r="N301" s="11">
        <v>191.13</v>
      </c>
      <c r="O301" s="11">
        <v>19.260000000000002</v>
      </c>
      <c r="P301" s="11">
        <v>70.94</v>
      </c>
      <c r="Q301" s="11">
        <v>32.97</v>
      </c>
      <c r="R301" s="11">
        <v>140.81</v>
      </c>
      <c r="S301" s="11">
        <v>135.13</v>
      </c>
      <c r="T301" s="11">
        <v>199.78</v>
      </c>
      <c r="U301" s="11">
        <v>39.29</v>
      </c>
    </row>
    <row r="302" spans="1:21" x14ac:dyDescent="0.25">
      <c r="A302" s="23"/>
      <c r="B302" s="23"/>
      <c r="C302" s="22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</row>
    <row r="303" spans="1:21" x14ac:dyDescent="0.25">
      <c r="A303" s="23"/>
      <c r="B303" s="23"/>
      <c r="C303" s="22" t="s">
        <v>41</v>
      </c>
      <c r="D303" s="11">
        <v>1577.38</v>
      </c>
      <c r="E303" s="11">
        <v>111.48999999999998</v>
      </c>
      <c r="F303" s="11">
        <v>641.98</v>
      </c>
      <c r="G303" s="11">
        <v>29.971999999999998</v>
      </c>
      <c r="H303" s="11">
        <v>321.29000000000002</v>
      </c>
      <c r="I303" s="11">
        <v>423.15599999999995</v>
      </c>
      <c r="J303" s="11">
        <v>28.171999999999997</v>
      </c>
      <c r="K303" s="11">
        <v>38.522000000000006</v>
      </c>
      <c r="L303" s="11">
        <v>261.416</v>
      </c>
      <c r="M303" s="11">
        <v>100.21</v>
      </c>
      <c r="N303" s="11">
        <v>190.322</v>
      </c>
      <c r="O303" s="11">
        <v>19.848000000000003</v>
      </c>
      <c r="P303" s="11">
        <v>72.811999999999998</v>
      </c>
      <c r="Q303" s="11">
        <v>34.124000000000002</v>
      </c>
      <c r="R303" s="11">
        <v>140.32399999999998</v>
      </c>
      <c r="S303" s="11">
        <v>138.86600000000001</v>
      </c>
      <c r="T303" s="11">
        <v>199.42</v>
      </c>
      <c r="U303" s="11">
        <v>40.041999999999994</v>
      </c>
    </row>
    <row r="304" spans="1:21" x14ac:dyDescent="0.25">
      <c r="A304" s="23"/>
      <c r="B304" s="23"/>
      <c r="C304" s="22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</row>
    <row r="305" spans="1:21" x14ac:dyDescent="0.25">
      <c r="A305" s="23"/>
      <c r="B305" s="23"/>
      <c r="C305" s="50">
        <v>3.5000000000000003E-2</v>
      </c>
      <c r="D305" s="11">
        <v>1580.94</v>
      </c>
      <c r="E305" s="11">
        <v>93.38</v>
      </c>
      <c r="F305" s="11">
        <v>622.21</v>
      </c>
      <c r="G305" s="11">
        <v>26.34</v>
      </c>
      <c r="H305" s="11">
        <v>293.12</v>
      </c>
      <c r="I305" s="11">
        <v>416.56</v>
      </c>
      <c r="J305" s="11">
        <v>23.22</v>
      </c>
      <c r="K305" s="11">
        <v>31.38</v>
      </c>
      <c r="L305" s="11">
        <v>112.32</v>
      </c>
      <c r="M305" s="11">
        <v>83.44</v>
      </c>
      <c r="N305" s="11">
        <v>115.29</v>
      </c>
      <c r="O305" s="11">
        <v>13.82</v>
      </c>
      <c r="P305" s="11">
        <v>54.57</v>
      </c>
      <c r="Q305" s="11">
        <v>25.55</v>
      </c>
      <c r="R305" s="11">
        <v>107.25</v>
      </c>
      <c r="S305" s="11">
        <v>116.45</v>
      </c>
      <c r="T305" s="11">
        <v>189.61</v>
      </c>
      <c r="U305" s="11">
        <v>39.29</v>
      </c>
    </row>
    <row r="306" spans="1:21" x14ac:dyDescent="0.25">
      <c r="A306" s="23"/>
      <c r="B306" s="23"/>
      <c r="C306" s="50"/>
      <c r="D306" s="11">
        <v>1580.94</v>
      </c>
      <c r="E306" s="11">
        <v>93.38</v>
      </c>
      <c r="F306" s="11">
        <v>622.21</v>
      </c>
      <c r="G306" s="11">
        <v>25.43</v>
      </c>
      <c r="H306" s="11">
        <v>293.12</v>
      </c>
      <c r="I306" s="11">
        <v>415.84</v>
      </c>
      <c r="J306" s="11">
        <v>23.22</v>
      </c>
      <c r="K306" s="11">
        <v>31.38</v>
      </c>
      <c r="L306" s="11">
        <v>112.32</v>
      </c>
      <c r="M306" s="11">
        <v>83.44</v>
      </c>
      <c r="N306" s="11">
        <v>115.29</v>
      </c>
      <c r="O306" s="11">
        <v>13.82</v>
      </c>
      <c r="P306" s="11">
        <v>54.57</v>
      </c>
      <c r="Q306" s="11">
        <v>25.55</v>
      </c>
      <c r="R306" s="11">
        <v>107.25</v>
      </c>
      <c r="S306" s="11">
        <v>116.45</v>
      </c>
      <c r="T306" s="11">
        <v>189.61</v>
      </c>
      <c r="U306" s="11">
        <v>39.29</v>
      </c>
    </row>
    <row r="307" spans="1:21" x14ac:dyDescent="0.25">
      <c r="A307" s="23"/>
      <c r="B307" s="23"/>
      <c r="C307" s="50"/>
      <c r="D307" s="11">
        <v>1582.64</v>
      </c>
      <c r="E307" s="11">
        <v>94.34</v>
      </c>
      <c r="F307" s="11">
        <v>622.21</v>
      </c>
      <c r="G307" s="11">
        <v>26.34</v>
      </c>
      <c r="H307" s="11">
        <v>293.12</v>
      </c>
      <c r="I307" s="11">
        <v>437.35</v>
      </c>
      <c r="J307" s="11">
        <v>24.25</v>
      </c>
      <c r="K307" s="11">
        <v>32.83</v>
      </c>
      <c r="L307" s="11">
        <v>118.92</v>
      </c>
      <c r="M307" s="11">
        <v>83.44</v>
      </c>
      <c r="N307" s="11">
        <v>116.3</v>
      </c>
      <c r="O307" s="11">
        <v>14.24</v>
      </c>
      <c r="P307" s="11">
        <v>57.69</v>
      </c>
      <c r="Q307" s="11">
        <v>27.2</v>
      </c>
      <c r="R307" s="11">
        <v>107.25</v>
      </c>
      <c r="S307" s="11">
        <v>120.85</v>
      </c>
      <c r="T307" s="11">
        <v>189.61</v>
      </c>
      <c r="U307" s="11">
        <v>40.229999999999997</v>
      </c>
    </row>
    <row r="308" spans="1:21" x14ac:dyDescent="0.25">
      <c r="A308" s="23"/>
      <c r="B308" s="23"/>
      <c r="C308" s="50"/>
      <c r="D308" s="11">
        <v>1581.79</v>
      </c>
      <c r="E308" s="11">
        <v>94.34</v>
      </c>
      <c r="F308" s="11">
        <v>622.21</v>
      </c>
      <c r="G308" s="11">
        <v>25.43</v>
      </c>
      <c r="H308" s="11">
        <v>293.12</v>
      </c>
      <c r="I308" s="11">
        <v>417.28</v>
      </c>
      <c r="J308" s="11">
        <v>23.22</v>
      </c>
      <c r="K308" s="11">
        <v>31.86</v>
      </c>
      <c r="L308" s="11">
        <v>113.42</v>
      </c>
      <c r="M308" s="11">
        <v>83.85</v>
      </c>
      <c r="N308" s="11">
        <v>116.3</v>
      </c>
      <c r="O308" s="11">
        <v>13.82</v>
      </c>
      <c r="P308" s="11">
        <v>54.57</v>
      </c>
      <c r="Q308" s="11">
        <v>25.55</v>
      </c>
      <c r="R308" s="11">
        <v>107.25</v>
      </c>
      <c r="S308" s="11">
        <v>117.55</v>
      </c>
      <c r="T308" s="11">
        <v>190.21</v>
      </c>
      <c r="U308" s="11">
        <v>39.29</v>
      </c>
    </row>
    <row r="309" spans="1:21" x14ac:dyDescent="0.25">
      <c r="A309" s="23"/>
      <c r="B309" s="23"/>
      <c r="C309" s="50"/>
      <c r="D309" s="11">
        <v>1581.79</v>
      </c>
      <c r="E309" s="11">
        <v>94.34</v>
      </c>
      <c r="F309" s="11">
        <v>623.15</v>
      </c>
      <c r="G309" s="11">
        <v>26.34</v>
      </c>
      <c r="H309" s="11">
        <v>293.12</v>
      </c>
      <c r="I309" s="11">
        <v>416.56</v>
      </c>
      <c r="J309" s="11">
        <v>23.22</v>
      </c>
      <c r="K309" s="11">
        <v>31.86</v>
      </c>
      <c r="L309" s="11">
        <v>112.32</v>
      </c>
      <c r="M309" s="11">
        <v>83.85</v>
      </c>
      <c r="N309" s="11">
        <v>116.3</v>
      </c>
      <c r="O309" s="11">
        <v>13.82</v>
      </c>
      <c r="P309" s="11">
        <v>53.79</v>
      </c>
      <c r="Q309" s="11">
        <v>25.55</v>
      </c>
      <c r="R309" s="11">
        <v>107.25</v>
      </c>
      <c r="S309" s="11">
        <v>116.45</v>
      </c>
      <c r="T309" s="11">
        <v>190.21</v>
      </c>
      <c r="U309" s="11">
        <v>39.29</v>
      </c>
    </row>
    <row r="310" spans="1:21" x14ac:dyDescent="0.25">
      <c r="A310" s="23"/>
      <c r="B310" s="23"/>
      <c r="C310" s="50"/>
      <c r="D310" s="11">
        <v>1582.64</v>
      </c>
      <c r="E310" s="11">
        <v>94.34</v>
      </c>
      <c r="F310" s="11">
        <v>623.15</v>
      </c>
      <c r="G310" s="11">
        <v>25.43</v>
      </c>
      <c r="H310" s="11">
        <v>293.12</v>
      </c>
      <c r="I310" s="11">
        <v>415.84</v>
      </c>
      <c r="J310" s="11">
        <v>23.22</v>
      </c>
      <c r="K310" s="11">
        <v>31.38</v>
      </c>
      <c r="L310" s="11">
        <v>113.42</v>
      </c>
      <c r="M310" s="11">
        <v>83.85</v>
      </c>
      <c r="N310" s="11">
        <v>116.3</v>
      </c>
      <c r="O310" s="11">
        <v>13.82</v>
      </c>
      <c r="P310" s="11">
        <v>54.57</v>
      </c>
      <c r="Q310" s="11">
        <v>25.55</v>
      </c>
      <c r="R310" s="11">
        <v>107.25</v>
      </c>
      <c r="S310" s="11">
        <v>117.55</v>
      </c>
      <c r="T310" s="11">
        <v>190.8</v>
      </c>
      <c r="U310" s="11">
        <v>39.29</v>
      </c>
    </row>
    <row r="311" spans="1:21" x14ac:dyDescent="0.25">
      <c r="A311" s="23"/>
      <c r="B311" s="23"/>
      <c r="C311" s="50"/>
      <c r="D311" s="11">
        <v>1582.64</v>
      </c>
      <c r="E311" s="11">
        <v>94.34</v>
      </c>
      <c r="F311" s="11">
        <v>623.15</v>
      </c>
      <c r="G311" s="11">
        <v>25.43</v>
      </c>
      <c r="H311" s="11">
        <v>293.12</v>
      </c>
      <c r="I311" s="11">
        <v>416.56</v>
      </c>
      <c r="J311" s="11">
        <v>23.22</v>
      </c>
      <c r="K311" s="11">
        <v>31.86</v>
      </c>
      <c r="L311" s="11">
        <v>113.42</v>
      </c>
      <c r="M311" s="11">
        <v>83.85</v>
      </c>
      <c r="N311" s="11">
        <v>116.3</v>
      </c>
      <c r="O311" s="11">
        <v>13.82</v>
      </c>
      <c r="P311" s="11">
        <v>54.57</v>
      </c>
      <c r="Q311" s="11">
        <v>25.55</v>
      </c>
      <c r="R311" s="11">
        <v>107.25</v>
      </c>
      <c r="S311" s="11">
        <v>116.45</v>
      </c>
      <c r="T311" s="11">
        <v>190.8</v>
      </c>
      <c r="U311" s="11">
        <v>39.29</v>
      </c>
    </row>
    <row r="312" spans="1:21" x14ac:dyDescent="0.25">
      <c r="A312" s="23"/>
      <c r="B312" s="23"/>
      <c r="C312" s="50"/>
      <c r="D312" s="11">
        <v>1584.34</v>
      </c>
      <c r="E312" s="11">
        <v>94.34</v>
      </c>
      <c r="F312" s="11">
        <v>623.15</v>
      </c>
      <c r="G312" s="11">
        <v>24.52</v>
      </c>
      <c r="H312" s="11">
        <v>293.12</v>
      </c>
      <c r="I312" s="11">
        <v>402.94</v>
      </c>
      <c r="J312" s="11">
        <v>22.7</v>
      </c>
      <c r="K312" s="11">
        <v>30.41</v>
      </c>
      <c r="L312" s="11">
        <v>110.12</v>
      </c>
      <c r="M312" s="11">
        <v>83.85</v>
      </c>
      <c r="N312" s="11">
        <v>117.31</v>
      </c>
      <c r="O312" s="11">
        <v>13.4</v>
      </c>
      <c r="P312" s="11">
        <v>53.01</v>
      </c>
      <c r="Q312" s="11">
        <v>24.73</v>
      </c>
      <c r="R312" s="11">
        <v>108.07</v>
      </c>
      <c r="S312" s="11">
        <v>114.26</v>
      </c>
      <c r="T312" s="11">
        <v>190.8</v>
      </c>
      <c r="U312" s="11">
        <v>38.36</v>
      </c>
    </row>
    <row r="313" spans="1:21" x14ac:dyDescent="0.25">
      <c r="A313" s="23"/>
      <c r="B313" s="23"/>
      <c r="C313" s="22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</row>
    <row r="314" spans="1:21" x14ac:dyDescent="0.25">
      <c r="A314" s="23"/>
      <c r="B314" s="23"/>
      <c r="C314" s="22" t="s">
        <v>41</v>
      </c>
      <c r="D314" s="11">
        <v>1582.2149999999999</v>
      </c>
      <c r="E314" s="11">
        <v>94.100000000000023</v>
      </c>
      <c r="F314" s="11">
        <v>622.67999999999995</v>
      </c>
      <c r="G314" s="11">
        <v>25.657500000000002</v>
      </c>
      <c r="H314" s="11">
        <v>293.11999999999995</v>
      </c>
      <c r="I314" s="11">
        <v>417.36625000000004</v>
      </c>
      <c r="J314" s="11">
        <v>23.283749999999998</v>
      </c>
      <c r="K314" s="11">
        <v>31.62</v>
      </c>
      <c r="L314" s="11">
        <v>113.28249999999998</v>
      </c>
      <c r="M314" s="11">
        <v>83.696250000000006</v>
      </c>
      <c r="N314" s="11">
        <v>116.17374999999998</v>
      </c>
      <c r="O314" s="11">
        <v>13.82</v>
      </c>
      <c r="P314" s="11">
        <v>54.667499999999997</v>
      </c>
      <c r="Q314" s="11">
        <v>25.653750000000002</v>
      </c>
      <c r="R314" s="11">
        <v>107.35249999999999</v>
      </c>
      <c r="S314" s="11">
        <v>117.00125</v>
      </c>
      <c r="T314" s="11">
        <v>190.20625000000001</v>
      </c>
      <c r="U314" s="11">
        <v>39.291249999999998</v>
      </c>
    </row>
  </sheetData>
  <mergeCells count="52">
    <mergeCell ref="A4:A5"/>
    <mergeCell ref="B4:B5"/>
    <mergeCell ref="C4:C5"/>
    <mergeCell ref="D4:U4"/>
    <mergeCell ref="B6:B48"/>
    <mergeCell ref="A6:A48"/>
    <mergeCell ref="C6:C12"/>
    <mergeCell ref="C16:C21"/>
    <mergeCell ref="C25:C30"/>
    <mergeCell ref="C34:C39"/>
    <mergeCell ref="C42:C46"/>
    <mergeCell ref="C50:C57"/>
    <mergeCell ref="C61:C67"/>
    <mergeCell ref="C71:C75"/>
    <mergeCell ref="A107:A154"/>
    <mergeCell ref="C89:C94"/>
    <mergeCell ref="C98:C103"/>
    <mergeCell ref="B50:B105"/>
    <mergeCell ref="A50:A105"/>
    <mergeCell ref="C107:C112"/>
    <mergeCell ref="C115:C119"/>
    <mergeCell ref="C79:C85"/>
    <mergeCell ref="C123:C127"/>
    <mergeCell ref="C131:C136"/>
    <mergeCell ref="C140:C144"/>
    <mergeCell ref="C148:C152"/>
    <mergeCell ref="B107:B154"/>
    <mergeCell ref="C215:C219"/>
    <mergeCell ref="C223:C228"/>
    <mergeCell ref="C232:C236"/>
    <mergeCell ref="C156:C161"/>
    <mergeCell ref="C165:C169"/>
    <mergeCell ref="C173:C178"/>
    <mergeCell ref="C182:C187"/>
    <mergeCell ref="C191:C195"/>
    <mergeCell ref="C199:C203"/>
    <mergeCell ref="A1:U3"/>
    <mergeCell ref="C279:C285"/>
    <mergeCell ref="C289:C293"/>
    <mergeCell ref="C297:C301"/>
    <mergeCell ref="C305:C312"/>
    <mergeCell ref="B257:B314"/>
    <mergeCell ref="A257:A314"/>
    <mergeCell ref="C240:C244"/>
    <mergeCell ref="C248:C253"/>
    <mergeCell ref="B207:B255"/>
    <mergeCell ref="A207:A255"/>
    <mergeCell ref="C257:C264"/>
    <mergeCell ref="C268:C275"/>
    <mergeCell ref="B156:B205"/>
    <mergeCell ref="A156:A205"/>
    <mergeCell ref="C207:C211"/>
  </mergeCells>
  <pageMargins left="0.7" right="0.7" top="0.75" bottom="0.75" header="0.3" footer="0.3"/>
  <ignoredErrors>
    <ignoredError sqref="D14:U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Final Proximate Data</vt:lpstr>
      <vt:lpstr>Final Spectral Readings</vt:lpstr>
      <vt:lpstr>Raw Data of Proximates</vt:lpstr>
      <vt:lpstr>Fat Content - UV Method</vt:lpstr>
      <vt:lpstr>Total Solids</vt:lpstr>
      <vt:lpstr>Protein</vt:lpstr>
      <vt:lpstr>Kjeldahl method</vt:lpstr>
      <vt:lpstr>Raw Data of Readings</vt:lpstr>
      <vt:lpstr>'Raw Data of Readings'!Honey___Milk_ADU_reading_35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 FARHEN</dc:creator>
  <cp:lastModifiedBy>Indhumathi S Sukumar K</cp:lastModifiedBy>
  <dcterms:created xsi:type="dcterms:W3CDTF">2025-02-20T08:25:49Z</dcterms:created>
  <dcterms:modified xsi:type="dcterms:W3CDTF">2026-01-28T02:27:47Z</dcterms:modified>
</cp:coreProperties>
</file>