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y.novartis.net/personal/zorinol1_novartis_net/Documents/LNP023/PNH/Epidemiology/Publication/PNH Epidemiology manuscript submission package/"/>
    </mc:Choice>
  </mc:AlternateContent>
  <xr:revisionPtr revIDLastSave="2" documentId="8_{9859336D-C329-45A0-8E28-5092124BCEAE}" xr6:coauthVersionLast="47" xr6:coauthVersionMax="47" xr10:uidLastSave="{FE1F3E13-AEEE-4952-AE5C-D75785E6C22D}"/>
  <bookViews>
    <workbookView xWindow="28680" yWindow="-120" windowWidth="30960" windowHeight="16800" xr2:uid="{5D7DBCB0-2D56-4085-AB22-3FC3AEBE48CE}"/>
  </bookViews>
  <sheets>
    <sheet name="Quality assessment" sheetId="1" r:id="rId1"/>
    <sheet name="Oman (Al-Riyami 2022)" sheetId="9" r:id="rId2"/>
    <sheet name="France (BNDMR 2024)" sheetId="10" r:id="rId3"/>
    <sheet name="Denmark (Rich 24, Soerensen 23)" sheetId="8" r:id="rId4"/>
    <sheet name="Bulgaria (Beleva 2024)" sheetId="7" r:id="rId5"/>
    <sheet name="Tuscany (RTMR 2024)" sheetId="6" r:id="rId6"/>
    <sheet name="Poland (Spychalska 2024)" sheetId="3" r:id="rId7"/>
    <sheet name="South Korea (Kang 2020)" sheetId="4" r:id="rId8"/>
    <sheet name="Canada (Croden 2023)" sheetId="11" r:id="rId9"/>
    <sheet name="Taiwan (THPA 2024)" sheetId="5" r:id="rId10"/>
  </sheets>
  <definedNames>
    <definedName name="_xlnm._FilterDatabase" localSheetId="0" hidden="1">'Quality assessment'!$A$2:$N$38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" i="11" l="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8" i="11"/>
  <c r="AA2" i="11" s="1"/>
  <c r="E9" i="10"/>
  <c r="J15" i="7"/>
  <c r="N10" i="9"/>
  <c r="N12" i="9" s="1"/>
  <c r="N9" i="9"/>
  <c r="N5" i="9"/>
  <c r="J32" i="8"/>
  <c r="J31" i="8"/>
  <c r="J22" i="8"/>
  <c r="J21" i="8"/>
  <c r="G21" i="8"/>
  <c r="G20" i="8"/>
  <c r="G19" i="8"/>
  <c r="G18" i="8"/>
  <c r="G17" i="8"/>
  <c r="G16" i="8"/>
  <c r="E13" i="8"/>
  <c r="G13" i="8" s="1"/>
  <c r="E12" i="8"/>
  <c r="G12" i="8" s="1"/>
  <c r="E11" i="8"/>
  <c r="G11" i="8" s="1"/>
  <c r="G10" i="8"/>
  <c r="E10" i="8"/>
  <c r="E9" i="8"/>
  <c r="G9" i="8" s="1"/>
  <c r="J14" i="7"/>
  <c r="H13" i="7"/>
  <c r="H12" i="7"/>
  <c r="H11" i="7"/>
  <c r="H10" i="7"/>
  <c r="H9" i="7"/>
  <c r="H8" i="7"/>
  <c r="H7" i="7"/>
  <c r="H6" i="7"/>
  <c r="H5" i="7"/>
  <c r="H4" i="7"/>
  <c r="H14" i="7" s="1"/>
  <c r="D9" i="6"/>
  <c r="T13" i="5"/>
  <c r="U13" i="5" s="1"/>
  <c r="T12" i="5"/>
  <c r="U12" i="5" s="1"/>
  <c r="T11" i="5"/>
  <c r="U11" i="5" s="1"/>
  <c r="T10" i="5"/>
  <c r="V8" i="5" s="1"/>
  <c r="U9" i="5"/>
  <c r="T9" i="5"/>
  <c r="U8" i="5"/>
  <c r="T8" i="5"/>
  <c r="C15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U10" i="5" l="1"/>
  <c r="C13" i="4"/>
  <c r="Q11" i="3" l="1"/>
  <c r="P11" i="3"/>
  <c r="O11" i="3"/>
  <c r="N11" i="3"/>
  <c r="M11" i="3"/>
  <c r="L11" i="3"/>
  <c r="K11" i="3"/>
  <c r="J11" i="3"/>
  <c r="I11" i="3"/>
  <c r="H11" i="3"/>
  <c r="F12" i="3" s="1"/>
  <c r="S10" i="3"/>
  <c r="F8" i="3"/>
  <c r="E8" i="3"/>
  <c r="F7" i="3"/>
  <c r="E7" i="3"/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4" i="1"/>
</calcChain>
</file>

<file path=xl/sharedStrings.xml><?xml version="1.0" encoding="utf-8"?>
<sst xmlns="http://schemas.openxmlformats.org/spreadsheetml/2006/main" count="545" uniqueCount="344">
  <si>
    <t>N</t>
  </si>
  <si>
    <t>Reference</t>
  </si>
  <si>
    <t>Study period</t>
  </si>
  <si>
    <t>Geographical coverage</t>
  </si>
  <si>
    <t>Setting</t>
  </si>
  <si>
    <t>Patients with PNH, N*</t>
  </si>
  <si>
    <t>PNH diagnosis method</t>
  </si>
  <si>
    <t>Publication type</t>
  </si>
  <si>
    <t>TOTAL</t>
  </si>
  <si>
    <t>points</t>
  </si>
  <si>
    <t>reason</t>
  </si>
  <si>
    <t>comments</t>
  </si>
  <si>
    <t>Beleva  et al 2024 (ref )</t>
  </si>
  <si>
    <t>2012-2022</t>
  </si>
  <si>
    <t>Bulgaria</t>
  </si>
  <si>
    <r>
      <t>Insurance claims data (National Health Insurance Fund; hospitalized/outpatient)</t>
    </r>
    <r>
      <rPr>
        <sz val="8"/>
        <color theme="1"/>
        <rFont val="Times New Roman"/>
        <family val="1"/>
      </rPr>
      <t> </t>
    </r>
  </si>
  <si>
    <t>CD</t>
  </si>
  <si>
    <t>ICD-10 D59.5</t>
  </si>
  <si>
    <t>Peer-reviewed article  </t>
  </si>
  <si>
    <t>Jang et al 2024 (ref); Kang et al 2016 (ref)</t>
  </si>
  <si>
    <t>2009-2010</t>
  </si>
  <si>
    <t>South Korea</t>
  </si>
  <si>
    <t>National PNH registry</t>
  </si>
  <si>
    <t>Other</t>
  </si>
  <si>
    <r>
      <t>Flow cytometry, positive Ham or sucrose-lysis test</t>
    </r>
    <r>
      <rPr>
        <sz val="8"/>
        <color theme="1"/>
        <rFont val="Times New Roman"/>
        <family val="1"/>
      </rPr>
      <t> </t>
    </r>
  </si>
  <si>
    <t>Peer-reviewed article</t>
  </si>
  <si>
    <t>Rich et al 2024 (ref)</t>
  </si>
  <si>
    <t>2005-2021</t>
  </si>
  <si>
    <t>Denmark</t>
  </si>
  <si>
    <t>Patient records 
(hospitalized only)</t>
  </si>
  <si>
    <t>Spychalska et al 2024 (ref)</t>
  </si>
  <si>
    <t>2013-2022</t>
  </si>
  <si>
    <t>Poland</t>
  </si>
  <si>
    <t>Central laboratory testing (single center), noted by the authors as the main limitation (cannot guarantee full population coverage)</t>
  </si>
  <si>
    <t>FC</t>
  </si>
  <si>
    <t>clone size &gt;0.02%</t>
  </si>
  <si>
    <t>Taiwan Health Promotion Administration 2024 (ref)</t>
  </si>
  <si>
    <t>2018-2023</t>
  </si>
  <si>
    <t>Taiwan</t>
  </si>
  <si>
    <t>National rare diseases registry</t>
  </si>
  <si>
    <t>Report</t>
  </si>
  <si>
    <t>Tantravahi et al 2024 (ref)</t>
  </si>
  <si>
    <t>2018-2022</t>
  </si>
  <si>
    <t>United States</t>
  </si>
  <si>
    <t>Insurance claims data (IQVIA PharMetrics® Plus; hospitalized/outpatient)</t>
  </si>
  <si>
    <t>NR</t>
  </si>
  <si>
    <t>Abstract</t>
  </si>
  <si>
    <t>Worker et al 2024 (ref)</t>
  </si>
  <si>
    <t>United Kingdom</t>
  </si>
  <si>
    <t>Patient records 
(primary care only)</t>
  </si>
  <si>
    <t>SNOMED-CT (’1963002’)</t>
  </si>
  <si>
    <t xml:space="preserve">Peer-reviewed article, however no details regarding denominator or study period; numerator is only inferred </t>
  </si>
  <si>
    <t>Zinchenko et al 2024 (ref)</t>
  </si>
  <si>
    <t>North Ossetia-Alania (Russia)</t>
  </si>
  <si>
    <t>National and regional rare diseases registry</t>
  </si>
  <si>
    <t>Peer-reviewed article, however only cites prevalence numbers obtained elsewhere, no methodology provided</t>
  </si>
  <si>
    <t>Croden et al 2023 (ref)</t>
  </si>
  <si>
    <t>2000-2022</t>
  </si>
  <si>
    <t>Province of Alberta (Canada)</t>
  </si>
  <si>
    <t>Patient records (hospitalized/outpatient, excluding primary care), adults only</t>
  </si>
  <si>
    <t>ICD-9</t>
  </si>
  <si>
    <t>Menosi Gualandro et al 2023 (ref)</t>
  </si>
  <si>
    <t>2008-2018</t>
  </si>
  <si>
    <t>Brazil</t>
  </si>
  <si>
    <t>Insurance claims data (Brazilian Unified Health System; prevalence data based on outpatient only)</t>
  </si>
  <si>
    <r>
      <t>Pichon et al 2023 (ref; ref</t>
    </r>
    <r>
      <rPr>
        <sz val="8"/>
        <color theme="1"/>
        <rFont val="Times New Roman"/>
        <family val="1"/>
      </rPr>
      <t> </t>
    </r>
    <r>
      <rPr>
        <sz val="8"/>
        <color theme="1"/>
        <rFont val="Arial"/>
        <family val="2"/>
      </rPr>
      <t>)</t>
    </r>
  </si>
  <si>
    <t>France</t>
  </si>
  <si>
    <t>Orphacode 441</t>
  </si>
  <si>
    <t>Letter to Editor; Report</t>
  </si>
  <si>
    <r>
      <t>Pieroni et al 2023 (ref; ref</t>
    </r>
    <r>
      <rPr>
        <sz val="8"/>
        <color theme="1"/>
        <rFont val="Times New Roman"/>
        <family val="1"/>
      </rPr>
      <t> </t>
    </r>
    <r>
      <rPr>
        <sz val="8"/>
        <color theme="1"/>
        <rFont val="Arial"/>
        <family val="2"/>
      </rPr>
      <t>)</t>
    </r>
  </si>
  <si>
    <t>Tuscany (Italy)</t>
  </si>
  <si>
    <t>Regional rare diseases registry</t>
  </si>
  <si>
    <t>Registry-specific code</t>
  </si>
  <si>
    <t>Peer-reviewed article; Report</t>
  </si>
  <si>
    <t>Sørensen et al 2023 (ref)</t>
  </si>
  <si>
    <t>1977-2016</t>
  </si>
  <si>
    <t>Patient records
(hospitalized only)</t>
  </si>
  <si>
    <t>ICD-10 D59.5 and ICD-8</t>
  </si>
  <si>
    <t>Al-Riyami et al 2022 (ref)</t>
  </si>
  <si>
    <t>2012-2019</t>
  </si>
  <si>
    <t>Oman</t>
  </si>
  <si>
    <t>Central laboratory testing</t>
  </si>
  <si>
    <t xml:space="preserve">FC </t>
  </si>
  <si>
    <t>Clone size &gt;0.1%</t>
  </si>
  <si>
    <t>Lu et al 2022 (ref)</t>
  </si>
  <si>
    <t>Prior to 2016</t>
  </si>
  <si>
    <t>8 provinces (China)</t>
  </si>
  <si>
    <t>Unknown</t>
  </si>
  <si>
    <t>Reference only  (peer reviewed article quoting result from a Master thesis that is not publically available)</t>
  </si>
  <si>
    <t>Prior to 2015</t>
  </si>
  <si>
    <t>6 provinces (China)</t>
  </si>
  <si>
    <t>Ninomiya and Okura 2022 (ref)</t>
  </si>
  <si>
    <t>2009-2018</t>
  </si>
  <si>
    <t>Japan</t>
  </si>
  <si>
    <t>Insurance claims data (National Database of Health Insurance Claims; hospitalized/outpatient)</t>
  </si>
  <si>
    <t>ICD10-based Standard Disease-Code Master (Japan)</t>
  </si>
  <si>
    <t>Peer-reviewed article, Report</t>
  </si>
  <si>
    <t>Richards et al 2021 (ref)</t>
  </si>
  <si>
    <t>2004-2018</t>
  </si>
  <si>
    <t>Yorkshire (United Kingdom)</t>
  </si>
  <si>
    <t>Clone size &gt;0.01%</t>
  </si>
  <si>
    <t>Hansen et al 2020 (ref)</t>
  </si>
  <si>
    <t>2008-2016</t>
  </si>
  <si>
    <t>Patient records (hospitalized only)</t>
  </si>
  <si>
    <t>Kang et al 2020 (ref)</t>
  </si>
  <si>
    <t>2002-2016</t>
  </si>
  <si>
    <t>Insurance claims data (National Health Insurance Service; hospitalized/outpatient)</t>
  </si>
  <si>
    <t>KCD-7 D59.5 or Health Insurance Review V187</t>
  </si>
  <si>
    <t>Jalbert et al 2019 (ref)</t>
  </si>
  <si>
    <t>2015-2018</t>
  </si>
  <si>
    <t>Insurance claims data (Truven MarketScan Commercial/Medicare; hospitalized/outpatient)</t>
  </si>
  <si>
    <t>Lim et al 2019 (ref)</t>
  </si>
  <si>
    <t>2011-2015</t>
  </si>
  <si>
    <t>National registry (patients in receipt of PNH National Support benefits)</t>
  </si>
  <si>
    <t>Health Insurance Review code V187</t>
  </si>
  <si>
    <t>Griffin et al 2018 (ref)</t>
  </si>
  <si>
    <t>Clone size varies, &gt;0.01% to &gt;0.1%</t>
  </si>
  <si>
    <t>Letter to Editor</t>
  </si>
  <si>
    <t>Korkama et al 2018 (ref)</t>
  </si>
  <si>
    <t>2011-2016</t>
  </si>
  <si>
    <t>Denmark, Finland, Norway, Sweden</t>
  </si>
  <si>
    <t>Mon Pere et al 2018 (ref)</t>
  </si>
  <si>
    <r>
      <t>In silico</t>
    </r>
    <r>
      <rPr>
        <sz val="8"/>
        <color theme="1"/>
        <rFont val="Arial"/>
        <family val="2"/>
      </rPr>
      <t xml:space="preserve"> estimates based on evolutionary model</t>
    </r>
  </si>
  <si>
    <t>Modeled clone size &gt;20%</t>
  </si>
  <si>
    <t>Morado et al 2017 (ref)</t>
  </si>
  <si>
    <t>2011-2014</t>
  </si>
  <si>
    <t>Spain</t>
  </si>
  <si>
    <t>Hill et al 2006 (ref)</t>
  </si>
  <si>
    <t>1991-2006</t>
  </si>
  <si>
    <t>Clone size NR</t>
  </si>
  <si>
    <t>Country Name</t>
  </si>
  <si>
    <t>Country Code</t>
  </si>
  <si>
    <t>Series Name</t>
  </si>
  <si>
    <t>Series Code</t>
  </si>
  <si>
    <t>2012 [YR2012]</t>
  </si>
  <si>
    <t>2013 [YR2013]</t>
  </si>
  <si>
    <t>2014 [YR2014]</t>
  </si>
  <si>
    <t>2015 [YR2015]</t>
  </si>
  <si>
    <t>2016 [YR2016]</t>
  </si>
  <si>
    <t>2017 [YR2017]</t>
  </si>
  <si>
    <t>2018 [YR2018]</t>
  </si>
  <si>
    <t>2019 [YR2019]</t>
  </si>
  <si>
    <t>OMN</t>
  </si>
  <si>
    <t>Population, total</t>
  </si>
  <si>
    <t>SP.POP.TOTL</t>
  </si>
  <si>
    <t>Data from database: Population estimates and projections</t>
  </si>
  <si>
    <t>Last Updated: 07/01/2024</t>
  </si>
  <si>
    <t>QC comments: two different incidence estimates reported in the paper, so manual calculation undertaken to find the correct estimate</t>
  </si>
  <si>
    <t>8-year cumulative incidence (2012-2019), using 2019 population as reference</t>
  </si>
  <si>
    <t>8-year cumulative incidence (2012-2019), using average population 2012-2019</t>
  </si>
  <si>
    <t xml:space="preserve">annual incidence calculated from cumulative incidence: </t>
  </si>
  <si>
    <t>so indeed 1.5 per 5,000,000 was the correct  entry</t>
  </si>
  <si>
    <t>2020 [YR2020]</t>
  </si>
  <si>
    <t>2021 [YR2021]</t>
  </si>
  <si>
    <t>2022 [YR2022]</t>
  </si>
  <si>
    <t>2023 [YR2023]</t>
  </si>
  <si>
    <t>2024 [YR2024]</t>
  </si>
  <si>
    <t>FRA</t>
  </si>
  <si>
    <t>Year</t>
  </si>
  <si>
    <t>Population, France</t>
  </si>
  <si>
    <t>PNH cases (living)</t>
  </si>
  <si>
    <t>Prevalence per 100,000</t>
  </si>
  <si>
    <t>2005 [YR2005]</t>
  </si>
  <si>
    <t>2006 [YR2006]</t>
  </si>
  <si>
    <t>2007 [YR2007]</t>
  </si>
  <si>
    <t>2008 [YR2008]</t>
  </si>
  <si>
    <t>2009 [YR2009]</t>
  </si>
  <si>
    <t>2010 [YR2010]</t>
  </si>
  <si>
    <t>2011 [YR2011]</t>
  </si>
  <si>
    <t>DNK</t>
  </si>
  <si>
    <t>Last Updated: 12/20/2023</t>
  </si>
  <si>
    <t>Rich et al (2024)</t>
  </si>
  <si>
    <t>Avg Population</t>
  </si>
  <si>
    <t>Cases</t>
  </si>
  <si>
    <t>Avg annual incidence</t>
  </si>
  <si>
    <t>2007-2009</t>
  </si>
  <si>
    <t>2010-2012</t>
  </si>
  <si>
    <t>2013-2015</t>
  </si>
  <si>
    <t>2016-2018</t>
  </si>
  <si>
    <t>2019-2020</t>
  </si>
  <si>
    <t>Prevalence</t>
  </si>
  <si>
    <t>17-year prevalence (2005-2021), using 2021 population as reference</t>
  </si>
  <si>
    <t>17-year prevalence (2005-2021), using average population</t>
  </si>
  <si>
    <t>1977 [YR1977]</t>
  </si>
  <si>
    <t>1978 [YR1978]</t>
  </si>
  <si>
    <t>1979 [YR1979]</t>
  </si>
  <si>
    <t>1980 [YR1980]</t>
  </si>
  <si>
    <t>1981 [YR1981]</t>
  </si>
  <si>
    <t>1982 [YR1982]</t>
  </si>
  <si>
    <t>1983 [YR1983]</t>
  </si>
  <si>
    <t>1984 [YR1984]</t>
  </si>
  <si>
    <t>1985 [YR1985]</t>
  </si>
  <si>
    <t>1986 [YR1986]</t>
  </si>
  <si>
    <t>1987 [YR1987]</t>
  </si>
  <si>
    <t>1988 [YR1988]</t>
  </si>
  <si>
    <t>1989 [YR1989]</t>
  </si>
  <si>
    <t>1990 [YR1990]</t>
  </si>
  <si>
    <t>1991 [YR1991]</t>
  </si>
  <si>
    <t>1992 [YR1992]</t>
  </si>
  <si>
    <t>1993 [YR1993]</t>
  </si>
  <si>
    <t>1994 [YR1994]</t>
  </si>
  <si>
    <t>1995 [YR1995]</t>
  </si>
  <si>
    <t>1996 [YR1996]</t>
  </si>
  <si>
    <t>1997 [YR1997]</t>
  </si>
  <si>
    <t>1998 [YR1998]</t>
  </si>
  <si>
    <t>1999 [YR1999]</t>
  </si>
  <si>
    <t>2000 [YR2000]</t>
  </si>
  <si>
    <t>2001 [YR2001]</t>
  </si>
  <si>
    <t>2002 [YR2002]</t>
  </si>
  <si>
    <t>2003 [YR2003]</t>
  </si>
  <si>
    <t>2004 [YR2004]</t>
  </si>
  <si>
    <t>Sorensen et al (2023)</t>
  </si>
  <si>
    <t>40-year prevalence (1977-2016), using 2016 population as reference</t>
  </si>
  <si>
    <t>40-year prevalence (1977-2016), using average population</t>
  </si>
  <si>
    <t>Census by</t>
  </si>
  <si>
    <t>Diagnosis</t>
  </si>
  <si>
    <t>Inpatient</t>
  </si>
  <si>
    <t>Outpatient</t>
  </si>
  <si>
    <t>Infostat</t>
  </si>
  <si>
    <t>Incidence</t>
  </si>
  <si>
    <t>D59.5</t>
  </si>
  <si>
    <t>Total</t>
  </si>
  <si>
    <t>10-y cumulative incidence using average population 2013-2022</t>
  </si>
  <si>
    <t>Average annual incidence</t>
  </si>
  <si>
    <t>World Bank estimates were not  used as the population estimates were provided within the paper itself</t>
  </si>
  <si>
    <t>malattierare.toscana.it/rtmr-dati-statistici/report/casi-malattia/</t>
  </si>
  <si>
    <t>Number of cases by disease</t>
  </si>
  <si>
    <t>(Data updated on 28 November 2024)</t>
  </si>
  <si>
    <t>RD0020</t>
  </si>
  <si>
    <t>PAROXYSMAL NOCTURNAL HEMOGLOBINURIA</t>
  </si>
  <si>
    <t>Tuscany population 2024</t>
  </si>
  <si>
    <t>World Bank estimates could not be used as they do not report separately on provinces within Italy</t>
  </si>
  <si>
    <t>POL</t>
  </si>
  <si>
    <t>Based on year 2022</t>
  </si>
  <si>
    <t>Based on average years 2013-2022</t>
  </si>
  <si>
    <t>per 100,000</t>
  </si>
  <si>
    <t>All cases</t>
  </si>
  <si>
    <t>Median incidence / year</t>
  </si>
  <si>
    <t>Yearly incident numbers</t>
  </si>
  <si>
    <t>Annual incidence, per 100,000</t>
  </si>
  <si>
    <t>Average annual incidence, per 100,000</t>
  </si>
  <si>
    <t>Yearly incident numbers: extracted from Figure 2C, cross-checked via anchors provided in text (median number 31/y, 24 incident cases in year 2020)</t>
  </si>
  <si>
    <t xml:space="preserve">Supplementary Table 2. The total number of the subjects and baseline characteristics </t>
    <phoneticPr fontId="2" type="noConversion"/>
  </si>
  <si>
    <t>* Research period: January 1, 2002 to December 31, 2016</t>
  </si>
  <si>
    <t xml:space="preserve">** The definition of subjects: (1) a person who has been reported to the government and benefited as a paroxysmal nocturnal hemoglobinuria (PNH) patient according to Benefit Expansion Policy for rare disease in South Korea (V187 code of Health Insurance Review and Assessment Service); (2) a person who has been benefited from national insurance for PNH (D59.5 code of Korea Classification of Disease, 7th edition (KCD-7)) more than once during the study period. </t>
  </si>
  <si>
    <t>*** The underlying disease classification was performed according to the KCD-7 disease classification code.</t>
    <phoneticPr fontId="2" type="noConversion"/>
  </si>
  <si>
    <t xml:space="preserve">(A) </t>
    <phoneticPr fontId="2" type="noConversion"/>
  </si>
  <si>
    <t>The total number of the subjects</t>
  </si>
  <si>
    <t>Year of diagnosis</t>
    <phoneticPr fontId="2" type="noConversion"/>
  </si>
  <si>
    <t>Total</t>
    <phoneticPr fontId="2" type="noConversion"/>
  </si>
  <si>
    <t>Number of patients</t>
    <phoneticPr fontId="2" type="noConversion"/>
  </si>
  <si>
    <t>Number of deaths</t>
  </si>
  <si>
    <t>Korea population - World Bank estimates</t>
  </si>
  <si>
    <t>Calculated annual incidence (using WB population), per 100,000</t>
  </si>
  <si>
    <t xml:space="preserve">Alive after 01.10.2012 (page 1495) </t>
  </si>
  <si>
    <t>4-year prevalence, using 2013-2016 WB population as reference</t>
  </si>
  <si>
    <t>Source: Canada Open Government Portal, last updated March 26, 2025</t>
  </si>
  <si>
    <t>Period prevalence using 2020 adult population</t>
  </si>
  <si>
    <t>World Bank estimates could not be used as they do not report separately on provinces within Canada</t>
  </si>
  <si>
    <t xml:space="preserve">Period prevalence using average adult population 2000-2020 </t>
  </si>
  <si>
    <t>Estimates through 2020 could be used only as the age-specific estimates were not available beyond this timepoint</t>
  </si>
  <si>
    <t>Population by Age and Sex, Canada, Provinces and Territories, 1971- Current</t>
  </si>
  <si>
    <t>Alberta population estimates : data tables - Population by age and sex: 1971 – 2020 (updated September 29, 2020) - Open Government Portal</t>
  </si>
  <si>
    <t>Area Name</t>
  </si>
  <si>
    <t>Sex</t>
  </si>
  <si>
    <t>Total Population</t>
  </si>
  <si>
    <t>Population by 5-Year Age Group</t>
  </si>
  <si>
    <t>All adults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</si>
  <si>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</si>
  <si>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</si>
  <si>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</si>
  <si>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</si>
  <si>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</si>
  <si>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</si>
  <si>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</si>
  <si>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</si>
  <si>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</si>
  <si>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</si>
  <si>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</si>
  <si>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</si>
  <si>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</si>
  <si>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</si>
  <si>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</si>
  <si>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</si>
  <si>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</si>
  <si>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</si>
  <si>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</si>
  <si>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 to 99</t>
  </si>
  <si>
    <t>100+</t>
  </si>
  <si>
    <t>20+</t>
  </si>
  <si>
    <t>Alberta</t>
  </si>
  <si>
    <t>STATISTICAL  YEARBOOK OF</t>
  </si>
  <si>
    <t>https://eng.stat.gov.tw/News_Content.aspx?n=4302&amp;s=232173</t>
  </si>
  <si>
    <t>THE REPUBLIC OF CHINA 2023</t>
    <phoneticPr fontId="5" type="noConversion"/>
  </si>
  <si>
    <t>Edited 2024</t>
    <phoneticPr fontId="5" type="noConversion"/>
  </si>
  <si>
    <t>World Bank estimates could not be used as they do not report separately on Taiwan</t>
  </si>
  <si>
    <t>Table 3. General situation of population</t>
    <phoneticPr fontId="1" type="noConversion"/>
  </si>
  <si>
    <t>Population</t>
  </si>
  <si>
    <t>Deaths</t>
  </si>
  <si>
    <t>Prevalent cases</t>
  </si>
  <si>
    <t>Period prevalence using average population</t>
  </si>
  <si>
    <t>End of Year &amp; District</t>
    <phoneticPr fontId="1" type="noConversion"/>
  </si>
  <si>
    <r>
      <t xml:space="preserve">No. of population </t>
    </r>
    <r>
      <rPr>
        <sz val="7"/>
        <rFont val="Arial"/>
        <family val="2"/>
      </rPr>
      <t>(1,000 Persons)</t>
    </r>
  </si>
  <si>
    <t xml:space="preserve">Sex ratio
(Female=100)
</t>
    <phoneticPr fontId="1" type="noConversion"/>
  </si>
  <si>
    <r>
      <t xml:space="preserve">Depen-dency
ratio
</t>
    </r>
    <r>
      <rPr>
        <sz val="7"/>
        <rFont val="Arial"/>
        <family val="2"/>
      </rPr>
      <t>(%)</t>
    </r>
  </si>
  <si>
    <r>
      <t xml:space="preserve">House-holds </t>
    </r>
    <r>
      <rPr>
        <sz val="7"/>
        <rFont val="Arial"/>
        <family val="2"/>
      </rPr>
      <t>(1,000 Households)</t>
    </r>
  </si>
  <si>
    <r>
      <t xml:space="preserve">Mean size of house-holds </t>
    </r>
    <r>
      <rPr>
        <sz val="7"/>
        <rFont val="Arial"/>
        <family val="2"/>
      </rPr>
      <t>(Persons/ households)</t>
    </r>
  </si>
  <si>
    <r>
      <t xml:space="preserve">Popula-
tion density </t>
    </r>
    <r>
      <rPr>
        <sz val="7"/>
        <rFont val="Arial"/>
        <family val="2"/>
      </rPr>
      <t>(Persons per km</t>
    </r>
    <r>
      <rPr>
        <vertAlign val="superscript"/>
        <sz val="7"/>
        <rFont val="Arial"/>
        <family val="2"/>
      </rPr>
      <t>2</t>
    </r>
    <r>
      <rPr>
        <sz val="7"/>
        <rFont val="Arial"/>
        <family val="2"/>
      </rPr>
      <t>)</t>
    </r>
    <r>
      <rPr>
        <sz val="8"/>
        <rFont val="Times New Roman"/>
        <family val="1"/>
      </rPr>
      <t/>
    </r>
  </si>
  <si>
    <t>Total</t>
    <phoneticPr fontId="1" type="noConversion"/>
  </si>
  <si>
    <t>By  sex</t>
    <phoneticPr fontId="1" type="noConversion"/>
  </si>
  <si>
    <t xml:space="preserve">By age </t>
    <phoneticPr fontId="1" type="noConversion"/>
  </si>
  <si>
    <t>Male</t>
    <phoneticPr fontId="1" type="noConversion"/>
  </si>
  <si>
    <t>Female</t>
    <phoneticPr fontId="1" type="noConversion"/>
  </si>
  <si>
    <t>0-14</t>
    <phoneticPr fontId="1" type="noConversion"/>
  </si>
  <si>
    <t>15-64</t>
    <phoneticPr fontId="1" type="noConversion"/>
  </si>
  <si>
    <t>65+</t>
    <phoneticPr fontId="1" type="noConversion"/>
  </si>
  <si>
    <t xml:space="preserve"> </t>
  </si>
  <si>
    <t xml:space="preserve">Taiwan Area </t>
  </si>
  <si>
    <t xml:space="preserve">New Taipei City </t>
  </si>
  <si>
    <t xml:space="preserve">Taipei City </t>
  </si>
  <si>
    <t xml:space="preserve">Taoyuan City </t>
  </si>
  <si>
    <t xml:space="preserve">Taichung City </t>
  </si>
  <si>
    <t xml:space="preserve">Tainan City </t>
  </si>
  <si>
    <t xml:space="preserve">Kaohsiung City </t>
  </si>
  <si>
    <t>Yilan County</t>
  </si>
  <si>
    <t>Hsinchu County</t>
  </si>
  <si>
    <t>Miaoli County</t>
  </si>
  <si>
    <t>Changhua County</t>
  </si>
  <si>
    <t>Nantou County</t>
  </si>
  <si>
    <t>Yunlin County</t>
  </si>
  <si>
    <t>Chiayi County</t>
  </si>
  <si>
    <t>Pingtung County</t>
  </si>
  <si>
    <t>Taitung County</t>
  </si>
  <si>
    <t>Hualien County</t>
  </si>
  <si>
    <t>Penghu County</t>
  </si>
  <si>
    <t xml:space="preserve">Keelung City </t>
  </si>
  <si>
    <t xml:space="preserve">Hsinchu City </t>
  </si>
  <si>
    <t xml:space="preserve">Chiayi City </t>
  </si>
  <si>
    <t>Kinmen &amp; Lienchiang Area</t>
    <phoneticPr fontId="5" type="noConversion"/>
  </si>
  <si>
    <t>Kinmen County</t>
  </si>
  <si>
    <t>Lienchiang County</t>
  </si>
  <si>
    <r>
      <t xml:space="preserve">Note: </t>
    </r>
    <r>
      <rPr>
        <sz val="7"/>
        <rFont val="Arial"/>
        <family val="2"/>
      </rPr>
      <t>Data do not include Kinmen County and Lienchiang County before 1980.</t>
    </r>
  </si>
  <si>
    <r>
      <t xml:space="preserve">Source: </t>
    </r>
    <r>
      <rPr>
        <sz val="7"/>
        <rFont val="Arial"/>
        <family val="2"/>
      </rPr>
      <t xml:space="preserve">Ministry of the Interior </t>
    </r>
  </si>
  <si>
    <t> Quality assessment results: Listed by publication year and then by alphabetical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</si>
</sst>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"/>
    <numFmt numFmtId="165" formatCode="0.0000"/>
    <numFmt numFmtId="166" formatCode="0.0"/>
    <numFmt numFmtId="167" formatCode="_-* #,##0_-;\-* #,##0_-;_-* &quot;-&quot;_-;_-@_-"/>
    <numFmt numFmtId="168" formatCode="0_ "/>
    <numFmt numFmtId="169" formatCode="_-* #\ ###\ ##0_-;\-* #\ ###\ ##0_-;_-* &quot;-&quot;_-;_-@_-"/>
    <numFmt numFmtId="170" formatCode="_-* #\ ##0.00_-;_-* \-#\ ##0.00_-;_-* &quot;-&quot;_-;_-@_-"/>
    <numFmt numFmtId="171" formatCode="_-* #\ ##0.0_-;_-* \-#\ ##0.0_-;_-* &quot;-&quot;_-;_-@_-"/>
    <numFmt numFmtId="172" formatCode="0.000000000"/>
    <numFmt numFmtId="173" formatCode="0.00000"/>
  </numFmts>
  <fonts count="3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i/>
      <sz val="8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.75"/>
      <color rgb="FF37415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바탕"/>
      <family val="1"/>
      <charset val="129"/>
    </font>
    <font>
      <sz val="12"/>
      <name val="新細明體"/>
      <family val="1"/>
      <charset val="136"/>
    </font>
    <font>
      <sz val="7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.5"/>
      <name val="Arial"/>
      <family val="2"/>
    </font>
    <font>
      <sz val="10"/>
      <name val="Arial"/>
      <family val="2"/>
    </font>
    <font>
      <sz val="8.5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sz val="8"/>
      <name val="Times New Roman"/>
      <family val="1"/>
    </font>
    <font>
      <sz val="8.5"/>
      <name val="Times New Roman"/>
      <family val="1"/>
    </font>
    <font>
      <sz val="7.5"/>
      <name val="Arial"/>
      <family val="2"/>
    </font>
    <font>
      <b/>
      <sz val="7"/>
      <name val="Arial"/>
      <family val="2"/>
    </font>
    <font>
      <sz val="10"/>
      <color rgb="FF000000"/>
      <name val="Segoe UI"/>
      <family val="2"/>
    </font>
    <font>
      <b/>
      <i/>
      <sz val="10"/>
      <color theme="1"/>
      <name val="Segoe UI"/>
      <family val="2"/>
    </font>
    <font>
      <b/>
      <sz val="18"/>
      <color theme="1"/>
      <name val="Segoe UI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7B80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E3E3E3"/>
      </left>
      <right style="medium">
        <color rgb="FFE3E3E3"/>
      </right>
      <top/>
      <bottom style="medium">
        <color rgb="FFE3E3E3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8">
    <xf numFmtId="0" fontId="0" fillId="0" borderId="0"/>
    <xf numFmtId="16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/>
    <xf numFmtId="169" fontId="24" fillId="0" borderId="0" applyFill="0" applyBorder="0" applyProtection="0">
      <alignment horizontal="right"/>
    </xf>
    <xf numFmtId="170" fontId="24" fillId="0" borderId="0" applyFill="0" applyBorder="0" applyProtection="0">
      <alignment horizontal="right"/>
    </xf>
    <xf numFmtId="0" fontId="30" fillId="0" borderId="0" applyNumberFormat="0" applyFill="0" applyBorder="0" applyAlignment="0" applyProtection="0"/>
    <xf numFmtId="0" fontId="31" fillId="0" borderId="0"/>
  </cellStyleXfs>
  <cellXfs count="123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0" fillId="0" borderId="3" xfId="0" applyBorder="1"/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9" fillId="2" borderId="4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3" applyFont="1" applyAlignment="1">
      <alignment horizontal="left"/>
    </xf>
    <xf numFmtId="0" fontId="15" fillId="0" borderId="0" xfId="3" applyFont="1"/>
    <xf numFmtId="168" fontId="15" fillId="0" borderId="0" xfId="3" applyNumberFormat="1" applyFont="1"/>
    <xf numFmtId="0" fontId="16" fillId="0" borderId="0" xfId="3" applyFont="1"/>
    <xf numFmtId="0" fontId="16" fillId="0" borderId="0" xfId="3" applyFont="1" applyAlignment="1">
      <alignment horizontal="right" vertical="center"/>
    </xf>
    <xf numFmtId="1" fontId="15" fillId="0" borderId="0" xfId="3" applyNumberFormat="1" applyFont="1"/>
    <xf numFmtId="0" fontId="17" fillId="0" borderId="0" xfId="3" applyFont="1" applyAlignment="1">
      <alignment horizontal="left"/>
    </xf>
    <xf numFmtId="0" fontId="17" fillId="0" borderId="0" xfId="3" applyFont="1"/>
    <xf numFmtId="168" fontId="17" fillId="0" borderId="0" xfId="3" applyNumberFormat="1" applyFont="1"/>
    <xf numFmtId="0" fontId="17" fillId="0" borderId="0" xfId="3" applyFont="1" applyAlignment="1">
      <alignment horizontal="right"/>
    </xf>
    <xf numFmtId="1" fontId="17" fillId="0" borderId="0" xfId="3" applyNumberFormat="1" applyFont="1"/>
    <xf numFmtId="0" fontId="19" fillId="0" borderId="0" xfId="3" applyFont="1" applyAlignment="1">
      <alignment horizontal="center" vertical="center"/>
    </xf>
    <xf numFmtId="0" fontId="20" fillId="0" borderId="0" xfId="3" applyFont="1" applyAlignment="1">
      <alignment horizontal="right" vertical="top"/>
    </xf>
    <xf numFmtId="0" fontId="16" fillId="0" borderId="0" xfId="3" applyFont="1" applyAlignment="1">
      <alignment horizontal="right"/>
    </xf>
    <xf numFmtId="1" fontId="16" fillId="0" borderId="0" xfId="4" applyNumberFormat="1" applyFont="1" applyFill="1">
      <alignment horizontal="right"/>
    </xf>
    <xf numFmtId="0" fontId="21" fillId="0" borderId="0" xfId="3" applyFont="1" applyAlignment="1">
      <alignment horizontal="right"/>
    </xf>
    <xf numFmtId="0" fontId="21" fillId="0" borderId="22" xfId="3" applyFont="1" applyBorder="1"/>
    <xf numFmtId="169" fontId="21" fillId="0" borderId="0" xfId="4" applyFont="1" applyFill="1">
      <alignment horizontal="right"/>
    </xf>
    <xf numFmtId="169" fontId="21" fillId="0" borderId="0" xfId="4" applyFont="1">
      <alignment horizontal="right"/>
    </xf>
    <xf numFmtId="171" fontId="21" fillId="0" borderId="0" xfId="5" applyNumberFormat="1" applyFont="1" applyFill="1">
      <alignment horizontal="right"/>
    </xf>
    <xf numFmtId="0" fontId="21" fillId="0" borderId="23" xfId="3" applyFont="1" applyBorder="1"/>
    <xf numFmtId="1" fontId="16" fillId="0" borderId="18" xfId="4" applyNumberFormat="1" applyFont="1" applyFill="1" applyBorder="1">
      <alignment horizontal="right"/>
    </xf>
    <xf numFmtId="0" fontId="17" fillId="0" borderId="23" xfId="3" applyFont="1" applyBorder="1"/>
    <xf numFmtId="169" fontId="21" fillId="0" borderId="18" xfId="4" applyFont="1" applyFill="1" applyBorder="1">
      <alignment horizontal="right"/>
    </xf>
    <xf numFmtId="0" fontId="25" fillId="0" borderId="0" xfId="3" applyFont="1" applyAlignment="1">
      <alignment horizontal="left"/>
    </xf>
    <xf numFmtId="0" fontId="25" fillId="0" borderId="0" xfId="3" applyFont="1" applyAlignment="1">
      <alignment horizontal="left" indent="1"/>
    </xf>
    <xf numFmtId="0" fontId="25" fillId="0" borderId="0" xfId="3" applyFont="1" applyAlignment="1">
      <alignment horizontal="left" wrapText="1"/>
    </xf>
    <xf numFmtId="0" fontId="17" fillId="0" borderId="16" xfId="3" applyFont="1" applyBorder="1"/>
    <xf numFmtId="0" fontId="17" fillId="0" borderId="15" xfId="3" applyFont="1" applyBorder="1"/>
    <xf numFmtId="169" fontId="17" fillId="0" borderId="14" xfId="3" applyNumberFormat="1" applyFont="1" applyBorder="1"/>
    <xf numFmtId="169" fontId="17" fillId="0" borderId="16" xfId="3" applyNumberFormat="1" applyFont="1" applyBorder="1"/>
    <xf numFmtId="168" fontId="17" fillId="0" borderId="16" xfId="3" applyNumberFormat="1" applyFont="1" applyBorder="1"/>
    <xf numFmtId="169" fontId="17" fillId="0" borderId="0" xfId="3" applyNumberFormat="1" applyFont="1"/>
    <xf numFmtId="0" fontId="26" fillId="0" borderId="0" xfId="3" applyFont="1" applyAlignment="1">
      <alignment horizontal="left"/>
    </xf>
    <xf numFmtId="0" fontId="26" fillId="0" borderId="0" xfId="3" applyFont="1" applyAlignment="1">
      <alignment horizontal="left" vertical="top"/>
    </xf>
    <xf numFmtId="0" fontId="15" fillId="0" borderId="0" xfId="3" applyFont="1" applyAlignment="1">
      <alignment vertical="center"/>
    </xf>
    <xf numFmtId="0" fontId="15" fillId="0" borderId="0" xfId="0" applyFont="1"/>
    <xf numFmtId="0" fontId="27" fillId="5" borderId="24" xfId="0" applyFont="1" applyFill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vertical="center"/>
    </xf>
    <xf numFmtId="0" fontId="30" fillId="0" borderId="0" xfId="6"/>
    <xf numFmtId="0" fontId="31" fillId="0" borderId="0" xfId="7"/>
    <xf numFmtId="3" fontId="31" fillId="0" borderId="0" xfId="7" applyNumberFormat="1"/>
    <xf numFmtId="0" fontId="32" fillId="0" borderId="0" xfId="7" applyFont="1"/>
    <xf numFmtId="0" fontId="15" fillId="0" borderId="0" xfId="7" applyFont="1"/>
    <xf numFmtId="0" fontId="0" fillId="6" borderId="0" xfId="0" applyFill="1"/>
    <xf numFmtId="0" fontId="8" fillId="0" borderId="0" xfId="0" applyFont="1"/>
    <xf numFmtId="0" fontId="33" fillId="0" borderId="0" xfId="0" applyFont="1"/>
    <xf numFmtId="164" fontId="33" fillId="0" borderId="0" xfId="0" applyNumberFormat="1" applyFont="1"/>
    <xf numFmtId="172" fontId="32" fillId="0" borderId="0" xfId="7" applyNumberFormat="1" applyFont="1"/>
    <xf numFmtId="0" fontId="0" fillId="0" borderId="18" xfId="0" applyBorder="1"/>
    <xf numFmtId="0" fontId="34" fillId="7" borderId="18" xfId="0" applyFont="1" applyFill="1" applyBorder="1" applyAlignment="1">
      <alignment horizontal="center"/>
    </xf>
    <xf numFmtId="0" fontId="34" fillId="7" borderId="0" xfId="0" applyFont="1" applyFill="1" applyAlignment="1">
      <alignment horizontal="center"/>
    </xf>
    <xf numFmtId="173" fontId="6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4" fillId="7" borderId="0" xfId="0" applyFont="1" applyFill="1" applyAlignment="1">
      <alignment horizontal="center" vertical="top" wrapText="1"/>
    </xf>
    <xf numFmtId="0" fontId="34" fillId="7" borderId="18" xfId="0" applyFont="1" applyFill="1" applyBorder="1" applyAlignment="1">
      <alignment horizontal="center"/>
    </xf>
    <xf numFmtId="0" fontId="34" fillId="7" borderId="0" xfId="0" applyFont="1" applyFill="1" applyAlignment="1">
      <alignment horizontal="center"/>
    </xf>
    <xf numFmtId="0" fontId="26" fillId="0" borderId="0" xfId="3" applyFont="1" applyAlignment="1">
      <alignment horizontal="left"/>
    </xf>
    <xf numFmtId="0" fontId="15" fillId="0" borderId="0" xfId="3" applyFont="1"/>
    <xf numFmtId="0" fontId="21" fillId="0" borderId="14" xfId="3" applyFont="1" applyBorder="1" applyAlignment="1">
      <alignment horizontal="center" vertical="center" wrapText="1"/>
    </xf>
    <xf numFmtId="0" fontId="21" fillId="0" borderId="16" xfId="3" applyFont="1" applyBorder="1" applyAlignment="1">
      <alignment horizontal="center" vertical="center" wrapText="1"/>
    </xf>
    <xf numFmtId="0" fontId="21" fillId="0" borderId="15" xfId="3" applyFont="1" applyBorder="1" applyAlignment="1">
      <alignment horizontal="center" vertical="center" wrapText="1"/>
    </xf>
    <xf numFmtId="0" fontId="21" fillId="0" borderId="10" xfId="3" applyFont="1" applyBorder="1" applyAlignment="1">
      <alignment horizontal="center" vertical="center"/>
    </xf>
    <xf numFmtId="0" fontId="21" fillId="0" borderId="21" xfId="3" applyFont="1" applyBorder="1" applyAlignment="1">
      <alignment horizontal="center" vertical="center"/>
    </xf>
    <xf numFmtId="0" fontId="18" fillId="0" borderId="0" xfId="3" applyFont="1" applyAlignment="1">
      <alignment horizontal="center" wrapText="1"/>
    </xf>
    <xf numFmtId="0" fontId="18" fillId="0" borderId="0" xfId="3" applyFont="1" applyAlignment="1">
      <alignment horizontal="center"/>
    </xf>
    <xf numFmtId="0" fontId="21" fillId="0" borderId="5" xfId="3" applyFont="1" applyBorder="1" applyAlignment="1">
      <alignment horizontal="center" vertical="center" wrapText="1"/>
    </xf>
    <xf numFmtId="0" fontId="21" fillId="0" borderId="6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20" xfId="3" applyFont="1" applyBorder="1" applyAlignment="1">
      <alignment horizontal="center" vertical="center"/>
    </xf>
    <xf numFmtId="0" fontId="21" fillId="0" borderId="7" xfId="3" applyFont="1" applyBorder="1" applyAlignment="1">
      <alignment horizontal="center" vertical="center"/>
    </xf>
    <xf numFmtId="0" fontId="21" fillId="0" borderId="8" xfId="3" applyFont="1" applyBorder="1" applyAlignment="1">
      <alignment horizontal="center" vertical="center"/>
    </xf>
    <xf numFmtId="0" fontId="21" fillId="0" borderId="9" xfId="3" applyFont="1" applyBorder="1" applyAlignment="1">
      <alignment horizontal="center" vertical="center"/>
    </xf>
    <xf numFmtId="0" fontId="21" fillId="0" borderId="10" xfId="3" applyFont="1" applyBorder="1" applyAlignment="1">
      <alignment horizontal="center" vertical="center" wrapText="1"/>
    </xf>
    <xf numFmtId="0" fontId="21" fillId="0" borderId="17" xfId="3" applyFont="1" applyBorder="1" applyAlignment="1">
      <alignment horizontal="center" vertical="center" wrapText="1"/>
    </xf>
    <xf numFmtId="0" fontId="21" fillId="0" borderId="21" xfId="3" applyFont="1" applyBorder="1" applyAlignment="1">
      <alignment horizontal="center" vertical="center" wrapText="1"/>
    </xf>
    <xf numFmtId="0" fontId="21" fillId="0" borderId="11" xfId="3" applyFont="1" applyBorder="1" applyAlignment="1">
      <alignment horizontal="center" vertical="center" wrapText="1"/>
    </xf>
    <xf numFmtId="0" fontId="21" fillId="0" borderId="18" xfId="3" applyFont="1" applyBorder="1" applyAlignment="1">
      <alignment horizontal="center" vertical="center" wrapText="1"/>
    </xf>
    <xf numFmtId="0" fontId="21" fillId="0" borderId="17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8">
    <cellStyle name="Comma [0] 2" xfId="1" xr:uid="{8EEBC8C8-993D-48FF-A25C-D644693546A7}"/>
    <cellStyle name="Hyperlink" xfId="6" builtinId="8"/>
    <cellStyle name="n0" xfId="4" xr:uid="{CF2BB30C-3B91-4ED0-BA99-14C304F9C0F6}"/>
    <cellStyle name="n2" xfId="5" xr:uid="{59245061-22F2-4B8F-8B9D-073033A6F323}"/>
    <cellStyle name="Normal" xfId="0" builtinId="0"/>
    <cellStyle name="Normal 2" xfId="3" xr:uid="{F0B3DE9A-89F5-4087-9885-28041D65DEA0}"/>
    <cellStyle name="Normal 3" xfId="7" xr:uid="{ECB96EF1-9007-4732-88EB-909E5BCCE842}"/>
    <cellStyle name="Percent 2" xfId="2" xr:uid="{CCA7ECAE-C341-411E-A3EC-BDB2031FA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3375660</xdr:colOff>
      <xdr:row>17</xdr:row>
      <xdr:rowOff>38100</xdr:rowOff>
    </xdr:from>
    <xdr:to>
      <xdr:col>4</xdr:col>
      <xdr:colOff>647219</xdr:colOff>
      <xdr:row>41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8DA210-D16F-4F35-9EA2-AF833F8858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286"/>
        <a:stretch/>
      </xdr:blipFill>
      <xdr:spPr>
        <a:xfrm>
          <a:off x="3375660" y="3154680"/>
          <a:ext cx="3847619" cy="437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malattierare.toscana.it/rtmr-dati-statistici/report/casi-malatti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open.canada.ca/data/en/dataset/c45f2f78-0d6c-4a7e-98bc-313fbb232040/resource/9982de81-9ca9-45ce-b55b-1cd8a65a2ee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3FB6E-7E14-412B-B3BF-832B16A9F884}">
  <dimension ref="A1:N38"/>
  <sheetViews>
    <sheetView tabSelected="1" workbookViewId="0">
      <selection activeCell="D7" sqref="D7"/>
    </sheetView>
  </sheetViews>
  <sheetFormatPr defaultRowHeight="14.4" x14ac:dyDescent="0.3"/>
  <cols>
    <col min="1" max="1" width="4" customWidth="1"/>
    <col min="6" max="7" width="20" customWidth="1"/>
    <col min="8" max="9" width="12.6640625" customWidth="1"/>
    <col min="11" max="12" width="16.33203125" customWidth="1"/>
    <col min="13" max="13" width="20.33203125" customWidth="1"/>
    <col min="14" max="14" width="16.33203125" style="11" customWidth="1"/>
  </cols>
  <sheetData>
    <row r="1" spans="1:14" ht="16.2" thickBot="1" x14ac:dyDescent="0.35">
      <c r="A1" s="122" t="s">
        <v>343</v>
      </c>
      <c r="I1" s="10"/>
      <c r="J1" s="10"/>
      <c r="K1" s="10"/>
    </row>
    <row r="2" spans="1:14" ht="31.2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87" t="s">
        <v>4</v>
      </c>
      <c r="F2" s="87"/>
      <c r="G2" s="87" t="s">
        <v>5</v>
      </c>
      <c r="H2" s="87"/>
      <c r="I2" s="88" t="s">
        <v>6</v>
      </c>
      <c r="J2" s="88"/>
      <c r="K2" s="88"/>
      <c r="L2" s="87" t="s">
        <v>7</v>
      </c>
      <c r="M2" s="87"/>
      <c r="N2" s="2" t="s">
        <v>8</v>
      </c>
    </row>
    <row r="3" spans="1:14" x14ac:dyDescent="0.3">
      <c r="E3" t="s">
        <v>9</v>
      </c>
      <c r="F3" t="s">
        <v>10</v>
      </c>
      <c r="G3" t="s">
        <v>9</v>
      </c>
      <c r="H3" t="s">
        <v>10</v>
      </c>
      <c r="I3" t="s">
        <v>9</v>
      </c>
      <c r="J3" t="s">
        <v>10</v>
      </c>
      <c r="K3" t="s">
        <v>11</v>
      </c>
      <c r="L3" t="s">
        <v>9</v>
      </c>
      <c r="M3" t="s">
        <v>10</v>
      </c>
      <c r="N3" s="11" t="s">
        <v>9</v>
      </c>
    </row>
    <row r="4" spans="1:14" ht="40.799999999999997" x14ac:dyDescent="0.3">
      <c r="A4" s="3">
        <v>1</v>
      </c>
      <c r="B4" s="4" t="s">
        <v>12</v>
      </c>
      <c r="C4" s="4" t="s">
        <v>13</v>
      </c>
      <c r="D4" s="4" t="s">
        <v>14</v>
      </c>
      <c r="E4" s="4">
        <v>1</v>
      </c>
      <c r="F4" s="4" t="s">
        <v>15</v>
      </c>
      <c r="G4" s="4">
        <v>1</v>
      </c>
      <c r="H4" s="4">
        <v>194</v>
      </c>
      <c r="I4" s="4">
        <v>0</v>
      </c>
      <c r="J4" s="4" t="s">
        <v>16</v>
      </c>
      <c r="K4" s="4" t="s">
        <v>17</v>
      </c>
      <c r="L4" s="4">
        <v>1</v>
      </c>
      <c r="M4" s="4" t="s">
        <v>18</v>
      </c>
      <c r="N4" s="12">
        <f t="shared" ref="N4:N16" si="0">E4+G4+I4+L4</f>
        <v>3</v>
      </c>
    </row>
    <row r="5" spans="1:14" ht="40.799999999999997" x14ac:dyDescent="0.3">
      <c r="A5" s="3">
        <v>2</v>
      </c>
      <c r="B5" s="4" t="s">
        <v>19</v>
      </c>
      <c r="C5" s="4" t="s">
        <v>20</v>
      </c>
      <c r="D5" s="4" t="s">
        <v>21</v>
      </c>
      <c r="E5" s="4">
        <v>0</v>
      </c>
      <c r="F5" s="4" t="s">
        <v>22</v>
      </c>
      <c r="G5" s="4">
        <v>1</v>
      </c>
      <c r="H5" s="4">
        <v>301</v>
      </c>
      <c r="I5" s="4">
        <v>1</v>
      </c>
      <c r="J5" s="4" t="s">
        <v>23</v>
      </c>
      <c r="K5" s="4" t="s">
        <v>24</v>
      </c>
      <c r="L5" s="4">
        <v>1</v>
      </c>
      <c r="M5" s="4" t="s">
        <v>25</v>
      </c>
      <c r="N5" s="12">
        <f t="shared" si="0"/>
        <v>3</v>
      </c>
    </row>
    <row r="6" spans="1:14" ht="20.399999999999999" x14ac:dyDescent="0.3">
      <c r="A6" s="3">
        <v>3</v>
      </c>
      <c r="B6" s="4" t="s">
        <v>26</v>
      </c>
      <c r="C6" s="4" t="s">
        <v>27</v>
      </c>
      <c r="D6" s="4" t="s">
        <v>28</v>
      </c>
      <c r="E6" s="4">
        <v>0</v>
      </c>
      <c r="F6" s="4" t="s">
        <v>29</v>
      </c>
      <c r="G6" s="4">
        <v>1</v>
      </c>
      <c r="H6" s="4">
        <v>85</v>
      </c>
      <c r="I6" s="4">
        <v>0</v>
      </c>
      <c r="J6" s="4" t="s">
        <v>16</v>
      </c>
      <c r="K6" s="4" t="s">
        <v>17</v>
      </c>
      <c r="L6" s="4">
        <v>1</v>
      </c>
      <c r="M6" s="4" t="s">
        <v>25</v>
      </c>
      <c r="N6" s="12">
        <f t="shared" si="0"/>
        <v>2</v>
      </c>
    </row>
    <row r="7" spans="1:14" ht="51" x14ac:dyDescent="0.3">
      <c r="A7" s="3">
        <v>4</v>
      </c>
      <c r="B7" s="4" t="s">
        <v>30</v>
      </c>
      <c r="C7" s="4" t="s">
        <v>31</v>
      </c>
      <c r="D7" s="4" t="s">
        <v>32</v>
      </c>
      <c r="E7" s="4">
        <v>0</v>
      </c>
      <c r="F7" s="4" t="s">
        <v>33</v>
      </c>
      <c r="G7" s="4">
        <v>1</v>
      </c>
      <c r="H7" s="4">
        <v>322</v>
      </c>
      <c r="I7" s="4">
        <v>1</v>
      </c>
      <c r="J7" s="4" t="s">
        <v>34</v>
      </c>
      <c r="K7" s="4" t="s">
        <v>35</v>
      </c>
      <c r="L7" s="4">
        <v>1</v>
      </c>
      <c r="M7" s="4" t="s">
        <v>25</v>
      </c>
      <c r="N7" s="12">
        <f t="shared" si="0"/>
        <v>3</v>
      </c>
    </row>
    <row r="8" spans="1:14" ht="51" x14ac:dyDescent="0.3">
      <c r="A8" s="3">
        <v>5</v>
      </c>
      <c r="B8" s="4" t="s">
        <v>36</v>
      </c>
      <c r="C8" s="4" t="s">
        <v>37</v>
      </c>
      <c r="D8" s="4" t="s">
        <v>38</v>
      </c>
      <c r="E8" s="4">
        <v>0</v>
      </c>
      <c r="F8" s="4" t="s">
        <v>39</v>
      </c>
      <c r="G8" s="4">
        <v>1</v>
      </c>
      <c r="H8" s="4">
        <v>121</v>
      </c>
      <c r="I8" s="4">
        <v>0</v>
      </c>
      <c r="J8" s="4" t="s">
        <v>16</v>
      </c>
      <c r="K8" s="4" t="s">
        <v>17</v>
      </c>
      <c r="L8" s="4">
        <v>0</v>
      </c>
      <c r="M8" s="4" t="s">
        <v>40</v>
      </c>
      <c r="N8" s="12">
        <f t="shared" si="0"/>
        <v>1</v>
      </c>
    </row>
    <row r="9" spans="1:14" ht="30.6" x14ac:dyDescent="0.3">
      <c r="A9" s="3">
        <v>6</v>
      </c>
      <c r="B9" s="4" t="s">
        <v>41</v>
      </c>
      <c r="C9" s="4" t="s">
        <v>42</v>
      </c>
      <c r="D9" s="4" t="s">
        <v>43</v>
      </c>
      <c r="E9" s="4">
        <v>0</v>
      </c>
      <c r="F9" s="4" t="s">
        <v>44</v>
      </c>
      <c r="G9" s="4">
        <v>0</v>
      </c>
      <c r="H9" s="4" t="s">
        <v>45</v>
      </c>
      <c r="I9" s="4">
        <v>0</v>
      </c>
      <c r="J9" s="4" t="s">
        <v>16</v>
      </c>
      <c r="K9" s="4" t="s">
        <v>17</v>
      </c>
      <c r="L9" s="4">
        <v>0</v>
      </c>
      <c r="M9" s="4" t="s">
        <v>46</v>
      </c>
      <c r="N9" s="12">
        <f t="shared" si="0"/>
        <v>0</v>
      </c>
    </row>
    <row r="10" spans="1:14" ht="50.4" customHeight="1" x14ac:dyDescent="0.3">
      <c r="A10" s="3">
        <v>7</v>
      </c>
      <c r="B10" s="4" t="s">
        <v>47</v>
      </c>
      <c r="C10" s="4" t="s">
        <v>45</v>
      </c>
      <c r="D10" s="4" t="s">
        <v>48</v>
      </c>
      <c r="E10" s="4">
        <v>0</v>
      </c>
      <c r="F10" s="4" t="s">
        <v>49</v>
      </c>
      <c r="G10" s="4">
        <v>1</v>
      </c>
      <c r="H10" s="4">
        <v>133</v>
      </c>
      <c r="I10" s="4">
        <v>0</v>
      </c>
      <c r="J10" s="4" t="s">
        <v>16</v>
      </c>
      <c r="K10" s="4" t="s">
        <v>50</v>
      </c>
      <c r="L10" s="4">
        <v>0</v>
      </c>
      <c r="M10" s="4" t="s">
        <v>51</v>
      </c>
      <c r="N10" s="12">
        <f t="shared" si="0"/>
        <v>1</v>
      </c>
    </row>
    <row r="11" spans="1:14" ht="40.799999999999997" x14ac:dyDescent="0.3">
      <c r="A11" s="3">
        <v>8</v>
      </c>
      <c r="B11" s="4" t="s">
        <v>52</v>
      </c>
      <c r="C11" s="4">
        <v>2022</v>
      </c>
      <c r="D11" s="4" t="s">
        <v>53</v>
      </c>
      <c r="E11" s="4">
        <v>0</v>
      </c>
      <c r="F11" s="4" t="s">
        <v>54</v>
      </c>
      <c r="G11" s="4">
        <v>0</v>
      </c>
      <c r="H11" s="4" t="s">
        <v>45</v>
      </c>
      <c r="I11" s="4">
        <v>0</v>
      </c>
      <c r="J11" s="4" t="s">
        <v>16</v>
      </c>
      <c r="K11" s="4" t="s">
        <v>17</v>
      </c>
      <c r="L11" s="4">
        <v>0</v>
      </c>
      <c r="M11" s="4" t="s">
        <v>55</v>
      </c>
      <c r="N11" s="12">
        <f t="shared" si="0"/>
        <v>0</v>
      </c>
    </row>
    <row r="12" spans="1:14" ht="40.799999999999997" x14ac:dyDescent="0.3">
      <c r="A12" s="3">
        <v>9</v>
      </c>
      <c r="B12" s="4" t="s">
        <v>56</v>
      </c>
      <c r="C12" s="4" t="s">
        <v>57</v>
      </c>
      <c r="D12" s="4" t="s">
        <v>58</v>
      </c>
      <c r="E12" s="4">
        <v>0</v>
      </c>
      <c r="F12" s="4" t="s">
        <v>59</v>
      </c>
      <c r="G12" s="4">
        <v>0</v>
      </c>
      <c r="H12" s="4">
        <v>31</v>
      </c>
      <c r="I12" s="4">
        <v>0</v>
      </c>
      <c r="J12" s="4" t="s">
        <v>16</v>
      </c>
      <c r="K12" s="4" t="s">
        <v>60</v>
      </c>
      <c r="L12" s="4">
        <v>0</v>
      </c>
      <c r="M12" s="4" t="s">
        <v>46</v>
      </c>
      <c r="N12" s="12">
        <f t="shared" si="0"/>
        <v>0</v>
      </c>
    </row>
    <row r="13" spans="1:14" ht="40.799999999999997" x14ac:dyDescent="0.3">
      <c r="A13" s="3">
        <v>10</v>
      </c>
      <c r="B13" s="4" t="s">
        <v>61</v>
      </c>
      <c r="C13" s="4" t="s">
        <v>62</v>
      </c>
      <c r="D13" s="4" t="s">
        <v>63</v>
      </c>
      <c r="E13" s="4">
        <v>0</v>
      </c>
      <c r="F13" s="4" t="s">
        <v>64</v>
      </c>
      <c r="G13" s="4">
        <v>1</v>
      </c>
      <c r="H13" s="4">
        <v>675</v>
      </c>
      <c r="I13" s="4">
        <v>0</v>
      </c>
      <c r="J13" s="4" t="s">
        <v>16</v>
      </c>
      <c r="K13" s="4" t="s">
        <v>17</v>
      </c>
      <c r="L13" s="4">
        <v>1</v>
      </c>
      <c r="M13" s="4" t="s">
        <v>25</v>
      </c>
      <c r="N13" s="12">
        <f t="shared" si="0"/>
        <v>2</v>
      </c>
    </row>
    <row r="14" spans="1:14" ht="30.6" x14ac:dyDescent="0.3">
      <c r="A14" s="3">
        <v>11</v>
      </c>
      <c r="B14" s="4" t="s">
        <v>65</v>
      </c>
      <c r="C14" s="4">
        <v>2024</v>
      </c>
      <c r="D14" s="4" t="s">
        <v>66</v>
      </c>
      <c r="E14" s="4">
        <v>0</v>
      </c>
      <c r="F14" s="4" t="s">
        <v>39</v>
      </c>
      <c r="G14" s="4">
        <v>1</v>
      </c>
      <c r="H14" s="4">
        <v>341</v>
      </c>
      <c r="I14" s="4">
        <v>0</v>
      </c>
      <c r="J14" s="4" t="s">
        <v>16</v>
      </c>
      <c r="K14" s="4" t="s">
        <v>67</v>
      </c>
      <c r="L14" s="4">
        <v>0</v>
      </c>
      <c r="M14" s="4" t="s">
        <v>68</v>
      </c>
      <c r="N14" s="12">
        <f t="shared" si="0"/>
        <v>1</v>
      </c>
    </row>
    <row r="15" spans="1:14" ht="26.4" customHeight="1" x14ac:dyDescent="0.3">
      <c r="A15" s="3">
        <v>12</v>
      </c>
      <c r="B15" s="4" t="s">
        <v>69</v>
      </c>
      <c r="C15" s="4">
        <v>2024</v>
      </c>
      <c r="D15" s="4" t="s">
        <v>70</v>
      </c>
      <c r="E15" s="4">
        <v>0</v>
      </c>
      <c r="F15" s="4" t="s">
        <v>71</v>
      </c>
      <c r="G15" s="4">
        <v>0</v>
      </c>
      <c r="H15" s="4">
        <v>34</v>
      </c>
      <c r="I15" s="4">
        <v>0</v>
      </c>
      <c r="J15" s="4" t="s">
        <v>16</v>
      </c>
      <c r="K15" s="4" t="s">
        <v>72</v>
      </c>
      <c r="L15" s="4">
        <v>1</v>
      </c>
      <c r="M15" s="4" t="s">
        <v>73</v>
      </c>
      <c r="N15" s="12">
        <f t="shared" si="0"/>
        <v>1</v>
      </c>
    </row>
    <row r="16" spans="1:14" ht="20.399999999999999" x14ac:dyDescent="0.3">
      <c r="A16" s="3">
        <v>13</v>
      </c>
      <c r="B16" s="4" t="s">
        <v>74</v>
      </c>
      <c r="C16" s="4" t="s">
        <v>75</v>
      </c>
      <c r="D16" s="4" t="s">
        <v>28</v>
      </c>
      <c r="E16" s="4">
        <v>0</v>
      </c>
      <c r="F16" s="4" t="s">
        <v>76</v>
      </c>
      <c r="G16" s="4">
        <v>1</v>
      </c>
      <c r="H16" s="4">
        <v>115</v>
      </c>
      <c r="I16" s="4">
        <v>0</v>
      </c>
      <c r="J16" s="4" t="s">
        <v>16</v>
      </c>
      <c r="K16" s="4" t="s">
        <v>77</v>
      </c>
      <c r="L16" s="4">
        <v>1</v>
      </c>
      <c r="M16" s="4" t="s">
        <v>25</v>
      </c>
      <c r="N16" s="12">
        <f t="shared" si="0"/>
        <v>2</v>
      </c>
    </row>
    <row r="17" spans="1:14" ht="20.399999999999999" x14ac:dyDescent="0.3">
      <c r="A17" s="3">
        <v>14</v>
      </c>
      <c r="B17" s="4" t="s">
        <v>78</v>
      </c>
      <c r="C17" s="4" t="s">
        <v>79</v>
      </c>
      <c r="D17" s="4" t="s">
        <v>80</v>
      </c>
      <c r="E17" s="4">
        <v>1</v>
      </c>
      <c r="F17" s="4" t="s">
        <v>81</v>
      </c>
      <c r="G17" s="4">
        <v>0</v>
      </c>
      <c r="H17" s="4">
        <v>10</v>
      </c>
      <c r="I17" s="4">
        <v>1</v>
      </c>
      <c r="J17" s="4" t="s">
        <v>82</v>
      </c>
      <c r="K17" s="4" t="s">
        <v>83</v>
      </c>
      <c r="L17" s="4">
        <v>1</v>
      </c>
      <c r="M17" s="4" t="s">
        <v>25</v>
      </c>
      <c r="N17" s="12">
        <f t="shared" ref="N17:N22" si="1">E17+G17+I17+L17</f>
        <v>3</v>
      </c>
    </row>
    <row r="18" spans="1:14" ht="40.799999999999997" x14ac:dyDescent="0.3">
      <c r="A18" s="3">
        <v>15</v>
      </c>
      <c r="B18" s="4" t="s">
        <v>84</v>
      </c>
      <c r="C18" s="4" t="s">
        <v>85</v>
      </c>
      <c r="D18" s="4" t="s">
        <v>86</v>
      </c>
      <c r="E18" s="4">
        <v>0</v>
      </c>
      <c r="F18" s="4" t="s">
        <v>87</v>
      </c>
      <c r="G18" s="4">
        <v>0</v>
      </c>
      <c r="H18" s="4" t="s">
        <v>45</v>
      </c>
      <c r="I18" s="4">
        <v>0</v>
      </c>
      <c r="J18" s="4" t="s">
        <v>45</v>
      </c>
      <c r="K18" s="4" t="s">
        <v>45</v>
      </c>
      <c r="L18" s="4">
        <v>0</v>
      </c>
      <c r="M18" s="4" t="s">
        <v>88</v>
      </c>
      <c r="N18" s="12">
        <f t="shared" si="1"/>
        <v>0</v>
      </c>
    </row>
    <row r="19" spans="1:14" ht="40.799999999999997" x14ac:dyDescent="0.3">
      <c r="A19" s="3">
        <v>16</v>
      </c>
      <c r="B19" s="4" t="s">
        <v>84</v>
      </c>
      <c r="C19" s="4" t="s">
        <v>89</v>
      </c>
      <c r="D19" s="4" t="s">
        <v>90</v>
      </c>
      <c r="E19" s="4">
        <v>0</v>
      </c>
      <c r="F19" s="4" t="s">
        <v>87</v>
      </c>
      <c r="G19" s="4">
        <v>0</v>
      </c>
      <c r="H19" s="4" t="s">
        <v>45</v>
      </c>
      <c r="I19" s="4">
        <v>0</v>
      </c>
      <c r="J19" s="4" t="s">
        <v>45</v>
      </c>
      <c r="K19" s="4" t="s">
        <v>45</v>
      </c>
      <c r="L19" s="4">
        <v>0</v>
      </c>
      <c r="M19" s="4" t="s">
        <v>88</v>
      </c>
      <c r="N19" s="12">
        <f t="shared" si="1"/>
        <v>0</v>
      </c>
    </row>
    <row r="20" spans="1:14" ht="40.799999999999997" x14ac:dyDescent="0.3">
      <c r="A20" s="3">
        <v>17</v>
      </c>
      <c r="B20" s="4" t="s">
        <v>91</v>
      </c>
      <c r="C20" s="4" t="s">
        <v>92</v>
      </c>
      <c r="D20" s="4" t="s">
        <v>93</v>
      </c>
      <c r="E20" s="4">
        <v>1</v>
      </c>
      <c r="F20" s="4" t="s">
        <v>94</v>
      </c>
      <c r="G20" s="4">
        <v>1</v>
      </c>
      <c r="H20" s="4">
        <v>8160</v>
      </c>
      <c r="I20" s="4">
        <v>0</v>
      </c>
      <c r="J20" s="4" t="s">
        <v>16</v>
      </c>
      <c r="K20" s="4" t="s">
        <v>95</v>
      </c>
      <c r="L20" s="4">
        <v>1</v>
      </c>
      <c r="M20" s="4" t="s">
        <v>96</v>
      </c>
      <c r="N20" s="12">
        <f t="shared" si="1"/>
        <v>3</v>
      </c>
    </row>
    <row r="21" spans="1:14" ht="30.6" x14ac:dyDescent="0.3">
      <c r="A21" s="3">
        <v>18</v>
      </c>
      <c r="B21" s="4" t="s">
        <v>97</v>
      </c>
      <c r="C21" s="4" t="s">
        <v>98</v>
      </c>
      <c r="D21" s="4" t="s">
        <v>99</v>
      </c>
      <c r="E21" s="4">
        <v>1</v>
      </c>
      <c r="F21" s="4" t="s">
        <v>81</v>
      </c>
      <c r="G21" s="4">
        <v>1</v>
      </c>
      <c r="H21" s="4">
        <v>197</v>
      </c>
      <c r="I21" s="4">
        <v>1</v>
      </c>
      <c r="J21" s="4" t="s">
        <v>34</v>
      </c>
      <c r="K21" s="4" t="s">
        <v>100</v>
      </c>
      <c r="L21" s="4">
        <v>1</v>
      </c>
      <c r="M21" s="4" t="s">
        <v>25</v>
      </c>
      <c r="N21" s="12">
        <f t="shared" si="1"/>
        <v>4</v>
      </c>
    </row>
    <row r="22" spans="1:14" ht="20.399999999999999" x14ac:dyDescent="0.3">
      <c r="A22" s="3">
        <v>19</v>
      </c>
      <c r="B22" s="4" t="s">
        <v>101</v>
      </c>
      <c r="C22" s="4" t="s">
        <v>102</v>
      </c>
      <c r="D22" s="4" t="s">
        <v>28</v>
      </c>
      <c r="E22" s="4">
        <v>0</v>
      </c>
      <c r="F22" s="4" t="s">
        <v>103</v>
      </c>
      <c r="G22" s="4">
        <v>0</v>
      </c>
      <c r="H22" s="4" t="s">
        <v>45</v>
      </c>
      <c r="I22" s="4">
        <v>0</v>
      </c>
      <c r="J22" s="4" t="s">
        <v>16</v>
      </c>
      <c r="K22" s="4" t="s">
        <v>17</v>
      </c>
      <c r="L22" s="4">
        <v>1</v>
      </c>
      <c r="M22" s="4" t="s">
        <v>25</v>
      </c>
      <c r="N22" s="12">
        <f t="shared" si="1"/>
        <v>1</v>
      </c>
    </row>
    <row r="23" spans="1:14" ht="40.799999999999997" x14ac:dyDescent="0.3">
      <c r="A23" s="3">
        <v>20</v>
      </c>
      <c r="B23" s="4" t="s">
        <v>104</v>
      </c>
      <c r="C23" s="4" t="s">
        <v>105</v>
      </c>
      <c r="D23" s="4" t="s">
        <v>21</v>
      </c>
      <c r="E23" s="4">
        <v>1</v>
      </c>
      <c r="F23" s="4" t="s">
        <v>106</v>
      </c>
      <c r="G23" s="4">
        <v>1</v>
      </c>
      <c r="H23" s="4">
        <v>2468</v>
      </c>
      <c r="I23" s="4">
        <v>0</v>
      </c>
      <c r="J23" s="4" t="s">
        <v>16</v>
      </c>
      <c r="K23" s="4" t="s">
        <v>107</v>
      </c>
      <c r="L23" s="4">
        <v>1</v>
      </c>
      <c r="M23" s="4" t="s">
        <v>25</v>
      </c>
      <c r="N23" s="12">
        <f t="shared" ref="N23:N30" si="2">E23+G23+I23+L23</f>
        <v>3</v>
      </c>
    </row>
    <row r="24" spans="1:14" ht="40.799999999999997" x14ac:dyDescent="0.3">
      <c r="A24" s="3">
        <v>21</v>
      </c>
      <c r="B24" s="4" t="s">
        <v>108</v>
      </c>
      <c r="C24" s="4" t="s">
        <v>109</v>
      </c>
      <c r="D24" s="4" t="s">
        <v>43</v>
      </c>
      <c r="E24" s="4">
        <v>0</v>
      </c>
      <c r="F24" s="4" t="s">
        <v>110</v>
      </c>
      <c r="G24" s="4">
        <v>1</v>
      </c>
      <c r="H24" s="4">
        <v>257</v>
      </c>
      <c r="I24" s="4">
        <v>0</v>
      </c>
      <c r="J24" s="4" t="s">
        <v>16</v>
      </c>
      <c r="K24" s="4" t="s">
        <v>17</v>
      </c>
      <c r="L24" s="4">
        <v>0</v>
      </c>
      <c r="M24" s="4" t="s">
        <v>46</v>
      </c>
      <c r="N24" s="12">
        <f t="shared" si="2"/>
        <v>1</v>
      </c>
    </row>
    <row r="25" spans="1:14" ht="30.6" x14ac:dyDescent="0.3">
      <c r="A25" s="3">
        <v>22</v>
      </c>
      <c r="B25" s="4" t="s">
        <v>111</v>
      </c>
      <c r="C25" s="4" t="s">
        <v>112</v>
      </c>
      <c r="D25" s="4" t="s">
        <v>21</v>
      </c>
      <c r="E25" s="4">
        <v>0</v>
      </c>
      <c r="F25" s="4" t="s">
        <v>113</v>
      </c>
      <c r="G25" s="4">
        <v>0</v>
      </c>
      <c r="H25" s="4" t="s">
        <v>45</v>
      </c>
      <c r="I25" s="4">
        <v>0</v>
      </c>
      <c r="J25" s="4" t="s">
        <v>16</v>
      </c>
      <c r="K25" s="4" t="s">
        <v>114</v>
      </c>
      <c r="L25" s="4">
        <v>1</v>
      </c>
      <c r="M25" s="4" t="s">
        <v>25</v>
      </c>
      <c r="N25" s="12">
        <f t="shared" si="2"/>
        <v>1</v>
      </c>
    </row>
    <row r="26" spans="1:14" ht="20.399999999999999" x14ac:dyDescent="0.3">
      <c r="A26" s="3">
        <v>23</v>
      </c>
      <c r="B26" s="4" t="s">
        <v>115</v>
      </c>
      <c r="C26" s="4">
        <v>2014</v>
      </c>
      <c r="D26" s="4" t="s">
        <v>48</v>
      </c>
      <c r="E26" s="4">
        <v>1</v>
      </c>
      <c r="F26" s="4" t="s">
        <v>81</v>
      </c>
      <c r="G26" s="4">
        <v>1</v>
      </c>
      <c r="H26" s="4">
        <v>158</v>
      </c>
      <c r="I26" s="4">
        <v>1</v>
      </c>
      <c r="J26" s="4" t="s">
        <v>34</v>
      </c>
      <c r="K26" s="4" t="s">
        <v>116</v>
      </c>
      <c r="L26" s="4">
        <v>0</v>
      </c>
      <c r="M26" s="4" t="s">
        <v>117</v>
      </c>
      <c r="N26" s="12">
        <f t="shared" si="2"/>
        <v>3</v>
      </c>
    </row>
    <row r="27" spans="1:14" ht="40.799999999999997" x14ac:dyDescent="0.3">
      <c r="A27" s="4">
        <v>24</v>
      </c>
      <c r="B27" s="13" t="s">
        <v>118</v>
      </c>
      <c r="C27" s="13" t="s">
        <v>119</v>
      </c>
      <c r="D27" s="4" t="s">
        <v>120</v>
      </c>
      <c r="E27" s="4">
        <v>1</v>
      </c>
      <c r="F27" s="13" t="s">
        <v>81</v>
      </c>
      <c r="G27" s="4">
        <v>0</v>
      </c>
      <c r="H27" s="13" t="s">
        <v>45</v>
      </c>
      <c r="I27" s="4">
        <v>1</v>
      </c>
      <c r="J27" s="13" t="s">
        <v>82</v>
      </c>
      <c r="K27" s="13" t="s">
        <v>83</v>
      </c>
      <c r="L27" s="4">
        <v>0</v>
      </c>
      <c r="M27" s="13" t="s">
        <v>46</v>
      </c>
      <c r="N27" s="12">
        <f t="shared" si="2"/>
        <v>2</v>
      </c>
    </row>
    <row r="28" spans="1:14" ht="20.399999999999999" x14ac:dyDescent="0.3">
      <c r="A28" s="3">
        <v>25</v>
      </c>
      <c r="B28" s="4" t="s">
        <v>121</v>
      </c>
      <c r="C28" s="4">
        <v>2010</v>
      </c>
      <c r="D28" s="4" t="s">
        <v>43</v>
      </c>
      <c r="E28" s="4">
        <v>1</v>
      </c>
      <c r="F28" s="5" t="s">
        <v>122</v>
      </c>
      <c r="G28" s="5">
        <v>0</v>
      </c>
      <c r="H28" s="4" t="s">
        <v>45</v>
      </c>
      <c r="I28" s="4">
        <v>0</v>
      </c>
      <c r="J28" s="4" t="s">
        <v>23</v>
      </c>
      <c r="K28" s="4" t="s">
        <v>123</v>
      </c>
      <c r="L28" s="4">
        <v>1</v>
      </c>
      <c r="M28" s="4" t="s">
        <v>25</v>
      </c>
      <c r="N28" s="12">
        <f t="shared" si="2"/>
        <v>2</v>
      </c>
    </row>
    <row r="29" spans="1:14" ht="20.399999999999999" x14ac:dyDescent="0.3">
      <c r="A29" s="3">
        <v>26</v>
      </c>
      <c r="B29" s="4" t="s">
        <v>124</v>
      </c>
      <c r="C29" s="4" t="s">
        <v>125</v>
      </c>
      <c r="D29" s="4" t="s">
        <v>126</v>
      </c>
      <c r="E29" s="4">
        <v>1</v>
      </c>
      <c r="F29" s="4" t="s">
        <v>81</v>
      </c>
      <c r="G29" s="4">
        <v>1</v>
      </c>
      <c r="H29" s="4">
        <v>563</v>
      </c>
      <c r="I29" s="4">
        <v>1</v>
      </c>
      <c r="J29" s="4" t="s">
        <v>34</v>
      </c>
      <c r="K29" s="4" t="s">
        <v>100</v>
      </c>
      <c r="L29" s="4">
        <v>1</v>
      </c>
      <c r="M29" s="4" t="s">
        <v>25</v>
      </c>
      <c r="N29" s="12">
        <f t="shared" si="2"/>
        <v>4</v>
      </c>
    </row>
    <row r="30" spans="1:14" ht="31.2" thickBot="1" x14ac:dyDescent="0.35">
      <c r="A30" s="6">
        <v>27</v>
      </c>
      <c r="B30" s="7" t="s">
        <v>127</v>
      </c>
      <c r="C30" s="7" t="s">
        <v>128</v>
      </c>
      <c r="D30" s="7" t="s">
        <v>99</v>
      </c>
      <c r="E30" s="7">
        <v>1</v>
      </c>
      <c r="F30" s="7" t="s">
        <v>81</v>
      </c>
      <c r="G30" s="7">
        <v>1</v>
      </c>
      <c r="H30" s="7">
        <v>76</v>
      </c>
      <c r="I30" s="7">
        <v>1</v>
      </c>
      <c r="J30" s="7" t="s">
        <v>34</v>
      </c>
      <c r="K30" s="7" t="s">
        <v>129</v>
      </c>
      <c r="L30" s="7">
        <v>0</v>
      </c>
      <c r="M30" s="7" t="s">
        <v>46</v>
      </c>
      <c r="N30" s="14">
        <f t="shared" si="2"/>
        <v>3</v>
      </c>
    </row>
    <row r="32" spans="1:14" x14ac:dyDescent="0.3">
      <c r="A32" s="8"/>
    </row>
    <row r="33" spans="1:1" x14ac:dyDescent="0.3">
      <c r="A33" s="8"/>
    </row>
    <row r="34" spans="1:1" x14ac:dyDescent="0.3">
      <c r="A34" s="9"/>
    </row>
    <row r="35" spans="1:1" x14ac:dyDescent="0.3">
      <c r="A35" s="8"/>
    </row>
    <row r="36" spans="1:1" x14ac:dyDescent="0.3">
      <c r="A36" s="8"/>
    </row>
    <row r="37" spans="1:1" x14ac:dyDescent="0.3">
      <c r="A37" s="8"/>
    </row>
    <row r="38" spans="1:1" x14ac:dyDescent="0.3">
      <c r="A38" s="8"/>
    </row>
  </sheetData>
  <autoFilter ref="A2:N38" xr:uid="{1DD3FB6E-7E14-412B-B3BF-832B16A9F884}">
    <filterColumn colId="9" showButton="0"/>
  </autoFilter>
  <mergeCells count="4">
    <mergeCell ref="E2:F2"/>
    <mergeCell ref="G2:H2"/>
    <mergeCell ref="I2:K2"/>
    <mergeCell ref="L2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5F0F-D64F-44C9-B2A7-60F8FFB2A69C}">
  <dimension ref="A1:V57"/>
  <sheetViews>
    <sheetView workbookViewId="0">
      <selection activeCell="J57" sqref="J57"/>
    </sheetView>
  </sheetViews>
  <sheetFormatPr defaultColWidth="9" defaultRowHeight="11.4" x14ac:dyDescent="0.2"/>
  <cols>
    <col min="1" max="1" width="11.6640625" style="40" customWidth="1"/>
    <col min="2" max="2" width="1.6640625" style="40" customWidth="1"/>
    <col min="3" max="3" width="7" style="40" customWidth="1"/>
    <col min="4" max="5" width="6.6640625" style="40" customWidth="1"/>
    <col min="6" max="6" width="6.88671875" style="41" customWidth="1"/>
    <col min="7" max="8" width="6.44140625" style="40" customWidth="1"/>
    <col min="9" max="9" width="6.6640625" style="40" customWidth="1"/>
    <col min="10" max="10" width="5.33203125" style="40" customWidth="1"/>
    <col min="11" max="11" width="7.6640625" style="40" customWidth="1"/>
    <col min="12" max="12" width="7.33203125" style="40" customWidth="1"/>
    <col min="13" max="13" width="33.88671875" style="40" bestFit="1" customWidth="1"/>
    <col min="14" max="14" width="9" style="40"/>
    <col min="15" max="15" width="64.109375" style="40" bestFit="1" customWidth="1"/>
    <col min="16" max="16" width="9.109375" style="40" bestFit="1" customWidth="1"/>
    <col min="17" max="17" width="13.6640625" style="43" bestFit="1" customWidth="1"/>
    <col min="18" max="18" width="9" style="40"/>
    <col min="19" max="19" width="7.88671875" style="40" bestFit="1" customWidth="1"/>
    <col min="20" max="20" width="16.6640625" style="40" bestFit="1" customWidth="1"/>
    <col min="21" max="21" width="14.5546875" style="40" bestFit="1" customWidth="1"/>
    <col min="22" max="22" width="39.6640625" style="40" bestFit="1" customWidth="1"/>
    <col min="23" max="16384" width="9" style="40"/>
  </cols>
  <sheetData>
    <row r="1" spans="1:22" s="34" customFormat="1" ht="10.5" customHeight="1" x14ac:dyDescent="0.25">
      <c r="A1" s="33">
        <v>6</v>
      </c>
      <c r="F1" s="35"/>
      <c r="L1" s="36"/>
      <c r="M1" s="37" t="s">
        <v>291</v>
      </c>
      <c r="O1" s="36" t="s">
        <v>292</v>
      </c>
      <c r="Q1" s="38"/>
    </row>
    <row r="2" spans="1:22" s="34" customFormat="1" ht="10.5" customHeight="1" x14ac:dyDescent="0.25">
      <c r="A2" s="33"/>
      <c r="F2" s="35"/>
      <c r="L2" s="36"/>
      <c r="M2" s="37" t="s">
        <v>293</v>
      </c>
      <c r="Q2" s="38"/>
    </row>
    <row r="3" spans="1:22" s="34" customFormat="1" ht="10.5" customHeight="1" x14ac:dyDescent="0.25">
      <c r="A3" s="33"/>
      <c r="F3" s="35"/>
      <c r="L3" s="36"/>
      <c r="M3" s="37" t="s">
        <v>294</v>
      </c>
      <c r="O3" s="34" t="s">
        <v>295</v>
      </c>
      <c r="Q3" s="38"/>
    </row>
    <row r="4" spans="1:22" ht="14.1" customHeight="1" x14ac:dyDescent="0.2">
      <c r="A4" s="39"/>
      <c r="M4" s="42"/>
    </row>
    <row r="5" spans="1:22" ht="36" customHeight="1" x14ac:dyDescent="0.25">
      <c r="A5" s="103" t="s">
        <v>296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 spans="1:22" ht="15.9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22" ht="15.9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P7" s="46"/>
      <c r="Q7" s="46" t="s">
        <v>297</v>
      </c>
      <c r="R7" s="46" t="s">
        <v>173</v>
      </c>
      <c r="S7" s="46" t="s">
        <v>298</v>
      </c>
      <c r="T7" s="46" t="s">
        <v>299</v>
      </c>
      <c r="U7" s="46"/>
      <c r="V7" s="46" t="s">
        <v>300</v>
      </c>
    </row>
    <row r="8" spans="1:22" ht="15.9" customHeight="1" x14ac:dyDescent="0.25">
      <c r="A8" s="105" t="s">
        <v>301</v>
      </c>
      <c r="B8" s="106"/>
      <c r="C8" s="111" t="s">
        <v>302</v>
      </c>
      <c r="D8" s="112"/>
      <c r="E8" s="112"/>
      <c r="F8" s="112"/>
      <c r="G8" s="112"/>
      <c r="H8" s="113"/>
      <c r="I8" s="114" t="s">
        <v>303</v>
      </c>
      <c r="J8" s="114" t="s">
        <v>304</v>
      </c>
      <c r="K8" s="114" t="s">
        <v>305</v>
      </c>
      <c r="L8" s="114" t="s">
        <v>306</v>
      </c>
      <c r="M8" s="117" t="s">
        <v>307</v>
      </c>
      <c r="P8" s="46">
        <v>2018</v>
      </c>
      <c r="Q8" s="47">
        <v>23588932</v>
      </c>
      <c r="R8" s="47">
        <v>111</v>
      </c>
      <c r="S8" s="47">
        <v>5</v>
      </c>
      <c r="T8" s="47">
        <f t="shared" ref="T8:T13" si="0">R8-S8</f>
        <v>106</v>
      </c>
      <c r="U8" s="36">
        <f t="shared" ref="U8:U13" si="1">(T8/Q8)*100000</f>
        <v>0.44936328613775312</v>
      </c>
      <c r="V8" s="36">
        <f>(SUM(T8:T13)/AVERAGE(Q8:Q13))*100000</f>
        <v>2.8377923637180578</v>
      </c>
    </row>
    <row r="9" spans="1:22" ht="15.9" customHeight="1" x14ac:dyDescent="0.25">
      <c r="A9" s="107"/>
      <c r="B9" s="108"/>
      <c r="C9" s="101" t="s">
        <v>308</v>
      </c>
      <c r="D9" s="120" t="s">
        <v>309</v>
      </c>
      <c r="E9" s="121"/>
      <c r="F9" s="98" t="s">
        <v>310</v>
      </c>
      <c r="G9" s="99"/>
      <c r="H9" s="100"/>
      <c r="I9" s="115"/>
      <c r="J9" s="115"/>
      <c r="K9" s="115"/>
      <c r="L9" s="115"/>
      <c r="M9" s="118"/>
      <c r="P9" s="46">
        <v>2019</v>
      </c>
      <c r="Q9" s="47">
        <v>23603121</v>
      </c>
      <c r="R9" s="47">
        <v>124</v>
      </c>
      <c r="S9" s="47">
        <v>12</v>
      </c>
      <c r="T9" s="47">
        <f t="shared" si="0"/>
        <v>112</v>
      </c>
      <c r="U9" s="36">
        <f t="shared" si="1"/>
        <v>0.47451351878423198</v>
      </c>
    </row>
    <row r="10" spans="1:22" ht="15.9" customHeight="1" x14ac:dyDescent="0.25">
      <c r="A10" s="107"/>
      <c r="B10" s="108"/>
      <c r="C10" s="119"/>
      <c r="D10" s="101" t="s">
        <v>311</v>
      </c>
      <c r="E10" s="101" t="s">
        <v>312</v>
      </c>
      <c r="F10" s="101" t="s">
        <v>313</v>
      </c>
      <c r="G10" s="101" t="s">
        <v>314</v>
      </c>
      <c r="H10" s="101" t="s">
        <v>315</v>
      </c>
      <c r="I10" s="115"/>
      <c r="J10" s="115"/>
      <c r="K10" s="115"/>
      <c r="L10" s="115"/>
      <c r="M10" s="118"/>
      <c r="P10" s="46">
        <v>2020</v>
      </c>
      <c r="Q10" s="47">
        <v>23561236</v>
      </c>
      <c r="R10" s="47">
        <v>128</v>
      </c>
      <c r="S10" s="47">
        <v>14</v>
      </c>
      <c r="T10" s="47">
        <f t="shared" si="0"/>
        <v>114</v>
      </c>
      <c r="U10" s="36">
        <f t="shared" si="1"/>
        <v>0.48384558433182367</v>
      </c>
    </row>
    <row r="11" spans="1:22" ht="15.9" customHeight="1" x14ac:dyDescent="0.25">
      <c r="A11" s="109"/>
      <c r="B11" s="110"/>
      <c r="C11" s="102"/>
      <c r="D11" s="102"/>
      <c r="E11" s="102"/>
      <c r="F11" s="102"/>
      <c r="G11" s="102"/>
      <c r="H11" s="102"/>
      <c r="I11" s="116"/>
      <c r="J11" s="116"/>
      <c r="K11" s="116"/>
      <c r="L11" s="116"/>
      <c r="M11" s="98"/>
      <c r="P11" s="46">
        <v>2021</v>
      </c>
      <c r="Q11" s="47">
        <v>23375314</v>
      </c>
      <c r="R11" s="47">
        <v>127</v>
      </c>
      <c r="S11" s="47">
        <v>23</v>
      </c>
      <c r="T11" s="47">
        <f t="shared" si="0"/>
        <v>104</v>
      </c>
      <c r="U11" s="36">
        <f t="shared" si="1"/>
        <v>0.44491380950005632</v>
      </c>
    </row>
    <row r="12" spans="1:22" ht="18" customHeight="1" x14ac:dyDescent="0.25">
      <c r="A12" s="48">
        <v>1961</v>
      </c>
      <c r="B12" s="49"/>
      <c r="C12" s="50">
        <v>11149.138999999999</v>
      </c>
      <c r="D12" s="50">
        <v>5715.4629999999997</v>
      </c>
      <c r="E12" s="50">
        <v>5433.6760000000004</v>
      </c>
      <c r="F12" s="51">
        <v>5111.6769999999997</v>
      </c>
      <c r="G12" s="51">
        <v>5759.4690000000001</v>
      </c>
      <c r="H12" s="51">
        <v>277.99299999999999</v>
      </c>
      <c r="I12" s="52">
        <v>105.18593673969518</v>
      </c>
      <c r="J12" s="52">
        <v>93.579286562702222</v>
      </c>
      <c r="K12" s="50">
        <v>2002.4929999999999</v>
      </c>
      <c r="L12" s="52">
        <v>5.5676294498907115</v>
      </c>
      <c r="M12" s="52">
        <v>310.03234387605812</v>
      </c>
      <c r="P12" s="46">
        <v>2022</v>
      </c>
      <c r="Q12" s="47">
        <v>23264640</v>
      </c>
      <c r="R12" s="47">
        <v>136</v>
      </c>
      <c r="S12" s="47">
        <v>27</v>
      </c>
      <c r="T12" s="47">
        <f t="shared" si="0"/>
        <v>109</v>
      </c>
      <c r="U12" s="36">
        <f t="shared" si="1"/>
        <v>0.46852218645979476</v>
      </c>
    </row>
    <row r="13" spans="1:22" ht="14.85" customHeight="1" x14ac:dyDescent="0.25">
      <c r="A13" s="48">
        <v>1981</v>
      </c>
      <c r="B13" s="53"/>
      <c r="C13" s="50">
        <v>18193.955000000002</v>
      </c>
      <c r="D13" s="50">
        <v>9479.5079999999998</v>
      </c>
      <c r="E13" s="50">
        <v>8714.4470000000001</v>
      </c>
      <c r="F13" s="51">
        <v>5754.357</v>
      </c>
      <c r="G13" s="51">
        <v>11636.753000000001</v>
      </c>
      <c r="H13" s="51">
        <v>802.84500000000003</v>
      </c>
      <c r="I13" s="52">
        <v>108.77922603694761</v>
      </c>
      <c r="J13" s="52">
        <v>56.349069194817488</v>
      </c>
      <c r="K13" s="50">
        <v>3906.0149999999999</v>
      </c>
      <c r="L13" s="52">
        <v>4.6579327012313056</v>
      </c>
      <c r="M13" s="52">
        <v>502.88556111455455</v>
      </c>
      <c r="P13" s="46">
        <v>2023</v>
      </c>
      <c r="Q13" s="54">
        <v>23420442</v>
      </c>
      <c r="R13" s="47">
        <v>148</v>
      </c>
      <c r="S13" s="47">
        <v>27</v>
      </c>
      <c r="T13" s="47">
        <f t="shared" si="0"/>
        <v>121</v>
      </c>
      <c r="U13" s="36">
        <f t="shared" si="1"/>
        <v>0.51664268334474639</v>
      </c>
    </row>
    <row r="14" spans="1:22" ht="14.85" customHeight="1" x14ac:dyDescent="0.2">
      <c r="A14" s="48">
        <v>1991</v>
      </c>
      <c r="B14" s="53"/>
      <c r="C14" s="50">
        <v>20605.830999999998</v>
      </c>
      <c r="D14" s="50">
        <v>10640.276</v>
      </c>
      <c r="E14" s="50">
        <v>9965.5550000000003</v>
      </c>
      <c r="F14" s="51">
        <v>5427.15</v>
      </c>
      <c r="G14" s="51">
        <v>13833.252</v>
      </c>
      <c r="H14" s="51">
        <v>1345.4290000000001</v>
      </c>
      <c r="I14" s="52">
        <v>106.77053109435451</v>
      </c>
      <c r="J14" s="52">
        <v>48.958690263142749</v>
      </c>
      <c r="K14" s="50">
        <v>5227.1850000000004</v>
      </c>
      <c r="L14" s="52">
        <v>3.9420512187726282</v>
      </c>
      <c r="M14" s="52">
        <v>569.50704800186702</v>
      </c>
    </row>
    <row r="15" spans="1:22" ht="14.85" customHeight="1" x14ac:dyDescent="0.2">
      <c r="A15" s="48">
        <v>2001</v>
      </c>
      <c r="B15" s="53"/>
      <c r="C15" s="50">
        <v>22405.567999999999</v>
      </c>
      <c r="D15" s="50">
        <v>11441.651</v>
      </c>
      <c r="E15" s="50">
        <v>10963.916999999999</v>
      </c>
      <c r="F15" s="51">
        <v>4661.884</v>
      </c>
      <c r="G15" s="51">
        <v>15770.326999999999</v>
      </c>
      <c r="H15" s="51">
        <v>1973.357</v>
      </c>
      <c r="I15" s="52">
        <v>104.35732959306424</v>
      </c>
      <c r="J15" s="52">
        <v>42.074213172624766</v>
      </c>
      <c r="K15" s="50">
        <v>6802.2809999999999</v>
      </c>
      <c r="L15" s="52">
        <v>3.2938315838466536</v>
      </c>
      <c r="M15" s="52">
        <v>619.14297784731355</v>
      </c>
    </row>
    <row r="16" spans="1:22" ht="14.85" customHeight="1" x14ac:dyDescent="0.2">
      <c r="A16" s="48">
        <v>2011</v>
      </c>
      <c r="B16" s="53"/>
      <c r="C16" s="50">
        <v>23224.912</v>
      </c>
      <c r="D16" s="50">
        <v>11645.674000000001</v>
      </c>
      <c r="E16" s="50">
        <v>11579.237999999999</v>
      </c>
      <c r="F16" s="51">
        <v>3501.79</v>
      </c>
      <c r="G16" s="51">
        <v>17194.873</v>
      </c>
      <c r="H16" s="51">
        <v>2528.2489999999998</v>
      </c>
      <c r="I16" s="52">
        <v>100.57375105339401</v>
      </c>
      <c r="J16" s="52">
        <v>35.06881964176182</v>
      </c>
      <c r="K16" s="50">
        <v>8057.7610000000004</v>
      </c>
      <c r="L16" s="52">
        <v>2.8823034090983835</v>
      </c>
      <c r="M16" s="52">
        <v>641.69951077721498</v>
      </c>
    </row>
    <row r="17" spans="1:13" ht="5.4" customHeight="1" x14ac:dyDescent="0.2">
      <c r="A17" s="48" t="s">
        <v>316</v>
      </c>
      <c r="B17" s="53"/>
      <c r="C17" s="50"/>
      <c r="D17" s="50"/>
      <c r="E17" s="50"/>
      <c r="F17" s="51"/>
      <c r="G17" s="51"/>
      <c r="H17" s="51"/>
      <c r="I17" s="52"/>
      <c r="J17" s="52"/>
      <c r="K17" s="50"/>
      <c r="L17" s="52"/>
      <c r="M17" s="52"/>
    </row>
    <row r="18" spans="1:13" ht="14.85" customHeight="1" x14ac:dyDescent="0.2">
      <c r="A18" s="48">
        <v>2014</v>
      </c>
      <c r="B18" s="53"/>
      <c r="C18" s="50">
        <v>23433.753000000001</v>
      </c>
      <c r="D18" s="50">
        <v>11697.971</v>
      </c>
      <c r="E18" s="50">
        <v>11735.781999999999</v>
      </c>
      <c r="F18" s="51">
        <v>3277.3</v>
      </c>
      <c r="G18" s="51">
        <v>17347.762999999999</v>
      </c>
      <c r="H18" s="51">
        <v>2808.69</v>
      </c>
      <c r="I18" s="52">
        <v>99.68</v>
      </c>
      <c r="J18" s="52">
        <v>35.082275449578134</v>
      </c>
      <c r="K18" s="50">
        <v>8382.6990000000005</v>
      </c>
      <c r="L18" s="52">
        <v>2.8</v>
      </c>
      <c r="M18" s="52">
        <v>647.47</v>
      </c>
    </row>
    <row r="19" spans="1:13" ht="14.85" customHeight="1" x14ac:dyDescent="0.2">
      <c r="A19" s="48">
        <v>2015</v>
      </c>
      <c r="B19" s="53"/>
      <c r="C19" s="50">
        <v>23492.074000000001</v>
      </c>
      <c r="D19" s="50">
        <v>11712.047</v>
      </c>
      <c r="E19" s="50">
        <v>11780.027</v>
      </c>
      <c r="F19" s="51">
        <v>3187.78</v>
      </c>
      <c r="G19" s="51">
        <v>17365.715</v>
      </c>
      <c r="H19" s="51">
        <v>2938.5790000000002</v>
      </c>
      <c r="I19" s="52">
        <v>99.42</v>
      </c>
      <c r="J19" s="52">
        <v>35.278472553534364</v>
      </c>
      <c r="K19" s="50">
        <v>8468.9779999999992</v>
      </c>
      <c r="L19" s="52">
        <v>2.77</v>
      </c>
      <c r="M19" s="52">
        <v>649</v>
      </c>
    </row>
    <row r="20" spans="1:13" ht="14.85" customHeight="1" x14ac:dyDescent="0.2">
      <c r="A20" s="48">
        <v>2016</v>
      </c>
      <c r="B20" s="53"/>
      <c r="C20" s="50">
        <v>23539.815999999999</v>
      </c>
      <c r="D20" s="50">
        <v>11719.27</v>
      </c>
      <c r="E20" s="50">
        <v>11820.546</v>
      </c>
      <c r="F20" s="51">
        <v>3141.8809999999999</v>
      </c>
      <c r="G20" s="51">
        <v>17291.830000000002</v>
      </c>
      <c r="H20" s="51">
        <v>3106.105</v>
      </c>
      <c r="I20" s="52">
        <v>99.14</v>
      </c>
      <c r="J20" s="52">
        <v>36.132589783730232</v>
      </c>
      <c r="K20" s="50">
        <v>8561.3829999999998</v>
      </c>
      <c r="L20" s="52">
        <v>2.75</v>
      </c>
      <c r="M20" s="52">
        <v>650.32000000000005</v>
      </c>
    </row>
    <row r="21" spans="1:13" ht="14.85" customHeight="1" x14ac:dyDescent="0.2">
      <c r="A21" s="48">
        <v>2017</v>
      </c>
      <c r="B21" s="53"/>
      <c r="C21" s="50">
        <v>23571.226999999999</v>
      </c>
      <c r="D21" s="50">
        <v>11719.58</v>
      </c>
      <c r="E21" s="50">
        <v>11851.647000000001</v>
      </c>
      <c r="F21" s="51">
        <v>3091.873</v>
      </c>
      <c r="G21" s="51">
        <v>17211.341</v>
      </c>
      <c r="H21" s="51">
        <v>3268.0129999999999</v>
      </c>
      <c r="I21" s="52">
        <v>98.89</v>
      </c>
      <c r="J21" s="52">
        <v>36.951716894110689</v>
      </c>
      <c r="K21" s="50">
        <v>8649</v>
      </c>
      <c r="L21" s="52">
        <v>2.73</v>
      </c>
      <c r="M21" s="52">
        <v>651.19000000000005</v>
      </c>
    </row>
    <row r="22" spans="1:13" ht="14.85" customHeight="1" x14ac:dyDescent="0.2">
      <c r="A22" s="48">
        <v>2018</v>
      </c>
      <c r="B22" s="53"/>
      <c r="C22" s="50">
        <v>23588.932000000001</v>
      </c>
      <c r="D22" s="50">
        <v>11712.913</v>
      </c>
      <c r="E22" s="50">
        <v>11876.019</v>
      </c>
      <c r="F22" s="51">
        <v>3048.2269999999999</v>
      </c>
      <c r="G22" s="51">
        <v>17107.187999999998</v>
      </c>
      <c r="H22" s="51">
        <v>3433.5169999999998</v>
      </c>
      <c r="I22" s="52">
        <v>98.63</v>
      </c>
      <c r="J22" s="52">
        <v>37.889008994347876</v>
      </c>
      <c r="K22" s="50">
        <v>8734.4770000000008</v>
      </c>
      <c r="L22" s="52">
        <v>2.7</v>
      </c>
      <c r="M22" s="52">
        <v>651.67999999999995</v>
      </c>
    </row>
    <row r="23" spans="1:13" ht="18" customHeight="1" x14ac:dyDescent="0.2">
      <c r="A23" s="48">
        <v>2019</v>
      </c>
      <c r="B23" s="53"/>
      <c r="C23" s="50">
        <v>23603.120999999999</v>
      </c>
      <c r="D23" s="50">
        <v>11705.186</v>
      </c>
      <c r="E23" s="50">
        <v>11897.934999999999</v>
      </c>
      <c r="F23" s="51">
        <v>3010.3510000000001</v>
      </c>
      <c r="G23" s="51">
        <v>16985.643</v>
      </c>
      <c r="H23" s="51">
        <v>3607.127</v>
      </c>
      <c r="I23" s="52">
        <v>98.38</v>
      </c>
      <c r="J23" s="52">
        <v>38.959243403384846</v>
      </c>
      <c r="K23" s="50">
        <v>8832.7450000000008</v>
      </c>
      <c r="L23" s="52">
        <v>2.67</v>
      </c>
      <c r="M23" s="52">
        <v>652.07000000000005</v>
      </c>
    </row>
    <row r="24" spans="1:13" ht="14.85" customHeight="1" x14ac:dyDescent="0.2">
      <c r="A24" s="48">
        <v>2020</v>
      </c>
      <c r="B24" s="53"/>
      <c r="C24" s="50">
        <v>23561.236000000001</v>
      </c>
      <c r="D24" s="50">
        <v>11673.764999999999</v>
      </c>
      <c r="E24" s="50">
        <v>11887.471</v>
      </c>
      <c r="F24" s="51">
        <v>2963.3960000000002</v>
      </c>
      <c r="G24" s="51">
        <v>16810.525000000001</v>
      </c>
      <c r="H24" s="51">
        <v>3787.3150000000001</v>
      </c>
      <c r="I24" s="52">
        <v>98.2</v>
      </c>
      <c r="J24" s="52">
        <v>40.157645284724893</v>
      </c>
      <c r="K24" s="50">
        <v>8933.8140000000003</v>
      </c>
      <c r="L24" s="52">
        <v>2.64</v>
      </c>
      <c r="M24" s="52">
        <v>650.91999999999996</v>
      </c>
    </row>
    <row r="25" spans="1:13" ht="14.85" customHeight="1" x14ac:dyDescent="0.2">
      <c r="A25" s="48">
        <v>2021</v>
      </c>
      <c r="B25" s="55"/>
      <c r="C25" s="50">
        <v>23375.313999999998</v>
      </c>
      <c r="D25" s="50">
        <v>11578.696</v>
      </c>
      <c r="E25" s="50">
        <v>11796.618</v>
      </c>
      <c r="F25" s="51">
        <v>2889.9079999999999</v>
      </c>
      <c r="G25" s="51">
        <v>16546.373</v>
      </c>
      <c r="H25" s="51">
        <v>3939.0329999999999</v>
      </c>
      <c r="I25" s="52">
        <v>98.15</v>
      </c>
      <c r="J25" s="52">
        <v>41.271528207420445</v>
      </c>
      <c r="K25" s="50">
        <v>9006.58</v>
      </c>
      <c r="L25" s="52">
        <v>2.6</v>
      </c>
      <c r="M25" s="52">
        <v>645.78</v>
      </c>
    </row>
    <row r="26" spans="1:13" ht="14.85" customHeight="1" x14ac:dyDescent="0.2">
      <c r="A26" s="48">
        <v>2022</v>
      </c>
      <c r="B26" s="55"/>
      <c r="C26" s="50">
        <v>23264.639999999999</v>
      </c>
      <c r="D26" s="50">
        <v>11499.136</v>
      </c>
      <c r="E26" s="50">
        <v>11765.504000000001</v>
      </c>
      <c r="F26" s="51">
        <v>2819.1689999999999</v>
      </c>
      <c r="G26" s="51">
        <v>16359.678</v>
      </c>
      <c r="H26" s="51">
        <v>4085.7930000000001</v>
      </c>
      <c r="I26" s="52">
        <v>97.74</v>
      </c>
      <c r="J26" s="52">
        <v>42.207199921661051</v>
      </c>
      <c r="K26" s="50">
        <v>9089.4500000000007</v>
      </c>
      <c r="L26" s="52">
        <v>2.56</v>
      </c>
      <c r="M26" s="52">
        <v>642.72</v>
      </c>
    </row>
    <row r="27" spans="1:13" ht="14.85" customHeight="1" x14ac:dyDescent="0.2">
      <c r="A27" s="48">
        <v>2023</v>
      </c>
      <c r="C27" s="56">
        <v>23420.441999999999</v>
      </c>
      <c r="D27" s="50">
        <v>11553.267</v>
      </c>
      <c r="E27" s="50">
        <v>11867.174999999999</v>
      </c>
      <c r="F27" s="51">
        <v>2793.413</v>
      </c>
      <c r="G27" s="51">
        <v>16330.044</v>
      </c>
      <c r="H27" s="51">
        <v>4296.9849999999997</v>
      </c>
      <c r="I27" s="52">
        <v>97.35</v>
      </c>
      <c r="J27" s="52">
        <v>43.419344124241185</v>
      </c>
      <c r="K27" s="50">
        <v>9240.8230000000003</v>
      </c>
      <c r="L27" s="52">
        <v>2.5299999999999998</v>
      </c>
      <c r="M27" s="52">
        <v>647.02</v>
      </c>
    </row>
    <row r="28" spans="1:13" ht="14.4" customHeight="1" x14ac:dyDescent="0.2">
      <c r="A28" s="57" t="s">
        <v>317</v>
      </c>
      <c r="B28" s="53"/>
      <c r="C28" s="50"/>
      <c r="D28" s="50"/>
      <c r="E28" s="50"/>
      <c r="F28" s="50"/>
      <c r="G28" s="50"/>
      <c r="H28" s="50"/>
      <c r="I28" s="50"/>
      <c r="J28" s="50"/>
      <c r="K28" s="50"/>
    </row>
    <row r="29" spans="1:13" ht="14.4" customHeight="1" x14ac:dyDescent="0.2">
      <c r="A29" s="58" t="s">
        <v>318</v>
      </c>
      <c r="B29" s="53"/>
      <c r="C29" s="56">
        <v>4041.12</v>
      </c>
      <c r="D29" s="50">
        <v>1965.4449999999999</v>
      </c>
      <c r="E29" s="50">
        <v>2075.6750000000002</v>
      </c>
      <c r="F29" s="51">
        <v>456.75</v>
      </c>
      <c r="G29" s="51">
        <v>2856.1930000000002</v>
      </c>
      <c r="H29" s="51">
        <v>728.17700000000002</v>
      </c>
      <c r="I29" s="52">
        <v>94.69</v>
      </c>
      <c r="J29" s="52">
        <v>41.486237099523734</v>
      </c>
      <c r="K29" s="50">
        <v>1671.07</v>
      </c>
      <c r="L29" s="52">
        <v>2.42</v>
      </c>
      <c r="M29" s="52">
        <v>1968.81</v>
      </c>
    </row>
    <row r="30" spans="1:13" ht="14.4" customHeight="1" x14ac:dyDescent="0.2">
      <c r="A30" s="58" t="s">
        <v>319</v>
      </c>
      <c r="B30" s="53"/>
      <c r="C30" s="56">
        <v>2511.886</v>
      </c>
      <c r="D30" s="50">
        <v>1187.0640000000001</v>
      </c>
      <c r="E30" s="50">
        <v>1324.8219999999999</v>
      </c>
      <c r="F30" s="51">
        <v>310.06900000000002</v>
      </c>
      <c r="G30" s="51">
        <v>1648.662</v>
      </c>
      <c r="H30" s="51">
        <v>553.15499999999997</v>
      </c>
      <c r="I30" s="52">
        <v>89.6</v>
      </c>
      <c r="J30" s="52">
        <v>52.359064502002227</v>
      </c>
      <c r="K30" s="50">
        <v>1065.0319999999999</v>
      </c>
      <c r="L30" s="52">
        <v>2.36</v>
      </c>
      <c r="M30" s="52">
        <v>9241.68</v>
      </c>
    </row>
    <row r="31" spans="1:13" ht="14.4" customHeight="1" x14ac:dyDescent="0.2">
      <c r="A31" s="58" t="s">
        <v>320</v>
      </c>
      <c r="B31" s="53"/>
      <c r="C31" s="56">
        <v>2317.4450000000002</v>
      </c>
      <c r="D31" s="50">
        <v>1142.7860000000001</v>
      </c>
      <c r="E31" s="50">
        <v>1174.6590000000001</v>
      </c>
      <c r="F31" s="51">
        <v>318.72899999999998</v>
      </c>
      <c r="G31" s="51">
        <v>1649.777</v>
      </c>
      <c r="H31" s="51">
        <v>348.93900000000002</v>
      </c>
      <c r="I31" s="52">
        <v>97.29</v>
      </c>
      <c r="J31" s="52">
        <v>40.470196881154244</v>
      </c>
      <c r="K31" s="50">
        <v>903.48099999999999</v>
      </c>
      <c r="L31" s="52">
        <v>2.57</v>
      </c>
      <c r="M31" s="52">
        <v>1898.06</v>
      </c>
    </row>
    <row r="32" spans="1:13" ht="14.4" customHeight="1" x14ac:dyDescent="0.2">
      <c r="A32" s="58" t="s">
        <v>321</v>
      </c>
      <c r="B32" s="53"/>
      <c r="C32" s="56">
        <v>2845.9090000000001</v>
      </c>
      <c r="D32" s="50">
        <v>1391.681</v>
      </c>
      <c r="E32" s="50">
        <v>1454.2280000000001</v>
      </c>
      <c r="F32" s="51">
        <v>377.91500000000002</v>
      </c>
      <c r="G32" s="51">
        <v>2018.693</v>
      </c>
      <c r="H32" s="51">
        <v>449.30099999999999</v>
      </c>
      <c r="I32" s="52">
        <v>95.7</v>
      </c>
      <c r="J32" s="52">
        <v>40.977800983111351</v>
      </c>
      <c r="K32" s="50">
        <v>1059.625</v>
      </c>
      <c r="L32" s="52">
        <v>2.69</v>
      </c>
      <c r="M32" s="52">
        <v>1284.8900000000001</v>
      </c>
    </row>
    <row r="33" spans="1:13" ht="14.4" customHeight="1" x14ac:dyDescent="0.2">
      <c r="A33" s="58" t="s">
        <v>322</v>
      </c>
      <c r="B33" s="53"/>
      <c r="C33" s="56">
        <v>1859.9459999999999</v>
      </c>
      <c r="D33" s="50">
        <v>923.15200000000004</v>
      </c>
      <c r="E33" s="50">
        <v>936.79399999999998</v>
      </c>
      <c r="F33" s="51">
        <v>211.7</v>
      </c>
      <c r="G33" s="51">
        <v>1299.1769999999999</v>
      </c>
      <c r="H33" s="51">
        <v>349.06900000000002</v>
      </c>
      <c r="I33" s="52">
        <v>98.54</v>
      </c>
      <c r="J33" s="52">
        <v>43.16340267723335</v>
      </c>
      <c r="K33" s="50">
        <v>727.13699999999994</v>
      </c>
      <c r="L33" s="52">
        <v>2.56</v>
      </c>
      <c r="M33" s="52">
        <v>848.65</v>
      </c>
    </row>
    <row r="34" spans="1:13" ht="14.4" customHeight="1" x14ac:dyDescent="0.2">
      <c r="A34" s="58" t="s">
        <v>323</v>
      </c>
      <c r="B34" s="53"/>
      <c r="C34" s="56">
        <v>2737.9409999999998</v>
      </c>
      <c r="D34" s="50">
        <v>1343.106</v>
      </c>
      <c r="E34" s="50">
        <v>1394.835</v>
      </c>
      <c r="F34" s="51">
        <v>305.93299999999999</v>
      </c>
      <c r="G34" s="51">
        <v>1908.962</v>
      </c>
      <c r="H34" s="51">
        <v>523.04600000000005</v>
      </c>
      <c r="I34" s="52">
        <v>96.29</v>
      </c>
      <c r="J34" s="52">
        <v>43.425641788574104</v>
      </c>
      <c r="K34" s="50">
        <v>1150.7750000000001</v>
      </c>
      <c r="L34" s="52">
        <v>2.38</v>
      </c>
      <c r="M34" s="52">
        <v>927.45</v>
      </c>
    </row>
    <row r="35" spans="1:13" ht="14.4" customHeight="1" x14ac:dyDescent="0.2">
      <c r="A35" s="58" t="s">
        <v>324</v>
      </c>
      <c r="B35" s="53"/>
      <c r="C35" s="56">
        <v>449.89</v>
      </c>
      <c r="D35" s="50">
        <v>225.87299999999999</v>
      </c>
      <c r="E35" s="50">
        <v>224.017</v>
      </c>
      <c r="F35" s="51">
        <v>50.753</v>
      </c>
      <c r="G35" s="51">
        <v>312.62900000000002</v>
      </c>
      <c r="H35" s="51">
        <v>86.507999999999996</v>
      </c>
      <c r="I35" s="52">
        <v>100.83</v>
      </c>
      <c r="J35" s="52">
        <v>43.905395852592051</v>
      </c>
      <c r="K35" s="50">
        <v>178.65199999999999</v>
      </c>
      <c r="L35" s="52">
        <v>2.52</v>
      </c>
      <c r="M35" s="52">
        <v>209.87</v>
      </c>
    </row>
    <row r="36" spans="1:13" ht="14.4" customHeight="1" x14ac:dyDescent="0.2">
      <c r="A36" s="58" t="s">
        <v>325</v>
      </c>
      <c r="B36" s="53"/>
      <c r="C36" s="56">
        <v>589.28899999999999</v>
      </c>
      <c r="D36" s="50">
        <v>299.93299999999999</v>
      </c>
      <c r="E36" s="50">
        <v>289.35599999999999</v>
      </c>
      <c r="F36" s="51">
        <v>91.192999999999998</v>
      </c>
      <c r="G36" s="51">
        <v>415.524</v>
      </c>
      <c r="H36" s="51">
        <v>82.572000000000003</v>
      </c>
      <c r="I36" s="52">
        <v>103.66</v>
      </c>
      <c r="J36" s="52">
        <v>41.818282457812309</v>
      </c>
      <c r="K36" s="50">
        <v>220.893</v>
      </c>
      <c r="L36" s="52">
        <v>2.67</v>
      </c>
      <c r="M36" s="52">
        <v>412.8</v>
      </c>
    </row>
    <row r="37" spans="1:13" ht="14.4" customHeight="1" x14ac:dyDescent="0.2">
      <c r="A37" s="58" t="s">
        <v>326</v>
      </c>
      <c r="B37" s="53"/>
      <c r="C37" s="56">
        <v>534.57500000000005</v>
      </c>
      <c r="D37" s="50">
        <v>274.92</v>
      </c>
      <c r="E37" s="50">
        <v>259.65499999999997</v>
      </c>
      <c r="F37" s="51">
        <v>61.335000000000001</v>
      </c>
      <c r="G37" s="51">
        <v>372.673</v>
      </c>
      <c r="H37" s="51">
        <v>100.56699999999999</v>
      </c>
      <c r="I37" s="52">
        <v>105.88</v>
      </c>
      <c r="J37" s="52">
        <v>43.443447741049127</v>
      </c>
      <c r="K37" s="50">
        <v>199.642</v>
      </c>
      <c r="L37" s="52">
        <v>2.68</v>
      </c>
      <c r="M37" s="52">
        <v>293.67</v>
      </c>
    </row>
    <row r="38" spans="1:13" ht="14.4" customHeight="1" x14ac:dyDescent="0.2">
      <c r="A38" s="58" t="s">
        <v>327</v>
      </c>
      <c r="B38" s="53"/>
      <c r="C38" s="56">
        <v>1239.048</v>
      </c>
      <c r="D38" s="50">
        <v>628.06500000000005</v>
      </c>
      <c r="E38" s="50">
        <v>610.98299999999995</v>
      </c>
      <c r="F38" s="51">
        <v>147.697</v>
      </c>
      <c r="G38" s="51">
        <v>860.02200000000005</v>
      </c>
      <c r="H38" s="51">
        <v>231.32900000000001</v>
      </c>
      <c r="I38" s="52">
        <v>102.8</v>
      </c>
      <c r="J38" s="52">
        <v>44.071663283032294</v>
      </c>
      <c r="K38" s="50">
        <v>406.38499999999999</v>
      </c>
      <c r="L38" s="52">
        <v>3.05</v>
      </c>
      <c r="M38" s="52">
        <v>1153.25</v>
      </c>
    </row>
    <row r="39" spans="1:13" ht="14.4" customHeight="1" x14ac:dyDescent="0.2">
      <c r="A39" s="58" t="s">
        <v>328</v>
      </c>
      <c r="B39" s="53"/>
      <c r="C39" s="56">
        <v>477.09399999999999</v>
      </c>
      <c r="D39" s="50">
        <v>242.99299999999999</v>
      </c>
      <c r="E39" s="50">
        <v>234.101</v>
      </c>
      <c r="F39" s="51">
        <v>48.771000000000001</v>
      </c>
      <c r="G39" s="51">
        <v>328.92599999999999</v>
      </c>
      <c r="H39" s="51">
        <v>99.397000000000006</v>
      </c>
      <c r="I39" s="52">
        <v>103.8</v>
      </c>
      <c r="J39" s="52">
        <v>45.045998188042297</v>
      </c>
      <c r="K39" s="50">
        <v>180.637</v>
      </c>
      <c r="L39" s="52">
        <v>2.64</v>
      </c>
      <c r="M39" s="52">
        <v>116.18</v>
      </c>
    </row>
    <row r="40" spans="1:13" ht="14.4" customHeight="1" x14ac:dyDescent="0.2">
      <c r="A40" s="58" t="s">
        <v>329</v>
      </c>
      <c r="B40" s="53"/>
      <c r="C40" s="56">
        <v>659.46799999999996</v>
      </c>
      <c r="D40" s="50">
        <v>340.08199999999999</v>
      </c>
      <c r="E40" s="50">
        <v>319.38600000000002</v>
      </c>
      <c r="F40" s="51">
        <v>68.769000000000005</v>
      </c>
      <c r="G40" s="51">
        <v>454.673</v>
      </c>
      <c r="H40" s="51">
        <v>136.02600000000001</v>
      </c>
      <c r="I40" s="52">
        <v>106.48</v>
      </c>
      <c r="J40" s="52">
        <v>45.042261141523689</v>
      </c>
      <c r="K40" s="50">
        <v>246.97399999999999</v>
      </c>
      <c r="L40" s="52">
        <v>2.67</v>
      </c>
      <c r="M40" s="52">
        <v>510.89</v>
      </c>
    </row>
    <row r="41" spans="1:13" ht="14.4" customHeight="1" x14ac:dyDescent="0.2">
      <c r="A41" s="58" t="s">
        <v>330</v>
      </c>
      <c r="B41" s="53"/>
      <c r="C41" s="56">
        <v>484.56</v>
      </c>
      <c r="D41" s="50">
        <v>250.858</v>
      </c>
      <c r="E41" s="50">
        <v>233.702</v>
      </c>
      <c r="F41" s="51">
        <v>41.188000000000002</v>
      </c>
      <c r="G41" s="51">
        <v>335.00400000000002</v>
      </c>
      <c r="H41" s="51">
        <v>108.36799999999999</v>
      </c>
      <c r="I41" s="52">
        <v>107.34</v>
      </c>
      <c r="J41" s="52">
        <v>44.64304903822044</v>
      </c>
      <c r="K41" s="50">
        <v>186.43100000000001</v>
      </c>
      <c r="L41" s="52">
        <v>2.6</v>
      </c>
      <c r="M41" s="52">
        <v>254.54</v>
      </c>
    </row>
    <row r="42" spans="1:13" ht="14.4" customHeight="1" x14ac:dyDescent="0.2">
      <c r="A42" s="58" t="s">
        <v>331</v>
      </c>
      <c r="B42" s="53"/>
      <c r="C42" s="56">
        <v>794.99699999999996</v>
      </c>
      <c r="D42" s="50">
        <v>402.91699999999997</v>
      </c>
      <c r="E42" s="50">
        <v>392.08</v>
      </c>
      <c r="F42" s="51">
        <v>79.912999999999997</v>
      </c>
      <c r="G42" s="51">
        <v>554.98599999999999</v>
      </c>
      <c r="H42" s="51">
        <v>160.09800000000001</v>
      </c>
      <c r="I42" s="52">
        <v>102.76</v>
      </c>
      <c r="J42" s="52">
        <v>43.246316123289596</v>
      </c>
      <c r="K42" s="50">
        <v>297.81299999999999</v>
      </c>
      <c r="L42" s="52">
        <v>2.67</v>
      </c>
      <c r="M42" s="52">
        <v>286.42</v>
      </c>
    </row>
    <row r="43" spans="1:13" ht="14.4" customHeight="1" x14ac:dyDescent="0.2">
      <c r="A43" s="58" t="s">
        <v>332</v>
      </c>
      <c r="B43" s="53"/>
      <c r="C43" s="56">
        <v>211.54400000000001</v>
      </c>
      <c r="D43" s="50">
        <v>107.95399999999999</v>
      </c>
      <c r="E43" s="50">
        <v>103.59</v>
      </c>
      <c r="F43" s="51">
        <v>23.268000000000001</v>
      </c>
      <c r="G43" s="51">
        <v>147.26400000000001</v>
      </c>
      <c r="H43" s="51">
        <v>41.012</v>
      </c>
      <c r="I43" s="52">
        <v>104.21</v>
      </c>
      <c r="J43" s="52">
        <v>43.649500217296826</v>
      </c>
      <c r="K43" s="50">
        <v>84.665000000000006</v>
      </c>
      <c r="L43" s="52">
        <v>2.5</v>
      </c>
      <c r="M43" s="52">
        <v>60.18</v>
      </c>
    </row>
    <row r="44" spans="1:13" ht="14.4" customHeight="1" x14ac:dyDescent="0.2">
      <c r="A44" s="58" t="s">
        <v>333</v>
      </c>
      <c r="B44" s="53"/>
      <c r="C44" s="56">
        <v>317.48899999999998</v>
      </c>
      <c r="D44" s="50">
        <v>159.649</v>
      </c>
      <c r="E44" s="50">
        <v>157.84</v>
      </c>
      <c r="F44" s="51">
        <v>35.601999999999997</v>
      </c>
      <c r="G44" s="51">
        <v>219.06700000000001</v>
      </c>
      <c r="H44" s="51">
        <v>62.82</v>
      </c>
      <c r="I44" s="52">
        <v>101.15</v>
      </c>
      <c r="J44" s="52">
        <v>44.927807474425634</v>
      </c>
      <c r="K44" s="50">
        <v>128.875</v>
      </c>
      <c r="L44" s="52">
        <v>2.46</v>
      </c>
      <c r="M44" s="52">
        <v>68.59</v>
      </c>
    </row>
    <row r="45" spans="1:13" ht="14.4" customHeight="1" x14ac:dyDescent="0.2">
      <c r="A45" s="58" t="s">
        <v>334</v>
      </c>
      <c r="B45" s="53"/>
      <c r="C45" s="56">
        <v>107.739</v>
      </c>
      <c r="D45" s="50">
        <v>55.207999999999998</v>
      </c>
      <c r="E45" s="50">
        <v>52.530999999999999</v>
      </c>
      <c r="F45" s="51">
        <v>10.513999999999999</v>
      </c>
      <c r="G45" s="51">
        <v>76.792000000000002</v>
      </c>
      <c r="H45" s="51">
        <v>20.433</v>
      </c>
      <c r="I45" s="52">
        <v>105.1</v>
      </c>
      <c r="J45" s="52">
        <v>40.299770809459318</v>
      </c>
      <c r="K45" s="50">
        <v>43.234999999999999</v>
      </c>
      <c r="L45" s="52">
        <v>2.4900000000000002</v>
      </c>
      <c r="M45" s="52">
        <v>849.25</v>
      </c>
    </row>
    <row r="46" spans="1:13" ht="14.4" customHeight="1" x14ac:dyDescent="0.2">
      <c r="A46" s="58" t="s">
        <v>335</v>
      </c>
      <c r="B46" s="53"/>
      <c r="C46" s="56">
        <v>362.255</v>
      </c>
      <c r="D46" s="50">
        <v>180.125</v>
      </c>
      <c r="E46" s="50">
        <v>182.13</v>
      </c>
      <c r="F46" s="51">
        <v>34.945</v>
      </c>
      <c r="G46" s="51">
        <v>253.97200000000001</v>
      </c>
      <c r="H46" s="51">
        <v>73.337999999999994</v>
      </c>
      <c r="I46" s="52">
        <v>98.9</v>
      </c>
      <c r="J46" s="52">
        <v>42.635802371915013</v>
      </c>
      <c r="K46" s="50">
        <v>159.249</v>
      </c>
      <c r="L46" s="52">
        <v>2.27</v>
      </c>
      <c r="M46" s="52">
        <v>2728.67</v>
      </c>
    </row>
    <row r="47" spans="1:13" ht="14.4" customHeight="1" x14ac:dyDescent="0.2">
      <c r="A47" s="58" t="s">
        <v>336</v>
      </c>
      <c r="B47" s="53"/>
      <c r="C47" s="56">
        <v>456.47500000000002</v>
      </c>
      <c r="D47" s="50">
        <v>225.22499999999999</v>
      </c>
      <c r="E47" s="50">
        <v>231.25</v>
      </c>
      <c r="F47" s="51">
        <v>72.424999999999997</v>
      </c>
      <c r="G47" s="51">
        <v>316.65600000000001</v>
      </c>
      <c r="H47" s="51">
        <v>67.394000000000005</v>
      </c>
      <c r="I47" s="52">
        <v>97.39</v>
      </c>
      <c r="J47" s="52">
        <v>44.15485574250922</v>
      </c>
      <c r="K47" s="50">
        <v>179.33199999999999</v>
      </c>
      <c r="L47" s="52">
        <v>2.5499999999999998</v>
      </c>
      <c r="M47" s="52">
        <v>4382.75</v>
      </c>
    </row>
    <row r="48" spans="1:13" ht="14.4" customHeight="1" x14ac:dyDescent="0.2">
      <c r="A48" s="58" t="s">
        <v>337</v>
      </c>
      <c r="B48" s="53"/>
      <c r="C48" s="56">
        <v>263.584</v>
      </c>
      <c r="D48" s="50">
        <v>126.61</v>
      </c>
      <c r="E48" s="50">
        <v>136.97399999999999</v>
      </c>
      <c r="F48" s="51">
        <v>32.765999999999998</v>
      </c>
      <c r="G48" s="51">
        <v>182.39</v>
      </c>
      <c r="H48" s="51">
        <v>48.427999999999997</v>
      </c>
      <c r="I48" s="52">
        <v>92.43</v>
      </c>
      <c r="J48" s="52">
        <v>44.516694994243103</v>
      </c>
      <c r="K48" s="50">
        <v>103.384</v>
      </c>
      <c r="L48" s="52">
        <v>2.5499999999999998</v>
      </c>
      <c r="M48" s="52">
        <v>4391.1899999999996</v>
      </c>
    </row>
    <row r="49" spans="1:17" ht="21.15" customHeight="1" x14ac:dyDescent="0.2">
      <c r="A49" s="59" t="s">
        <v>338</v>
      </c>
      <c r="B49" s="53"/>
      <c r="C49" s="56"/>
      <c r="D49" s="50"/>
      <c r="E49" s="50"/>
      <c r="F49" s="51"/>
      <c r="G49" s="51"/>
      <c r="H49" s="51"/>
      <c r="I49" s="52"/>
      <c r="J49" s="52"/>
      <c r="K49" s="50"/>
      <c r="L49" s="52"/>
      <c r="M49" s="52"/>
    </row>
    <row r="50" spans="1:17" ht="14.4" customHeight="1" x14ac:dyDescent="0.2">
      <c r="A50" s="58" t="s">
        <v>339</v>
      </c>
      <c r="B50" s="53"/>
      <c r="C50" s="56">
        <v>144.149</v>
      </c>
      <c r="D50" s="50">
        <v>71.542000000000002</v>
      </c>
      <c r="E50" s="50">
        <v>72.606999999999999</v>
      </c>
      <c r="F50" s="51">
        <v>11.752000000000001</v>
      </c>
      <c r="G50" s="51">
        <v>107.479</v>
      </c>
      <c r="H50" s="51">
        <v>24.917999999999999</v>
      </c>
      <c r="I50" s="52">
        <v>98.53</v>
      </c>
      <c r="J50" s="52">
        <v>34.118292875817602</v>
      </c>
      <c r="K50" s="50">
        <v>43.829000000000001</v>
      </c>
      <c r="L50" s="52">
        <v>3.29</v>
      </c>
      <c r="M50" s="52">
        <v>950.5</v>
      </c>
    </row>
    <row r="51" spans="1:17" ht="14.4" customHeight="1" x14ac:dyDescent="0.2">
      <c r="A51" s="58" t="s">
        <v>340</v>
      </c>
      <c r="B51" s="53"/>
      <c r="C51" s="56">
        <v>14.039</v>
      </c>
      <c r="D51" s="50">
        <v>8.0790000000000006</v>
      </c>
      <c r="E51" s="50">
        <v>5.96</v>
      </c>
      <c r="F51" s="51">
        <v>1.4259999999999999</v>
      </c>
      <c r="G51" s="51">
        <v>10.523</v>
      </c>
      <c r="H51" s="51">
        <v>2.09</v>
      </c>
      <c r="I51" s="52">
        <v>135.55000000000001</v>
      </c>
      <c r="J51" s="52">
        <v>33.412524945357788</v>
      </c>
      <c r="K51" s="50">
        <v>3.7069999999999999</v>
      </c>
      <c r="L51" s="52">
        <v>3.79</v>
      </c>
      <c r="M51" s="52">
        <v>487.47</v>
      </c>
    </row>
    <row r="52" spans="1:17" ht="5.0999999999999996" customHeight="1" x14ac:dyDescent="0.2">
      <c r="A52" s="60"/>
      <c r="B52" s="61"/>
      <c r="C52" s="62"/>
      <c r="D52" s="63"/>
      <c r="E52" s="63"/>
      <c r="F52" s="64"/>
      <c r="G52" s="60"/>
      <c r="H52" s="60"/>
      <c r="I52" s="60"/>
      <c r="J52" s="60"/>
      <c r="K52" s="60"/>
      <c r="L52" s="60"/>
      <c r="M52" s="60"/>
    </row>
    <row r="53" spans="1:17" ht="3.15" customHeight="1" x14ac:dyDescent="0.2">
      <c r="C53" s="65"/>
      <c r="D53" s="65"/>
      <c r="E53" s="65"/>
    </row>
    <row r="54" spans="1:17" s="34" customFormat="1" ht="12.15" customHeight="1" x14ac:dyDescent="0.2">
      <c r="A54" s="96" t="s">
        <v>341</v>
      </c>
      <c r="B54" s="97"/>
      <c r="C54" s="97"/>
      <c r="D54" s="97"/>
      <c r="E54" s="97"/>
      <c r="F54" s="97"/>
      <c r="G54" s="97"/>
      <c r="Q54" s="38"/>
    </row>
    <row r="55" spans="1:17" s="34" customFormat="1" ht="12.15" customHeight="1" x14ac:dyDescent="0.2">
      <c r="A55" s="66" t="s">
        <v>342</v>
      </c>
      <c r="Q55" s="38"/>
    </row>
    <row r="56" spans="1:17" ht="12.15" customHeight="1" x14ac:dyDescent="0.2"/>
    <row r="57" spans="1:17" x14ac:dyDescent="0.2">
      <c r="A57" s="67"/>
      <c r="B57" s="68"/>
      <c r="C57" s="68"/>
      <c r="D57" s="68"/>
      <c r="E57" s="68"/>
      <c r="F57" s="68"/>
      <c r="G57" s="34"/>
      <c r="H57" s="34"/>
      <c r="I57" s="34"/>
      <c r="J57" s="34"/>
      <c r="K57" s="34"/>
      <c r="L57" s="34"/>
      <c r="M57" s="34"/>
    </row>
  </sheetData>
  <mergeCells count="17">
    <mergeCell ref="A5:M5"/>
    <mergeCell ref="A8:B11"/>
    <mergeCell ref="C8:H8"/>
    <mergeCell ref="I8:I11"/>
    <mergeCell ref="J8:J11"/>
    <mergeCell ref="K8:K11"/>
    <mergeCell ref="L8:L11"/>
    <mergeCell ref="M8:M11"/>
    <mergeCell ref="C9:C11"/>
    <mergeCell ref="D9:E9"/>
    <mergeCell ref="A54:G54"/>
    <mergeCell ref="F9:H9"/>
    <mergeCell ref="D10:D11"/>
    <mergeCell ref="E10:E11"/>
    <mergeCell ref="F10:F11"/>
    <mergeCell ref="G10:G11"/>
    <mergeCell ref="H10:H11"/>
  </mergeCells>
  <pageMargins left="0.62992125984251968" right="0.62992125984251968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D057-9780-4D6D-84E7-427250FB2C1B}">
  <dimension ref="A1:N13"/>
  <sheetViews>
    <sheetView workbookViewId="0">
      <selection activeCell="I20" sqref="I20"/>
    </sheetView>
  </sheetViews>
  <sheetFormatPr defaultRowHeight="14.4" x14ac:dyDescent="0.3"/>
  <cols>
    <col min="13" max="13" width="67.109375" customWidth="1"/>
    <col min="14" max="14" width="11" bestFit="1" customWidth="1"/>
  </cols>
  <sheetData>
    <row r="1" spans="1:14" x14ac:dyDescent="0.3">
      <c r="A1" t="s">
        <v>130</v>
      </c>
      <c r="B1" s="15" t="s">
        <v>131</v>
      </c>
      <c r="C1" t="s">
        <v>132</v>
      </c>
      <c r="D1" s="15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139</v>
      </c>
      <c r="K1" t="s">
        <v>140</v>
      </c>
      <c r="L1" t="s">
        <v>141</v>
      </c>
    </row>
    <row r="2" spans="1:14" x14ac:dyDescent="0.3">
      <c r="A2" t="s">
        <v>80</v>
      </c>
      <c r="B2" s="15" t="s">
        <v>142</v>
      </c>
      <c r="C2" t="s">
        <v>143</v>
      </c>
      <c r="D2" s="15" t="s">
        <v>144</v>
      </c>
      <c r="E2">
        <v>3535579</v>
      </c>
      <c r="F2">
        <v>3816680</v>
      </c>
      <c r="G2">
        <v>4009267</v>
      </c>
      <c r="H2">
        <v>4191776</v>
      </c>
      <c r="I2">
        <v>4398070</v>
      </c>
      <c r="J2">
        <v>4541854</v>
      </c>
      <c r="K2">
        <v>4601157</v>
      </c>
      <c r="L2">
        <v>4602768</v>
      </c>
    </row>
    <row r="3" spans="1:14" x14ac:dyDescent="0.3">
      <c r="B3" s="15"/>
      <c r="D3" s="15"/>
    </row>
    <row r="4" spans="1:14" x14ac:dyDescent="0.3">
      <c r="B4" s="15"/>
      <c r="D4" s="15"/>
    </row>
    <row r="5" spans="1:14" x14ac:dyDescent="0.3">
      <c r="B5" s="15"/>
      <c r="D5" s="15"/>
      <c r="N5">
        <f>AVERAGE(E2:L2)</f>
        <v>4212143.875</v>
      </c>
    </row>
    <row r="6" spans="1:14" x14ac:dyDescent="0.3">
      <c r="A6" t="s">
        <v>145</v>
      </c>
      <c r="B6" s="15"/>
      <c r="D6" s="15"/>
    </row>
    <row r="7" spans="1:14" x14ac:dyDescent="0.3">
      <c r="A7" t="s">
        <v>146</v>
      </c>
      <c r="M7" s="79" t="s">
        <v>147</v>
      </c>
    </row>
    <row r="9" spans="1:14" x14ac:dyDescent="0.3">
      <c r="M9" s="78" t="s">
        <v>148</v>
      </c>
      <c r="N9" s="78">
        <f>10/L2*100000</f>
        <v>0.21726057016125949</v>
      </c>
    </row>
    <row r="10" spans="1:14" x14ac:dyDescent="0.3">
      <c r="M10" s="78" t="s">
        <v>149</v>
      </c>
      <c r="N10" s="78">
        <f>10/(AVERAGE(E2:L2))*100000</f>
        <v>0.2374087945891924</v>
      </c>
    </row>
    <row r="12" spans="1:14" x14ac:dyDescent="0.3">
      <c r="M12" s="80" t="s">
        <v>150</v>
      </c>
      <c r="N12" s="81">
        <f>N10/8</f>
        <v>2.9676099323649049E-2</v>
      </c>
    </row>
    <row r="13" spans="1:14" x14ac:dyDescent="0.3">
      <c r="M13" s="79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66EA-3E13-4EB0-9743-846E2F9354EE}">
  <dimension ref="A1:I9"/>
  <sheetViews>
    <sheetView workbookViewId="0">
      <selection activeCell="A14" sqref="A14"/>
    </sheetView>
  </sheetViews>
  <sheetFormatPr defaultRowHeight="14.4" x14ac:dyDescent="0.3"/>
  <cols>
    <col min="1" max="1" width="49.33203125" bestFit="1" customWidth="1"/>
    <col min="5" max="5" width="12.88671875" bestFit="1" customWidth="1"/>
    <col min="9" max="9" width="12.88671875" bestFit="1" customWidth="1"/>
  </cols>
  <sheetData>
    <row r="1" spans="1:9" x14ac:dyDescent="0.3">
      <c r="A1" t="s">
        <v>130</v>
      </c>
      <c r="B1" s="15" t="s">
        <v>131</v>
      </c>
      <c r="C1" t="s">
        <v>132</v>
      </c>
      <c r="D1" s="15" t="s">
        <v>133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</row>
    <row r="2" spans="1:9" x14ac:dyDescent="0.3">
      <c r="A2" t="s">
        <v>66</v>
      </c>
      <c r="B2" s="15" t="s">
        <v>157</v>
      </c>
      <c r="C2" t="s">
        <v>143</v>
      </c>
      <c r="D2" s="15" t="s">
        <v>144</v>
      </c>
      <c r="E2">
        <v>67571107</v>
      </c>
      <c r="F2">
        <v>67764304</v>
      </c>
      <c r="G2">
        <v>67971311</v>
      </c>
      <c r="H2">
        <v>68170228</v>
      </c>
      <c r="I2">
        <v>68288544</v>
      </c>
    </row>
    <row r="3" spans="1:9" x14ac:dyDescent="0.3">
      <c r="B3" s="15"/>
      <c r="D3" s="15"/>
    </row>
    <row r="4" spans="1:9" x14ac:dyDescent="0.3">
      <c r="B4" s="15"/>
      <c r="D4" s="15"/>
    </row>
    <row r="5" spans="1:9" x14ac:dyDescent="0.3">
      <c r="B5" s="15"/>
      <c r="D5" s="15"/>
    </row>
    <row r="6" spans="1:9" x14ac:dyDescent="0.3">
      <c r="A6" t="s">
        <v>145</v>
      </c>
      <c r="B6" t="s">
        <v>158</v>
      </c>
      <c r="E6">
        <v>2024</v>
      </c>
    </row>
    <row r="7" spans="1:9" x14ac:dyDescent="0.3">
      <c r="A7" t="s">
        <v>146</v>
      </c>
      <c r="B7" t="s">
        <v>159</v>
      </c>
      <c r="E7">
        <v>68288544</v>
      </c>
    </row>
    <row r="8" spans="1:9" x14ac:dyDescent="0.3">
      <c r="B8" t="s">
        <v>160</v>
      </c>
      <c r="E8">
        <v>341</v>
      </c>
    </row>
    <row r="9" spans="1:9" x14ac:dyDescent="0.3">
      <c r="B9" t="s">
        <v>161</v>
      </c>
      <c r="E9">
        <f>E8/E7*100000</f>
        <v>0.49935169213741037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9CFD7-5358-4D0F-A695-F8C0F0B685A8}">
  <dimension ref="A1:AY32"/>
  <sheetViews>
    <sheetView workbookViewId="0">
      <selection activeCell="H33" sqref="H33"/>
    </sheetView>
  </sheetViews>
  <sheetFormatPr defaultRowHeight="14.4" x14ac:dyDescent="0.3"/>
  <cols>
    <col min="3" max="3" width="14.6640625" bestFit="1" customWidth="1"/>
    <col min="4" max="4" width="11.5546875" bestFit="1" customWidth="1"/>
    <col min="5" max="5" width="12.88671875" bestFit="1" customWidth="1"/>
    <col min="7" max="7" width="18.109375" bestFit="1" customWidth="1"/>
    <col min="8" max="8" width="18.33203125" bestFit="1" customWidth="1"/>
    <col min="9" max="9" width="57.33203125" bestFit="1" customWidth="1"/>
    <col min="10" max="10" width="12" bestFit="1" customWidth="1"/>
  </cols>
  <sheetData>
    <row r="1" spans="1:23" x14ac:dyDescent="0.3">
      <c r="A1" t="s">
        <v>130</v>
      </c>
      <c r="B1" s="15" t="s">
        <v>131</v>
      </c>
      <c r="C1" t="s">
        <v>132</v>
      </c>
      <c r="D1" s="15" t="s">
        <v>133</v>
      </c>
      <c r="E1" t="s">
        <v>162</v>
      </c>
      <c r="F1" t="s">
        <v>163</v>
      </c>
      <c r="G1" t="s">
        <v>164</v>
      </c>
      <c r="H1" t="s">
        <v>165</v>
      </c>
      <c r="I1" t="s">
        <v>166</v>
      </c>
      <c r="J1" t="s">
        <v>167</v>
      </c>
      <c r="K1" t="s">
        <v>168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  <c r="Q1" t="s">
        <v>139</v>
      </c>
      <c r="R1" t="s">
        <v>140</v>
      </c>
      <c r="S1" t="s">
        <v>141</v>
      </c>
      <c r="T1" t="s">
        <v>152</v>
      </c>
      <c r="U1" t="s">
        <v>153</v>
      </c>
      <c r="V1" t="s">
        <v>154</v>
      </c>
      <c r="W1" t="s">
        <v>155</v>
      </c>
    </row>
    <row r="2" spans="1:23" x14ac:dyDescent="0.3">
      <c r="A2" t="s">
        <v>28</v>
      </c>
      <c r="B2" s="15" t="s">
        <v>169</v>
      </c>
      <c r="C2" t="s">
        <v>143</v>
      </c>
      <c r="D2" s="15" t="s">
        <v>144</v>
      </c>
      <c r="E2">
        <v>5419432</v>
      </c>
      <c r="F2">
        <v>5437272</v>
      </c>
      <c r="G2">
        <v>5461438</v>
      </c>
      <c r="H2">
        <v>5493621</v>
      </c>
      <c r="I2">
        <v>5523095</v>
      </c>
      <c r="J2">
        <v>5547683</v>
      </c>
      <c r="K2">
        <v>5570572</v>
      </c>
      <c r="L2">
        <v>5591572</v>
      </c>
      <c r="M2">
        <v>5614932</v>
      </c>
      <c r="N2">
        <v>5643475</v>
      </c>
      <c r="O2">
        <v>5683483</v>
      </c>
      <c r="P2">
        <v>5728010</v>
      </c>
      <c r="Q2">
        <v>5764980</v>
      </c>
      <c r="R2">
        <v>5793636</v>
      </c>
      <c r="S2">
        <v>5814422</v>
      </c>
      <c r="T2">
        <v>5831404</v>
      </c>
      <c r="U2">
        <v>5856733</v>
      </c>
      <c r="V2">
        <v>5903037</v>
      </c>
      <c r="W2">
        <v>5928585</v>
      </c>
    </row>
    <row r="3" spans="1:23" x14ac:dyDescent="0.3">
      <c r="B3" s="15"/>
      <c r="D3" s="15"/>
    </row>
    <row r="4" spans="1:23" x14ac:dyDescent="0.3">
      <c r="B4" s="15"/>
      <c r="D4" s="15"/>
    </row>
    <row r="5" spans="1:23" x14ac:dyDescent="0.3">
      <c r="B5" s="15"/>
      <c r="D5" s="15"/>
    </row>
    <row r="6" spans="1:23" x14ac:dyDescent="0.3">
      <c r="A6" t="s">
        <v>145</v>
      </c>
      <c r="B6" s="15"/>
      <c r="D6" s="15"/>
    </row>
    <row r="7" spans="1:23" x14ac:dyDescent="0.3">
      <c r="A7" t="s">
        <v>170</v>
      </c>
    </row>
    <row r="8" spans="1:23" x14ac:dyDescent="0.3">
      <c r="C8" t="s">
        <v>171</v>
      </c>
      <c r="D8" s="78"/>
      <c r="E8" s="78" t="s">
        <v>172</v>
      </c>
      <c r="F8" s="78" t="s">
        <v>173</v>
      </c>
      <c r="G8" s="78" t="s">
        <v>174</v>
      </c>
    </row>
    <row r="9" spans="1:23" x14ac:dyDescent="0.3">
      <c r="D9" s="78" t="s">
        <v>175</v>
      </c>
      <c r="E9" s="78">
        <f>AVERAGE(G2:I2)</f>
        <v>5492718</v>
      </c>
      <c r="F9" s="78">
        <v>11</v>
      </c>
      <c r="G9" s="78">
        <f>F9/E9*100000</f>
        <v>0.20026515106000342</v>
      </c>
    </row>
    <row r="10" spans="1:23" x14ac:dyDescent="0.3">
      <c r="D10" s="78" t="s">
        <v>176</v>
      </c>
      <c r="E10" s="78">
        <f>AVERAGE(J2:L2)</f>
        <v>5569942.333333333</v>
      </c>
      <c r="F10" s="78">
        <v>18</v>
      </c>
      <c r="G10" s="78">
        <f t="shared" ref="G10:G13" si="0">F10/E10*100000</f>
        <v>0.3231631302945267</v>
      </c>
    </row>
    <row r="11" spans="1:23" x14ac:dyDescent="0.3">
      <c r="D11" s="78" t="s">
        <v>177</v>
      </c>
      <c r="E11" s="78">
        <f>AVERAGE(M2:O2)</f>
        <v>5647296.666666667</v>
      </c>
      <c r="F11" s="78">
        <v>11</v>
      </c>
      <c r="G11" s="78">
        <f t="shared" si="0"/>
        <v>0.19478346276596059</v>
      </c>
    </row>
    <row r="12" spans="1:23" x14ac:dyDescent="0.3">
      <c r="D12" s="78" t="s">
        <v>178</v>
      </c>
      <c r="E12" s="78">
        <f>AVERAGE(P2:R2)</f>
        <v>5762208.666666667</v>
      </c>
      <c r="F12" s="78">
        <v>25</v>
      </c>
      <c r="G12" s="78">
        <f t="shared" si="0"/>
        <v>0.43386141402029521</v>
      </c>
    </row>
    <row r="13" spans="1:23" x14ac:dyDescent="0.3">
      <c r="D13" s="78" t="s">
        <v>179</v>
      </c>
      <c r="E13" s="78">
        <f>AVERAGE(S2:T2)</f>
        <v>5822913</v>
      </c>
      <c r="F13" s="78">
        <v>7</v>
      </c>
      <c r="G13" s="78">
        <f t="shared" si="0"/>
        <v>0.1202147447506085</v>
      </c>
    </row>
    <row r="14" spans="1:23" x14ac:dyDescent="0.3">
      <c r="D14" s="78"/>
      <c r="E14" s="78"/>
      <c r="F14" s="78"/>
      <c r="G14" s="78"/>
    </row>
    <row r="15" spans="1:23" x14ac:dyDescent="0.3">
      <c r="D15" s="78"/>
      <c r="E15" s="78"/>
      <c r="F15" s="78"/>
      <c r="G15" s="78" t="s">
        <v>180</v>
      </c>
    </row>
    <row r="16" spans="1:23" x14ac:dyDescent="0.3">
      <c r="D16" s="78">
        <v>2006</v>
      </c>
      <c r="E16" s="78">
        <v>5437272</v>
      </c>
      <c r="F16" s="78">
        <v>13</v>
      </c>
      <c r="G16" s="78">
        <f>F16/E16*100000</f>
        <v>0.23909048508148939</v>
      </c>
    </row>
    <row r="17" spans="1:51" x14ac:dyDescent="0.3">
      <c r="D17" s="78">
        <v>2009</v>
      </c>
      <c r="E17" s="78">
        <v>5523095</v>
      </c>
      <c r="F17" s="78">
        <v>22</v>
      </c>
      <c r="G17" s="78">
        <f t="shared" ref="G17:G21" si="1">F17/E17*100000</f>
        <v>0.39832738709002835</v>
      </c>
    </row>
    <row r="18" spans="1:51" x14ac:dyDescent="0.3">
      <c r="D18" s="78">
        <v>2012</v>
      </c>
      <c r="E18" s="78">
        <v>5591572</v>
      </c>
      <c r="F18" s="78">
        <v>35</v>
      </c>
      <c r="G18" s="78">
        <f t="shared" si="1"/>
        <v>0.62594204277437548</v>
      </c>
    </row>
    <row r="19" spans="1:51" x14ac:dyDescent="0.3">
      <c r="D19" s="78">
        <v>2015</v>
      </c>
      <c r="E19" s="78">
        <v>5683483</v>
      </c>
      <c r="F19" s="78">
        <v>42</v>
      </c>
      <c r="G19" s="78">
        <f t="shared" si="1"/>
        <v>0.73898347193085645</v>
      </c>
    </row>
    <row r="20" spans="1:51" x14ac:dyDescent="0.3">
      <c r="D20" s="78">
        <v>2018</v>
      </c>
      <c r="E20" s="78">
        <v>5793636</v>
      </c>
      <c r="F20" s="78">
        <v>59</v>
      </c>
      <c r="G20" s="78">
        <f t="shared" si="1"/>
        <v>1.0183587646859416</v>
      </c>
    </row>
    <row r="21" spans="1:51" x14ac:dyDescent="0.3">
      <c r="D21" s="78">
        <v>2021</v>
      </c>
      <c r="E21" s="78">
        <v>5856733</v>
      </c>
      <c r="F21" s="78">
        <v>62</v>
      </c>
      <c r="G21" s="78">
        <f t="shared" si="1"/>
        <v>1.0586106622924421</v>
      </c>
      <c r="H21" t="s">
        <v>171</v>
      </c>
      <c r="I21" s="78" t="s">
        <v>181</v>
      </c>
      <c r="J21" s="78">
        <f>85/U2*100000</f>
        <v>1.4513210692718961</v>
      </c>
    </row>
    <row r="22" spans="1:51" x14ac:dyDescent="0.3">
      <c r="I22" s="78" t="s">
        <v>182</v>
      </c>
      <c r="J22" s="78">
        <f>85/AVERAGE(AG26:AW26)*100000</f>
        <v>1.508732480953427</v>
      </c>
    </row>
    <row r="25" spans="1:51" x14ac:dyDescent="0.3">
      <c r="A25" t="s">
        <v>130</v>
      </c>
      <c r="B25" s="15" t="s">
        <v>131</v>
      </c>
      <c r="C25" t="s">
        <v>132</v>
      </c>
      <c r="D25" s="15" t="s">
        <v>133</v>
      </c>
      <c r="E25" t="s">
        <v>183</v>
      </c>
      <c r="F25" t="s">
        <v>184</v>
      </c>
      <c r="G25" t="s">
        <v>185</v>
      </c>
      <c r="H25" t="s">
        <v>186</v>
      </c>
      <c r="I25" t="s">
        <v>187</v>
      </c>
      <c r="J25" t="s">
        <v>188</v>
      </c>
      <c r="K25" t="s">
        <v>189</v>
      </c>
      <c r="L25" t="s">
        <v>190</v>
      </c>
      <c r="M25" t="s">
        <v>191</v>
      </c>
      <c r="N25" t="s">
        <v>192</v>
      </c>
      <c r="O25" t="s">
        <v>193</v>
      </c>
      <c r="P25" t="s">
        <v>194</v>
      </c>
      <c r="Q25" t="s">
        <v>195</v>
      </c>
      <c r="R25" t="s">
        <v>196</v>
      </c>
      <c r="S25" t="s">
        <v>197</v>
      </c>
      <c r="T25" t="s">
        <v>198</v>
      </c>
      <c r="U25" t="s">
        <v>199</v>
      </c>
      <c r="V25" t="s">
        <v>200</v>
      </c>
      <c r="W25" t="s">
        <v>201</v>
      </c>
      <c r="X25" t="s">
        <v>202</v>
      </c>
      <c r="Y25" t="s">
        <v>203</v>
      </c>
      <c r="Z25" t="s">
        <v>204</v>
      </c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 t="s">
        <v>210</v>
      </c>
      <c r="AG25" t="s">
        <v>162</v>
      </c>
      <c r="AH25" t="s">
        <v>163</v>
      </c>
      <c r="AI25" t="s">
        <v>164</v>
      </c>
      <c r="AJ25" t="s">
        <v>165</v>
      </c>
      <c r="AK25" t="s">
        <v>166</v>
      </c>
      <c r="AL25" t="s">
        <v>167</v>
      </c>
      <c r="AM25" t="s">
        <v>168</v>
      </c>
      <c r="AN25" t="s">
        <v>134</v>
      </c>
      <c r="AO25" t="s">
        <v>135</v>
      </c>
      <c r="AP25" t="s">
        <v>136</v>
      </c>
      <c r="AQ25" t="s">
        <v>137</v>
      </c>
      <c r="AR25" t="s">
        <v>138</v>
      </c>
      <c r="AS25" t="s">
        <v>139</v>
      </c>
      <c r="AT25" t="s">
        <v>140</v>
      </c>
      <c r="AU25" t="s">
        <v>141</v>
      </c>
      <c r="AV25" t="s">
        <v>152</v>
      </c>
      <c r="AW25" t="s">
        <v>153</v>
      </c>
      <c r="AX25" t="s">
        <v>154</v>
      </c>
      <c r="AY25" t="s">
        <v>155</v>
      </c>
    </row>
    <row r="26" spans="1:51" x14ac:dyDescent="0.3">
      <c r="A26" t="s">
        <v>28</v>
      </c>
      <c r="B26" s="15" t="s">
        <v>169</v>
      </c>
      <c r="C26" t="s">
        <v>143</v>
      </c>
      <c r="D26" s="15" t="s">
        <v>144</v>
      </c>
      <c r="E26">
        <v>5088419</v>
      </c>
      <c r="F26">
        <v>5104248</v>
      </c>
      <c r="G26">
        <v>5116801</v>
      </c>
      <c r="H26">
        <v>5123027</v>
      </c>
      <c r="I26">
        <v>5121572</v>
      </c>
      <c r="J26">
        <v>5117810</v>
      </c>
      <c r="K26">
        <v>5114297</v>
      </c>
      <c r="L26">
        <v>5111619</v>
      </c>
      <c r="M26">
        <v>5113691</v>
      </c>
      <c r="N26">
        <v>5120534</v>
      </c>
      <c r="O26">
        <v>5127024</v>
      </c>
      <c r="P26">
        <v>5129516</v>
      </c>
      <c r="Q26">
        <v>5132594</v>
      </c>
      <c r="R26">
        <v>5140939</v>
      </c>
      <c r="S26">
        <v>5154298</v>
      </c>
      <c r="T26">
        <v>5171370</v>
      </c>
      <c r="U26">
        <v>5188628</v>
      </c>
      <c r="V26">
        <v>5206180</v>
      </c>
      <c r="W26">
        <v>5233373</v>
      </c>
      <c r="X26">
        <v>5263074</v>
      </c>
      <c r="Y26">
        <v>5284991</v>
      </c>
      <c r="Z26">
        <v>5304219</v>
      </c>
      <c r="AA26">
        <v>5321799</v>
      </c>
      <c r="AB26">
        <v>5339616</v>
      </c>
      <c r="AC26">
        <v>5358783</v>
      </c>
      <c r="AD26">
        <v>5375931</v>
      </c>
      <c r="AE26">
        <v>5390574</v>
      </c>
      <c r="AF26">
        <v>5404523</v>
      </c>
      <c r="AG26">
        <v>5419432</v>
      </c>
      <c r="AH26">
        <v>5437272</v>
      </c>
      <c r="AI26">
        <v>5461438</v>
      </c>
      <c r="AJ26">
        <v>5493621</v>
      </c>
      <c r="AK26">
        <v>5523095</v>
      </c>
      <c r="AL26">
        <v>5547683</v>
      </c>
      <c r="AM26">
        <v>5570572</v>
      </c>
      <c r="AN26">
        <v>5591572</v>
      </c>
      <c r="AO26">
        <v>5614932</v>
      </c>
      <c r="AP26">
        <v>5643475</v>
      </c>
      <c r="AQ26">
        <v>5683483</v>
      </c>
      <c r="AR26">
        <v>5728010</v>
      </c>
      <c r="AS26">
        <v>5764980</v>
      </c>
      <c r="AT26">
        <v>5793636</v>
      </c>
      <c r="AU26">
        <v>5814422</v>
      </c>
      <c r="AV26">
        <v>5831404</v>
      </c>
      <c r="AW26">
        <v>5856733</v>
      </c>
      <c r="AX26">
        <v>5903037</v>
      </c>
      <c r="AY26">
        <v>5928585</v>
      </c>
    </row>
    <row r="27" spans="1:51" x14ac:dyDescent="0.3">
      <c r="B27" s="15"/>
      <c r="D27" s="15"/>
    </row>
    <row r="28" spans="1:51" x14ac:dyDescent="0.3">
      <c r="B28" s="15"/>
      <c r="D28" s="15"/>
    </row>
    <row r="29" spans="1:51" x14ac:dyDescent="0.3">
      <c r="B29" s="15"/>
      <c r="D29" s="15"/>
    </row>
    <row r="30" spans="1:51" x14ac:dyDescent="0.3">
      <c r="A30" t="s">
        <v>145</v>
      </c>
      <c r="B30" s="15"/>
      <c r="D30" s="15"/>
    </row>
    <row r="31" spans="1:51" x14ac:dyDescent="0.3">
      <c r="A31" t="s">
        <v>170</v>
      </c>
      <c r="H31" t="s">
        <v>211</v>
      </c>
      <c r="I31" s="78" t="s">
        <v>212</v>
      </c>
      <c r="J31" s="78">
        <f>115/AR26*100000</f>
        <v>2.0076780592212651</v>
      </c>
    </row>
    <row r="32" spans="1:51" x14ac:dyDescent="0.3">
      <c r="I32" s="78" t="s">
        <v>213</v>
      </c>
      <c r="J32" s="78">
        <f>115/(AVERAGE(E26:AR26))*100000</f>
        <v>2.1659898301597931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0084-6F43-459B-8F8B-95A6B203EB2E}">
  <dimension ref="C2:J17"/>
  <sheetViews>
    <sheetView workbookViewId="0">
      <selection activeCell="I10" sqref="I10"/>
    </sheetView>
  </sheetViews>
  <sheetFormatPr defaultColWidth="8.88671875" defaultRowHeight="13.2" x14ac:dyDescent="0.25"/>
  <cols>
    <col min="1" max="6" width="8.88671875" style="74"/>
    <col min="7" max="7" width="10.109375" style="74" bestFit="1" customWidth="1"/>
    <col min="8" max="8" width="8.88671875" style="74"/>
    <col min="9" max="9" width="53.109375" style="74" bestFit="1" customWidth="1"/>
    <col min="10" max="10" width="12.5546875" style="74" bestFit="1" customWidth="1"/>
    <col min="11" max="16384" width="8.88671875" style="74"/>
  </cols>
  <sheetData>
    <row r="2" spans="3:10" x14ac:dyDescent="0.25">
      <c r="G2" s="74" t="s">
        <v>214</v>
      </c>
    </row>
    <row r="3" spans="3:10" x14ac:dyDescent="0.25">
      <c r="C3" s="74" t="s">
        <v>158</v>
      </c>
      <c r="D3" s="74" t="s">
        <v>215</v>
      </c>
      <c r="E3" s="74" t="s">
        <v>216</v>
      </c>
      <c r="F3" s="74" t="s">
        <v>217</v>
      </c>
      <c r="G3" s="74" t="s">
        <v>218</v>
      </c>
      <c r="H3" s="74" t="s">
        <v>219</v>
      </c>
    </row>
    <row r="4" spans="3:10" x14ac:dyDescent="0.25">
      <c r="C4" s="74">
        <v>2013</v>
      </c>
      <c r="D4" s="74" t="s">
        <v>220</v>
      </c>
      <c r="E4" s="74">
        <v>17</v>
      </c>
      <c r="F4" s="74">
        <v>8</v>
      </c>
      <c r="G4" s="75">
        <v>7245677</v>
      </c>
      <c r="H4" s="74">
        <f>((E4+F4)/G4)*100000</f>
        <v>0.34503332124796621</v>
      </c>
    </row>
    <row r="5" spans="3:10" x14ac:dyDescent="0.25">
      <c r="C5" s="74">
        <v>2014</v>
      </c>
      <c r="D5" s="74" t="s">
        <v>220</v>
      </c>
      <c r="E5" s="74">
        <v>29</v>
      </c>
      <c r="F5" s="74">
        <v>4</v>
      </c>
      <c r="G5" s="75">
        <v>7202198</v>
      </c>
      <c r="H5" s="74">
        <f t="shared" ref="H5:H13" si="0">((E5+F5)/G5)*100000</f>
        <v>0.45819345705297193</v>
      </c>
    </row>
    <row r="6" spans="3:10" x14ac:dyDescent="0.25">
      <c r="C6" s="74">
        <v>2015</v>
      </c>
      <c r="D6" s="74" t="s">
        <v>220</v>
      </c>
      <c r="E6" s="74">
        <v>23</v>
      </c>
      <c r="F6" s="74">
        <v>8</v>
      </c>
      <c r="G6" s="75">
        <v>7153784</v>
      </c>
      <c r="H6" s="74">
        <f t="shared" si="0"/>
        <v>0.43333709824059546</v>
      </c>
    </row>
    <row r="7" spans="3:10" x14ac:dyDescent="0.25">
      <c r="C7" s="74">
        <v>2016</v>
      </c>
      <c r="D7" s="74" t="s">
        <v>220</v>
      </c>
      <c r="E7" s="74">
        <v>12</v>
      </c>
      <c r="F7" s="74">
        <v>8</v>
      </c>
      <c r="G7" s="75">
        <v>7101859</v>
      </c>
      <c r="H7" s="74">
        <f t="shared" si="0"/>
        <v>0.28161640494411394</v>
      </c>
    </row>
    <row r="8" spans="3:10" x14ac:dyDescent="0.25">
      <c r="C8" s="74">
        <v>2017</v>
      </c>
      <c r="D8" s="74" t="s">
        <v>220</v>
      </c>
      <c r="E8" s="74">
        <v>12</v>
      </c>
      <c r="F8" s="74">
        <v>7</v>
      </c>
      <c r="G8" s="75">
        <v>7050034</v>
      </c>
      <c r="H8" s="74">
        <f t="shared" si="0"/>
        <v>0.26950224637214515</v>
      </c>
    </row>
    <row r="9" spans="3:10" x14ac:dyDescent="0.25">
      <c r="C9" s="74">
        <v>2018</v>
      </c>
      <c r="D9" s="74" t="s">
        <v>220</v>
      </c>
      <c r="E9" s="74">
        <v>27</v>
      </c>
      <c r="F9" s="74">
        <v>7</v>
      </c>
      <c r="G9" s="75">
        <v>7000039</v>
      </c>
      <c r="H9" s="74">
        <f t="shared" si="0"/>
        <v>0.48571157960691363</v>
      </c>
    </row>
    <row r="10" spans="3:10" x14ac:dyDescent="0.25">
      <c r="C10" s="74">
        <v>2019</v>
      </c>
      <c r="D10" s="74" t="s">
        <v>220</v>
      </c>
      <c r="E10" s="74">
        <v>4</v>
      </c>
      <c r="F10" s="74">
        <v>9</v>
      </c>
      <c r="G10" s="75">
        <v>6951482</v>
      </c>
      <c r="H10" s="74">
        <f t="shared" si="0"/>
        <v>0.18701048208137488</v>
      </c>
    </row>
    <row r="11" spans="3:10" x14ac:dyDescent="0.25">
      <c r="C11" s="74">
        <v>2020</v>
      </c>
      <c r="D11" s="74" t="s">
        <v>220</v>
      </c>
      <c r="E11" s="74">
        <v>1</v>
      </c>
      <c r="F11" s="74">
        <v>5</v>
      </c>
      <c r="G11" s="75">
        <v>6916548</v>
      </c>
      <c r="H11" s="74">
        <f t="shared" si="0"/>
        <v>8.6748476263014435E-2</v>
      </c>
    </row>
    <row r="12" spans="3:10" x14ac:dyDescent="0.25">
      <c r="C12" s="74">
        <v>2021</v>
      </c>
      <c r="D12" s="74" t="s">
        <v>220</v>
      </c>
      <c r="E12" s="74">
        <v>2</v>
      </c>
      <c r="F12" s="74">
        <v>6</v>
      </c>
      <c r="G12" s="75">
        <v>6838937</v>
      </c>
      <c r="H12" s="74">
        <f t="shared" si="0"/>
        <v>0.11697724368567805</v>
      </c>
    </row>
    <row r="13" spans="3:10" x14ac:dyDescent="0.25">
      <c r="C13" s="74">
        <v>2022</v>
      </c>
      <c r="D13" s="74" t="s">
        <v>220</v>
      </c>
      <c r="E13" s="74">
        <v>0</v>
      </c>
      <c r="F13" s="74">
        <v>5</v>
      </c>
      <c r="G13" s="75">
        <v>6447710</v>
      </c>
      <c r="H13" s="74">
        <f t="shared" si="0"/>
        <v>7.7546912004417073E-2</v>
      </c>
    </row>
    <row r="14" spans="3:10" x14ac:dyDescent="0.25">
      <c r="C14" s="74" t="s">
        <v>221</v>
      </c>
      <c r="E14" s="74">
        <v>127</v>
      </c>
      <c r="F14" s="74">
        <v>67</v>
      </c>
      <c r="G14" s="75">
        <v>69908268</v>
      </c>
      <c r="H14" s="74">
        <f>AVERAGE(H4:H13)</f>
        <v>0.27416772214991914</v>
      </c>
      <c r="I14" s="74" t="s">
        <v>222</v>
      </c>
      <c r="J14" s="74">
        <f>(E14+F14)/(AVERAGE(G4:G13))*100000</f>
        <v>2.7750651754095812</v>
      </c>
    </row>
    <row r="15" spans="3:10" x14ac:dyDescent="0.25">
      <c r="I15" s="76" t="s">
        <v>223</v>
      </c>
      <c r="J15" s="82">
        <f>J14/10</f>
        <v>0.27750651754095812</v>
      </c>
    </row>
    <row r="17" spans="3:3" x14ac:dyDescent="0.25">
      <c r="C17" s="77" t="s">
        <v>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218B-B820-4960-9C64-06BD1AC1A247}">
  <dimension ref="B2:D12"/>
  <sheetViews>
    <sheetView workbookViewId="0">
      <selection activeCell="G7" sqref="G7"/>
    </sheetView>
  </sheetViews>
  <sheetFormatPr defaultRowHeight="14.4" x14ac:dyDescent="0.3"/>
  <cols>
    <col min="3" max="3" width="43.44140625" customWidth="1"/>
  </cols>
  <sheetData>
    <row r="2" spans="2:4" x14ac:dyDescent="0.3">
      <c r="B2" s="73" t="s">
        <v>225</v>
      </c>
    </row>
    <row r="3" spans="2:4" ht="27" x14ac:dyDescent="0.3">
      <c r="B3" s="72" t="s">
        <v>226</v>
      </c>
    </row>
    <row r="4" spans="2:4" ht="15" x14ac:dyDescent="0.35">
      <c r="B4" s="71" t="s">
        <v>227</v>
      </c>
    </row>
    <row r="5" spans="2:4" ht="15" x14ac:dyDescent="0.3">
      <c r="B5" s="70" t="s">
        <v>228</v>
      </c>
      <c r="C5" s="70" t="s">
        <v>229</v>
      </c>
      <c r="D5" s="70">
        <v>34</v>
      </c>
    </row>
    <row r="7" spans="2:4" x14ac:dyDescent="0.3">
      <c r="C7" t="s">
        <v>230</v>
      </c>
      <c r="D7">
        <v>3700000</v>
      </c>
    </row>
    <row r="9" spans="2:4" x14ac:dyDescent="0.3">
      <c r="C9" t="s">
        <v>161</v>
      </c>
      <c r="D9">
        <f>D5/D7*100000</f>
        <v>0.91891891891891897</v>
      </c>
    </row>
    <row r="12" spans="2:4" x14ac:dyDescent="0.3">
      <c r="C12" s="69" t="s">
        <v>231</v>
      </c>
    </row>
  </sheetData>
  <hyperlinks>
    <hyperlink ref="B2" r:id="rId1" display="https://malattierare.toscana.it/rtmr-dati-statistici/report/casi-malattia/" xr:uid="{CE78CE78-1F0A-48E7-BAAB-E4C41F0CD40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26B7-9720-4287-8035-94D7CAC330D8}">
  <dimension ref="A1:S15"/>
  <sheetViews>
    <sheetView workbookViewId="0">
      <selection activeCell="F15" sqref="F15"/>
    </sheetView>
  </sheetViews>
  <sheetFormatPr defaultRowHeight="14.4" x14ac:dyDescent="0.3"/>
  <cols>
    <col min="1" max="1" width="49.33203125" bestFit="1" customWidth="1"/>
    <col min="2" max="2" width="20.6640625" bestFit="1" customWidth="1"/>
    <col min="4" max="5" width="17" bestFit="1" customWidth="1"/>
    <col min="6" max="6" width="29.6640625" bestFit="1" customWidth="1"/>
    <col min="8" max="8" width="13" bestFit="1" customWidth="1"/>
    <col min="9" max="16" width="10.5546875" bestFit="1" customWidth="1"/>
    <col min="17" max="17" width="13" bestFit="1" customWidth="1"/>
  </cols>
  <sheetData>
    <row r="1" spans="1:19" x14ac:dyDescent="0.3">
      <c r="A1" t="s">
        <v>130</v>
      </c>
      <c r="B1" s="15" t="s">
        <v>131</v>
      </c>
      <c r="C1" t="s">
        <v>132</v>
      </c>
      <c r="D1" s="15" t="s">
        <v>133</v>
      </c>
      <c r="E1" t="s">
        <v>167</v>
      </c>
      <c r="F1" t="s">
        <v>168</v>
      </c>
      <c r="G1" t="s">
        <v>134</v>
      </c>
      <c r="H1" t="s">
        <v>135</v>
      </c>
      <c r="I1" t="s">
        <v>136</v>
      </c>
      <c r="J1" t="s">
        <v>137</v>
      </c>
      <c r="K1" t="s">
        <v>138</v>
      </c>
      <c r="L1" t="s">
        <v>139</v>
      </c>
      <c r="M1" t="s">
        <v>140</v>
      </c>
      <c r="N1" t="s">
        <v>141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</row>
    <row r="2" spans="1:19" x14ac:dyDescent="0.3">
      <c r="A2" t="s">
        <v>32</v>
      </c>
      <c r="B2" s="15" t="s">
        <v>232</v>
      </c>
      <c r="C2" t="s">
        <v>143</v>
      </c>
      <c r="D2" s="15" t="s">
        <v>144</v>
      </c>
      <c r="E2">
        <v>38042794</v>
      </c>
      <c r="F2">
        <v>38063255</v>
      </c>
      <c r="G2">
        <v>38063164</v>
      </c>
      <c r="H2">
        <v>38040196</v>
      </c>
      <c r="I2">
        <v>38011735</v>
      </c>
      <c r="J2">
        <v>37986412</v>
      </c>
      <c r="K2">
        <v>37970087</v>
      </c>
      <c r="L2">
        <v>37974826</v>
      </c>
      <c r="M2">
        <v>37974750</v>
      </c>
      <c r="N2">
        <v>37965475</v>
      </c>
      <c r="O2">
        <v>37899070</v>
      </c>
      <c r="P2">
        <v>37747124</v>
      </c>
      <c r="Q2">
        <v>36821749</v>
      </c>
      <c r="R2">
        <v>36685849</v>
      </c>
      <c r="S2">
        <v>35992900</v>
      </c>
    </row>
    <row r="3" spans="1:19" x14ac:dyDescent="0.3">
      <c r="B3" s="15"/>
      <c r="D3" s="15"/>
    </row>
    <row r="4" spans="1:19" x14ac:dyDescent="0.3">
      <c r="B4" s="15"/>
      <c r="D4" s="15"/>
    </row>
    <row r="5" spans="1:19" x14ac:dyDescent="0.3">
      <c r="B5" s="15"/>
      <c r="D5" s="15"/>
      <c r="E5" s="15" t="s">
        <v>233</v>
      </c>
      <c r="F5" s="15" t="s">
        <v>234</v>
      </c>
    </row>
    <row r="6" spans="1:19" x14ac:dyDescent="0.3">
      <c r="A6" t="s">
        <v>145</v>
      </c>
      <c r="C6" t="s">
        <v>0</v>
      </c>
      <c r="E6" t="s">
        <v>235</v>
      </c>
      <c r="F6" t="s">
        <v>235</v>
      </c>
    </row>
    <row r="7" spans="1:19" x14ac:dyDescent="0.3">
      <c r="A7" t="s">
        <v>146</v>
      </c>
      <c r="B7" t="s">
        <v>236</v>
      </c>
      <c r="C7">
        <v>322</v>
      </c>
      <c r="D7" s="16"/>
      <c r="E7" s="16">
        <f>C7/G2*100000</f>
        <v>0.8459622536896827</v>
      </c>
      <c r="F7" s="17">
        <f>(C7/AVERAGE(H2:Q2))*100000</f>
        <v>0.85097066047670256</v>
      </c>
    </row>
    <row r="8" spans="1:19" x14ac:dyDescent="0.3">
      <c r="B8" t="s">
        <v>237</v>
      </c>
      <c r="C8">
        <v>31</v>
      </c>
      <c r="D8" s="16"/>
      <c r="E8" s="16">
        <f>C8/G2*100000</f>
        <v>8.1443571007391816E-2</v>
      </c>
      <c r="F8" s="17">
        <f>(C8/AVERAGE(H2:Q2))*100000</f>
        <v>8.1925746816080058E-2</v>
      </c>
    </row>
    <row r="10" spans="1:19" ht="15" thickBot="1" x14ac:dyDescent="0.35">
      <c r="B10" t="s">
        <v>238</v>
      </c>
      <c r="H10" s="18">
        <v>33</v>
      </c>
      <c r="I10" s="18">
        <v>26</v>
      </c>
      <c r="J10" s="18">
        <v>28</v>
      </c>
      <c r="K10" s="18">
        <v>49</v>
      </c>
      <c r="L10" s="18">
        <v>38</v>
      </c>
      <c r="M10" s="18">
        <v>31</v>
      </c>
      <c r="N10" s="18">
        <v>30</v>
      </c>
      <c r="O10" s="18">
        <v>24</v>
      </c>
      <c r="P10" s="18">
        <v>32</v>
      </c>
      <c r="Q10" s="18">
        <v>30</v>
      </c>
      <c r="S10">
        <f>MEDIAN(H10:Q10)</f>
        <v>30.5</v>
      </c>
    </row>
    <row r="11" spans="1:19" x14ac:dyDescent="0.3">
      <c r="B11" t="s">
        <v>239</v>
      </c>
      <c r="H11" s="16">
        <f>H10/H2*100000</f>
        <v>8.675034166490625E-2</v>
      </c>
      <c r="I11" s="16">
        <f t="shared" ref="I11:Q11" si="0">I10/I2*100000</f>
        <v>6.8399929653303118E-2</v>
      </c>
      <c r="J11" s="16">
        <f t="shared" si="0"/>
        <v>7.3710567873585944E-2</v>
      </c>
      <c r="K11" s="16">
        <f t="shared" si="0"/>
        <v>0.12904895371980582</v>
      </c>
      <c r="L11" s="16">
        <f t="shared" si="0"/>
        <v>0.10006629128465264</v>
      </c>
      <c r="M11" s="16">
        <f t="shared" si="0"/>
        <v>8.163319047525E-2</v>
      </c>
      <c r="N11" s="16">
        <f>N10/N2*100000</f>
        <v>7.9019161488167872E-2</v>
      </c>
      <c r="O11" s="16">
        <f>O10/O2*100000</f>
        <v>6.3326092170599438E-2</v>
      </c>
      <c r="P11" s="16">
        <f t="shared" si="0"/>
        <v>8.4774670515295414E-2</v>
      </c>
      <c r="Q11" s="16">
        <f t="shared" si="0"/>
        <v>8.1473587797255359E-2</v>
      </c>
    </row>
    <row r="12" spans="1:19" x14ac:dyDescent="0.3">
      <c r="B12" t="s">
        <v>240</v>
      </c>
      <c r="F12" s="17">
        <f>AVERAGE(H11:Q11)</f>
        <v>8.4820278664282184E-2</v>
      </c>
    </row>
    <row r="15" spans="1:19" x14ac:dyDescent="0.3">
      <c r="B15" t="s">
        <v>241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0097-9F2F-4235-B0A9-E4CE502299ED}">
  <sheetPr>
    <pageSetUpPr fitToPage="1"/>
  </sheetPr>
  <dimension ref="A1:V17"/>
  <sheetViews>
    <sheetView showGridLines="0" topLeftCell="A5" zoomScaleNormal="100" workbookViewId="0">
      <selection activeCell="B6" sqref="B6"/>
    </sheetView>
  </sheetViews>
  <sheetFormatPr defaultColWidth="9" defaultRowHeight="13.8" x14ac:dyDescent="0.3"/>
  <cols>
    <col min="1" max="1" width="9" style="20"/>
    <col min="2" max="2" width="59.109375" style="20" customWidth="1"/>
    <col min="3" max="16384" width="9" style="20"/>
  </cols>
  <sheetData>
    <row r="1" spans="1:22" ht="18.75" customHeight="1" x14ac:dyDescent="0.3">
      <c r="A1" s="89" t="s">
        <v>242</v>
      </c>
      <c r="B1" s="89"/>
    </row>
    <row r="3" spans="1:22" x14ac:dyDescent="0.3">
      <c r="A3" s="90" t="s">
        <v>243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22" s="21" customFormat="1" ht="35.25" customHeight="1" x14ac:dyDescent="0.3">
      <c r="A4" s="91" t="s">
        <v>244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22" s="21" customFormat="1" ht="35.25" customHeight="1" x14ac:dyDescent="0.3">
      <c r="A5" s="92" t="s">
        <v>245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22" x14ac:dyDescent="0.3">
      <c r="A6" s="22"/>
    </row>
    <row r="7" spans="1:22" ht="14.4" thickBot="1" x14ac:dyDescent="0.35">
      <c r="A7" s="22" t="s">
        <v>246</v>
      </c>
      <c r="B7" s="19" t="s">
        <v>247</v>
      </c>
    </row>
    <row r="8" spans="1:22" ht="14.4" thickBot="1" x14ac:dyDescent="0.35">
      <c r="B8" s="23" t="s">
        <v>248</v>
      </c>
      <c r="C8" s="23">
        <v>2002</v>
      </c>
      <c r="D8" s="23">
        <v>2003</v>
      </c>
      <c r="E8" s="23">
        <v>2004</v>
      </c>
      <c r="F8" s="23">
        <v>2005</v>
      </c>
      <c r="G8" s="23">
        <v>2006</v>
      </c>
      <c r="H8" s="23">
        <v>2007</v>
      </c>
      <c r="I8" s="23">
        <v>2008</v>
      </c>
      <c r="J8" s="23">
        <v>2009</v>
      </c>
      <c r="K8" s="23">
        <v>2010</v>
      </c>
      <c r="L8" s="23">
        <v>2011</v>
      </c>
      <c r="M8" s="23">
        <v>2012</v>
      </c>
      <c r="N8" s="23">
        <v>2013</v>
      </c>
      <c r="O8" s="23">
        <v>2014</v>
      </c>
      <c r="P8" s="23">
        <v>2015</v>
      </c>
      <c r="Q8" s="23">
        <v>2016</v>
      </c>
      <c r="R8" s="23" t="s">
        <v>249</v>
      </c>
    </row>
    <row r="9" spans="1:22" x14ac:dyDescent="0.3">
      <c r="A9" s="22"/>
      <c r="B9" s="24" t="s">
        <v>250</v>
      </c>
      <c r="C9" s="25">
        <v>328</v>
      </c>
      <c r="D9" s="25">
        <v>234</v>
      </c>
      <c r="E9" s="25">
        <v>125</v>
      </c>
      <c r="F9" s="25">
        <v>103</v>
      </c>
      <c r="G9" s="25">
        <v>97</v>
      </c>
      <c r="H9" s="25">
        <v>98</v>
      </c>
      <c r="I9" s="25">
        <v>104</v>
      </c>
      <c r="J9" s="25">
        <v>107</v>
      </c>
      <c r="K9" s="25">
        <v>81</v>
      </c>
      <c r="L9" s="25">
        <v>110</v>
      </c>
      <c r="M9" s="25">
        <v>114</v>
      </c>
      <c r="N9" s="25">
        <v>156</v>
      </c>
      <c r="O9" s="25">
        <v>161</v>
      </c>
      <c r="P9" s="25">
        <v>285</v>
      </c>
      <c r="Q9" s="25">
        <v>365</v>
      </c>
      <c r="R9" s="25">
        <v>2468</v>
      </c>
    </row>
    <row r="10" spans="1:22" ht="14.4" thickBot="1" x14ac:dyDescent="0.35">
      <c r="A10" s="22"/>
      <c r="B10" s="26" t="s">
        <v>251</v>
      </c>
      <c r="C10" s="27">
        <v>14</v>
      </c>
      <c r="D10" s="27">
        <v>34</v>
      </c>
      <c r="E10" s="27">
        <v>34</v>
      </c>
      <c r="F10" s="27">
        <v>23</v>
      </c>
      <c r="G10" s="27">
        <v>34</v>
      </c>
      <c r="H10" s="27">
        <v>27</v>
      </c>
      <c r="I10" s="27">
        <v>30</v>
      </c>
      <c r="J10" s="27">
        <v>33</v>
      </c>
      <c r="K10" s="27">
        <v>20</v>
      </c>
      <c r="L10" s="27">
        <v>27</v>
      </c>
      <c r="M10" s="27">
        <v>21</v>
      </c>
      <c r="N10" s="27">
        <v>26</v>
      </c>
      <c r="O10" s="27">
        <v>29</v>
      </c>
      <c r="P10" s="27">
        <v>53</v>
      </c>
      <c r="Q10" s="27">
        <v>53</v>
      </c>
      <c r="R10" s="27">
        <v>458</v>
      </c>
    </row>
    <row r="11" spans="1:22" ht="14.4" x14ac:dyDescent="0.3">
      <c r="A11" s="22"/>
      <c r="B11" s="28" t="s">
        <v>252</v>
      </c>
      <c r="C11">
        <v>47644736</v>
      </c>
      <c r="D11">
        <v>47892330</v>
      </c>
      <c r="E11">
        <v>48082519</v>
      </c>
      <c r="F11">
        <v>48184561</v>
      </c>
      <c r="G11">
        <v>48438292</v>
      </c>
      <c r="H11">
        <v>48683638</v>
      </c>
      <c r="I11">
        <v>49054708</v>
      </c>
      <c r="J11">
        <v>49307835</v>
      </c>
      <c r="K11">
        <v>49554112</v>
      </c>
      <c r="L11">
        <v>49936638</v>
      </c>
      <c r="M11">
        <v>50199853</v>
      </c>
      <c r="N11">
        <v>50428893</v>
      </c>
      <c r="O11">
        <v>50746659</v>
      </c>
      <c r="P11">
        <v>51014947</v>
      </c>
      <c r="Q11">
        <v>51217803</v>
      </c>
      <c r="R11"/>
      <c r="S11"/>
      <c r="T11"/>
      <c r="U11"/>
      <c r="V11"/>
    </row>
    <row r="12" spans="1:22" x14ac:dyDescent="0.3">
      <c r="A12" s="22"/>
      <c r="B12" s="28" t="s">
        <v>253</v>
      </c>
      <c r="C12" s="29">
        <f>C9/C11*100000</f>
        <v>0.68842862304872465</v>
      </c>
      <c r="D12" s="29">
        <f t="shared" ref="D12:Q12" si="0">D9/D11*100000</f>
        <v>0.48859598186181374</v>
      </c>
      <c r="E12" s="29">
        <f t="shared" si="0"/>
        <v>0.2599697407700291</v>
      </c>
      <c r="F12" s="29">
        <f t="shared" si="0"/>
        <v>0.21376141623454864</v>
      </c>
      <c r="G12" s="29">
        <f t="shared" si="0"/>
        <v>0.20025479015651501</v>
      </c>
      <c r="H12" s="29">
        <f t="shared" si="0"/>
        <v>0.20129966458135279</v>
      </c>
      <c r="I12" s="29">
        <f t="shared" si="0"/>
        <v>0.21200819297507589</v>
      </c>
      <c r="J12" s="29">
        <f t="shared" si="0"/>
        <v>0.2170040521957616</v>
      </c>
      <c r="K12" s="29">
        <f t="shared" si="0"/>
        <v>0.16345767632764766</v>
      </c>
      <c r="L12" s="29">
        <f t="shared" si="0"/>
        <v>0.22027914654566852</v>
      </c>
      <c r="M12" s="29">
        <f t="shared" si="0"/>
        <v>0.22709229845752735</v>
      </c>
      <c r="N12" s="29">
        <f t="shared" si="0"/>
        <v>0.30934646929489412</v>
      </c>
      <c r="O12" s="29">
        <f t="shared" si="0"/>
        <v>0.31726226548234437</v>
      </c>
      <c r="P12" s="29">
        <f t="shared" si="0"/>
        <v>0.55865979827441559</v>
      </c>
      <c r="Q12" s="29">
        <f t="shared" si="0"/>
        <v>0.71264282851023508</v>
      </c>
    </row>
    <row r="13" spans="1:22" x14ac:dyDescent="0.3">
      <c r="A13" s="22"/>
      <c r="B13" s="28" t="s">
        <v>240</v>
      </c>
      <c r="C13" s="29">
        <f>AVERAGE(C12:Q12)</f>
        <v>0.33267086298110371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2" x14ac:dyDescent="0.3">
      <c r="A14" s="22"/>
      <c r="B14" s="22" t="s">
        <v>254</v>
      </c>
      <c r="C14" s="20">
        <v>1340</v>
      </c>
      <c r="D14" s="22"/>
    </row>
    <row r="15" spans="1:22" x14ac:dyDescent="0.3">
      <c r="A15" s="22"/>
      <c r="B15" s="28" t="s">
        <v>255</v>
      </c>
      <c r="C15" s="31">
        <f>C14/AVERAGE(N11:Q11)*100000</f>
        <v>2.6350940189255403</v>
      </c>
    </row>
    <row r="16" spans="1:22" ht="11.4" customHeight="1" x14ac:dyDescent="0.3">
      <c r="A16" s="22"/>
    </row>
    <row r="17" spans="2:2" x14ac:dyDescent="0.3">
      <c r="B17" s="32"/>
    </row>
  </sheetData>
  <mergeCells count="4">
    <mergeCell ref="A1:B1"/>
    <mergeCell ref="A3:R3"/>
    <mergeCell ref="A4:R4"/>
    <mergeCell ref="A5:R5"/>
  </mergeCells>
  <pageMargins left="0.25" right="0.25" top="0.75" bottom="0.75" header="0.3" footer="0.3"/>
  <pageSetup paperSize="9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C575-5C55-436A-AD0F-7FBCC7969484}">
  <dimension ref="A1:AA28"/>
  <sheetViews>
    <sheetView topLeftCell="I1" workbookViewId="0">
      <selection activeCell="S26" sqref="S26"/>
    </sheetView>
  </sheetViews>
  <sheetFormatPr defaultRowHeight="14.4" x14ac:dyDescent="0.3"/>
  <cols>
    <col min="27" max="27" width="13.33203125" customWidth="1"/>
    <col min="28" max="28" width="9.5546875" bestFit="1" customWidth="1"/>
  </cols>
  <sheetData>
    <row r="1" spans="1:27" x14ac:dyDescent="0.3">
      <c r="A1" t="s">
        <v>256</v>
      </c>
      <c r="T1" t="s">
        <v>257</v>
      </c>
      <c r="AA1" s="86">
        <f>31/AA28*100000</f>
        <v>0.92762768495848713</v>
      </c>
    </row>
    <row r="2" spans="1:27" x14ac:dyDescent="0.3">
      <c r="A2" t="s">
        <v>258</v>
      </c>
      <c r="T2" t="s">
        <v>259</v>
      </c>
      <c r="AA2" s="86">
        <f>31/AVERAGE(AA8:AA28)*100000</f>
        <v>1.1165018005692477</v>
      </c>
    </row>
    <row r="3" spans="1:27" x14ac:dyDescent="0.3">
      <c r="A3" t="s">
        <v>260</v>
      </c>
    </row>
    <row r="5" spans="1:27" x14ac:dyDescent="0.3">
      <c r="A5" t="s">
        <v>261</v>
      </c>
      <c r="H5" s="73" t="s">
        <v>262</v>
      </c>
    </row>
    <row r="6" spans="1:27" x14ac:dyDescent="0.3">
      <c r="A6" s="93" t="s">
        <v>263</v>
      </c>
      <c r="B6" s="93" t="s">
        <v>158</v>
      </c>
      <c r="C6" s="93" t="s">
        <v>264</v>
      </c>
      <c r="D6" s="93" t="s">
        <v>265</v>
      </c>
      <c r="E6" s="94" t="s">
        <v>266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AA6" t="s">
        <v>267</v>
      </c>
    </row>
    <row r="7" spans="1:27" x14ac:dyDescent="0.3">
      <c r="A7" s="93"/>
      <c r="B7" s="93"/>
      <c r="C7" s="93"/>
      <c r="D7" s="93"/>
      <c r="E7" s="84" t="s">
        <v>268</v>
      </c>
      <c r="F7" s="85" t="s">
        <v>269</v>
      </c>
      <c r="G7" s="85" t="s">
        <v>270</v>
      </c>
      <c r="H7" s="85" t="s">
        <v>271</v>
      </c>
      <c r="I7" s="85" t="s">
        <v>272</v>
      </c>
      <c r="J7" s="85" t="s">
        <v>273</v>
      </c>
      <c r="K7" s="85" t="s">
        <v>274</v>
      </c>
      <c r="L7" s="85" t="s">
        <v>275</v>
      </c>
      <c r="M7" s="85" t="s">
        <v>276</v>
      </c>
      <c r="N7" s="85" t="s">
        <v>277</v>
      </c>
      <c r="O7" s="85" t="s">
        <v>278</v>
      </c>
      <c r="P7" s="85" t="s">
        <v>279</v>
      </c>
      <c r="Q7" s="85" t="s">
        <v>280</v>
      </c>
      <c r="R7" s="85" t="s">
        <v>281</v>
      </c>
      <c r="S7" s="85" t="s">
        <v>282</v>
      </c>
      <c r="T7" s="85" t="s">
        <v>283</v>
      </c>
      <c r="U7" s="85" t="s">
        <v>284</v>
      </c>
      <c r="V7" s="85" t="s">
        <v>285</v>
      </c>
      <c r="W7" s="85" t="s">
        <v>286</v>
      </c>
      <c r="X7" s="85" t="s">
        <v>287</v>
      </c>
      <c r="Y7" s="85" t="s">
        <v>288</v>
      </c>
      <c r="AA7" s="85" t="s">
        <v>289</v>
      </c>
    </row>
    <row r="8" spans="1:27" x14ac:dyDescent="0.3">
      <c r="A8" t="s">
        <v>290</v>
      </c>
      <c r="B8">
        <v>2000</v>
      </c>
      <c r="C8">
        <v>3</v>
      </c>
      <c r="D8">
        <v>3004198</v>
      </c>
      <c r="E8" s="83">
        <v>193525</v>
      </c>
      <c r="F8">
        <v>212622</v>
      </c>
      <c r="G8">
        <v>223183</v>
      </c>
      <c r="H8">
        <v>222947</v>
      </c>
      <c r="I8">
        <v>222473</v>
      </c>
      <c r="J8">
        <v>224874</v>
      </c>
      <c r="K8">
        <v>227820</v>
      </c>
      <c r="L8">
        <v>268471</v>
      </c>
      <c r="M8">
        <v>266630</v>
      </c>
      <c r="N8">
        <v>223794</v>
      </c>
      <c r="O8">
        <v>181376</v>
      </c>
      <c r="P8">
        <v>130735</v>
      </c>
      <c r="Q8">
        <v>103542</v>
      </c>
      <c r="R8">
        <v>92607</v>
      </c>
      <c r="S8">
        <v>78744</v>
      </c>
      <c r="T8">
        <v>60731</v>
      </c>
      <c r="U8">
        <v>38628</v>
      </c>
      <c r="V8">
        <v>21304</v>
      </c>
      <c r="W8">
        <v>10192</v>
      </c>
      <c r="X8">
        <v>0</v>
      </c>
      <c r="Y8">
        <v>0</v>
      </c>
      <c r="AA8">
        <f>SUM(I8:Y8)</f>
        <v>2151921</v>
      </c>
    </row>
    <row r="9" spans="1:27" x14ac:dyDescent="0.3">
      <c r="A9" t="s">
        <v>290</v>
      </c>
      <c r="B9">
        <v>2001</v>
      </c>
      <c r="C9">
        <v>3</v>
      </c>
      <c r="D9">
        <v>3058108</v>
      </c>
      <c r="E9" s="83">
        <v>191488</v>
      </c>
      <c r="F9">
        <v>211250</v>
      </c>
      <c r="G9">
        <v>224681</v>
      </c>
      <c r="H9">
        <v>227725</v>
      </c>
      <c r="I9">
        <v>229514</v>
      </c>
      <c r="J9">
        <v>227800</v>
      </c>
      <c r="K9">
        <v>230505</v>
      </c>
      <c r="L9">
        <v>261604</v>
      </c>
      <c r="M9">
        <v>272069</v>
      </c>
      <c r="N9">
        <v>235868</v>
      </c>
      <c r="O9">
        <v>190719</v>
      </c>
      <c r="P9">
        <v>137636</v>
      </c>
      <c r="Q9">
        <v>106839</v>
      </c>
      <c r="R9">
        <v>93324</v>
      </c>
      <c r="S9">
        <v>80972</v>
      </c>
      <c r="T9">
        <v>62305</v>
      </c>
      <c r="U9">
        <v>40844</v>
      </c>
      <c r="V9">
        <v>22379</v>
      </c>
      <c r="W9">
        <v>8308</v>
      </c>
      <c r="X9">
        <v>2027</v>
      </c>
      <c r="Y9">
        <v>251</v>
      </c>
      <c r="AA9">
        <f t="shared" ref="AA9:AA28" si="0">SUM(I9:Y9)</f>
        <v>2202964</v>
      </c>
    </row>
    <row r="10" spans="1:27" x14ac:dyDescent="0.3">
      <c r="A10" t="s">
        <v>290</v>
      </c>
      <c r="B10">
        <v>2002</v>
      </c>
      <c r="C10">
        <v>3</v>
      </c>
      <c r="D10">
        <v>3128429</v>
      </c>
      <c r="E10" s="83">
        <v>192146</v>
      </c>
      <c r="F10">
        <v>210192</v>
      </c>
      <c r="G10">
        <v>227569</v>
      </c>
      <c r="H10">
        <v>233126</v>
      </c>
      <c r="I10">
        <v>237269</v>
      </c>
      <c r="J10">
        <v>234017</v>
      </c>
      <c r="K10">
        <v>234961</v>
      </c>
      <c r="L10">
        <v>256478</v>
      </c>
      <c r="M10">
        <v>277097</v>
      </c>
      <c r="N10">
        <v>248790</v>
      </c>
      <c r="O10">
        <v>196831</v>
      </c>
      <c r="P10">
        <v>149997</v>
      </c>
      <c r="Q10">
        <v>111309</v>
      </c>
      <c r="R10">
        <v>94268</v>
      </c>
      <c r="S10">
        <v>82913</v>
      </c>
      <c r="T10">
        <v>63492</v>
      </c>
      <c r="U10">
        <v>43586</v>
      </c>
      <c r="V10">
        <v>23239</v>
      </c>
      <c r="W10">
        <v>8722</v>
      </c>
      <c r="X10">
        <v>2146</v>
      </c>
      <c r="Y10">
        <v>281</v>
      </c>
      <c r="AA10">
        <f t="shared" si="0"/>
        <v>2265396</v>
      </c>
    </row>
    <row r="11" spans="1:27" x14ac:dyDescent="0.3">
      <c r="A11" t="s">
        <v>290</v>
      </c>
      <c r="B11">
        <v>2003</v>
      </c>
      <c r="C11">
        <v>3</v>
      </c>
      <c r="D11">
        <v>3183065</v>
      </c>
      <c r="E11" s="83">
        <v>193926</v>
      </c>
      <c r="F11">
        <v>208169</v>
      </c>
      <c r="G11">
        <v>228804</v>
      </c>
      <c r="H11">
        <v>235439</v>
      </c>
      <c r="I11">
        <v>243021</v>
      </c>
      <c r="J11">
        <v>238825</v>
      </c>
      <c r="K11">
        <v>237856</v>
      </c>
      <c r="L11">
        <v>249416</v>
      </c>
      <c r="M11">
        <v>280342</v>
      </c>
      <c r="N11">
        <v>258867</v>
      </c>
      <c r="O11">
        <v>204290</v>
      </c>
      <c r="P11">
        <v>160638</v>
      </c>
      <c r="Q11">
        <v>116795</v>
      </c>
      <c r="R11">
        <v>95393</v>
      </c>
      <c r="S11">
        <v>84327</v>
      </c>
      <c r="T11">
        <v>65434</v>
      </c>
      <c r="U11">
        <v>45821</v>
      </c>
      <c r="V11">
        <v>23873</v>
      </c>
      <c r="W11">
        <v>9310</v>
      </c>
      <c r="X11">
        <v>2227</v>
      </c>
      <c r="Y11">
        <v>292</v>
      </c>
      <c r="AA11">
        <f t="shared" si="0"/>
        <v>2316727</v>
      </c>
    </row>
    <row r="12" spans="1:27" x14ac:dyDescent="0.3">
      <c r="A12" t="s">
        <v>290</v>
      </c>
      <c r="B12">
        <v>2004</v>
      </c>
      <c r="C12">
        <v>3</v>
      </c>
      <c r="D12">
        <v>3238668</v>
      </c>
      <c r="E12" s="83">
        <v>196601</v>
      </c>
      <c r="F12">
        <v>206697</v>
      </c>
      <c r="G12">
        <v>228051</v>
      </c>
      <c r="H12">
        <v>238834</v>
      </c>
      <c r="I12">
        <v>249297</v>
      </c>
      <c r="J12">
        <v>244250</v>
      </c>
      <c r="K12">
        <v>240152</v>
      </c>
      <c r="L12">
        <v>243594</v>
      </c>
      <c r="M12">
        <v>281992</v>
      </c>
      <c r="N12">
        <v>266597</v>
      </c>
      <c r="O12">
        <v>215278</v>
      </c>
      <c r="P12">
        <v>170022</v>
      </c>
      <c r="Q12">
        <v>122728</v>
      </c>
      <c r="R12">
        <v>97036</v>
      </c>
      <c r="S12">
        <v>85273</v>
      </c>
      <c r="T12">
        <v>67312</v>
      </c>
      <c r="U12">
        <v>47835</v>
      </c>
      <c r="V12">
        <v>24551</v>
      </c>
      <c r="W12">
        <v>9948</v>
      </c>
      <c r="X12">
        <v>2305</v>
      </c>
      <c r="Y12">
        <v>315</v>
      </c>
      <c r="AA12">
        <f t="shared" si="0"/>
        <v>2368485</v>
      </c>
    </row>
    <row r="13" spans="1:27" x14ac:dyDescent="0.3">
      <c r="A13" t="s">
        <v>290</v>
      </c>
      <c r="B13">
        <v>2005</v>
      </c>
      <c r="C13">
        <v>3</v>
      </c>
      <c r="D13">
        <v>3321768</v>
      </c>
      <c r="E13" s="83">
        <v>202076</v>
      </c>
      <c r="F13">
        <v>206848</v>
      </c>
      <c r="G13">
        <v>227445</v>
      </c>
      <c r="H13">
        <v>244439</v>
      </c>
      <c r="I13">
        <v>259144</v>
      </c>
      <c r="J13">
        <v>253303</v>
      </c>
      <c r="K13">
        <v>245746</v>
      </c>
      <c r="L13">
        <v>244424</v>
      </c>
      <c r="M13">
        <v>282544</v>
      </c>
      <c r="N13">
        <v>274367</v>
      </c>
      <c r="O13">
        <v>227940</v>
      </c>
      <c r="P13">
        <v>180866</v>
      </c>
      <c r="Q13">
        <v>128841</v>
      </c>
      <c r="R13">
        <v>99330</v>
      </c>
      <c r="S13">
        <v>86061</v>
      </c>
      <c r="T13">
        <v>69733</v>
      </c>
      <c r="U13">
        <v>49001</v>
      </c>
      <c r="V13">
        <v>26190</v>
      </c>
      <c r="W13">
        <v>10664</v>
      </c>
      <c r="X13">
        <v>2462</v>
      </c>
      <c r="Y13">
        <v>344</v>
      </c>
      <c r="AA13">
        <f t="shared" si="0"/>
        <v>2440960</v>
      </c>
    </row>
    <row r="14" spans="1:27" x14ac:dyDescent="0.3">
      <c r="A14" t="s">
        <v>290</v>
      </c>
      <c r="B14">
        <v>2006</v>
      </c>
      <c r="C14">
        <v>3</v>
      </c>
      <c r="D14">
        <v>3421434</v>
      </c>
      <c r="E14" s="83">
        <v>209867</v>
      </c>
      <c r="F14">
        <v>207644</v>
      </c>
      <c r="G14">
        <v>227823</v>
      </c>
      <c r="H14">
        <v>248503</v>
      </c>
      <c r="I14">
        <v>272190</v>
      </c>
      <c r="J14">
        <v>264875</v>
      </c>
      <c r="K14">
        <v>253369</v>
      </c>
      <c r="L14">
        <v>251645</v>
      </c>
      <c r="M14">
        <v>279946</v>
      </c>
      <c r="N14">
        <v>281379</v>
      </c>
      <c r="O14">
        <v>242096</v>
      </c>
      <c r="P14">
        <v>191353</v>
      </c>
      <c r="Q14">
        <v>135989</v>
      </c>
      <c r="R14">
        <v>103101</v>
      </c>
      <c r="S14">
        <v>86929</v>
      </c>
      <c r="T14">
        <v>71841</v>
      </c>
      <c r="U14">
        <v>50526</v>
      </c>
      <c r="V14">
        <v>28168</v>
      </c>
      <c r="W14">
        <v>11121</v>
      </c>
      <c r="X14">
        <v>2706</v>
      </c>
      <c r="Y14">
        <v>363</v>
      </c>
      <c r="AA14">
        <f t="shared" si="0"/>
        <v>2527597</v>
      </c>
    </row>
    <row r="15" spans="1:27" x14ac:dyDescent="0.3">
      <c r="A15" t="s">
        <v>290</v>
      </c>
      <c r="B15">
        <v>2007</v>
      </c>
      <c r="C15">
        <v>3</v>
      </c>
      <c r="D15">
        <v>3514147</v>
      </c>
      <c r="E15" s="83">
        <v>218723</v>
      </c>
      <c r="F15">
        <v>208677</v>
      </c>
      <c r="G15">
        <v>226641</v>
      </c>
      <c r="H15">
        <v>249446</v>
      </c>
      <c r="I15">
        <v>282315</v>
      </c>
      <c r="J15">
        <v>280422</v>
      </c>
      <c r="K15">
        <v>261664</v>
      </c>
      <c r="L15">
        <v>258650</v>
      </c>
      <c r="M15">
        <v>276524</v>
      </c>
      <c r="N15">
        <v>288218</v>
      </c>
      <c r="O15">
        <v>255037</v>
      </c>
      <c r="P15">
        <v>196989</v>
      </c>
      <c r="Q15">
        <v>147377</v>
      </c>
      <c r="R15">
        <v>106956</v>
      </c>
      <c r="S15">
        <v>87267</v>
      </c>
      <c r="T15">
        <v>73295</v>
      </c>
      <c r="U15">
        <v>51335</v>
      </c>
      <c r="V15">
        <v>29792</v>
      </c>
      <c r="W15">
        <v>11608</v>
      </c>
      <c r="X15">
        <v>2818</v>
      </c>
      <c r="Y15">
        <v>393</v>
      </c>
      <c r="AA15">
        <f t="shared" si="0"/>
        <v>2610660</v>
      </c>
    </row>
    <row r="16" spans="1:27" x14ac:dyDescent="0.3">
      <c r="A16" t="s">
        <v>290</v>
      </c>
      <c r="B16">
        <v>2008</v>
      </c>
      <c r="C16">
        <v>3</v>
      </c>
      <c r="D16">
        <v>3595856</v>
      </c>
      <c r="E16" s="83">
        <v>227754</v>
      </c>
      <c r="F16">
        <v>210593</v>
      </c>
      <c r="G16">
        <v>225665</v>
      </c>
      <c r="H16">
        <v>250349</v>
      </c>
      <c r="I16">
        <v>284600</v>
      </c>
      <c r="J16">
        <v>296073</v>
      </c>
      <c r="K16">
        <v>270928</v>
      </c>
      <c r="L16">
        <v>265085</v>
      </c>
      <c r="M16">
        <v>271504</v>
      </c>
      <c r="N16">
        <v>293765</v>
      </c>
      <c r="O16">
        <v>265485</v>
      </c>
      <c r="P16">
        <v>204052</v>
      </c>
      <c r="Q16">
        <v>157314</v>
      </c>
      <c r="R16">
        <v>111630</v>
      </c>
      <c r="S16">
        <v>87949</v>
      </c>
      <c r="T16">
        <v>74255</v>
      </c>
      <c r="U16">
        <v>52620</v>
      </c>
      <c r="V16">
        <v>30940</v>
      </c>
      <c r="W16">
        <v>11831</v>
      </c>
      <c r="X16">
        <v>3043</v>
      </c>
      <c r="Y16">
        <v>421</v>
      </c>
      <c r="AA16">
        <f t="shared" si="0"/>
        <v>2681495</v>
      </c>
    </row>
    <row r="17" spans="1:27" x14ac:dyDescent="0.3">
      <c r="A17" t="s">
        <v>290</v>
      </c>
      <c r="B17">
        <v>2009</v>
      </c>
      <c r="C17">
        <v>3</v>
      </c>
      <c r="D17">
        <v>3678996</v>
      </c>
      <c r="E17" s="83">
        <v>236221</v>
      </c>
      <c r="F17">
        <v>213206</v>
      </c>
      <c r="G17">
        <v>225432</v>
      </c>
      <c r="H17">
        <v>249831</v>
      </c>
      <c r="I17">
        <v>286038</v>
      </c>
      <c r="J17">
        <v>311450</v>
      </c>
      <c r="K17">
        <v>281998</v>
      </c>
      <c r="L17">
        <v>270591</v>
      </c>
      <c r="M17">
        <v>267887</v>
      </c>
      <c r="N17">
        <v>297858</v>
      </c>
      <c r="O17">
        <v>274289</v>
      </c>
      <c r="P17">
        <v>215003</v>
      </c>
      <c r="Q17">
        <v>166197</v>
      </c>
      <c r="R17">
        <v>116651</v>
      </c>
      <c r="S17">
        <v>89512</v>
      </c>
      <c r="T17">
        <v>74839</v>
      </c>
      <c r="U17">
        <v>53997</v>
      </c>
      <c r="V17">
        <v>32078</v>
      </c>
      <c r="W17">
        <v>12191</v>
      </c>
      <c r="X17">
        <v>3261</v>
      </c>
      <c r="Y17">
        <v>466</v>
      </c>
      <c r="AA17">
        <f t="shared" si="0"/>
        <v>2754306</v>
      </c>
    </row>
    <row r="18" spans="1:27" x14ac:dyDescent="0.3">
      <c r="A18" t="s">
        <v>290</v>
      </c>
      <c r="B18">
        <v>2010</v>
      </c>
      <c r="C18">
        <v>3</v>
      </c>
      <c r="D18">
        <v>3732082</v>
      </c>
      <c r="E18" s="83">
        <v>244194</v>
      </c>
      <c r="F18">
        <v>215935</v>
      </c>
      <c r="G18">
        <v>224089</v>
      </c>
      <c r="H18">
        <v>247410</v>
      </c>
      <c r="I18">
        <v>282735</v>
      </c>
      <c r="J18">
        <v>317135</v>
      </c>
      <c r="K18">
        <v>289810</v>
      </c>
      <c r="L18">
        <v>272436</v>
      </c>
      <c r="M18">
        <v>264696</v>
      </c>
      <c r="N18">
        <v>296196</v>
      </c>
      <c r="O18">
        <v>281398</v>
      </c>
      <c r="P18">
        <v>226615</v>
      </c>
      <c r="Q18">
        <v>175764</v>
      </c>
      <c r="R18">
        <v>121140</v>
      </c>
      <c r="S18">
        <v>91802</v>
      </c>
      <c r="T18">
        <v>75101</v>
      </c>
      <c r="U18">
        <v>55934</v>
      </c>
      <c r="V18">
        <v>32608</v>
      </c>
      <c r="W18">
        <v>13239</v>
      </c>
      <c r="X18">
        <v>3377</v>
      </c>
      <c r="Y18">
        <v>468</v>
      </c>
      <c r="AA18">
        <f t="shared" si="0"/>
        <v>2800454</v>
      </c>
    </row>
    <row r="19" spans="1:27" x14ac:dyDescent="0.3">
      <c r="A19" t="s">
        <v>290</v>
      </c>
      <c r="B19">
        <v>2011</v>
      </c>
      <c r="C19">
        <v>3</v>
      </c>
      <c r="D19">
        <v>3789030</v>
      </c>
      <c r="E19" s="83">
        <v>250366</v>
      </c>
      <c r="F19">
        <v>221650</v>
      </c>
      <c r="G19">
        <v>223079</v>
      </c>
      <c r="H19">
        <v>247298</v>
      </c>
      <c r="I19">
        <v>280392</v>
      </c>
      <c r="J19">
        <v>318787</v>
      </c>
      <c r="K19">
        <v>299091</v>
      </c>
      <c r="L19">
        <v>274231</v>
      </c>
      <c r="M19">
        <v>266918</v>
      </c>
      <c r="N19">
        <v>289346</v>
      </c>
      <c r="O19">
        <v>287248</v>
      </c>
      <c r="P19">
        <v>239203</v>
      </c>
      <c r="Q19">
        <v>184418</v>
      </c>
      <c r="R19">
        <v>127104</v>
      </c>
      <c r="S19">
        <v>94714</v>
      </c>
      <c r="T19">
        <v>75801</v>
      </c>
      <c r="U19">
        <v>57613</v>
      </c>
      <c r="V19">
        <v>33633</v>
      </c>
      <c r="W19">
        <v>14150</v>
      </c>
      <c r="X19">
        <v>3489</v>
      </c>
      <c r="Y19">
        <v>499</v>
      </c>
      <c r="AA19">
        <f t="shared" si="0"/>
        <v>2846637</v>
      </c>
    </row>
    <row r="20" spans="1:27" x14ac:dyDescent="0.3">
      <c r="A20" t="s">
        <v>290</v>
      </c>
      <c r="B20">
        <v>2012</v>
      </c>
      <c r="C20">
        <v>3</v>
      </c>
      <c r="D20">
        <v>3874548</v>
      </c>
      <c r="E20" s="83">
        <v>256918</v>
      </c>
      <c r="F20">
        <v>232262</v>
      </c>
      <c r="G20">
        <v>224668</v>
      </c>
      <c r="H20">
        <v>245122</v>
      </c>
      <c r="I20">
        <v>282473</v>
      </c>
      <c r="J20">
        <v>323599</v>
      </c>
      <c r="K20">
        <v>312968</v>
      </c>
      <c r="L20">
        <v>282942</v>
      </c>
      <c r="M20">
        <v>272527</v>
      </c>
      <c r="N20">
        <v>283289</v>
      </c>
      <c r="O20">
        <v>291420</v>
      </c>
      <c r="P20">
        <v>250904</v>
      </c>
      <c r="Q20">
        <v>189421</v>
      </c>
      <c r="R20">
        <v>138228</v>
      </c>
      <c r="S20">
        <v>98204</v>
      </c>
      <c r="T20">
        <v>76703</v>
      </c>
      <c r="U20">
        <v>58877</v>
      </c>
      <c r="V20">
        <v>34816</v>
      </c>
      <c r="W20">
        <v>15046</v>
      </c>
      <c r="X20">
        <v>3649</v>
      </c>
      <c r="Y20">
        <v>512</v>
      </c>
      <c r="AA20">
        <f t="shared" si="0"/>
        <v>2915578</v>
      </c>
    </row>
    <row r="21" spans="1:27" x14ac:dyDescent="0.3">
      <c r="A21" t="s">
        <v>290</v>
      </c>
      <c r="B21">
        <v>2013</v>
      </c>
      <c r="C21">
        <v>3</v>
      </c>
      <c r="D21">
        <v>3981011</v>
      </c>
      <c r="E21" s="83">
        <v>262866</v>
      </c>
      <c r="F21">
        <v>244231</v>
      </c>
      <c r="G21">
        <v>228846</v>
      </c>
      <c r="H21">
        <v>244783</v>
      </c>
      <c r="I21">
        <v>287049</v>
      </c>
      <c r="J21">
        <v>329995</v>
      </c>
      <c r="K21">
        <v>329724</v>
      </c>
      <c r="L21">
        <v>294812</v>
      </c>
      <c r="M21">
        <v>279800</v>
      </c>
      <c r="N21">
        <v>278312</v>
      </c>
      <c r="O21">
        <v>295377</v>
      </c>
      <c r="P21">
        <v>261924</v>
      </c>
      <c r="Q21">
        <v>197364</v>
      </c>
      <c r="R21">
        <v>148773</v>
      </c>
      <c r="S21">
        <v>102995</v>
      </c>
      <c r="T21">
        <v>78048</v>
      </c>
      <c r="U21">
        <v>59886</v>
      </c>
      <c r="V21">
        <v>36077</v>
      </c>
      <c r="W21">
        <v>15732</v>
      </c>
      <c r="X21">
        <v>3880</v>
      </c>
      <c r="Y21">
        <v>537</v>
      </c>
      <c r="AA21">
        <f t="shared" si="0"/>
        <v>3000285</v>
      </c>
    </row>
    <row r="22" spans="1:27" x14ac:dyDescent="0.3">
      <c r="A22" t="s">
        <v>290</v>
      </c>
      <c r="B22">
        <v>2014</v>
      </c>
      <c r="C22">
        <v>3</v>
      </c>
      <c r="D22">
        <v>4083648</v>
      </c>
      <c r="E22" s="83">
        <v>267810</v>
      </c>
      <c r="F22">
        <v>255041</v>
      </c>
      <c r="G22">
        <v>233827</v>
      </c>
      <c r="H22">
        <v>245838</v>
      </c>
      <c r="I22">
        <v>289640</v>
      </c>
      <c r="J22">
        <v>337668</v>
      </c>
      <c r="K22">
        <v>345514</v>
      </c>
      <c r="L22">
        <v>307353</v>
      </c>
      <c r="M22">
        <v>286480</v>
      </c>
      <c r="N22">
        <v>274640</v>
      </c>
      <c r="O22">
        <v>297908</v>
      </c>
      <c r="P22">
        <v>269839</v>
      </c>
      <c r="Q22">
        <v>208064</v>
      </c>
      <c r="R22">
        <v>157268</v>
      </c>
      <c r="S22">
        <v>107933</v>
      </c>
      <c r="T22">
        <v>79644</v>
      </c>
      <c r="U22">
        <v>60750</v>
      </c>
      <c r="V22">
        <v>37180</v>
      </c>
      <c r="W22">
        <v>16540</v>
      </c>
      <c r="X22">
        <v>4089</v>
      </c>
      <c r="Y22">
        <v>622</v>
      </c>
      <c r="AA22">
        <f t="shared" si="0"/>
        <v>3081132</v>
      </c>
    </row>
    <row r="23" spans="1:27" x14ac:dyDescent="0.3">
      <c r="A23" t="s">
        <v>290</v>
      </c>
      <c r="B23">
        <v>2015</v>
      </c>
      <c r="C23">
        <v>3</v>
      </c>
      <c r="D23">
        <v>4144491</v>
      </c>
      <c r="E23" s="83">
        <v>271142</v>
      </c>
      <c r="F23">
        <v>264926</v>
      </c>
      <c r="G23">
        <v>238479</v>
      </c>
      <c r="H23">
        <v>245900</v>
      </c>
      <c r="I23">
        <v>285096</v>
      </c>
      <c r="J23">
        <v>339762</v>
      </c>
      <c r="K23">
        <v>351787</v>
      </c>
      <c r="L23">
        <v>315504</v>
      </c>
      <c r="M23">
        <v>289331</v>
      </c>
      <c r="N23">
        <v>272044</v>
      </c>
      <c r="O23">
        <v>294863</v>
      </c>
      <c r="P23">
        <v>275345</v>
      </c>
      <c r="Q23">
        <v>218423</v>
      </c>
      <c r="R23">
        <v>166331</v>
      </c>
      <c r="S23">
        <v>112407</v>
      </c>
      <c r="T23">
        <v>81498</v>
      </c>
      <c r="U23">
        <v>61123</v>
      </c>
      <c r="V23">
        <v>38524</v>
      </c>
      <c r="W23">
        <v>16840</v>
      </c>
      <c r="X23">
        <v>4547</v>
      </c>
      <c r="Y23">
        <v>619</v>
      </c>
      <c r="AA23">
        <f t="shared" si="0"/>
        <v>3124044</v>
      </c>
    </row>
    <row r="24" spans="1:27" x14ac:dyDescent="0.3">
      <c r="A24" t="s">
        <v>290</v>
      </c>
      <c r="B24">
        <v>2016</v>
      </c>
      <c r="C24">
        <v>3</v>
      </c>
      <c r="D24">
        <v>4196061</v>
      </c>
      <c r="E24" s="83">
        <v>274112</v>
      </c>
      <c r="F24">
        <v>272631</v>
      </c>
      <c r="G24">
        <v>244641</v>
      </c>
      <c r="H24">
        <v>247030</v>
      </c>
      <c r="I24">
        <v>279676</v>
      </c>
      <c r="J24">
        <v>335867</v>
      </c>
      <c r="K24">
        <v>356151</v>
      </c>
      <c r="L24">
        <v>322538</v>
      </c>
      <c r="M24">
        <v>291601</v>
      </c>
      <c r="N24">
        <v>274583</v>
      </c>
      <c r="O24">
        <v>287289</v>
      </c>
      <c r="P24">
        <v>278838</v>
      </c>
      <c r="Q24">
        <v>228871</v>
      </c>
      <c r="R24">
        <v>174507</v>
      </c>
      <c r="S24">
        <v>118335</v>
      </c>
      <c r="T24">
        <v>84111</v>
      </c>
      <c r="U24">
        <v>62106</v>
      </c>
      <c r="V24">
        <v>40055</v>
      </c>
      <c r="W24">
        <v>17474</v>
      </c>
      <c r="X24">
        <v>4928</v>
      </c>
      <c r="Y24">
        <v>717</v>
      </c>
      <c r="AA24">
        <f t="shared" si="0"/>
        <v>3157647</v>
      </c>
    </row>
    <row r="25" spans="1:27" x14ac:dyDescent="0.3">
      <c r="A25" t="s">
        <v>290</v>
      </c>
      <c r="B25">
        <v>2017</v>
      </c>
      <c r="C25">
        <v>3</v>
      </c>
      <c r="D25">
        <v>4241100</v>
      </c>
      <c r="E25" s="83">
        <v>274118</v>
      </c>
      <c r="F25">
        <v>275488</v>
      </c>
      <c r="G25">
        <v>252005</v>
      </c>
      <c r="H25">
        <v>247963</v>
      </c>
      <c r="I25">
        <v>274372</v>
      </c>
      <c r="J25">
        <v>329590</v>
      </c>
      <c r="K25">
        <v>355985</v>
      </c>
      <c r="L25">
        <v>331338</v>
      </c>
      <c r="M25">
        <v>295532</v>
      </c>
      <c r="N25">
        <v>277739</v>
      </c>
      <c r="O25">
        <v>279947</v>
      </c>
      <c r="P25">
        <v>281783</v>
      </c>
      <c r="Q25">
        <v>239944</v>
      </c>
      <c r="R25">
        <v>179934</v>
      </c>
      <c r="S25">
        <v>128873</v>
      </c>
      <c r="T25">
        <v>87890</v>
      </c>
      <c r="U25">
        <v>63091</v>
      </c>
      <c r="V25">
        <v>41160</v>
      </c>
      <c r="W25">
        <v>18402</v>
      </c>
      <c r="X25">
        <v>5183</v>
      </c>
      <c r="Y25">
        <v>763</v>
      </c>
      <c r="AA25">
        <f t="shared" si="0"/>
        <v>3191526</v>
      </c>
    </row>
    <row r="26" spans="1:27" x14ac:dyDescent="0.3">
      <c r="A26" t="s">
        <v>290</v>
      </c>
      <c r="B26">
        <v>2018</v>
      </c>
      <c r="C26">
        <v>3</v>
      </c>
      <c r="D26">
        <v>4298275</v>
      </c>
      <c r="E26" s="83">
        <v>273078</v>
      </c>
      <c r="F26">
        <v>276431</v>
      </c>
      <c r="G26">
        <v>260466</v>
      </c>
      <c r="H26">
        <v>251141</v>
      </c>
      <c r="I26">
        <v>273625</v>
      </c>
      <c r="J26">
        <v>325500</v>
      </c>
      <c r="K26">
        <v>354921</v>
      </c>
      <c r="L26">
        <v>341605</v>
      </c>
      <c r="M26">
        <v>302205</v>
      </c>
      <c r="N26">
        <v>281249</v>
      </c>
      <c r="O26">
        <v>272724</v>
      </c>
      <c r="P26">
        <v>284370</v>
      </c>
      <c r="Q26">
        <v>250016</v>
      </c>
      <c r="R26">
        <v>187561</v>
      </c>
      <c r="S26">
        <v>138542</v>
      </c>
      <c r="T26">
        <v>92769</v>
      </c>
      <c r="U26">
        <v>64458</v>
      </c>
      <c r="V26">
        <v>42271</v>
      </c>
      <c r="W26">
        <v>19176</v>
      </c>
      <c r="X26">
        <v>5355</v>
      </c>
      <c r="Y26">
        <v>812</v>
      </c>
      <c r="AA26">
        <f t="shared" si="0"/>
        <v>3237159</v>
      </c>
    </row>
    <row r="27" spans="1:27" x14ac:dyDescent="0.3">
      <c r="A27" t="s">
        <v>290</v>
      </c>
      <c r="B27">
        <v>2019</v>
      </c>
      <c r="C27">
        <v>3</v>
      </c>
      <c r="D27">
        <v>4361694</v>
      </c>
      <c r="E27" s="83">
        <v>271515</v>
      </c>
      <c r="F27">
        <v>277057</v>
      </c>
      <c r="G27">
        <v>268369</v>
      </c>
      <c r="H27">
        <v>254468</v>
      </c>
      <c r="I27">
        <v>275421</v>
      </c>
      <c r="J27">
        <v>320638</v>
      </c>
      <c r="K27">
        <v>355048</v>
      </c>
      <c r="L27">
        <v>351505</v>
      </c>
      <c r="M27">
        <v>310526</v>
      </c>
      <c r="N27">
        <v>284865</v>
      </c>
      <c r="O27">
        <v>267723</v>
      </c>
      <c r="P27">
        <v>286095</v>
      </c>
      <c r="Q27">
        <v>258072</v>
      </c>
      <c r="R27">
        <v>198535</v>
      </c>
      <c r="S27">
        <v>147813</v>
      </c>
      <c r="T27">
        <v>98075</v>
      </c>
      <c r="U27">
        <v>66281</v>
      </c>
      <c r="V27">
        <v>43214</v>
      </c>
      <c r="W27">
        <v>19994</v>
      </c>
      <c r="X27">
        <v>5570</v>
      </c>
      <c r="Y27">
        <v>910</v>
      </c>
      <c r="AA27">
        <f t="shared" si="0"/>
        <v>3290285</v>
      </c>
    </row>
    <row r="28" spans="1:27" x14ac:dyDescent="0.3">
      <c r="A28" t="s">
        <v>290</v>
      </c>
      <c r="B28">
        <v>2020</v>
      </c>
      <c r="C28">
        <v>3</v>
      </c>
      <c r="D28">
        <v>4421876</v>
      </c>
      <c r="E28" s="83">
        <v>269163</v>
      </c>
      <c r="F28">
        <v>277785</v>
      </c>
      <c r="G28">
        <v>276328</v>
      </c>
      <c r="H28">
        <v>256742</v>
      </c>
      <c r="I28">
        <v>277328</v>
      </c>
      <c r="J28">
        <v>314507</v>
      </c>
      <c r="K28">
        <v>356226</v>
      </c>
      <c r="L28">
        <v>359301</v>
      </c>
      <c r="M28">
        <v>319889</v>
      </c>
      <c r="N28">
        <v>288546</v>
      </c>
      <c r="O28">
        <v>266489</v>
      </c>
      <c r="P28">
        <v>284259</v>
      </c>
      <c r="Q28">
        <v>264339</v>
      </c>
      <c r="R28">
        <v>210073</v>
      </c>
      <c r="S28">
        <v>157657</v>
      </c>
      <c r="T28">
        <v>102977</v>
      </c>
      <c r="U28">
        <v>68565</v>
      </c>
      <c r="V28">
        <v>44033</v>
      </c>
      <c r="W28">
        <v>20921</v>
      </c>
      <c r="X28">
        <v>5746</v>
      </c>
      <c r="Y28">
        <v>1002</v>
      </c>
      <c r="AA28">
        <f t="shared" si="0"/>
        <v>3341858</v>
      </c>
    </row>
  </sheetData>
  <mergeCells count="5">
    <mergeCell ref="A6:A7"/>
    <mergeCell ref="B6:B7"/>
    <mergeCell ref="C6:C7"/>
    <mergeCell ref="D6:D7"/>
    <mergeCell ref="E6:Y6"/>
  </mergeCells>
  <hyperlinks>
    <hyperlink ref="H5" r:id="rId1" display="https://open.canada.ca/data/en/dataset/c45f2f78-0d6c-4a7e-98bc-313fbb232040/resource/9982de81-9ca9-45ce-b55b-1cd8a65a2ee2" xr:uid="{22404312-6602-401A-BBCA-E8D1F6D3EB1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279AC3D2F12409AE2365286FB40A6" ma:contentTypeVersion="6" ma:contentTypeDescription="Create a new document." ma:contentTypeScope="" ma:versionID="09dcf9093a11f0516a1ee12666c30dc2">
  <xsd:schema xmlns:xsd="http://www.w3.org/2001/XMLSchema" xmlns:xs="http://www.w3.org/2001/XMLSchema" xmlns:p="http://schemas.microsoft.com/office/2006/metadata/properties" xmlns:ns2="6572f874-8975-42ab-bf10-6532500aaf34" xmlns:ns3="2051192f-e2f8-44f5-938d-56bcf1fa5ea9" targetNamespace="http://schemas.microsoft.com/office/2006/metadata/properties" ma:root="true" ma:fieldsID="77a8212a706d88770e4e20eab0ca62fc" ns2:_="" ns3:_="">
    <xsd:import namespace="6572f874-8975-42ab-bf10-6532500aaf34"/>
    <xsd:import namespace="2051192f-e2f8-44f5-938d-56bcf1fa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2f874-8975-42ab-bf10-6532500aa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1192f-e2f8-44f5-938d-56bcf1fa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12C772-EF03-433C-A22E-A3EB671DE5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6A14EB-5E9C-4A67-A31B-E8CAFDF826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2f874-8975-42ab-bf10-6532500aaf34"/>
    <ds:schemaRef ds:uri="2051192f-e2f8-44f5-938d-56bcf1fa5e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E6C50C-2BF0-443B-8111-2556F397B7AF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c9bec58-8084-492e-8360-0e1cfe36408c}" enabled="1" method="Standard" siteId="{f35a6974-607f-47d4-82d7-ff31d7dc53a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Quality assessment</vt:lpstr>
      <vt:lpstr>Oman (Al-Riyami 2022)</vt:lpstr>
      <vt:lpstr>France (BNDMR 2024)</vt:lpstr>
      <vt:lpstr>Denmark (Rich 24, Soerensen 23)</vt:lpstr>
      <vt:lpstr>Bulgaria (Beleva 2024)</vt:lpstr>
      <vt:lpstr>Tuscany (RTMR 2024)</vt:lpstr>
      <vt:lpstr>Poland (Spychalska 2024)</vt:lpstr>
      <vt:lpstr>South Korea (Kang 2020)</vt:lpstr>
      <vt:lpstr>Canada (Croden 2023)</vt:lpstr>
      <vt:lpstr>Taiwan (THPA 2024)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Zorina, Olessia</dc:creator>
  <cp:keywords/>
  <dc:description/>
  <cp:lastModifiedBy>Zorina, Olessia</cp:lastModifiedBy>
  <cp:revision/>
  <dcterms:created xsi:type="dcterms:W3CDTF">2025-01-07T09:00:29Z</dcterms:created>
  <dcterms:modified xsi:type="dcterms:W3CDTF">2025-10-22T22:37:22Z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2025-01-07T09:12:26Z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635eb302-e410-4b22-8dc4-f2c0564fff8c</vt:lpwstr>
  </property>
  <property fmtid="{D5CDD505-2E9C-101B-9397-08002B2CF9AE}" pid="8" name="MSIP_Label_3c9bec58-8084-492e-8360-0e1cfe36408c_ContentBits">
    <vt:lpwstr>0</vt:lpwstr>
  </property>
  <property fmtid="{D5CDD505-2E9C-101B-9397-08002B2CF9AE}" pid="9" name="ContentTypeId">
    <vt:lpwstr>0x0101007B9279AC3D2F12409AE2365286FB40A6</vt:lpwstr>
  </property>
</Properties>
</file>