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lumni.sharepoint.com/sites/UCPH_Forest-basedbioeconomy/Shared Documents/General/Paper II - carbon budgets and climate footprints/Resubmission/"/>
    </mc:Choice>
  </mc:AlternateContent>
  <xr:revisionPtr revIDLastSave="2106" documentId="13_ncr:1_{AAFCA75D-549C-4593-942B-1DC26E945397}" xr6:coauthVersionLast="47" xr6:coauthVersionMax="47" xr10:uidLastSave="{2A121C29-886F-485B-8260-57E529E79AFD}"/>
  <bookViews>
    <workbookView xWindow="28680" yWindow="-120" windowWidth="29040" windowHeight="15720" tabRatio="688" activeTab="2" xr2:uid="{00000000-000D-0000-FFFF-FFFF00000000}"/>
  </bookViews>
  <sheets>
    <sheet name="CoverSheet" sheetId="2" r:id="rId1"/>
    <sheet name="data_from_fig_3_in_manuscript" sheetId="3" r:id="rId2"/>
    <sheet name="data_from_fig_4_in_manuscript" sheetId="12" r:id="rId3"/>
    <sheet name="data_from_tbl_2_in_manuscript_1" sheetId="6" r:id="rId4"/>
    <sheet name="data_from_tbl_2_in_manuscript_2" sheetId="9" r:id="rId5"/>
    <sheet name="data_from_tbl_3_in_manuscript" sheetId="7" r:id="rId6"/>
    <sheet name="data_from_tbl_4_in_manuscript" sheetId="10" r:id="rId7"/>
    <sheet name="SCB_EXIOBASE_concordance_table" sheetId="11" r:id="rId8"/>
    <sheet name="wood-based_products_industries" sheetId="14" r:id="rId9"/>
    <sheet name="industry_product_based_emission" sheetId="15" r:id="rId10"/>
    <sheet name="conversion factors _WFE_carbon" sheetId="4" r:id="rId11"/>
    <sheet name="black_liquor_bottom-up_approach" sheetId="13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2" l="1"/>
  <c r="T6" i="12"/>
  <c r="U5" i="12"/>
  <c r="T5" i="12"/>
  <c r="U3" i="12"/>
  <c r="T3" i="12"/>
  <c r="U4" i="12"/>
  <c r="T4" i="12"/>
  <c r="R71" i="12"/>
  <c r="Q71" i="12"/>
  <c r="P71" i="12"/>
  <c r="O71" i="12"/>
  <c r="N71" i="12"/>
  <c r="M71" i="12"/>
  <c r="L71" i="12"/>
  <c r="K71" i="12"/>
  <c r="J71" i="12"/>
  <c r="I71" i="12"/>
  <c r="H71" i="12"/>
  <c r="G71" i="12"/>
  <c r="F71" i="12"/>
  <c r="E71" i="12"/>
  <c r="U68" i="12"/>
  <c r="U67" i="12"/>
  <c r="U66" i="12"/>
  <c r="U65" i="12"/>
  <c r="U64" i="12"/>
  <c r="U63" i="12"/>
  <c r="U59" i="12"/>
  <c r="T59" i="12"/>
  <c r="U58" i="12"/>
  <c r="T58" i="12"/>
  <c r="U57" i="12"/>
  <c r="T57" i="12"/>
  <c r="U56" i="12"/>
  <c r="T56" i="12"/>
  <c r="U55" i="12"/>
  <c r="T55" i="12"/>
  <c r="U54" i="12"/>
  <c r="T54" i="12"/>
  <c r="U33" i="12"/>
  <c r="T33" i="12"/>
  <c r="U32" i="12"/>
  <c r="T32" i="12"/>
  <c r="U31" i="12"/>
  <c r="T31" i="12"/>
  <c r="U30" i="12"/>
  <c r="T30" i="12"/>
  <c r="U29" i="12"/>
  <c r="T29" i="12"/>
  <c r="U28" i="12"/>
  <c r="T28" i="12"/>
  <c r="U24" i="12"/>
  <c r="T24" i="12"/>
  <c r="U23" i="12"/>
  <c r="T23" i="12"/>
  <c r="U22" i="12"/>
  <c r="T22" i="12"/>
  <c r="U21" i="12"/>
  <c r="T21" i="12"/>
  <c r="U20" i="12"/>
  <c r="T20" i="12"/>
  <c r="U19" i="12"/>
  <c r="T19" i="12"/>
  <c r="U15" i="12"/>
  <c r="T15" i="12"/>
  <c r="U14" i="12"/>
  <c r="T14" i="12"/>
  <c r="U13" i="12"/>
  <c r="T13" i="12"/>
  <c r="U12" i="12"/>
  <c r="T12" i="12"/>
  <c r="U11" i="12"/>
  <c r="T11" i="12"/>
  <c r="U10" i="12"/>
  <c r="T10" i="12"/>
  <c r="T69" i="12" l="1"/>
  <c r="T41" i="12"/>
  <c r="T42" i="12"/>
  <c r="U34" i="12"/>
  <c r="U46" i="12"/>
  <c r="U47" i="12"/>
  <c r="U50" i="12"/>
  <c r="T63" i="12"/>
  <c r="T64" i="12"/>
  <c r="T65" i="12"/>
  <c r="T66" i="12"/>
  <c r="T67" i="12"/>
  <c r="T68" i="12"/>
  <c r="T60" i="12" l="1"/>
  <c r="U25" i="12"/>
  <c r="T39" i="12"/>
  <c r="T40" i="12"/>
  <c r="T49" i="12"/>
  <c r="U16" i="12"/>
  <c r="T48" i="12"/>
  <c r="T38" i="12"/>
  <c r="U37" i="12"/>
  <c r="T25" i="12"/>
  <c r="U45" i="12"/>
  <c r="U42" i="12"/>
  <c r="U60" i="12"/>
  <c r="U41" i="12"/>
  <c r="U69" i="12"/>
  <c r="U40" i="12"/>
  <c r="T50" i="12"/>
  <c r="T45" i="12"/>
  <c r="T51" i="12"/>
  <c r="U49" i="12"/>
  <c r="U39" i="12"/>
  <c r="T47" i="12"/>
  <c r="T37" i="12"/>
  <c r="T43" i="12"/>
  <c r="U48" i="12"/>
  <c r="U38" i="12"/>
  <c r="T46" i="12"/>
  <c r="T34" i="12"/>
  <c r="T16" i="12"/>
  <c r="U51" i="12" l="1"/>
  <c r="U43" i="12"/>
  <c r="C16" i="7" l="1"/>
  <c r="R23" i="6"/>
  <c r="R22" i="6"/>
  <c r="R25" i="6"/>
  <c r="D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3" i="6"/>
  <c r="D9" i="6" s="1"/>
  <c r="D22" i="6"/>
  <c r="D11" i="6"/>
  <c r="D23" i="6"/>
  <c r="D20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122" i="9"/>
  <c r="D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19" i="6"/>
  <c r="D17" i="6"/>
  <c r="D16" i="6"/>
  <c r="Q12" i="6"/>
  <c r="S12" i="6" s="1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R12" i="6" s="1"/>
  <c r="Q6" i="6"/>
  <c r="S6" i="6" s="1"/>
  <c r="P6" i="6"/>
  <c r="O6" i="6"/>
  <c r="N6" i="6"/>
  <c r="N9" i="6" s="1"/>
  <c r="M6" i="6"/>
  <c r="M9" i="6" s="1"/>
  <c r="L6" i="6"/>
  <c r="K6" i="6"/>
  <c r="J6" i="6"/>
  <c r="I6" i="6"/>
  <c r="H6" i="6"/>
  <c r="G6" i="6"/>
  <c r="F6" i="6"/>
  <c r="F9" i="6" s="1"/>
  <c r="E6" i="6"/>
  <c r="E9" i="6" s="1"/>
  <c r="D6" i="6"/>
  <c r="R6" i="6" s="1"/>
  <c r="D123" i="9"/>
  <c r="Q119" i="9"/>
  <c r="P119" i="9"/>
  <c r="O119" i="9"/>
  <c r="N119" i="9"/>
  <c r="M119" i="9"/>
  <c r="L119" i="9"/>
  <c r="K119" i="9"/>
  <c r="K14" i="6" s="1"/>
  <c r="J119" i="9"/>
  <c r="I119" i="9"/>
  <c r="H119" i="9"/>
  <c r="G119" i="9"/>
  <c r="F119" i="9"/>
  <c r="E119" i="9"/>
  <c r="D119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Q111" i="9"/>
  <c r="P111" i="9"/>
  <c r="P8" i="6" s="1"/>
  <c r="O111" i="9"/>
  <c r="N111" i="9"/>
  <c r="M111" i="9"/>
  <c r="L111" i="9"/>
  <c r="K111" i="9"/>
  <c r="J111" i="9"/>
  <c r="I111" i="9"/>
  <c r="H111" i="9"/>
  <c r="H8" i="6" s="1"/>
  <c r="G111" i="9"/>
  <c r="F111" i="9"/>
  <c r="E111" i="9"/>
  <c r="D111" i="9"/>
  <c r="Q109" i="9"/>
  <c r="P109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D110" i="9"/>
  <c r="O8" i="6"/>
  <c r="N8" i="6"/>
  <c r="J8" i="6"/>
  <c r="D115" i="9"/>
  <c r="L8" i="6"/>
  <c r="Q8" i="6"/>
  <c r="K8" i="6"/>
  <c r="S7" i="6"/>
  <c r="Q14" i="6"/>
  <c r="P14" i="6"/>
  <c r="O14" i="6"/>
  <c r="N14" i="6"/>
  <c r="M14" i="6"/>
  <c r="L14" i="6"/>
  <c r="J14" i="6"/>
  <c r="I14" i="6"/>
  <c r="H14" i="6"/>
  <c r="G14" i="6"/>
  <c r="F14" i="6"/>
  <c r="E14" i="6"/>
  <c r="D14" i="6"/>
  <c r="S14" i="6" s="1"/>
  <c r="Q13" i="6"/>
  <c r="S13" i="6" s="1"/>
  <c r="P13" i="6"/>
  <c r="O13" i="6"/>
  <c r="N13" i="6"/>
  <c r="M13" i="6"/>
  <c r="L13" i="6"/>
  <c r="K13" i="6"/>
  <c r="J13" i="6"/>
  <c r="I13" i="6"/>
  <c r="H13" i="6"/>
  <c r="G13" i="6"/>
  <c r="F13" i="6"/>
  <c r="E13" i="6"/>
  <c r="E10" i="6" s="1"/>
  <c r="D13" i="6"/>
  <c r="R13" i="6" s="1"/>
  <c r="L10" i="6"/>
  <c r="O10" i="6"/>
  <c r="P10" i="6"/>
  <c r="M8" i="6"/>
  <c r="I8" i="6"/>
  <c r="G8" i="6"/>
  <c r="F8" i="6"/>
  <c r="F11" i="6" s="1"/>
  <c r="E8" i="6"/>
  <c r="E17" i="6" s="1"/>
  <c r="D8" i="6"/>
  <c r="Q7" i="6"/>
  <c r="P7" i="6"/>
  <c r="O7" i="6"/>
  <c r="N7" i="6"/>
  <c r="M7" i="6"/>
  <c r="L7" i="6"/>
  <c r="K7" i="6"/>
  <c r="J7" i="6"/>
  <c r="I7" i="6"/>
  <c r="H7" i="6"/>
  <c r="G7" i="6"/>
  <c r="F7" i="6"/>
  <c r="E7" i="6"/>
  <c r="E16" i="6" s="1"/>
  <c r="D7" i="6"/>
  <c r="Q5" i="6"/>
  <c r="Q19" i="6" s="1"/>
  <c r="P5" i="6"/>
  <c r="P19" i="6" s="1"/>
  <c r="O5" i="6"/>
  <c r="N5" i="6"/>
  <c r="M5" i="6"/>
  <c r="L5" i="6"/>
  <c r="K5" i="6"/>
  <c r="J5" i="6"/>
  <c r="I5" i="6"/>
  <c r="I19" i="6" s="1"/>
  <c r="H5" i="6"/>
  <c r="H19" i="6" s="1"/>
  <c r="G5" i="6"/>
  <c r="G19" i="6" s="1"/>
  <c r="F5" i="6"/>
  <c r="E5" i="6"/>
  <c r="D5" i="6"/>
  <c r="Q4" i="6"/>
  <c r="S4" i="6" s="1"/>
  <c r="P4" i="6"/>
  <c r="O4" i="6"/>
  <c r="N4" i="6"/>
  <c r="N10" i="6" s="1"/>
  <c r="M4" i="6"/>
  <c r="M10" i="6" s="1"/>
  <c r="L4" i="6"/>
  <c r="K4" i="6"/>
  <c r="K10" i="6" s="1"/>
  <c r="J4" i="6"/>
  <c r="I4" i="6"/>
  <c r="I10" i="6" s="1"/>
  <c r="H4" i="6"/>
  <c r="H10" i="6" s="1"/>
  <c r="G4" i="6"/>
  <c r="G16" i="6" s="1"/>
  <c r="F4" i="6"/>
  <c r="F16" i="6" s="1"/>
  <c r="E4" i="6"/>
  <c r="D4" i="6"/>
  <c r="D10" i="6" s="1"/>
  <c r="Q3" i="6"/>
  <c r="P3" i="6"/>
  <c r="P9" i="6" s="1"/>
  <c r="O3" i="6"/>
  <c r="O9" i="6" s="1"/>
  <c r="N3" i="6"/>
  <c r="M3" i="6"/>
  <c r="L3" i="6"/>
  <c r="L9" i="6" s="1"/>
  <c r="K3" i="6"/>
  <c r="K9" i="6" s="1"/>
  <c r="J3" i="6"/>
  <c r="J9" i="6" s="1"/>
  <c r="I3" i="6"/>
  <c r="I9" i="6" s="1"/>
  <c r="H3" i="6"/>
  <c r="H9" i="6" s="1"/>
  <c r="G3" i="6"/>
  <c r="G9" i="6" s="1"/>
  <c r="F3" i="6"/>
  <c r="E3" i="6"/>
  <c r="R3" i="6"/>
  <c r="L16" i="6"/>
  <c r="O16" i="6"/>
  <c r="Q16" i="6"/>
  <c r="E19" i="6"/>
  <c r="J19" i="6"/>
  <c r="L19" i="6"/>
  <c r="M19" i="6"/>
  <c r="O19" i="6"/>
  <c r="C39" i="7"/>
  <c r="C26" i="7"/>
  <c r="C24" i="7"/>
  <c r="D72" i="9"/>
  <c r="D64" i="9"/>
  <c r="E72" i="9"/>
  <c r="S3" i="6" l="1"/>
  <c r="J10" i="6"/>
  <c r="G10" i="6"/>
  <c r="R5" i="6"/>
  <c r="S5" i="6"/>
  <c r="H11" i="6"/>
  <c r="E11" i="6"/>
  <c r="M16" i="6"/>
  <c r="F10" i="6"/>
  <c r="R10" i="6" s="1"/>
  <c r="K16" i="6"/>
  <c r="I17" i="6"/>
  <c r="Q9" i="6"/>
  <c r="S9" i="6" s="1"/>
  <c r="R7" i="6"/>
  <c r="I16" i="6"/>
  <c r="R16" i="6"/>
  <c r="Q10" i="6"/>
  <c r="S10" i="6" s="1"/>
  <c r="R4" i="6"/>
  <c r="G11" i="6"/>
  <c r="J11" i="6"/>
  <c r="M11" i="6"/>
  <c r="O11" i="6"/>
  <c r="P11" i="6"/>
  <c r="P17" i="6"/>
  <c r="R14" i="6"/>
  <c r="L11" i="6"/>
  <c r="L17" i="6"/>
  <c r="S8" i="6"/>
  <c r="Q17" i="6"/>
  <c r="Q11" i="6"/>
  <c r="S21" i="6"/>
  <c r="I11" i="6"/>
  <c r="M17" i="6"/>
  <c r="K11" i="6"/>
  <c r="G17" i="6"/>
  <c r="O17" i="6"/>
  <c r="N11" i="6"/>
  <c r="R8" i="6"/>
  <c r="N17" i="6"/>
  <c r="J16" i="6"/>
  <c r="N16" i="6"/>
  <c r="H17" i="6"/>
  <c r="K19" i="6"/>
  <c r="F17" i="6"/>
  <c r="K17" i="6"/>
  <c r="S19" i="6"/>
  <c r="N19" i="6"/>
  <c r="F19" i="6"/>
  <c r="J17" i="6"/>
  <c r="P16" i="6"/>
  <c r="H16" i="6"/>
  <c r="R19" i="6" l="1"/>
  <c r="R9" i="6"/>
  <c r="S16" i="6"/>
  <c r="S23" i="6"/>
  <c r="R21" i="6"/>
  <c r="S20" i="6"/>
  <c r="R20" i="6"/>
  <c r="S22" i="6"/>
  <c r="S17" i="6"/>
  <c r="R17" i="6"/>
  <c r="S11" i="6"/>
  <c r="R11" i="6"/>
  <c r="Q96" i="9" l="1"/>
  <c r="Q85" i="9" s="1"/>
  <c r="P96" i="9"/>
  <c r="P85" i="9" s="1"/>
  <c r="O96" i="9"/>
  <c r="O85" i="9" s="1"/>
  <c r="N96" i="9"/>
  <c r="N85" i="9" s="1"/>
  <c r="M96" i="9"/>
  <c r="M85" i="9" s="1"/>
  <c r="L96" i="9"/>
  <c r="L85" i="9" s="1"/>
  <c r="K96" i="9"/>
  <c r="K85" i="9" s="1"/>
  <c r="J96" i="9"/>
  <c r="J85" i="9" s="1"/>
  <c r="I96" i="9"/>
  <c r="I85" i="9" s="1"/>
  <c r="H96" i="9"/>
  <c r="H85" i="9" s="1"/>
  <c r="G96" i="9"/>
  <c r="G85" i="9" s="1"/>
  <c r="F96" i="9"/>
  <c r="F85" i="9" s="1"/>
  <c r="E96" i="9"/>
  <c r="E85" i="9" s="1"/>
  <c r="D96" i="9"/>
  <c r="D85" i="9" s="1"/>
  <c r="Q95" i="9"/>
  <c r="Q84" i="9" s="1"/>
  <c r="P95" i="9"/>
  <c r="P84" i="9" s="1"/>
  <c r="O95" i="9"/>
  <c r="O84" i="9" s="1"/>
  <c r="N95" i="9"/>
  <c r="N84" i="9" s="1"/>
  <c r="M95" i="9"/>
  <c r="M84" i="9" s="1"/>
  <c r="L95" i="9"/>
  <c r="L84" i="9" s="1"/>
  <c r="K95" i="9"/>
  <c r="K84" i="9" s="1"/>
  <c r="J95" i="9"/>
  <c r="J84" i="9" s="1"/>
  <c r="I95" i="9"/>
  <c r="I84" i="9" s="1"/>
  <c r="H95" i="9"/>
  <c r="H84" i="9" s="1"/>
  <c r="G95" i="9"/>
  <c r="G84" i="9" s="1"/>
  <c r="F95" i="9"/>
  <c r="F84" i="9" s="1"/>
  <c r="E95" i="9"/>
  <c r="E84" i="9" s="1"/>
  <c r="D95" i="9"/>
  <c r="D84" i="9" s="1"/>
  <c r="Q94" i="9"/>
  <c r="Q82" i="9" s="1"/>
  <c r="P94" i="9"/>
  <c r="P82" i="9" s="1"/>
  <c r="O94" i="9"/>
  <c r="O82" i="9" s="1"/>
  <c r="N94" i="9"/>
  <c r="N82" i="9" s="1"/>
  <c r="M94" i="9"/>
  <c r="M82" i="9" s="1"/>
  <c r="L94" i="9"/>
  <c r="L82" i="9" s="1"/>
  <c r="K94" i="9"/>
  <c r="K82" i="9" s="1"/>
  <c r="J94" i="9"/>
  <c r="J82" i="9" s="1"/>
  <c r="I94" i="9"/>
  <c r="I82" i="9" s="1"/>
  <c r="H94" i="9"/>
  <c r="H82" i="9" s="1"/>
  <c r="G94" i="9"/>
  <c r="G82" i="9" s="1"/>
  <c r="F94" i="9"/>
  <c r="F82" i="9" s="1"/>
  <c r="E94" i="9"/>
  <c r="E82" i="9" s="1"/>
  <c r="D94" i="9"/>
  <c r="D82" i="9" s="1"/>
  <c r="Q93" i="9"/>
  <c r="Q79" i="9" s="1"/>
  <c r="P93" i="9"/>
  <c r="P79" i="9" s="1"/>
  <c r="O93" i="9"/>
  <c r="O79" i="9" s="1"/>
  <c r="N93" i="9"/>
  <c r="N79" i="9" s="1"/>
  <c r="M93" i="9"/>
  <c r="M79" i="9" s="1"/>
  <c r="L93" i="9"/>
  <c r="L79" i="9" s="1"/>
  <c r="K93" i="9"/>
  <c r="K79" i="9" s="1"/>
  <c r="J93" i="9"/>
  <c r="J79" i="9" s="1"/>
  <c r="I93" i="9"/>
  <c r="I79" i="9" s="1"/>
  <c r="H93" i="9"/>
  <c r="H79" i="9" s="1"/>
  <c r="G93" i="9"/>
  <c r="G79" i="9" s="1"/>
  <c r="F93" i="9"/>
  <c r="F79" i="9" s="1"/>
  <c r="E93" i="9"/>
  <c r="E79" i="9" s="1"/>
  <c r="D93" i="9"/>
  <c r="D79" i="9" s="1"/>
  <c r="Q83" i="9"/>
  <c r="P83" i="9"/>
  <c r="O83" i="9"/>
  <c r="N83" i="9"/>
  <c r="M83" i="9"/>
  <c r="L83" i="9"/>
  <c r="K83" i="9"/>
  <c r="J83" i="9"/>
  <c r="I83" i="9"/>
  <c r="H83" i="9"/>
  <c r="G83" i="9"/>
  <c r="F83" i="9"/>
  <c r="E83" i="9"/>
  <c r="D83" i="9"/>
  <c r="Q81" i="9"/>
  <c r="P81" i="9"/>
  <c r="O81" i="9"/>
  <c r="N81" i="9"/>
  <c r="M81" i="9"/>
  <c r="L81" i="9"/>
  <c r="K81" i="9"/>
  <c r="J81" i="9"/>
  <c r="I81" i="9"/>
  <c r="H81" i="9"/>
  <c r="G81" i="9"/>
  <c r="F81" i="9"/>
  <c r="E81" i="9"/>
  <c r="D81" i="9"/>
  <c r="Q80" i="9"/>
  <c r="P80" i="9"/>
  <c r="O80" i="9"/>
  <c r="N80" i="9"/>
  <c r="M80" i="9"/>
  <c r="L80" i="9"/>
  <c r="K80" i="9"/>
  <c r="J80" i="9"/>
  <c r="I80" i="9"/>
  <c r="H80" i="9"/>
  <c r="G80" i="9"/>
  <c r="F80" i="9"/>
  <c r="E80" i="9"/>
  <c r="D80" i="9"/>
  <c r="G118" i="9" l="1"/>
  <c r="H118" i="9"/>
  <c r="I118" i="9"/>
  <c r="Q118" i="9"/>
  <c r="P118" i="9"/>
  <c r="J118" i="9"/>
  <c r="K118" i="9"/>
  <c r="D118" i="9"/>
  <c r="L118" i="9"/>
  <c r="E118" i="9"/>
  <c r="M118" i="9"/>
  <c r="F118" i="9"/>
  <c r="N118" i="9"/>
  <c r="O118" i="9"/>
  <c r="J98" i="9"/>
  <c r="K98" i="9"/>
  <c r="G98" i="9"/>
  <c r="I98" i="9"/>
  <c r="D98" i="9"/>
  <c r="E98" i="9"/>
  <c r="M98" i="9"/>
  <c r="H98" i="9"/>
  <c r="L98" i="9"/>
  <c r="N98" i="9"/>
  <c r="O98" i="9"/>
  <c r="P98" i="9"/>
  <c r="F98" i="9"/>
  <c r="Q98" i="9"/>
  <c r="Q64" i="9" l="1"/>
  <c r="P64" i="9"/>
  <c r="O64" i="9"/>
  <c r="N64" i="9"/>
  <c r="M64" i="9"/>
  <c r="L64" i="9"/>
  <c r="K64" i="9"/>
  <c r="J64" i="9"/>
  <c r="I64" i="9"/>
  <c r="H64" i="9"/>
  <c r="G64" i="9"/>
  <c r="F64" i="9"/>
  <c r="E64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Q11" i="9"/>
  <c r="Q105" i="9" s="1"/>
  <c r="P11" i="9"/>
  <c r="P105" i="9" s="1"/>
  <c r="O11" i="9"/>
  <c r="N11" i="9"/>
  <c r="M11" i="9"/>
  <c r="L11" i="9"/>
  <c r="L105" i="9" s="1"/>
  <c r="K11" i="9"/>
  <c r="K105" i="9" s="1"/>
  <c r="J11" i="9"/>
  <c r="J105" i="9" s="1"/>
  <c r="I11" i="9"/>
  <c r="I105" i="9" s="1"/>
  <c r="H11" i="9"/>
  <c r="H105" i="9" s="1"/>
  <c r="G11" i="9"/>
  <c r="F11" i="9"/>
  <c r="E11" i="9"/>
  <c r="D11" i="9"/>
  <c r="Q72" i="9"/>
  <c r="P72" i="9"/>
  <c r="P110" i="9" s="1"/>
  <c r="O72" i="9"/>
  <c r="O110" i="9" s="1"/>
  <c r="N72" i="9"/>
  <c r="N110" i="9" s="1"/>
  <c r="M72" i="9"/>
  <c r="M110" i="9" s="1"/>
  <c r="L72" i="9"/>
  <c r="L110" i="9" s="1"/>
  <c r="K72" i="9"/>
  <c r="K110" i="9" s="1"/>
  <c r="J72" i="9"/>
  <c r="I72" i="9"/>
  <c r="H72" i="9"/>
  <c r="H110" i="9" s="1"/>
  <c r="G72" i="9"/>
  <c r="F72" i="9"/>
  <c r="F110" i="9" s="1"/>
  <c r="N32" i="7" l="1"/>
  <c r="I10" i="7" s="1"/>
  <c r="K32" i="7"/>
  <c r="F10" i="7" s="1"/>
  <c r="C32" i="7"/>
  <c r="C31" i="7" s="1"/>
  <c r="D32" i="7"/>
  <c r="E105" i="9"/>
  <c r="O105" i="9"/>
  <c r="E106" i="9"/>
  <c r="M106" i="9"/>
  <c r="F105" i="9"/>
  <c r="D106" i="9"/>
  <c r="F106" i="9"/>
  <c r="N106" i="9"/>
  <c r="G106" i="9"/>
  <c r="O106" i="9"/>
  <c r="G105" i="9"/>
  <c r="H106" i="9"/>
  <c r="P106" i="9"/>
  <c r="P122" i="9" s="1"/>
  <c r="K106" i="9"/>
  <c r="L106" i="9"/>
  <c r="L122" i="9" s="1"/>
  <c r="I106" i="9"/>
  <c r="Q106" i="9"/>
  <c r="M105" i="9"/>
  <c r="N105" i="9"/>
  <c r="D105" i="9"/>
  <c r="J106" i="9"/>
  <c r="G74" i="9"/>
  <c r="G110" i="9"/>
  <c r="E74" i="9"/>
  <c r="E110" i="9"/>
  <c r="I74" i="9"/>
  <c r="I110" i="9"/>
  <c r="Q74" i="9"/>
  <c r="Q110" i="9"/>
  <c r="J74" i="9"/>
  <c r="J110" i="9"/>
  <c r="M74" i="9"/>
  <c r="F29" i="9"/>
  <c r="F47" i="9" s="1"/>
  <c r="F49" i="9" s="1"/>
  <c r="N29" i="9"/>
  <c r="N47" i="9" s="1"/>
  <c r="N49" i="9" s="1"/>
  <c r="L29" i="9"/>
  <c r="M29" i="9"/>
  <c r="F74" i="9"/>
  <c r="P74" i="9"/>
  <c r="G29" i="9"/>
  <c r="O29" i="9"/>
  <c r="I29" i="9"/>
  <c r="Q29" i="9"/>
  <c r="E29" i="9"/>
  <c r="H74" i="9"/>
  <c r="H29" i="9"/>
  <c r="K74" i="9"/>
  <c r="D74" i="9"/>
  <c r="N74" i="9"/>
  <c r="D29" i="9"/>
  <c r="O74" i="9"/>
  <c r="K29" i="9"/>
  <c r="J29" i="9"/>
  <c r="P29" i="9"/>
  <c r="L74" i="9"/>
  <c r="L17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L14" i="7"/>
  <c r="K14" i="7"/>
  <c r="J14" i="7"/>
  <c r="I14" i="7"/>
  <c r="H14" i="7"/>
  <c r="G14" i="7"/>
  <c r="F14" i="7"/>
  <c r="E14" i="7"/>
  <c r="D14" i="7"/>
  <c r="C14" i="7"/>
  <c r="M14" i="7" s="1"/>
  <c r="C8" i="7"/>
  <c r="O33" i="7"/>
  <c r="J11" i="7" s="1"/>
  <c r="N33" i="7"/>
  <c r="I11" i="7" s="1"/>
  <c r="M33" i="7"/>
  <c r="H11" i="7" s="1"/>
  <c r="L33" i="7"/>
  <c r="L35" i="7" s="1"/>
  <c r="G13" i="7" s="1"/>
  <c r="K33" i="7"/>
  <c r="K35" i="7" s="1"/>
  <c r="F13" i="7" s="1"/>
  <c r="J33" i="7"/>
  <c r="J35" i="7" s="1"/>
  <c r="E13" i="7" s="1"/>
  <c r="G33" i="7"/>
  <c r="G35" i="7" s="1"/>
  <c r="G34" i="7" s="1"/>
  <c r="E33" i="7"/>
  <c r="D11" i="7" s="1"/>
  <c r="C33" i="7"/>
  <c r="L8" i="7"/>
  <c r="K8" i="7"/>
  <c r="J8" i="7"/>
  <c r="I8" i="7"/>
  <c r="H8" i="7"/>
  <c r="G8" i="7"/>
  <c r="F8" i="7"/>
  <c r="E8" i="7"/>
  <c r="D8" i="7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R46" i="13"/>
  <c r="Q46" i="13"/>
  <c r="P46" i="13"/>
  <c r="O46" i="13"/>
  <c r="N46" i="13"/>
  <c r="N27" i="13" s="1"/>
  <c r="M46" i="13"/>
  <c r="M15" i="13" s="1"/>
  <c r="L46" i="13"/>
  <c r="L27" i="13" s="1"/>
  <c r="L28" i="13" s="1"/>
  <c r="K46" i="13"/>
  <c r="J46" i="13"/>
  <c r="I46" i="13"/>
  <c r="H46" i="13"/>
  <c r="G46" i="13"/>
  <c r="F46" i="13"/>
  <c r="F27" i="13" s="1"/>
  <c r="E46" i="13"/>
  <c r="E27" i="13" s="1"/>
  <c r="R28" i="13"/>
  <c r="K28" i="13"/>
  <c r="J28" i="13"/>
  <c r="R27" i="13"/>
  <c r="Q27" i="13"/>
  <c r="P27" i="13"/>
  <c r="O27" i="13"/>
  <c r="K27" i="13"/>
  <c r="J27" i="13"/>
  <c r="I27" i="13"/>
  <c r="I28" i="13" s="1"/>
  <c r="H27" i="13"/>
  <c r="G27" i="13"/>
  <c r="R26" i="13"/>
  <c r="Q26" i="13"/>
  <c r="Q28" i="13" s="1"/>
  <c r="P26" i="13"/>
  <c r="P28" i="13" s="1"/>
  <c r="O26" i="13"/>
  <c r="O28" i="13" s="1"/>
  <c r="N26" i="13"/>
  <c r="N28" i="13" s="1"/>
  <c r="M26" i="13"/>
  <c r="L26" i="13"/>
  <c r="K26" i="13"/>
  <c r="J26" i="13"/>
  <c r="I26" i="13"/>
  <c r="H26" i="13"/>
  <c r="H28" i="13" s="1"/>
  <c r="G26" i="13"/>
  <c r="G28" i="13" s="1"/>
  <c r="F26" i="13"/>
  <c r="F28" i="13" s="1"/>
  <c r="E26" i="13"/>
  <c r="E28" i="13" s="1"/>
  <c r="R15" i="13"/>
  <c r="Q15" i="13"/>
  <c r="P15" i="13"/>
  <c r="O15" i="13"/>
  <c r="K15" i="13"/>
  <c r="J15" i="13"/>
  <c r="I15" i="13"/>
  <c r="H15" i="13"/>
  <c r="G15" i="13"/>
  <c r="P14" i="13"/>
  <c r="P16" i="13" s="1"/>
  <c r="H14" i="13"/>
  <c r="H16" i="13" s="1"/>
  <c r="P13" i="13"/>
  <c r="O13" i="13"/>
  <c r="O14" i="13" s="1"/>
  <c r="O16" i="13" s="1"/>
  <c r="N13" i="13"/>
  <c r="N14" i="13" s="1"/>
  <c r="H13" i="13"/>
  <c r="G13" i="13"/>
  <c r="G14" i="13" s="1"/>
  <c r="G16" i="13" s="1"/>
  <c r="F13" i="13"/>
  <c r="F14" i="13" s="1"/>
  <c r="P12" i="13"/>
  <c r="O12" i="13"/>
  <c r="N12" i="13"/>
  <c r="M12" i="13"/>
  <c r="M13" i="13" s="1"/>
  <c r="M14" i="13" s="1"/>
  <c r="M16" i="13" s="1"/>
  <c r="L12" i="13"/>
  <c r="L13" i="13" s="1"/>
  <c r="L14" i="13" s="1"/>
  <c r="H12" i="13"/>
  <c r="G12" i="13"/>
  <c r="F12" i="13"/>
  <c r="E12" i="13"/>
  <c r="E13" i="13" s="1"/>
  <c r="E14" i="13" s="1"/>
  <c r="R11" i="13"/>
  <c r="R12" i="13" s="1"/>
  <c r="R13" i="13" s="1"/>
  <c r="R14" i="13" s="1"/>
  <c r="R16" i="13" s="1"/>
  <c r="Q11" i="13"/>
  <c r="Q12" i="13" s="1"/>
  <c r="Q13" i="13" s="1"/>
  <c r="Q14" i="13" s="1"/>
  <c r="Q16" i="13" s="1"/>
  <c r="P11" i="13"/>
  <c r="O11" i="13"/>
  <c r="N11" i="13"/>
  <c r="M11" i="13"/>
  <c r="L11" i="13"/>
  <c r="K11" i="13"/>
  <c r="K12" i="13" s="1"/>
  <c r="K13" i="13" s="1"/>
  <c r="K14" i="13" s="1"/>
  <c r="K16" i="13" s="1"/>
  <c r="J11" i="13"/>
  <c r="J12" i="13" s="1"/>
  <c r="J13" i="13" s="1"/>
  <c r="J14" i="13" s="1"/>
  <c r="J16" i="13" s="1"/>
  <c r="I11" i="13"/>
  <c r="I12" i="13" s="1"/>
  <c r="I13" i="13" s="1"/>
  <c r="I14" i="13" s="1"/>
  <c r="I16" i="13" s="1"/>
  <c r="H11" i="13"/>
  <c r="G11" i="13"/>
  <c r="F11" i="13"/>
  <c r="E11" i="13"/>
  <c r="C38" i="7" l="1"/>
  <c r="F32" i="7"/>
  <c r="I122" i="9"/>
  <c r="K107" i="9"/>
  <c r="K123" i="9" s="1"/>
  <c r="D114" i="9"/>
  <c r="L32" i="7"/>
  <c r="O32" i="7"/>
  <c r="J122" i="9"/>
  <c r="J107" i="9"/>
  <c r="J123" i="9" s="1"/>
  <c r="P107" i="9"/>
  <c r="P123" i="9" s="1"/>
  <c r="J32" i="7"/>
  <c r="G32" i="7"/>
  <c r="G31" i="7" s="1"/>
  <c r="M32" i="7"/>
  <c r="D107" i="9"/>
  <c r="H107" i="9"/>
  <c r="H123" i="9" s="1"/>
  <c r="O122" i="9"/>
  <c r="E32" i="7"/>
  <c r="I32" i="7"/>
  <c r="P32" i="7"/>
  <c r="K10" i="7" s="1"/>
  <c r="Q107" i="9"/>
  <c r="N122" i="9"/>
  <c r="H32" i="7"/>
  <c r="N31" i="7"/>
  <c r="I9" i="7" s="1"/>
  <c r="C9" i="7"/>
  <c r="E122" i="9"/>
  <c r="C35" i="7"/>
  <c r="C34" i="7" s="1"/>
  <c r="Q122" i="9"/>
  <c r="G122" i="9"/>
  <c r="I107" i="9"/>
  <c r="I123" i="9" s="1"/>
  <c r="K31" i="7"/>
  <c r="F9" i="7" s="1"/>
  <c r="M122" i="9"/>
  <c r="L107" i="9"/>
  <c r="F122" i="9"/>
  <c r="K122" i="9"/>
  <c r="H122" i="9"/>
  <c r="M107" i="9"/>
  <c r="G107" i="9"/>
  <c r="E107" i="9"/>
  <c r="O107" i="9"/>
  <c r="F107" i="9"/>
  <c r="N107" i="9"/>
  <c r="N123" i="9" s="1"/>
  <c r="N114" i="9"/>
  <c r="H114" i="9"/>
  <c r="F114" i="9"/>
  <c r="Q114" i="9"/>
  <c r="I114" i="9"/>
  <c r="C10" i="7"/>
  <c r="P114" i="9"/>
  <c r="E114" i="9"/>
  <c r="L114" i="9"/>
  <c r="O114" i="9"/>
  <c r="M114" i="9"/>
  <c r="J114" i="9"/>
  <c r="K114" i="9"/>
  <c r="G114" i="9"/>
  <c r="F33" i="7"/>
  <c r="F35" i="7" s="1"/>
  <c r="F34" i="7" s="1"/>
  <c r="H33" i="7"/>
  <c r="H35" i="7" s="1"/>
  <c r="H34" i="7" s="1"/>
  <c r="D33" i="7"/>
  <c r="D35" i="7" s="1"/>
  <c r="D34" i="7" s="1"/>
  <c r="P33" i="7"/>
  <c r="P35" i="7" s="1"/>
  <c r="K13" i="7" s="1"/>
  <c r="I33" i="7"/>
  <c r="I35" i="7" s="1"/>
  <c r="I34" i="7" s="1"/>
  <c r="O47" i="9"/>
  <c r="O49" i="9" s="1"/>
  <c r="E47" i="9"/>
  <c r="E49" i="9" s="1"/>
  <c r="H47" i="9"/>
  <c r="H49" i="9" s="1"/>
  <c r="G47" i="9"/>
  <c r="G49" i="9" s="1"/>
  <c r="D47" i="9"/>
  <c r="D49" i="9" s="1"/>
  <c r="K47" i="9"/>
  <c r="K49" i="9" s="1"/>
  <c r="P47" i="9"/>
  <c r="P49" i="9" s="1"/>
  <c r="M47" i="9"/>
  <c r="M49" i="9" s="1"/>
  <c r="Q47" i="9"/>
  <c r="Q49" i="9" s="1"/>
  <c r="J47" i="9"/>
  <c r="J49" i="9" s="1"/>
  <c r="I47" i="9"/>
  <c r="I49" i="9" s="1"/>
  <c r="L47" i="9"/>
  <c r="L49" i="9" s="1"/>
  <c r="M35" i="7"/>
  <c r="H13" i="7" s="1"/>
  <c r="N35" i="7"/>
  <c r="I13" i="7" s="1"/>
  <c r="E11" i="7"/>
  <c r="E35" i="7"/>
  <c r="D13" i="7" s="1"/>
  <c r="O35" i="7"/>
  <c r="G11" i="7"/>
  <c r="F11" i="7"/>
  <c r="C11" i="7"/>
  <c r="K34" i="7"/>
  <c r="F12" i="7" s="1"/>
  <c r="L34" i="7"/>
  <c r="G12" i="7" s="1"/>
  <c r="J34" i="7"/>
  <c r="M8" i="7"/>
  <c r="E16" i="13"/>
  <c r="F16" i="13"/>
  <c r="L15" i="13"/>
  <c r="L16" i="13" s="1"/>
  <c r="E15" i="13"/>
  <c r="F15" i="13"/>
  <c r="M27" i="13"/>
  <c r="M28" i="13" s="1"/>
  <c r="N15" i="13"/>
  <c r="N16" i="13" s="1"/>
  <c r="C40" i="7" l="1"/>
  <c r="C18" i="7"/>
  <c r="C41" i="7"/>
  <c r="F115" i="9"/>
  <c r="E31" i="7"/>
  <c r="D9" i="7" s="1"/>
  <c r="D10" i="7"/>
  <c r="J31" i="7"/>
  <c r="E9" i="7" s="1"/>
  <c r="E10" i="7"/>
  <c r="O115" i="9"/>
  <c r="O123" i="9"/>
  <c r="G115" i="9"/>
  <c r="G123" i="9"/>
  <c r="L115" i="9"/>
  <c r="L123" i="9"/>
  <c r="Q115" i="9"/>
  <c r="D31" i="7"/>
  <c r="M31" i="7"/>
  <c r="H9" i="7" s="1"/>
  <c r="H10" i="7"/>
  <c r="K115" i="9"/>
  <c r="I31" i="7"/>
  <c r="M115" i="9"/>
  <c r="O31" i="7"/>
  <c r="J9" i="7" s="1"/>
  <c r="J10" i="7"/>
  <c r="I115" i="9"/>
  <c r="Q123" i="9"/>
  <c r="F31" i="7"/>
  <c r="P115" i="9"/>
  <c r="H31" i="7"/>
  <c r="F123" i="9"/>
  <c r="L31" i="7"/>
  <c r="G9" i="7" s="1"/>
  <c r="G10" i="7"/>
  <c r="E115" i="9"/>
  <c r="E123" i="9"/>
  <c r="N115" i="9"/>
  <c r="P31" i="7"/>
  <c r="K9" i="7" s="1"/>
  <c r="M9" i="7" s="1"/>
  <c r="H115" i="9"/>
  <c r="J115" i="9"/>
  <c r="M123" i="9"/>
  <c r="L10" i="7"/>
  <c r="P34" i="7"/>
  <c r="K11" i="7"/>
  <c r="L11" i="7"/>
  <c r="E34" i="7"/>
  <c r="D12" i="7" s="1"/>
  <c r="N34" i="7"/>
  <c r="I12" i="7" s="1"/>
  <c r="M34" i="7"/>
  <c r="H12" i="7" s="1"/>
  <c r="J13" i="7"/>
  <c r="O34" i="7"/>
  <c r="E12" i="7"/>
  <c r="C13" i="7"/>
  <c r="M13" i="7" s="1"/>
  <c r="L13" i="7"/>
  <c r="M10" i="7"/>
  <c r="L9" i="7" l="1"/>
  <c r="K12" i="7"/>
  <c r="P38" i="7"/>
  <c r="J12" i="7"/>
  <c r="L12" i="7"/>
  <c r="C12" i="7"/>
  <c r="M12" i="7" l="1"/>
  <c r="C7" i="7" l="1"/>
  <c r="K5" i="7"/>
  <c r="I5" i="7"/>
  <c r="F4" i="7"/>
  <c r="K7" i="7"/>
  <c r="J7" i="7"/>
  <c r="I7" i="7"/>
  <c r="H7" i="7"/>
  <c r="G7" i="7"/>
  <c r="F7" i="7"/>
  <c r="D7" i="7"/>
  <c r="K6" i="7"/>
  <c r="J6" i="7"/>
  <c r="I6" i="7"/>
  <c r="H6" i="7"/>
  <c r="G6" i="7"/>
  <c r="F6" i="7"/>
  <c r="E6" i="7"/>
  <c r="D6" i="7"/>
  <c r="J5" i="7"/>
  <c r="H5" i="7"/>
  <c r="G5" i="7"/>
  <c r="F5" i="7"/>
  <c r="E5" i="7"/>
  <c r="I24" i="7"/>
  <c r="D5" i="7"/>
  <c r="C5" i="7"/>
  <c r="N26" i="7"/>
  <c r="I26" i="7"/>
  <c r="G26" i="7"/>
  <c r="F26" i="7"/>
  <c r="K4" i="7"/>
  <c r="J4" i="7"/>
  <c r="I4" i="7"/>
  <c r="E24" i="7"/>
  <c r="C4" i="7"/>
  <c r="P24" i="7"/>
  <c r="N24" i="7"/>
  <c r="K24" i="7"/>
  <c r="J24" i="7"/>
  <c r="H24" i="7"/>
  <c r="F24" i="7"/>
  <c r="F17" i="7" l="1"/>
  <c r="K38" i="7"/>
  <c r="F38" i="7"/>
  <c r="E17" i="7"/>
  <c r="J38" i="7"/>
  <c r="N38" i="7"/>
  <c r="I17" i="7"/>
  <c r="K17" i="7"/>
  <c r="D17" i="7"/>
  <c r="E38" i="7"/>
  <c r="H38" i="7"/>
  <c r="I38" i="7"/>
  <c r="I3" i="7"/>
  <c r="K3" i="7"/>
  <c r="D3" i="7"/>
  <c r="E3" i="7"/>
  <c r="F3" i="7"/>
  <c r="M7" i="7"/>
  <c r="M4" i="7"/>
  <c r="M5" i="7"/>
  <c r="E7" i="7"/>
  <c r="O26" i="7"/>
  <c r="L7" i="7"/>
  <c r="L6" i="7"/>
  <c r="D4" i="7"/>
  <c r="L4" i="7"/>
  <c r="D24" i="7"/>
  <c r="L24" i="7"/>
  <c r="H26" i="7"/>
  <c r="P26" i="7"/>
  <c r="E4" i="7"/>
  <c r="J26" i="7"/>
  <c r="G4" i="7"/>
  <c r="L5" i="7"/>
  <c r="G24" i="7"/>
  <c r="O24" i="7"/>
  <c r="K26" i="7"/>
  <c r="C3" i="7"/>
  <c r="H4" i="7"/>
  <c r="M24" i="7"/>
  <c r="D26" i="7"/>
  <c r="L26" i="7"/>
  <c r="C6" i="7"/>
  <c r="M6" i="7" s="1"/>
  <c r="E26" i="7"/>
  <c r="M26" i="7"/>
  <c r="I40" i="7" l="1"/>
  <c r="I41" i="7"/>
  <c r="I16" i="7"/>
  <c r="I19" i="7" s="1"/>
  <c r="N40" i="7"/>
  <c r="N41" i="7"/>
  <c r="H40" i="7"/>
  <c r="H41" i="7"/>
  <c r="E16" i="7"/>
  <c r="E19" i="7" s="1"/>
  <c r="J40" i="7"/>
  <c r="J41" i="7"/>
  <c r="D16" i="7"/>
  <c r="D19" i="7" s="1"/>
  <c r="E40" i="7"/>
  <c r="E41" i="7"/>
  <c r="F40" i="7"/>
  <c r="F41" i="7"/>
  <c r="F16" i="7"/>
  <c r="F19" i="7" s="1"/>
  <c r="K40" i="7"/>
  <c r="K41" i="7"/>
  <c r="K16" i="7"/>
  <c r="P40" i="7"/>
  <c r="P41" i="7"/>
  <c r="G38" i="7"/>
  <c r="C17" i="7"/>
  <c r="M17" i="7" s="1"/>
  <c r="G17" i="7"/>
  <c r="L38" i="7"/>
  <c r="D38" i="7"/>
  <c r="J17" i="7"/>
  <c r="O38" i="7"/>
  <c r="H17" i="7"/>
  <c r="M38" i="7"/>
  <c r="M3" i="7"/>
  <c r="H3" i="7"/>
  <c r="J3" i="7"/>
  <c r="G3" i="7"/>
  <c r="M11" i="7"/>
  <c r="L3" i="7"/>
  <c r="I18" i="7" l="1"/>
  <c r="D18" i="7"/>
  <c r="F18" i="7"/>
  <c r="H16" i="7"/>
  <c r="H19" i="7" s="1"/>
  <c r="M40" i="7"/>
  <c r="M41" i="7"/>
  <c r="E18" i="7"/>
  <c r="M16" i="7"/>
  <c r="C19" i="7"/>
  <c r="K18" i="7"/>
  <c r="K19" i="7"/>
  <c r="D40" i="7"/>
  <c r="D41" i="7"/>
  <c r="J16" i="7"/>
  <c r="O40" i="7"/>
  <c r="O41" i="7"/>
  <c r="G16" i="7"/>
  <c r="G19" i="7" s="1"/>
  <c r="L40" i="7"/>
  <c r="L41" i="7"/>
  <c r="L16" i="7"/>
  <c r="G40" i="7"/>
  <c r="G41" i="7"/>
  <c r="L18" i="7" l="1"/>
  <c r="H18" i="7"/>
  <c r="L19" i="7"/>
  <c r="G18" i="7"/>
  <c r="J18" i="7"/>
  <c r="J19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tc={244401DA-752B-4194-9DA8-EA9609AEE24F}</author>
  </authors>
  <commentList>
    <comment ref="D9" authorId="0" shapeId="0" xr:uid="{244401DA-752B-4194-9DA8-EA9609AEE24F}">
      <text>
        <t>[Threaded comment]
Your version of Excel allows you to read this threaded comment; however, any edits to it will get removed if the file is opened in a newer version of Excel. Learn more: https://go.microsoft.com/fwlink/?linkid=870924
Comment:
    Reference to the cells in Table 11 in SI.1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tc={1F26C252-8A2E-4578-BAE0-77888908F11D}</author>
    <author>tc={282B9807-03C7-49EB-8DB4-63F84CCEDCD4}</author>
    <author>tc={894CDB81-EEB6-4486-B63B-99C6DB7D646A}</author>
    <author>tc={4C2A36ED-EC28-40FF-99FC-4BEFC909DB08}</author>
    <author>tc={B710BBDA-FC03-4BEC-9970-C56876711CDB}</author>
    <author>tc={8B9A9005-2AA0-4FBC-9ACE-10D988B26844}</author>
  </authors>
  <commentList>
    <comment ref="C62" authorId="0" shapeId="0" xr:uid="{1F26C252-8A2E-4578-BAE0-77888908F11D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that 100% is incinerated</t>
      </text>
    </comment>
    <comment ref="C63" authorId="1" shapeId="0" xr:uid="{282B9807-03C7-49EB-8DB4-63F84CCEDCD4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that 99% is recycled, 1% incinerated</t>
      </text>
    </comment>
    <comment ref="C70" authorId="2" shapeId="0" xr:uid="{894CDB81-EEB6-4486-B63B-99C6DB7D646A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that 100% is incinerated</t>
      </text>
    </comment>
    <comment ref="C71" authorId="3" shapeId="0" xr:uid="{4C2A36ED-EC28-40FF-99FC-4BEFC909DB08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that 99% is recycled, 1% incinerated</t>
      </text>
    </comment>
    <comment ref="C95" authorId="4" shapeId="0" xr:uid="{B710BBDA-FC03-4BEC-9970-C56876711CDB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that 100% is incinerated</t>
      </text>
    </comment>
    <comment ref="C96" authorId="5" shapeId="0" xr:uid="{8B9A9005-2AA0-4FBC-9ACE-10D988B26844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Assumes that 90% is recycled, 10% incinerated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tc={6396FC9E-944D-4105-B6ED-524DDD6608DA}</author>
    <author>tc={E6646F69-C4CF-440D-A0CA-AF1BE9E59507}</author>
  </authors>
  <commentList>
    <comment ref="B1" authorId="0" shapeId="0" xr:uid="{6396FC9E-944D-4105-B6ED-524DDD6608DA}">
      <text>
        <t>[Threaded comment]
Your version of Excel allows you to read this threaded comment; however, any edits to it will get removed if the file is opened in a newer version of Excel. Learn more: https://go.microsoft.com/fwlink/?linkid=870924
Comment:
    H3: 2007-2011
H4: 2012-2016
H5: 2017-2021</t>
      </text>
    </comment>
    <comment ref="A293" authorId="1" shapeId="0" xr:uid="{E6646F69-C4CF-440D-A0CA-AF1BE9E59507}">
      <text>
        <t>[Threaded comment]
Your version of Excel allows you to read this threaded comment; however, any edits to it will get removed if the file is opened in a newer version of Excel. Learn more: https://go.microsoft.com/fwlink/?linkid=870924
Comment:
    Conversion factor divided by 1000 for yellow rows to correspond to the other units in the table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tc={56C217B4-C334-4584-94A7-AB5E70CE351B}</author>
    <author>tc={B373B6D7-C860-4108-8268-27CA137FC461}</author>
    <author>tc={AFA41766-238C-430B-99D8-B2072AA900CF}</author>
    <author>tc={2BEC1420-4FE7-49F3-BCA1-55025EBB53BA}</author>
    <author>tc={7E112656-3A29-4563-8652-68B70E92A69F}</author>
    <author>tc={E2456AC2-A67B-47F8-B542-34655E6F6CE7}</author>
  </authors>
  <commentList>
    <comment ref="B4" authorId="0" shapeId="0" xr:uid="{56C217B4-C334-4584-94A7-AB5E70CE351B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Energy commodity balance, Swedish Energy Agency</t>
      </text>
    </comment>
    <comment ref="B7" authorId="1" shapeId="0" xr:uid="{B373B6D7-C860-4108-8268-27CA137FC461}">
      <text>
        <t>[Threaded comment]
Your version of Excel allows you to read this threaded comment; however, any edits to it will get removed if the file is opened in a newer version of Excel. Learn more: https://go.microsoft.com/fwlink/?linkid=870924
Comment:
    Swedish Energy Agency: The transformation input is almost entirely in autoproducers, which is almost entirely represented by pulp and paper production  industries</t>
      </text>
    </comment>
    <comment ref="D12" authorId="2" shapeId="0" xr:uid="{AFA41766-238C-430B-99D8-B2072AA900CF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dry mass to m3 factor can differ, a factor of 405 kg/m3 for coniferous and 558 kg/M3 for broadleaved was used in this calculation along with a split of 85-to-15 % conifer to broadleaved</t>
      </text>
    </comment>
    <comment ref="D13" authorId="3" shapeId="0" xr:uid="{2BEC1420-4FE7-49F3-BCA1-55025EBB53BA}">
      <text>
        <t>[Threaded comment]
Your version of Excel allows you to read this threaded comment; however, any edits to it will get removed if the file is opened in a newer version of Excel. Learn more: https://go.microsoft.com/fwlink/?linkid=870924
Comment:
    A factor of 255 kg carbon per m3 wood fiber equivalent was used according to the table with conversion factors,  CN codes 4403XX used here</t>
      </text>
    </comment>
    <comment ref="B36" authorId="4" shapeId="0" xr:uid="{7E112656-3A29-4563-8652-68B70E92A69F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Source: Energy commodity balance, Swedish Energy Agency</t>
      </text>
    </comment>
    <comment ref="C44" authorId="5" shapeId="0" xr:uid="{E2456AC2-A67B-47F8-B542-34655E6F6CE7}">
      <text>
        <t>[Threaded comment]
Your version of Excel allows you to read this threaded comment; however, any edits to it will get removed if the file is opened in a newer version of Excel. Learn more: https://go.microsoft.com/fwlink/?linkid=870924
Comment:
    Sources: https://link.springer.com/content/pdf/10.1007/BF02669926.pdf
https://www.ofgem.gov.uk/sites/default/files/docs/2011/12/worked-examples-for-bioliquid-ghg-calculations-19-12-2011.xls</t>
      </text>
    </comment>
  </commentList>
</comments>
</file>

<file path=xl/sharedStrings.xml><?xml version="1.0" encoding="utf-8"?>
<sst xmlns="http://schemas.openxmlformats.org/spreadsheetml/2006/main" count="2849" uniqueCount="946">
  <si>
    <t>Journal of Industrial Ecology – www.wileyonlinelibrary.com/journal/jie</t>
  </si>
  <si>
    <r>
      <t xml:space="preserve">           </t>
    </r>
    <r>
      <rPr>
        <sz val="10.5"/>
        <color rgb="FF000000"/>
        <rFont val="Arial Rounded MT Bold"/>
        <family val="2"/>
      </rPr>
      <t>SUPPORTING INFORMATION FOR:</t>
    </r>
  </si>
  <si>
    <t>This supporting information provides data from figures 2 and 3, as well as from the aggregated tables 2 and 3 shown in the manuscript. In addition, the following information is provided: 1) a concordance table between Statistics Sweden's and EXIOBASE's product classifications (sheet 'SCB_EXIOBASE_concordance_table'); 2) A list of wood-based and wood-related industries and products in the Swedish SUT and IOT (sheet ‘wood-based_products_industries’); 3) A comparison of the Swedish industry and product-based output and emissions (sheet ‘industry_product_based_emission’); 4) a table with conversion factors from wood mass or volume to wood fibre equivalent and carbon (sheet 'conversion factors_WFE_carbon'); and 5) bottom-up approached for the calculation of the pulp and paper industry's black liquor and tall oil pitch consumption (sheet 'black_liquor_bottom-up_approach').</t>
  </si>
  <si>
    <t>Label</t>
  </si>
  <si>
    <t>Biogenic CO2, 1000 t</t>
  </si>
  <si>
    <t>WFE, 1000 t</t>
  </si>
  <si>
    <t>Carbon, 1000 t</t>
  </si>
  <si>
    <t>Energy wood, domestic supply</t>
  </si>
  <si>
    <t>Residues, chips etc. import</t>
  </si>
  <si>
    <t>Residues from parks and gardens</t>
  </si>
  <si>
    <t>Pulpwood domestic supply</t>
  </si>
  <si>
    <t>Pulpwood import</t>
  </si>
  <si>
    <t>Pulpwood use for pulp and paper production</t>
  </si>
  <si>
    <t>Pulpwood export</t>
  </si>
  <si>
    <t>Sawlogs domestic supply</t>
  </si>
  <si>
    <t>Sawlogs import</t>
  </si>
  <si>
    <t>Sawlogs export</t>
  </si>
  <si>
    <t>Sawmilling</t>
  </si>
  <si>
    <t>Sawlogs use for wood product manufacturing</t>
  </si>
  <si>
    <t>Sawlogs use for pulp and paper production</t>
  </si>
  <si>
    <t>Sawlogs, other uses</t>
  </si>
  <si>
    <t>Sawnwood domestic supply</t>
  </si>
  <si>
    <t>Sawnwood export</t>
  </si>
  <si>
    <t>Sawnwood domestic use</t>
  </si>
  <si>
    <t>Sawnwood import</t>
  </si>
  <si>
    <t>Sawnwood use for wood product  manufacturing</t>
  </si>
  <si>
    <t>Sawnwood use for construction</t>
  </si>
  <si>
    <t>Sawnwood use for furniture production</t>
  </si>
  <si>
    <t>Sawnwood, other uses</t>
  </si>
  <si>
    <t>Residues, chips etc. from sawmilling</t>
  </si>
  <si>
    <t>Residues, chips, etc. supply</t>
  </si>
  <si>
    <t>Residues, chips etc. for energy</t>
  </si>
  <si>
    <t>Residues, chips etc. for wood product  manufacturing</t>
  </si>
  <si>
    <t>Residues, chips etc. for pulp and paper production</t>
  </si>
  <si>
    <t>Residues, chips etc., other uses</t>
  </si>
  <si>
    <t>Unprocessed wood fuel, combined heat and power production (CHP)</t>
  </si>
  <si>
    <t>Unprocessed wood fuel used by households</t>
  </si>
  <si>
    <t>Unprocessed wood fuel used by pulp and paper production</t>
  </si>
  <si>
    <t>Unprocessed wood fuel, other uses</t>
  </si>
  <si>
    <t>Processed wood fuel import</t>
  </si>
  <si>
    <t>Processed wood fuel domestic supply</t>
  </si>
  <si>
    <t>Processed wood fuel, CHP</t>
  </si>
  <si>
    <t>Processed wood fuel used by households</t>
  </si>
  <si>
    <t>Processed wood fuel, other uses</t>
  </si>
  <si>
    <t>Pulp import</t>
  </si>
  <si>
    <t>Pulp domestic supply</t>
  </si>
  <si>
    <t>Pulp export</t>
  </si>
  <si>
    <t>Pulp use by pulp and paper production</t>
  </si>
  <si>
    <t>Paper and paper products domestic supply</t>
  </si>
  <si>
    <t>Paper and paper products import</t>
  </si>
  <si>
    <t>Paper and paper products export</t>
  </si>
  <si>
    <t>Paper and paper products domestic use by pulp and paper production</t>
  </si>
  <si>
    <t>Paper and paper products, other uses</t>
  </si>
  <si>
    <t>Black liquor, tall oil pitch, bark</t>
  </si>
  <si>
    <t>Wood products domestic supply</t>
  </si>
  <si>
    <t>Wood products import</t>
  </si>
  <si>
    <t>Wood products use for construction</t>
  </si>
  <si>
    <t>Wood products use for wood product manufacturing</t>
  </si>
  <si>
    <t>Wood products use for furniture production</t>
  </si>
  <si>
    <t>Wood products export</t>
  </si>
  <si>
    <t>Wood products, other uses</t>
  </si>
  <si>
    <t>Books etc. domestic supply</t>
  </si>
  <si>
    <t>Books etc. import</t>
  </si>
  <si>
    <t>Books etc. Use by households</t>
  </si>
  <si>
    <t>Books etc., other uses</t>
  </si>
  <si>
    <t>Wood waste import</t>
  </si>
  <si>
    <t>Wood waste export</t>
  </si>
  <si>
    <t>Wood waste supply by construction</t>
  </si>
  <si>
    <t>Wood waste supply by households</t>
  </si>
  <si>
    <t>Wood waste supply, other suppliers</t>
  </si>
  <si>
    <t>Wood waste use for energy</t>
  </si>
  <si>
    <t>Paper waste import</t>
  </si>
  <si>
    <t>Paper waste export</t>
  </si>
  <si>
    <t>Paper waste supply by households</t>
  </si>
  <si>
    <t>Paper waste supply, other suppliers</t>
  </si>
  <si>
    <t>Paper waste recycling</t>
  </si>
  <si>
    <t>2008-2021 average</t>
  </si>
  <si>
    <t>2008-2021 % change</t>
  </si>
  <si>
    <t>Production-based emissions</t>
  </si>
  <si>
    <t>GHG emissions embodied in Swedish forest-based products as input in Swedish forest-based products</t>
  </si>
  <si>
    <t>1) to 4)</t>
  </si>
  <si>
    <t>A02</t>
  </si>
  <si>
    <t>Products of forestry, logging and related services</t>
  </si>
  <si>
    <t>C161</t>
  </si>
  <si>
    <t>Sawing and planing</t>
  </si>
  <si>
    <t>C162</t>
  </si>
  <si>
    <t>Wood product manufacturing</t>
  </si>
  <si>
    <t>Paper and paper products</t>
  </si>
  <si>
    <t>C1711</t>
  </si>
  <si>
    <t>Pulp manufacturing</t>
  </si>
  <si>
    <t>C1712</t>
  </si>
  <si>
    <t>Paper and cardboard supplies</t>
  </si>
  <si>
    <t>C172</t>
  </si>
  <si>
    <t>Paper and cardboard products</t>
  </si>
  <si>
    <t>Total</t>
  </si>
  <si>
    <t>Upstream emissions ocuring in Sweden</t>
  </si>
  <si>
    <t>GHG emissions embodied in other Swedish products as input in Swedish forest-based products</t>
  </si>
  <si>
    <t>5) &amp; 6)</t>
  </si>
  <si>
    <t>Upstream emissions ocuring abroad</t>
  </si>
  <si>
    <t>GHG emissions embodied in all foreign products as input in Swedish forest-based products</t>
  </si>
  <si>
    <t>7) to 13)</t>
  </si>
  <si>
    <t>Upstream emissions ocuring in Sweden and abroad</t>
  </si>
  <si>
    <t>5) to 13)</t>
  </si>
  <si>
    <t>Production-based and upstream emissions excluding forest-related activities abroad</t>
  </si>
  <si>
    <t>Calculation step</t>
  </si>
  <si>
    <t>Biogenic carbon emission balances</t>
  </si>
  <si>
    <t>Wood products balance</t>
  </si>
  <si>
    <t>Roundwood harvest</t>
  </si>
  <si>
    <t>Sawlogs</t>
  </si>
  <si>
    <t>Pulpwood</t>
  </si>
  <si>
    <t>Residues from forest, incl. firewood</t>
  </si>
  <si>
    <t>Total domestic supply</t>
  </si>
  <si>
    <t>Import</t>
  </si>
  <si>
    <t>Roundwood import</t>
  </si>
  <si>
    <t>Residues and firewood</t>
  </si>
  <si>
    <t>Semi-finished products import</t>
  </si>
  <si>
    <t>Sawnwood</t>
  </si>
  <si>
    <t>Pulp</t>
  </si>
  <si>
    <t>Finished products import</t>
  </si>
  <si>
    <t>Finished wood products</t>
  </si>
  <si>
    <t>Processed wood fuel (pellets)</t>
  </si>
  <si>
    <t>Wood waste</t>
  </si>
  <si>
    <t>Paper waste</t>
  </si>
  <si>
    <t>Total import</t>
  </si>
  <si>
    <t>TOTAL SUPPLY</t>
  </si>
  <si>
    <t>Export</t>
  </si>
  <si>
    <t>Roundwood export</t>
  </si>
  <si>
    <t>Semi-finished products export</t>
  </si>
  <si>
    <t>Finished products export</t>
  </si>
  <si>
    <t>Total export</t>
  </si>
  <si>
    <t>Total domestic use (calculated as total domestic supply plus total import minus total export)</t>
  </si>
  <si>
    <t>TOTAL USE</t>
  </si>
  <si>
    <t>Wood for energy balance</t>
  </si>
  <si>
    <t>Wood for energy domestic supply</t>
  </si>
  <si>
    <t>Unprocessed wood fuel</t>
  </si>
  <si>
    <t>Residues from sawmilling</t>
  </si>
  <si>
    <t>Black liquor, tall oil pitch, bark from pulp</t>
  </si>
  <si>
    <t>Wood for energy import</t>
  </si>
  <si>
    <t>Energy wood</t>
  </si>
  <si>
    <t>Wood for energy use</t>
  </si>
  <si>
    <t>Intermediate use</t>
  </si>
  <si>
    <t>Wood for energy from forest</t>
  </si>
  <si>
    <t>Black liquor</t>
  </si>
  <si>
    <t>Final use</t>
  </si>
  <si>
    <t>Domestic final use (only households known)</t>
  </si>
  <si>
    <t xml:space="preserve">Wood for energy supply and use </t>
  </si>
  <si>
    <t>TOTAL</t>
  </si>
  <si>
    <t xml:space="preserve">Wood products supply and use </t>
  </si>
  <si>
    <t>IMPORT</t>
  </si>
  <si>
    <t>EXPORT</t>
  </si>
  <si>
    <t>Wood for energy export</t>
  </si>
  <si>
    <t>Supporting table for table 3 in manuscript</t>
  </si>
  <si>
    <t>Types of GHG emissions</t>
  </si>
  <si>
    <t>1. Net GHG emissions capture in the forest</t>
  </si>
  <si>
    <t>1.1. Living biomass net CO2 emissions</t>
  </si>
  <si>
    <t>1.1.1. Living biomass net CO2 emissions before harvest</t>
  </si>
  <si>
    <t>1.2. Dead organic matter and soil net CO2 emissions</t>
  </si>
  <si>
    <t>2.1. Wood in products</t>
  </si>
  <si>
    <t>Emission balance</t>
  </si>
  <si>
    <t>Table 3 in manuscript</t>
  </si>
  <si>
    <t>Mean GHG</t>
  </si>
  <si>
    <t>Mean STD</t>
  </si>
  <si>
    <t>Relative contribution (%)</t>
  </si>
  <si>
    <t>All components</t>
  </si>
  <si>
    <t>-</t>
  </si>
  <si>
    <t>LULUCF emissions</t>
  </si>
  <si>
    <t>Conversion factors</t>
  </si>
  <si>
    <t>Harvest statistics</t>
  </si>
  <si>
    <t>Energy statistics</t>
  </si>
  <si>
    <t xml:space="preserve">GHG emissions </t>
  </si>
  <si>
    <t>Trade statistics</t>
  </si>
  <si>
    <t>Production and waste statistics</t>
  </si>
  <si>
    <t>Swedish national accounts product code</t>
  </si>
  <si>
    <t>Swedish national accounts product text</t>
  </si>
  <si>
    <t>EXIOBASE product code</t>
  </si>
  <si>
    <t>EXIOBASE product text</t>
  </si>
  <si>
    <t>A01</t>
  </si>
  <si>
    <t>Products of agriculture, hunting and related services</t>
  </si>
  <si>
    <t>p01.a</t>
  </si>
  <si>
    <t>Paddy rice</t>
  </si>
  <si>
    <t>p01.b</t>
  </si>
  <si>
    <t>Wheat</t>
  </si>
  <si>
    <t>p01.c</t>
  </si>
  <si>
    <t>Cereal grains nec</t>
  </si>
  <si>
    <t>p01.d</t>
  </si>
  <si>
    <t>Vegetables, fruit, nuts</t>
  </si>
  <si>
    <t>p01.e</t>
  </si>
  <si>
    <t>Oil seeds</t>
  </si>
  <si>
    <t>p01.f</t>
  </si>
  <si>
    <t>Sugar cane, sugar beet</t>
  </si>
  <si>
    <t>p01.g</t>
  </si>
  <si>
    <t>Plant-based fibers</t>
  </si>
  <si>
    <t>p01.h</t>
  </si>
  <si>
    <t>Crops nec</t>
  </si>
  <si>
    <t>p01.i</t>
  </si>
  <si>
    <t>Cattle</t>
  </si>
  <si>
    <t>p01.j</t>
  </si>
  <si>
    <t>Pigs</t>
  </si>
  <si>
    <t>p01.k</t>
  </si>
  <si>
    <t>Poultry</t>
  </si>
  <si>
    <t>p01.l</t>
  </si>
  <si>
    <t>Meat animals nec</t>
  </si>
  <si>
    <t>p01.m</t>
  </si>
  <si>
    <t>Animal products nec</t>
  </si>
  <si>
    <t>p01.n</t>
  </si>
  <si>
    <t>Raw milk</t>
  </si>
  <si>
    <t>p01.o</t>
  </si>
  <si>
    <t>Wool, silk-worm cocoons</t>
  </si>
  <si>
    <t>p01.w.1</t>
  </si>
  <si>
    <t>Manure (conventional treatment)</t>
  </si>
  <si>
    <t>p01.w.2</t>
  </si>
  <si>
    <t>Manure (biogas treatment)</t>
  </si>
  <si>
    <t>p02</t>
  </si>
  <si>
    <t>Products of forestry, logging and related services (02)</t>
  </si>
  <si>
    <t>A03</t>
  </si>
  <si>
    <t>Fish and other fishing products; aquaculture products; support services to fishing</t>
  </si>
  <si>
    <t>p05</t>
  </si>
  <si>
    <t>Fish and other fishing products; services incidental of fishing (05)</t>
  </si>
  <si>
    <t>B05_09</t>
  </si>
  <si>
    <t>Mining and Quarrying</t>
  </si>
  <si>
    <t>p10.a</t>
  </si>
  <si>
    <t>Anthracite</t>
  </si>
  <si>
    <t>p10.b</t>
  </si>
  <si>
    <t>Coking Coal</t>
  </si>
  <si>
    <t>p10.c</t>
  </si>
  <si>
    <t>Other Bituminous Coal</t>
  </si>
  <si>
    <t>p10.d</t>
  </si>
  <si>
    <t>Sub-Bituminous Coal</t>
  </si>
  <si>
    <t>p10.e</t>
  </si>
  <si>
    <t>Patent Fuel</t>
  </si>
  <si>
    <t>p10.f</t>
  </si>
  <si>
    <t>Lignite/Brown Coal</t>
  </si>
  <si>
    <t>p10.h</t>
  </si>
  <si>
    <t>Peat</t>
  </si>
  <si>
    <t>p10.g</t>
  </si>
  <si>
    <t>BKB/Peat Briquettes</t>
  </si>
  <si>
    <t>p11.a</t>
  </si>
  <si>
    <t>Crude petroleum and services related to crude oil extraction, excluding surveying</t>
  </si>
  <si>
    <t>p11.b</t>
  </si>
  <si>
    <t>Natural gas and services related to natural gas extraction, excluding surveying</t>
  </si>
  <si>
    <t>p11.b.1</t>
  </si>
  <si>
    <t>Natural Gas Liquids</t>
  </si>
  <si>
    <t>p11.c</t>
  </si>
  <si>
    <t>Other Hydrocarbons</t>
  </si>
  <si>
    <t>p12</t>
  </si>
  <si>
    <t>Uranium and thorium ores (12)</t>
  </si>
  <si>
    <t>p13.1</t>
  </si>
  <si>
    <t>Iron ores</t>
  </si>
  <si>
    <t>p13.20.11</t>
  </si>
  <si>
    <t>Copper ores and concentrates</t>
  </si>
  <si>
    <t>p13.20.12</t>
  </si>
  <si>
    <t>Nickel ores and concentrates</t>
  </si>
  <si>
    <t>p13.20.13</t>
  </si>
  <si>
    <t>Aluminium ores and concentrates</t>
  </si>
  <si>
    <t>p13.20.14</t>
  </si>
  <si>
    <t>Precious metal ores and concentrates</t>
  </si>
  <si>
    <t>p13.20.15</t>
  </si>
  <si>
    <t>Lead, zinc and tin ores and concentrates</t>
  </si>
  <si>
    <t>p13.20.16</t>
  </si>
  <si>
    <t>Other non-ferrous metal ores and concentrates</t>
  </si>
  <si>
    <t>p14.1</t>
  </si>
  <si>
    <t>Stone</t>
  </si>
  <si>
    <t>p14.2</t>
  </si>
  <si>
    <t>Sand and clay</t>
  </si>
  <si>
    <t>p14.3</t>
  </si>
  <si>
    <t>Chemical and fertilizer minerals, salt and other mining and quarrying products n.e.c.</t>
  </si>
  <si>
    <t>C101</t>
  </si>
  <si>
    <t>Preserved meat and meat products</t>
  </si>
  <si>
    <t>p15.a</t>
  </si>
  <si>
    <t>Products of meat cattle</t>
  </si>
  <si>
    <t>p15.b</t>
  </si>
  <si>
    <t>Products of meat pigs</t>
  </si>
  <si>
    <t>p15.c</t>
  </si>
  <si>
    <t>Products of meat poultry</t>
  </si>
  <si>
    <t>p15.d</t>
  </si>
  <si>
    <t>Meat products nec</t>
  </si>
  <si>
    <t>C10A</t>
  </si>
  <si>
    <t>Fish and vegetable preparation</t>
  </si>
  <si>
    <t>p15.k</t>
  </si>
  <si>
    <t>Fish products</t>
  </si>
  <si>
    <t>C10B</t>
  </si>
  <si>
    <t>Oil, fat, dairy</t>
  </si>
  <si>
    <t>p15.e</t>
  </si>
  <si>
    <t>products of Vegetable oils and fats</t>
  </si>
  <si>
    <t>p15.f</t>
  </si>
  <si>
    <t>Dairy products</t>
  </si>
  <si>
    <t>C10C</t>
  </si>
  <si>
    <t>Mill, bakery</t>
  </si>
  <si>
    <t>p15.g</t>
  </si>
  <si>
    <t>Processed rice</t>
  </si>
  <si>
    <t>C10D</t>
  </si>
  <si>
    <t>Food and animal feed, other</t>
  </si>
  <si>
    <t>p15.h</t>
  </si>
  <si>
    <t>Sugar</t>
  </si>
  <si>
    <t>p15.i</t>
  </si>
  <si>
    <t>Food products nec</t>
  </si>
  <si>
    <t>C11</t>
  </si>
  <si>
    <t xml:space="preserve">Beverages </t>
  </si>
  <si>
    <t>p15.j</t>
  </si>
  <si>
    <t>Beverages</t>
  </si>
  <si>
    <t>C12</t>
  </si>
  <si>
    <t xml:space="preserve">Tobacco products </t>
  </si>
  <si>
    <t>p16</t>
  </si>
  <si>
    <t>Tobacco products (16)</t>
  </si>
  <si>
    <t>C13_15</t>
  </si>
  <si>
    <t>Textile, clothing, leather</t>
  </si>
  <si>
    <t>p17</t>
  </si>
  <si>
    <t>Textiles (17)</t>
  </si>
  <si>
    <t>p18</t>
  </si>
  <si>
    <t>Wearing apparel; furs (18)</t>
  </si>
  <si>
    <t>p19</t>
  </si>
  <si>
    <t>Leather and leather products (19)</t>
  </si>
  <si>
    <t>p20</t>
  </si>
  <si>
    <t>Wood and products of wood and cork (except furniture); articles of straw and plaiting materials (20)</t>
  </si>
  <si>
    <t>p20.w</t>
  </si>
  <si>
    <t>Wood material for treatment, Re-processing of secondary wood material into new wood material</t>
  </si>
  <si>
    <t>p21.1</t>
  </si>
  <si>
    <t>p21.w.1</t>
  </si>
  <si>
    <t>Secondary paper for treatment, Re-processing of secondary paper into new pulp</t>
  </si>
  <si>
    <t>p21.2</t>
  </si>
  <si>
    <t>C18</t>
  </si>
  <si>
    <t xml:space="preserve">Printing and recording services </t>
  </si>
  <si>
    <t>p22</t>
  </si>
  <si>
    <t>Printed matter and recorded media (22)</t>
  </si>
  <si>
    <t>C19</t>
  </si>
  <si>
    <t xml:space="preserve">Coke and refined petroleum products </t>
  </si>
  <si>
    <t>p23.1.a</t>
  </si>
  <si>
    <t>Coke Oven Coke</t>
  </si>
  <si>
    <t>p23.1.b</t>
  </si>
  <si>
    <t>Gas Coke</t>
  </si>
  <si>
    <t>p23.1.c</t>
  </si>
  <si>
    <t>Coal Tar</t>
  </si>
  <si>
    <t>p23.20.a</t>
  </si>
  <si>
    <t>Motor Gasoline</t>
  </si>
  <si>
    <t>p23.20.b</t>
  </si>
  <si>
    <t>Aviation Gasoline</t>
  </si>
  <si>
    <t>p23.20.c</t>
  </si>
  <si>
    <t>Gasoline Type Jet Fuel</t>
  </si>
  <si>
    <t>p23.20.d</t>
  </si>
  <si>
    <t>Kerosene Type Jet Fuel</t>
  </si>
  <si>
    <t>p23.20.e</t>
  </si>
  <si>
    <t>Kerosene</t>
  </si>
  <si>
    <t>p23.20.f</t>
  </si>
  <si>
    <t>Gas/Diesel Oil</t>
  </si>
  <si>
    <t>p23.20.g</t>
  </si>
  <si>
    <t>Heavy Fuel Oil</t>
  </si>
  <si>
    <t>p23.20.h</t>
  </si>
  <si>
    <t>Refinery Gas</t>
  </si>
  <si>
    <t>p23.20.i</t>
  </si>
  <si>
    <t>Liquefied Petroleum Gases (LPG)</t>
  </si>
  <si>
    <t>p23.20.j</t>
  </si>
  <si>
    <t>Refinery Feedstocks</t>
  </si>
  <si>
    <t>p23.20.k</t>
  </si>
  <si>
    <t>Ethane</t>
  </si>
  <si>
    <t>p23.20.l</t>
  </si>
  <si>
    <t>Naphtha</t>
  </si>
  <si>
    <t>p23.20.m</t>
  </si>
  <si>
    <t>White Spirit &amp; SBP</t>
  </si>
  <si>
    <t>p23.20.n</t>
  </si>
  <si>
    <t>Lubricants</t>
  </si>
  <si>
    <t>p23.20.o</t>
  </si>
  <si>
    <t>Bitumen</t>
  </si>
  <si>
    <t>p23.20.p</t>
  </si>
  <si>
    <t>Paraffin Waxes</t>
  </si>
  <si>
    <t>p23.20.q</t>
  </si>
  <si>
    <t>Petroleum Coke</t>
  </si>
  <si>
    <t>p23.20.r</t>
  </si>
  <si>
    <t>Non-specified Petroleum Products</t>
  </si>
  <si>
    <t>p23.3</t>
  </si>
  <si>
    <t>Nuclear fuel</t>
  </si>
  <si>
    <t>C20</t>
  </si>
  <si>
    <t xml:space="preserve">Chemicals and chemical products </t>
  </si>
  <si>
    <t>p24.a</t>
  </si>
  <si>
    <t>Plastics, basic</t>
  </si>
  <si>
    <t>p24.a.w</t>
  </si>
  <si>
    <t>Secondary plastic for treatment, Re-processing of secondary plastic into new plastic</t>
  </si>
  <si>
    <t>p24.b</t>
  </si>
  <si>
    <t>N-fertiliser</t>
  </si>
  <si>
    <t>p24.c</t>
  </si>
  <si>
    <t>P- and other fertiliser</t>
  </si>
  <si>
    <t>p24.d</t>
  </si>
  <si>
    <t>Chemicals nec</t>
  </si>
  <si>
    <t>p24.e</t>
  </si>
  <si>
    <t>Charcoal</t>
  </si>
  <si>
    <t>p24.f</t>
  </si>
  <si>
    <t>Additives/Blending Components</t>
  </si>
  <si>
    <t>p24.g</t>
  </si>
  <si>
    <t>Biogasoline</t>
  </si>
  <si>
    <t>p24.h</t>
  </si>
  <si>
    <t>Biodiesels</t>
  </si>
  <si>
    <t>p24.i</t>
  </si>
  <si>
    <t>Other Liquid Biofuels</t>
  </si>
  <si>
    <t>C21</t>
  </si>
  <si>
    <t xml:space="preserve">Basic pharmaceutical products and pharmaceutical preparations </t>
  </si>
  <si>
    <t>C22</t>
  </si>
  <si>
    <t xml:space="preserve">Rubber and plastic products </t>
  </si>
  <si>
    <t>p25</t>
  </si>
  <si>
    <t>Rubber and plastic products (25)</t>
  </si>
  <si>
    <t>C23</t>
  </si>
  <si>
    <t xml:space="preserve">Other non-metallic mineral products </t>
  </si>
  <si>
    <t>p26.a</t>
  </si>
  <si>
    <t>Glass and glass products</t>
  </si>
  <si>
    <t>p26.a.w</t>
  </si>
  <si>
    <t>Secondary glass for treatment, Re-processing of secondary glass into new glass</t>
  </si>
  <si>
    <t>p26.b</t>
  </si>
  <si>
    <t>Ceramic goods</t>
  </si>
  <si>
    <t>p26.c</t>
  </si>
  <si>
    <t>Bricks, tiles and construction products, in baked clay</t>
  </si>
  <si>
    <t>p26.d</t>
  </si>
  <si>
    <t>Cement, lime and plaster</t>
  </si>
  <si>
    <t>p26.d.w</t>
  </si>
  <si>
    <t>Ash for treatment, Re-processing of ash into clinker</t>
  </si>
  <si>
    <t>p26.e</t>
  </si>
  <si>
    <t>Other non-metallic mineral products</t>
  </si>
  <si>
    <t>C241</t>
  </si>
  <si>
    <t>Iron and steel</t>
  </si>
  <si>
    <t>p27.a</t>
  </si>
  <si>
    <t>Basic iron and steel and of ferro-alloys and first products thereof</t>
  </si>
  <si>
    <t>p27.a.w</t>
  </si>
  <si>
    <t>Secondary steel for treatment, Re-processing of secondary steel into new steel</t>
  </si>
  <si>
    <t>C24A</t>
  </si>
  <si>
    <t>Primary processing of steel</t>
  </si>
  <si>
    <t>C24B</t>
  </si>
  <si>
    <t>Production of other metals and casting</t>
  </si>
  <si>
    <t>p27.41</t>
  </si>
  <si>
    <t>Precious metals</t>
  </si>
  <si>
    <t>p27.41.w</t>
  </si>
  <si>
    <t>Secondary preciuos metals for treatment, Re-processing of secondary preciuos metals into new preciuos metals</t>
  </si>
  <si>
    <t>p27.42</t>
  </si>
  <si>
    <t>Aluminium and aluminium products</t>
  </si>
  <si>
    <t>p27.42.w</t>
  </si>
  <si>
    <t>Secondary aluminium for treatment, Re-processing of secondary aluminium into new aluminium</t>
  </si>
  <si>
    <t>p27.43</t>
  </si>
  <si>
    <t>Lead, zinc and tin and products thereof</t>
  </si>
  <si>
    <t>p27.43.w</t>
  </si>
  <si>
    <t>Secondary lead for treatment, Re-processing of secondary lead into new lead</t>
  </si>
  <si>
    <t>p27.44</t>
  </si>
  <si>
    <t>Copper products</t>
  </si>
  <si>
    <t>p27.44.w</t>
  </si>
  <si>
    <t>Secondary copper for treatment, Re-processing of secondary copper into new copper</t>
  </si>
  <si>
    <t>p27.45</t>
  </si>
  <si>
    <t>Other non-ferrous metal products</t>
  </si>
  <si>
    <t>p27.45.w</t>
  </si>
  <si>
    <t>Secondary other non-ferrous metals for treatment, Re-processing of secondary other non-ferrous metals into new other non-ferrous metals</t>
  </si>
  <si>
    <t>p27.5</t>
  </si>
  <si>
    <t>Foundry work services</t>
  </si>
  <si>
    <t>C25A</t>
  </si>
  <si>
    <t>Investment  goods</t>
  </si>
  <si>
    <t>p28</t>
  </si>
  <si>
    <t>Fabricated metal products, except machinery and equipment (28)</t>
  </si>
  <si>
    <t>C25B</t>
  </si>
  <si>
    <t>Inserted metal goods</t>
  </si>
  <si>
    <t>C26A</t>
  </si>
  <si>
    <t>Computers etc</t>
  </si>
  <si>
    <t>p30</t>
  </si>
  <si>
    <t>Office machinery and computers (30)</t>
  </si>
  <si>
    <t>p31</t>
  </si>
  <si>
    <t>Electrical machinery and apparatus n.e.c. (31)</t>
  </si>
  <si>
    <t>p32</t>
  </si>
  <si>
    <t>Radio, television and communication equipment and apparatus (32)</t>
  </si>
  <si>
    <t>C26B</t>
  </si>
  <si>
    <t>Instruments from optics</t>
  </si>
  <si>
    <t>p33</t>
  </si>
  <si>
    <t>Medical, precision and optical instruments, watches and clocks (33)</t>
  </si>
  <si>
    <t>p36</t>
  </si>
  <si>
    <t>Furniture; other manufactured goods n.e.c. (36)</t>
  </si>
  <si>
    <t>C27A</t>
  </si>
  <si>
    <t>Electric motors etc</t>
  </si>
  <si>
    <t>C28</t>
  </si>
  <si>
    <t xml:space="preserve"> Machinery and equipment n.e.c. </t>
  </si>
  <si>
    <t>p29</t>
  </si>
  <si>
    <t>Machinery and equipment n.e.c. (29)</t>
  </si>
  <si>
    <t>C29</t>
  </si>
  <si>
    <t xml:space="preserve"> Motor vehicles, trailers and semi-trailers </t>
  </si>
  <si>
    <t>p34</t>
  </si>
  <si>
    <t>Motor vehicles, trailers and semi-trailers (34)</t>
  </si>
  <si>
    <t>C30</t>
  </si>
  <si>
    <t xml:space="preserve"> Other transport equipment </t>
  </si>
  <si>
    <t>p35</t>
  </si>
  <si>
    <t>Other transport equipment (35)</t>
  </si>
  <si>
    <t>C31</t>
  </si>
  <si>
    <t xml:space="preserve"> Furniture </t>
  </si>
  <si>
    <t>C325</t>
  </si>
  <si>
    <t>Medical equipment</t>
  </si>
  <si>
    <t>C32A</t>
  </si>
  <si>
    <t>Jewelry, musical instruments, sporting goods, toys</t>
  </si>
  <si>
    <t>C33</t>
  </si>
  <si>
    <t xml:space="preserve"> Repair and installation services of machinery and equipment </t>
  </si>
  <si>
    <t>D351</t>
  </si>
  <si>
    <t>El</t>
  </si>
  <si>
    <t>p40.11.a</t>
  </si>
  <si>
    <t>Electricity by coal</t>
  </si>
  <si>
    <t>p40.11.b</t>
  </si>
  <si>
    <t>Electricity by gas</t>
  </si>
  <si>
    <t>p40.11.c</t>
  </si>
  <si>
    <t>Electricity by nuclear</t>
  </si>
  <si>
    <t>p40.11.d</t>
  </si>
  <si>
    <t>Electricity by hydro</t>
  </si>
  <si>
    <t>p40.11.e</t>
  </si>
  <si>
    <t>Electricity by wind</t>
  </si>
  <si>
    <t>p40.11.f</t>
  </si>
  <si>
    <t>Electricity by petroleum and other oil derivatives</t>
  </si>
  <si>
    <t>p40.11.g</t>
  </si>
  <si>
    <t>Electricity by biomass and waste</t>
  </si>
  <si>
    <t>p40.11.h</t>
  </si>
  <si>
    <t>Electricity by solar photovoltaic</t>
  </si>
  <si>
    <t>p40.11.i</t>
  </si>
  <si>
    <t>Electricity by solar thermal</t>
  </si>
  <si>
    <t>p40.11.j</t>
  </si>
  <si>
    <t>Electricity by tide, wave, ocean</t>
  </si>
  <si>
    <t>p40.11.k</t>
  </si>
  <si>
    <t>Electricity by Geothermal</t>
  </si>
  <si>
    <t>p40.11.l</t>
  </si>
  <si>
    <t>Electricity nec</t>
  </si>
  <si>
    <t>p40.12</t>
  </si>
  <si>
    <t>Transmission services of electricity</t>
  </si>
  <si>
    <t>p40.13</t>
  </si>
  <si>
    <t>Distribution and trade services of electricity</t>
  </si>
  <si>
    <t>D352</t>
  </si>
  <si>
    <t>Gas</t>
  </si>
  <si>
    <t>p40.2.a</t>
  </si>
  <si>
    <t>Coke oven gas</t>
  </si>
  <si>
    <t>p40.2.b</t>
  </si>
  <si>
    <t>Blast Furnace Gas</t>
  </si>
  <si>
    <t>p40.2.c</t>
  </si>
  <si>
    <t>Oxygen Steel Furnace Gas</t>
  </si>
  <si>
    <t>p40.2.d</t>
  </si>
  <si>
    <t>Gas Works Gas</t>
  </si>
  <si>
    <t>p40.2.e</t>
  </si>
  <si>
    <t>Biogas</t>
  </si>
  <si>
    <t>p40.2.1</t>
  </si>
  <si>
    <t>Distribution services of gaseous fuels through mains</t>
  </si>
  <si>
    <t>D353</t>
  </si>
  <si>
    <t>Heating and cooling</t>
  </si>
  <si>
    <t>p40.3</t>
  </si>
  <si>
    <t>Steam and hot water supply services</t>
  </si>
  <si>
    <t>E36_39</t>
  </si>
  <si>
    <t>Water, sewage, waste, etc</t>
  </si>
  <si>
    <t>p41</t>
  </si>
  <si>
    <t>Collected and purified water, distribution services of water (41)</t>
  </si>
  <si>
    <t>p37</t>
  </si>
  <si>
    <t>Secondary raw materials</t>
  </si>
  <si>
    <t>p37.w.1</t>
  </si>
  <si>
    <t>Bottles for treatment, Recycling of bottles by direct reuse</t>
  </si>
  <si>
    <t>p90.1.a</t>
  </si>
  <si>
    <t>Food waste for treatment: incineration</t>
  </si>
  <si>
    <t>p90.1.b</t>
  </si>
  <si>
    <t>Paper waste for treatment: incineration</t>
  </si>
  <si>
    <t>p90.1.c</t>
  </si>
  <si>
    <t>Plastic waste for treatment: incineration</t>
  </si>
  <si>
    <t>p90.1.d</t>
  </si>
  <si>
    <t>Intert/metal waste for treatment: incineration</t>
  </si>
  <si>
    <t>p90.1.e</t>
  </si>
  <si>
    <t>Textiles waste for treatment: incineration</t>
  </si>
  <si>
    <t>p90.1.f</t>
  </si>
  <si>
    <t>Wood waste for treatment: incineration</t>
  </si>
  <si>
    <t>p90.1.g</t>
  </si>
  <si>
    <t>Oil/hazardous waste for treatment: incineration</t>
  </si>
  <si>
    <t>p90.2.a</t>
  </si>
  <si>
    <t>Food waste for treatment: biogasification and land application</t>
  </si>
  <si>
    <t>p90.2.b</t>
  </si>
  <si>
    <t>Paper waste for treatment: biogasification and land application</t>
  </si>
  <si>
    <t>p90.2.c</t>
  </si>
  <si>
    <t>Sewage sludge for treatment: biogasification and land application</t>
  </si>
  <si>
    <t>p90.3.a</t>
  </si>
  <si>
    <t>Food waste for treatment: composting and land application</t>
  </si>
  <si>
    <t>p90.3.b</t>
  </si>
  <si>
    <t>Paper and wood waste for treatment: composting and land application</t>
  </si>
  <si>
    <t>p90.4.a</t>
  </si>
  <si>
    <t>Food waste for treatment: waste water treatment</t>
  </si>
  <si>
    <t>p90.4.b</t>
  </si>
  <si>
    <t>Other waste for treatment: waste water treatment</t>
  </si>
  <si>
    <t>p90.5.a</t>
  </si>
  <si>
    <t>Food waste for treatment: landfill</t>
  </si>
  <si>
    <t>p90.5.b</t>
  </si>
  <si>
    <t>Paper for treatment: landfill</t>
  </si>
  <si>
    <t>p90.5.c</t>
  </si>
  <si>
    <t>Plastic waste for treatment: landfill</t>
  </si>
  <si>
    <t>p90.5.d</t>
  </si>
  <si>
    <t>Inert/metal/hazardous waste for treatment: landfill</t>
  </si>
  <si>
    <t>p90.5.e</t>
  </si>
  <si>
    <t>Textiles waste for treatment: landfill</t>
  </si>
  <si>
    <t>p90.5.f</t>
  </si>
  <si>
    <t>Wood waste for treatment: landfill</t>
  </si>
  <si>
    <t>F41_43</t>
  </si>
  <si>
    <t>Building and Construction</t>
  </si>
  <si>
    <t>p45</t>
  </si>
  <si>
    <t>Construction work (45)</t>
  </si>
  <si>
    <t>p45.w</t>
  </si>
  <si>
    <t>Secondary construction material for treatment, Re-processing of secondary construction material into aggregates</t>
  </si>
  <si>
    <t>G45_47</t>
  </si>
  <si>
    <t>Trade in vehicles; Wholesale not motor; Retail not moto</t>
  </si>
  <si>
    <t>p50.a</t>
  </si>
  <si>
    <t>Sale, maintenance, repair of motor vehicles, motor vehicles parts, motorcycles, motor cycles parts and accessoiries</t>
  </si>
  <si>
    <t>p50.b</t>
  </si>
  <si>
    <t>Retail trade services of motor fuel</t>
  </si>
  <si>
    <t>p51</t>
  </si>
  <si>
    <t>Wholesale trade and commission trade services, except of motor vehicles and motorcycles (51)</t>
  </si>
  <si>
    <t>p52</t>
  </si>
  <si>
    <t>Retail  trade services, except of motor vehicles and motorcycles; repair services of personal and household goods (52)</t>
  </si>
  <si>
    <t>H49A</t>
  </si>
  <si>
    <t>Rail transport</t>
  </si>
  <si>
    <t>p60.1</t>
  </si>
  <si>
    <t>Railway transportation services</t>
  </si>
  <si>
    <t>H49B</t>
  </si>
  <si>
    <t>Public transport</t>
  </si>
  <si>
    <t>p60.2</t>
  </si>
  <si>
    <t>Other land transportation services</t>
  </si>
  <si>
    <t>H49C</t>
  </si>
  <si>
    <t>Taxi</t>
  </si>
  <si>
    <t>H49D</t>
  </si>
  <si>
    <t>Road transport of goods and transport in pipe systems</t>
  </si>
  <si>
    <t>p60.3</t>
  </si>
  <si>
    <t>Transportation services via pipelines</t>
  </si>
  <si>
    <t>H50</t>
  </si>
  <si>
    <t xml:space="preserve"> Water transport services </t>
  </si>
  <si>
    <t>p61.1</t>
  </si>
  <si>
    <t>Sea and coastal water transportation services</t>
  </si>
  <si>
    <t>p61.2</t>
  </si>
  <si>
    <t>Inland water transportation services</t>
  </si>
  <si>
    <t>H51</t>
  </si>
  <si>
    <t xml:space="preserve"> Air transport services </t>
  </si>
  <si>
    <t>p62</t>
  </si>
  <si>
    <t>Air transport services (62)</t>
  </si>
  <si>
    <t>H52A</t>
  </si>
  <si>
    <t>Warehousing, support for transport, not spedition</t>
  </si>
  <si>
    <t>p63</t>
  </si>
  <si>
    <t>Supporting and auxiliary transport services; travel agency services (63)</t>
  </si>
  <si>
    <t>H52B</t>
  </si>
  <si>
    <t>Other support (spedition)</t>
  </si>
  <si>
    <t>H53</t>
  </si>
  <si>
    <t xml:space="preserve"> Postal and courier services </t>
  </si>
  <si>
    <t>p64</t>
  </si>
  <si>
    <t>Post and telecommunication services (64)</t>
  </si>
  <si>
    <t>I55</t>
  </si>
  <si>
    <t xml:space="preserve"> Accommodation services </t>
  </si>
  <si>
    <t>p55</t>
  </si>
  <si>
    <t>Hotel and restaurant services (55)</t>
  </si>
  <si>
    <t>I56</t>
  </si>
  <si>
    <t xml:space="preserve"> Food and beverage serving services </t>
  </si>
  <si>
    <t>J58</t>
  </si>
  <si>
    <t xml:space="preserve"> Publishing services </t>
  </si>
  <si>
    <t>J59</t>
  </si>
  <si>
    <t xml:space="preserve"> Motion picture, video and television programme production services, sound recording and music publishing </t>
  </si>
  <si>
    <t>p92</t>
  </si>
  <si>
    <t>Recreational, cultural and sporting services (92)</t>
  </si>
  <si>
    <t>J60</t>
  </si>
  <si>
    <t xml:space="preserve"> Programming and broadcasting services </t>
  </si>
  <si>
    <t>J61</t>
  </si>
  <si>
    <t xml:space="preserve"> Telecommunications services </t>
  </si>
  <si>
    <t>J62</t>
  </si>
  <si>
    <t xml:space="preserve"> Computer programming, consultancy and related services </t>
  </si>
  <si>
    <t>p72</t>
  </si>
  <si>
    <t>Computer and related services (72)</t>
  </si>
  <si>
    <t>J63</t>
  </si>
  <si>
    <t xml:space="preserve"> Information services </t>
  </si>
  <si>
    <t>K64</t>
  </si>
  <si>
    <t xml:space="preserve"> Financial services, except insurance and pension funding </t>
  </si>
  <si>
    <t>p65</t>
  </si>
  <si>
    <t>Financial intermediation services, except insurance and pension funding services (65)</t>
  </si>
  <si>
    <t>K65</t>
  </si>
  <si>
    <t xml:space="preserve"> Insurance, reinsurance and pension funding services, except compulsory social security </t>
  </si>
  <si>
    <t>p66</t>
  </si>
  <si>
    <t>Insurance and pension funding services, except compulsory social security services (66)</t>
  </si>
  <si>
    <t>K66</t>
  </si>
  <si>
    <t xml:space="preserve"> Services auxiliary to financial services and insurance services </t>
  </si>
  <si>
    <t>p67</t>
  </si>
  <si>
    <t>Services auxiliary to financial intermediation (67)</t>
  </si>
  <si>
    <t>L68A</t>
  </si>
  <si>
    <t>Small or holiday homes</t>
  </si>
  <si>
    <t>p70</t>
  </si>
  <si>
    <t>Real estate services (70)</t>
  </si>
  <si>
    <t>L68B</t>
  </si>
  <si>
    <t>Property management</t>
  </si>
  <si>
    <t>M69</t>
  </si>
  <si>
    <t xml:space="preserve"> Legal and accounting services </t>
  </si>
  <si>
    <t>p74</t>
  </si>
  <si>
    <t>Other business services (74)</t>
  </si>
  <si>
    <t>M70</t>
  </si>
  <si>
    <t xml:space="preserve"> Services of head offices; management consulting services </t>
  </si>
  <si>
    <t>M71</t>
  </si>
  <si>
    <t xml:space="preserve"> Architectural and engineering services; technical testing and analysis services </t>
  </si>
  <si>
    <t>M72</t>
  </si>
  <si>
    <t xml:space="preserve"> Scientific research and development services </t>
  </si>
  <si>
    <t>p73</t>
  </si>
  <si>
    <t>Research and development services (73)</t>
  </si>
  <si>
    <t>M73</t>
  </si>
  <si>
    <t xml:space="preserve"> Advertising and market research services </t>
  </si>
  <si>
    <t>M74</t>
  </si>
  <si>
    <t xml:space="preserve"> Other professional, scientific and technical services </t>
  </si>
  <si>
    <t>M75</t>
  </si>
  <si>
    <t xml:space="preserve"> Veterinary services </t>
  </si>
  <si>
    <t>N77</t>
  </si>
  <si>
    <t xml:space="preserve"> Rental and leasing services </t>
  </si>
  <si>
    <t>p71</t>
  </si>
  <si>
    <t>Renting services of machinery and equipment without operator and of personal and household goods (71)</t>
  </si>
  <si>
    <t>N78</t>
  </si>
  <si>
    <t xml:space="preserve"> Employment services </t>
  </si>
  <si>
    <t>N79</t>
  </si>
  <si>
    <t xml:space="preserve"> Travel agency, tour operator and other reservation services and related services </t>
  </si>
  <si>
    <t>N80</t>
  </si>
  <si>
    <t xml:space="preserve"> Security and investigation services </t>
  </si>
  <si>
    <t>N81</t>
  </si>
  <si>
    <t xml:space="preserve"> Services to buildings and landscape </t>
  </si>
  <si>
    <t>N82</t>
  </si>
  <si>
    <t xml:space="preserve"> Office administrative, office support and other business support services </t>
  </si>
  <si>
    <t>O84</t>
  </si>
  <si>
    <t xml:space="preserve"> Public administration and defence services; compulsory social security services </t>
  </si>
  <si>
    <t>p75</t>
  </si>
  <si>
    <t>Public administration and defence services; compulsory social security services (75)</t>
  </si>
  <si>
    <t>P85</t>
  </si>
  <si>
    <t xml:space="preserve"> Education services </t>
  </si>
  <si>
    <t>p80</t>
  </si>
  <si>
    <t>Education services (80)</t>
  </si>
  <si>
    <t>Q86</t>
  </si>
  <si>
    <t xml:space="preserve"> Human health services </t>
  </si>
  <si>
    <t>p85</t>
  </si>
  <si>
    <t>Health and social work services (85)</t>
  </si>
  <si>
    <t>Q87</t>
  </si>
  <si>
    <t xml:space="preserve"> Residential care services </t>
  </si>
  <si>
    <t>Q88</t>
  </si>
  <si>
    <t xml:space="preserve"> Social work services without accommodation </t>
  </si>
  <si>
    <t>R90_92</t>
  </si>
  <si>
    <t>Culture and entertainment; Libraries; museums; Gambling and betting</t>
  </si>
  <si>
    <t>R93</t>
  </si>
  <si>
    <t xml:space="preserve"> Sporting services and amusement and recreation services </t>
  </si>
  <si>
    <t>S94</t>
  </si>
  <si>
    <t xml:space="preserve"> Services furnished by membership organisations </t>
  </si>
  <si>
    <t>p91</t>
  </si>
  <si>
    <t>Membership organisation services n.e.c. (91)</t>
  </si>
  <si>
    <t>S95</t>
  </si>
  <si>
    <t xml:space="preserve"> Repair services of computers and personal and household goods </t>
  </si>
  <si>
    <t>S96</t>
  </si>
  <si>
    <t xml:space="preserve"> Other personal services </t>
  </si>
  <si>
    <t>p93</t>
  </si>
  <si>
    <t>Other services (93)</t>
  </si>
  <si>
    <t>T97_U99</t>
  </si>
  <si>
    <t>Acquisition work in HH; International organisations</t>
  </si>
  <si>
    <t>p95</t>
  </si>
  <si>
    <t>Private households with employed persons (95)</t>
  </si>
  <si>
    <t>p99</t>
  </si>
  <si>
    <t>Extra-territorial organizations and bodies</t>
  </si>
  <si>
    <t>Swedish MSUT industries*</t>
  </si>
  <si>
    <t>Swedish IOT products</t>
  </si>
  <si>
    <t>Swedish MSUT products</t>
  </si>
  <si>
    <t>Wood-specific industries</t>
  </si>
  <si>
    <t>Wood-specific products</t>
  </si>
  <si>
    <t>Forestry and logging</t>
  </si>
  <si>
    <t>Forest resources</t>
  </si>
  <si>
    <t>Logging residue, wood chips, etc.</t>
  </si>
  <si>
    <t>Firewood</t>
  </si>
  <si>
    <t>Energy crops</t>
  </si>
  <si>
    <t>Drainage</t>
  </si>
  <si>
    <t>Forest management, public</t>
  </si>
  <si>
    <t>Forestry services, seedlings, and seeds</t>
  </si>
  <si>
    <t>Mushrooms, forest berries, moss</t>
  </si>
  <si>
    <t>Support services for forestry</t>
  </si>
  <si>
    <t>Sawmilling and planing of wood</t>
  </si>
  <si>
    <t>Sawing and planing of wood</t>
  </si>
  <si>
    <t>Sawn, planed, and impregnated wood</t>
  </si>
  <si>
    <t>Manufacture of products of wood, cork, straw and plaiting materials</t>
  </si>
  <si>
    <t>Prefabricated wooden buildings</t>
  </si>
  <si>
    <t>Carpentry</t>
  </si>
  <si>
    <t>Wooden packaging</t>
  </si>
  <si>
    <t>Processed and unprocessed wood fuels</t>
  </si>
  <si>
    <t>Other wood products and products of cork, straw, etc.</t>
  </si>
  <si>
    <t>Wood panels and parquet flooring</t>
  </si>
  <si>
    <t>Manufacture of pulp</t>
  </si>
  <si>
    <t>Mechanical or semi-chemical pulp</t>
  </si>
  <si>
    <t>Sulfite and sulfate wood pulp</t>
  </si>
  <si>
    <t>Tall oil, charcoal, by-products of wood pulp manufacture</t>
  </si>
  <si>
    <t>Manufacture of paper and paperboard</t>
  </si>
  <si>
    <t>Newsprint and writing paper</t>
  </si>
  <si>
    <t>Other printing paper excluding newsprint and writing paper</t>
  </si>
  <si>
    <t>Kraft paper and paperboard</t>
  </si>
  <si>
    <t>Other paper and paperboard production</t>
  </si>
  <si>
    <t>Manufacture of articles of paper and paperboard</t>
  </si>
  <si>
    <t>Corrugated paper, paperboard incl. Containers</t>
  </si>
  <si>
    <t>Household and sanitary paper products</t>
  </si>
  <si>
    <t>Wallpaper</t>
  </si>
  <si>
    <t>Other paper or paperboard products</t>
  </si>
  <si>
    <t>Wood-related industries</t>
  </si>
  <si>
    <t>Wood-related products and services</t>
  </si>
  <si>
    <t>Manufacture of chemicals and chemical products</t>
  </si>
  <si>
    <t>Several products containing wood materials</t>
  </si>
  <si>
    <t>Manufacture of furniture</t>
  </si>
  <si>
    <t xml:space="preserve">Furniture </t>
  </si>
  <si>
    <t>Furniture</t>
  </si>
  <si>
    <t>Construction and construction activities</t>
  </si>
  <si>
    <t>Construction and civil engineering works</t>
  </si>
  <si>
    <t>Printing and reproduction of recorded media</t>
  </si>
  <si>
    <t>Publishing activities</t>
  </si>
  <si>
    <t>Book and magazine publishing services</t>
  </si>
  <si>
    <t>Electric power generation, transmission and distribution</t>
  </si>
  <si>
    <t>Electricity production</t>
  </si>
  <si>
    <t>Electricity transmission and distribution</t>
  </si>
  <si>
    <t>Steam and air conditioning supply</t>
  </si>
  <si>
    <t>Heat and cooling supply services</t>
  </si>
  <si>
    <t>Drainage, waste management, recycling and sanitation</t>
  </si>
  <si>
    <t>Waste collection services (includes wood waste)</t>
  </si>
  <si>
    <t>Recycling of waste</t>
  </si>
  <si>
    <t>* The industry-to-product correspondence is based on the main activity of the industry; several industries could and often do produce products outside of their main activity</t>
  </si>
  <si>
    <t xml:space="preserve">Comparison of industry and product-based output and emissions for the industries Agriculture and Forestry. The cells coloured in yellow show original data in the SCB data delivery that was modified. </t>
  </si>
  <si>
    <t>Percentage difference 2014 - 2015</t>
  </si>
  <si>
    <t>Industry-based data on Statistics Sweden's database</t>
  </si>
  <si>
    <t xml:space="preserve">Agriculture </t>
  </si>
  <si>
    <t>Output, million SEK</t>
  </si>
  <si>
    <t>Emissions, ghg CO2e, 1000 t</t>
  </si>
  <si>
    <t>Emissions, CH4, t</t>
  </si>
  <si>
    <t>Emissions, N2O, t</t>
  </si>
  <si>
    <t>Emission intensity, KG CO2e/ 1000 SEK</t>
  </si>
  <si>
    <t>Emission intensity, KG CH4/ million SEK</t>
  </si>
  <si>
    <t>Emission intensity, KG N2O/ million SEK</t>
  </si>
  <si>
    <t>Forestry</t>
  </si>
  <si>
    <t>Product-based data in SCB IOT model</t>
  </si>
  <si>
    <t xml:space="preserve">Products from Agriculture </t>
  </si>
  <si>
    <t>Products from Forestry</t>
  </si>
  <si>
    <t>Product-based data in SCB IOT model, back- and forecasted economic and emission data</t>
  </si>
  <si>
    <t>Emission intensity, SEK/ KG CO2e</t>
  </si>
  <si>
    <t>Emission intensity, 1000 SEK/ KG CH4</t>
  </si>
  <si>
    <t>Emission intensity, 1000 SEK/ KG N2O</t>
  </si>
  <si>
    <t>CN6</t>
  </si>
  <si>
    <t>CN_system</t>
  </si>
  <si>
    <t>Ton carbon per ton mass</t>
  </si>
  <si>
    <t>m3 WFE per ton mass</t>
  </si>
  <si>
    <t>Ton carbon per m3 volume</t>
  </si>
  <si>
    <t>m3 WFE per m3 volume</t>
  </si>
  <si>
    <t>H3</t>
  </si>
  <si>
    <t>H4</t>
  </si>
  <si>
    <t>H5</t>
  </si>
  <si>
    <t>Bottom-up method 1: Converting energy units to wood fiber equivalents (WFE) and carbon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</si>
  <si>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</si>
  <si>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</si>
  <si>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</si>
  <si>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</si>
  <si>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</si>
  <si>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</si>
  <si>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</si>
  <si>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</si>
  <si>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</si>
  <si>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</si>
  <si>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</si>
  <si>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</si>
  <si>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</si>
  <si>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</si>
  <si>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1. Total supply</t>
  </si>
  <si>
    <t>1.1.2 Black liquor</t>
  </si>
  <si>
    <t>TJ</t>
  </si>
  <si>
    <t>3.2 Transformation input</t>
  </si>
  <si>
    <t>3.2.4.2.1 CHP -major power producer</t>
  </si>
  <si>
    <t>3.2.4.2.2 CHP -Autoproducer</t>
  </si>
  <si>
    <t>3.6 Final energy consumption</t>
  </si>
  <si>
    <t>3.6.1.1.5 Pulp and paper industry</t>
  </si>
  <si>
    <t>T dry mass</t>
  </si>
  <si>
    <t>m3 wfe</t>
  </si>
  <si>
    <t>1000 t carbon</t>
  </si>
  <si>
    <t>1000 t co2</t>
  </si>
  <si>
    <t>Tall oil pitch</t>
  </si>
  <si>
    <t>Conversion of TJ to tons absolutely dry: tons (abs dry) = TJ / 18.5*1000</t>
  </si>
  <si>
    <t>Density by volume of the wood species which are used in Sweden for pulp: 0.405 t/m³ for coniferous (mainly spruce) and 0.558 t/m³ for beech and 0.526 t/m³ for birch.</t>
  </si>
  <si>
    <t>A factor of 255 kg carbon per m3 wood fiber equivalent was used according to the table with conversion factors,  CN codes 4403XX used here</t>
  </si>
  <si>
    <t>Bottom-up method 2: Converting energy units to CO2 directly</t>
  </si>
  <si>
    <t xml:space="preserve"> Pulp and paper industry</t>
  </si>
  <si>
    <r>
      <t xml:space="preserve">A conversion of black liquor to CO2 emissions directly (source: </t>
    </r>
    <r>
      <rPr>
        <b/>
        <sz val="11"/>
        <color rgb="FF000000"/>
        <rFont val="Calibri"/>
        <family val="2"/>
      </rPr>
      <t>https://www.climatiq.io/data/emission-factor/74fd0118-bb17-4689-a3d3-e39ad2276519</t>
    </r>
    <r>
      <rPr>
        <sz val="11"/>
        <color theme="1"/>
        <rFont val="Calibri"/>
        <family val="2"/>
        <scheme val="minor"/>
      </rPr>
      <t>)</t>
    </r>
  </si>
  <si>
    <t>Emission Factor: 95.3 kg CO₂/GJ</t>
  </si>
  <si>
    <t>Adding tall oil pitch to both bottom-up methods</t>
  </si>
  <si>
    <t>1.2.3.1 Tall oil pitch</t>
  </si>
  <si>
    <t>MWh</t>
  </si>
  <si>
    <t>1000 toe</t>
  </si>
  <si>
    <t>Energy Unit</t>
  </si>
  <si>
    <t>Approximate CO₂ Emissions (tonnes CO₂)</t>
  </si>
  <si>
    <t>1 tonne of TOP</t>
  </si>
  <si>
    <t>2.9–3.0 tonnes CO₂</t>
  </si>
  <si>
    <t>1 MWh of TOP</t>
  </si>
  <si>
    <t>0.28–0.30 tonnes CO₂</t>
  </si>
  <si>
    <t>1000 t CO2</t>
  </si>
  <si>
    <t>1 TJ of TOP</t>
  </si>
  <si>
    <t>78–83 tonnes CO₂</t>
  </si>
  <si>
    <t>1 TOE of TOP</t>
  </si>
  <si>
    <t>3.3 tonnes CO₂</t>
  </si>
  <si>
    <t>2.2. Wood for energy at time of harvest</t>
  </si>
  <si>
    <t>2008 to 2021 change</t>
  </si>
  <si>
    <t>2008 to 2021 average value</t>
  </si>
  <si>
    <t>4. Economy-wide GHG emissions</t>
  </si>
  <si>
    <t>2. CO2 emissions stored in Swedish forest harvest</t>
  </si>
  <si>
    <t>3.1. Wood in products</t>
  </si>
  <si>
    <t>2.2. Wood for energy at time of import</t>
  </si>
  <si>
    <t>4.1. Wood for energy at time of incineration</t>
  </si>
  <si>
    <t>4.2. Production-based and upstream GHG emissions</t>
  </si>
  <si>
    <t>Emission balances</t>
  </si>
  <si>
    <t>5. Total economy-wide net GHG emissions (1.+ 2. + 3. + 4.)</t>
  </si>
  <si>
    <t>5.1. Economy-wide net GHG emissions related to Swedish forest alone (1.1. + 1.2. + 2.1. +4.2.)</t>
  </si>
  <si>
    <t>3.2. Wood for energy at time of import</t>
  </si>
  <si>
    <t>4.1. Wood for energy CO2 emissions</t>
  </si>
  <si>
    <t>3. CO2 emissions stored in wood-based products import</t>
  </si>
  <si>
    <t>Iliev, B., Brownell, H., Bentessen, N.S., Arto, I., Wood, R., Weimar, H. &amp; , Andersen, A. Carbon budgets and climate footprints: the case of the Swedish wood-based economy. Journal of Industrial Ecology.</t>
  </si>
  <si>
    <t>A detailed biogenic carbon emission balance in the Swedish wood-based economy , 1000 t CO2</t>
  </si>
  <si>
    <t>DOMESTIC USE</t>
  </si>
  <si>
    <t>Wood for energy supply</t>
  </si>
  <si>
    <t xml:space="preserve">Wood for energy use </t>
  </si>
  <si>
    <t>TOTAL SUPPLY (DOMESTIC SUPPLY + IMPORT) = TOTAL USE (DOMESTIC USE + EXPORT)</t>
  </si>
  <si>
    <t xml:space="preserve">Wood products use </t>
  </si>
  <si>
    <t>Wood products supply</t>
  </si>
  <si>
    <t>Carbon emissions summary</t>
  </si>
  <si>
    <t>Consumption-based net emissions (DOMESTIC SUPPLY + IMPORT - EXPORT)</t>
  </si>
  <si>
    <t>Total net emissions (DOMESTIC SUPPLY + IMPORT)</t>
  </si>
  <si>
    <t>Production-based net emissions (DOMESTIC SUPPLY)</t>
  </si>
  <si>
    <t>Biogenic carbon emission indicators</t>
  </si>
  <si>
    <t>6. Forest net emissions as a share of economy-wide net emissions (1. / 5.)</t>
  </si>
  <si>
    <t>7. Economy net emissions as a share of economy-wide net emissions (2. + 3.) / 5.</t>
  </si>
  <si>
    <t>2008 to 2021 mean value</t>
  </si>
  <si>
    <t>DOMESTIC SUPPLY (harvest)</t>
  </si>
  <si>
    <t>1. Domestic supply</t>
  </si>
  <si>
    <t>1.1. Wood for energy supply</t>
  </si>
  <si>
    <t>1.2. Wood in products supply</t>
  </si>
  <si>
    <t>2. IMPORT</t>
  </si>
  <si>
    <t>2.1. Wood for energy import</t>
  </si>
  <si>
    <t>2.2. Wood products import</t>
  </si>
  <si>
    <t>3. Domestic use</t>
  </si>
  <si>
    <t xml:space="preserve">3.1. Wood for energy use </t>
  </si>
  <si>
    <t xml:space="preserve">3.2. Wood in products use </t>
  </si>
  <si>
    <t>4. EXPORT</t>
  </si>
  <si>
    <t>4.1. Wood for energy export</t>
  </si>
  <si>
    <t>4.2. Wood products export</t>
  </si>
  <si>
    <t>1. + 2. - 4.</t>
  </si>
  <si>
    <t>1.1.+ 2.1. = 3.1. + 4.1.</t>
  </si>
  <si>
    <t>1.2.+ 2.2. = 3.2. + 4.2.</t>
  </si>
  <si>
    <t>1.2.</t>
  </si>
  <si>
    <t>1.2. + 2.2. - 4.2</t>
  </si>
  <si>
    <t xml:space="preserve">Net emissions of imported wood products </t>
  </si>
  <si>
    <t>Net emissions of exported wood products</t>
  </si>
  <si>
    <t>5. TOTAL SUPPLY = TOTAL USE</t>
  </si>
  <si>
    <t xml:space="preserve">5.1. Wood for energy total supply and use </t>
  </si>
  <si>
    <t xml:space="preserve">5.2. Wood products total supply and use </t>
  </si>
  <si>
    <t>1. + 2. = 3. + 4.</t>
  </si>
  <si>
    <t>1.2. + 2.2</t>
  </si>
  <si>
    <t>Emissions embodied in the Swedish export</t>
  </si>
  <si>
    <t>GHG emissions embodied in all Swedish and foreign products as input in all Swedish products using wood embodied in Swedish export</t>
  </si>
  <si>
    <t>3), 4), 6), 10), 11), 13)</t>
  </si>
  <si>
    <t>Export emissions</t>
  </si>
  <si>
    <t>Consumption-based emissions</t>
  </si>
  <si>
    <t>GHG emissions embodied in all Swedish and foreign products as input in Swedish forest-based products embodied in Swedish final use</t>
  </si>
  <si>
    <t>1), 2), 5), 7), 8), 9), 12)</t>
  </si>
  <si>
    <t>Check</t>
  </si>
  <si>
    <t>SUMMARY TABLE</t>
  </si>
  <si>
    <t>Unit: Mt CO2-eq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</si>
</sst>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#,##0.0"/>
    <numFmt numFmtId="166" formatCode="0.000"/>
    <numFmt numFmtId="167" formatCode="0.0"/>
    <numFmt numFmtId="168" formatCode="#,##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Garamond"/>
      <family val="1"/>
    </font>
    <font>
      <b/>
      <sz val="11"/>
      <name val="Calibri"/>
    </font>
    <font>
      <sz val="11"/>
      <color rgb="FFC00000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18" fillId="0" borderId="0" xfId="0" applyFont="1" applyAlignment="1">
      <alignment vertical="center"/>
    </xf>
    <xf numFmtId="0" fontId="23" fillId="0" borderId="0" xfId="42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2" fillId="0" borderId="0" xfId="0" applyFont="1" applyAlignment="1">
      <alignment vertical="top" wrapText="1"/>
    </xf>
    <xf numFmtId="0" fontId="24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3" fontId="0" fillId="0" borderId="0" xfId="0" applyNumberFormat="1"/>
    <xf numFmtId="164" fontId="0" fillId="0" borderId="0" xfId="0" applyNumberFormat="1"/>
    <xf numFmtId="0" fontId="16" fillId="0" borderId="11" xfId="0" applyFont="1" applyBorder="1"/>
    <xf numFmtId="9" fontId="14" fillId="0" borderId="0" xfId="43" applyFont="1"/>
    <xf numFmtId="3" fontId="0" fillId="0" borderId="11" xfId="0" applyNumberFormat="1" applyBorder="1"/>
    <xf numFmtId="0" fontId="16" fillId="0" borderId="0" xfId="0" applyFont="1" applyAlignment="1">
      <alignment horizontal="left"/>
    </xf>
    <xf numFmtId="0" fontId="16" fillId="0" borderId="12" xfId="0" applyFont="1" applyBorder="1"/>
    <xf numFmtId="0" fontId="16" fillId="0" borderId="13" xfId="0" applyFont="1" applyBorder="1"/>
    <xf numFmtId="0" fontId="0" fillId="0" borderId="14" xfId="0" applyBorder="1"/>
    <xf numFmtId="0" fontId="0" fillId="0" borderId="16" xfId="0" applyBorder="1" applyAlignment="1">
      <alignment horizontal="left" indent="1"/>
    </xf>
    <xf numFmtId="3" fontId="0" fillId="0" borderId="17" xfId="0" applyNumberFormat="1" applyBorder="1"/>
    <xf numFmtId="0" fontId="0" fillId="0" borderId="16" xfId="0" applyBorder="1"/>
    <xf numFmtId="0" fontId="0" fillId="0" borderId="18" xfId="0" applyBorder="1"/>
    <xf numFmtId="3" fontId="0" fillId="0" borderId="19" xfId="0" applyNumberFormat="1" applyBorder="1"/>
    <xf numFmtId="3" fontId="0" fillId="0" borderId="20" xfId="0" applyNumberFormat="1" applyBorder="1"/>
    <xf numFmtId="165" fontId="0" fillId="0" borderId="0" xfId="0" applyNumberFormat="1"/>
    <xf numFmtId="0" fontId="16" fillId="0" borderId="13" xfId="0" applyFont="1" applyBorder="1" applyAlignment="1">
      <alignment wrapText="1"/>
    </xf>
    <xf numFmtId="0" fontId="0" fillId="0" borderId="0" xfId="0" applyAlignment="1">
      <alignment wrapText="1"/>
    </xf>
    <xf numFmtId="3" fontId="16" fillId="0" borderId="0" xfId="0" applyNumberFormat="1" applyFont="1"/>
    <xf numFmtId="3" fontId="16" fillId="0" borderId="19" xfId="0" applyNumberFormat="1" applyFont="1" applyBorder="1"/>
    <xf numFmtId="0" fontId="28" fillId="0" borderId="0" xfId="0" applyFont="1"/>
    <xf numFmtId="3" fontId="28" fillId="0" borderId="0" xfId="0" applyNumberFormat="1" applyFont="1"/>
    <xf numFmtId="3" fontId="30" fillId="0" borderId="0" xfId="0" applyNumberFormat="1" applyFont="1"/>
    <xf numFmtId="3" fontId="29" fillId="0" borderId="0" xfId="0" applyNumberFormat="1" applyFont="1"/>
    <xf numFmtId="3" fontId="28" fillId="0" borderId="0" xfId="0" applyNumberFormat="1" applyFont="1" applyAlignment="1">
      <alignment horizontal="left" indent="2"/>
    </xf>
    <xf numFmtId="0" fontId="30" fillId="0" borderId="0" xfId="0" applyFon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32" fillId="0" borderId="10" xfId="0" applyFont="1" applyBorder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0" fillId="0" borderId="19" xfId="0" applyBorder="1"/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9" xfId="0" applyBorder="1" applyAlignment="1">
      <alignment horizontal="center" vertical="center" wrapText="1"/>
    </xf>
    <xf numFmtId="4" fontId="0" fillId="0" borderId="0" xfId="0" applyNumberFormat="1"/>
    <xf numFmtId="0" fontId="33" fillId="34" borderId="0" xfId="0" applyFont="1" applyFill="1"/>
    <xf numFmtId="0" fontId="33" fillId="0" borderId="15" xfId="0" applyFont="1" applyBorder="1"/>
    <xf numFmtId="0" fontId="33" fillId="0" borderId="21" xfId="0" applyFont="1" applyBorder="1"/>
    <xf numFmtId="0" fontId="33" fillId="0" borderId="16" xfId="0" applyFont="1" applyBorder="1"/>
    <xf numFmtId="0" fontId="33" fillId="0" borderId="0" xfId="0" applyFont="1"/>
    <xf numFmtId="0" fontId="33" fillId="0" borderId="19" xfId="0" applyFont="1" applyBorder="1"/>
    <xf numFmtId="0" fontId="33" fillId="0" borderId="0" xfId="0" applyFont="1" applyAlignment="1">
      <alignment horizontal="left"/>
    </xf>
    <xf numFmtId="0" fontId="0" fillId="34" borderId="14" xfId="0" applyFill="1" applyBorder="1"/>
    <xf numFmtId="0" fontId="0" fillId="34" borderId="15" xfId="0" applyFill="1" applyBorder="1"/>
    <xf numFmtId="0" fontId="0" fillId="34" borderId="21" xfId="0" applyFill="1" applyBorder="1"/>
    <xf numFmtId="0" fontId="0" fillId="34" borderId="16" xfId="0" applyFill="1" applyBorder="1"/>
    <xf numFmtId="0" fontId="0" fillId="34" borderId="0" xfId="0" applyFill="1"/>
    <xf numFmtId="0" fontId="0" fillId="34" borderId="17" xfId="0" applyFill="1" applyBorder="1"/>
    <xf numFmtId="0" fontId="0" fillId="34" borderId="18" xfId="0" applyFill="1" applyBorder="1"/>
    <xf numFmtId="0" fontId="0" fillId="34" borderId="19" xfId="0" applyFill="1" applyBorder="1"/>
    <xf numFmtId="0" fontId="0" fillId="34" borderId="20" xfId="0" applyFill="1" applyBorder="1"/>
    <xf numFmtId="1" fontId="0" fillId="0" borderId="0" xfId="0" applyNumberFormat="1"/>
    <xf numFmtId="1" fontId="0" fillId="0" borderId="17" xfId="0" applyNumberFormat="1" applyBorder="1"/>
    <xf numFmtId="0" fontId="0" fillId="0" borderId="17" xfId="0" applyBorder="1"/>
    <xf numFmtId="1" fontId="0" fillId="0" borderId="19" xfId="0" applyNumberFormat="1" applyBorder="1"/>
    <xf numFmtId="1" fontId="0" fillId="0" borderId="20" xfId="0" applyNumberFormat="1" applyBorder="1"/>
    <xf numFmtId="3" fontId="16" fillId="0" borderId="0" xfId="0" applyNumberFormat="1" applyFont="1" applyAlignment="1">
      <alignment horizontal="left" vertical="center"/>
    </xf>
    <xf numFmtId="0" fontId="0" fillId="0" borderId="34" xfId="0" applyBorder="1"/>
    <xf numFmtId="3" fontId="0" fillId="0" borderId="36" xfId="0" applyNumberFormat="1" applyBorder="1"/>
    <xf numFmtId="0" fontId="0" fillId="0" borderId="37" xfId="0" applyBorder="1"/>
    <xf numFmtId="0" fontId="16" fillId="0" borderId="0" xfId="0" applyFont="1"/>
    <xf numFmtId="3" fontId="0" fillId="0" borderId="38" xfId="0" applyNumberFormat="1" applyBorder="1"/>
    <xf numFmtId="0" fontId="28" fillId="0" borderId="37" xfId="0" applyFont="1" applyBorder="1"/>
    <xf numFmtId="3" fontId="28" fillId="0" borderId="38" xfId="0" applyNumberFormat="1" applyFont="1" applyBorder="1"/>
    <xf numFmtId="0" fontId="30" fillId="0" borderId="37" xfId="0" applyFont="1" applyBorder="1"/>
    <xf numFmtId="3" fontId="30" fillId="0" borderId="38" xfId="0" applyNumberFormat="1" applyFont="1" applyBorder="1"/>
    <xf numFmtId="0" fontId="0" fillId="0" borderId="39" xfId="0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35" xfId="0" applyNumberFormat="1" applyBorder="1"/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left" vertical="top"/>
    </xf>
    <xf numFmtId="0" fontId="34" fillId="0" borderId="42" xfId="0" applyFont="1" applyBorder="1" applyAlignment="1">
      <alignment vertical="center"/>
    </xf>
    <xf numFmtId="0" fontId="34" fillId="0" borderId="43" xfId="0" applyFont="1" applyBorder="1" applyAlignment="1">
      <alignment vertical="center"/>
    </xf>
    <xf numFmtId="0" fontId="35" fillId="0" borderId="44" xfId="0" applyFont="1" applyBorder="1" applyAlignment="1">
      <alignment vertical="center"/>
    </xf>
    <xf numFmtId="0" fontId="35" fillId="0" borderId="30" xfId="0" applyFont="1" applyBorder="1" applyAlignment="1">
      <alignment vertical="center"/>
    </xf>
    <xf numFmtId="0" fontId="36" fillId="0" borderId="30" xfId="0" applyFont="1" applyBorder="1" applyAlignment="1">
      <alignment vertical="center"/>
    </xf>
    <xf numFmtId="0" fontId="36" fillId="0" borderId="44" xfId="0" applyFont="1" applyBorder="1" applyAlignment="1">
      <alignment vertical="center" wrapText="1"/>
    </xf>
    <xf numFmtId="0" fontId="36" fillId="0" borderId="30" xfId="0" applyFont="1" applyBorder="1" applyAlignment="1">
      <alignment vertical="center" wrapText="1"/>
    </xf>
    <xf numFmtId="0" fontId="35" fillId="0" borderId="44" xfId="0" applyFont="1" applyBorder="1" applyAlignment="1">
      <alignment vertical="center" wrapText="1"/>
    </xf>
    <xf numFmtId="0" fontId="35" fillId="0" borderId="30" xfId="0" applyFont="1" applyBorder="1" applyAlignment="1">
      <alignment vertical="center" wrapText="1"/>
    </xf>
    <xf numFmtId="0" fontId="37" fillId="0" borderId="48" xfId="0" applyFont="1" applyBorder="1" applyAlignment="1">
      <alignment horizontal="center" vertical="center"/>
    </xf>
    <xf numFmtId="0" fontId="37" fillId="0" borderId="43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3" fontId="37" fillId="0" borderId="0" xfId="0" applyNumberFormat="1" applyFont="1" applyAlignment="1">
      <alignment horizontal="right" vertical="center"/>
    </xf>
    <xf numFmtId="0" fontId="37" fillId="0" borderId="27" xfId="0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0" fontId="37" fillId="33" borderId="27" xfId="0" applyFont="1" applyFill="1" applyBorder="1" applyAlignment="1">
      <alignment horizontal="right" vertical="center"/>
    </xf>
    <xf numFmtId="0" fontId="37" fillId="0" borderId="29" xfId="0" applyFont="1" applyBorder="1" applyAlignment="1">
      <alignment vertical="center" wrapText="1"/>
    </xf>
    <xf numFmtId="0" fontId="37" fillId="0" borderId="29" xfId="0" applyFont="1" applyBorder="1" applyAlignment="1">
      <alignment horizontal="right" vertical="center"/>
    </xf>
    <xf numFmtId="0" fontId="37" fillId="0" borderId="30" xfId="0" applyFont="1" applyBorder="1" applyAlignment="1">
      <alignment horizontal="right" vertical="center"/>
    </xf>
    <xf numFmtId="0" fontId="37" fillId="0" borderId="23" xfId="0" applyFont="1" applyBorder="1" applyAlignment="1">
      <alignment vertical="center" wrapText="1"/>
    </xf>
    <xf numFmtId="3" fontId="37" fillId="0" borderId="24" xfId="0" applyNumberFormat="1" applyFont="1" applyBorder="1" applyAlignment="1">
      <alignment horizontal="right" vertical="center"/>
    </xf>
    <xf numFmtId="0" fontId="37" fillId="0" borderId="25" xfId="0" applyFont="1" applyBorder="1" applyAlignment="1">
      <alignment horizontal="right" vertical="center"/>
    </xf>
    <xf numFmtId="0" fontId="37" fillId="0" borderId="26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3" fontId="37" fillId="33" borderId="24" xfId="0" applyNumberFormat="1" applyFont="1" applyFill="1" applyBorder="1" applyAlignment="1">
      <alignment horizontal="right" vertical="center"/>
    </xf>
    <xf numFmtId="0" fontId="37" fillId="33" borderId="25" xfId="0" applyFont="1" applyFill="1" applyBorder="1" applyAlignment="1">
      <alignment horizontal="right" vertical="center"/>
    </xf>
    <xf numFmtId="3" fontId="37" fillId="33" borderId="0" xfId="0" applyNumberFormat="1" applyFont="1" applyFill="1" applyAlignment="1">
      <alignment horizontal="right" vertical="center"/>
    </xf>
    <xf numFmtId="0" fontId="37" fillId="33" borderId="0" xfId="0" applyFont="1" applyFill="1" applyAlignment="1">
      <alignment horizontal="right" vertical="center"/>
    </xf>
    <xf numFmtId="0" fontId="37" fillId="33" borderId="29" xfId="0" applyFont="1" applyFill="1" applyBorder="1" applyAlignment="1">
      <alignment horizontal="right" vertical="center"/>
    </xf>
    <xf numFmtId="0" fontId="37" fillId="33" borderId="30" xfId="0" applyFont="1" applyFill="1" applyBorder="1" applyAlignment="1">
      <alignment horizontal="right" vertical="center"/>
    </xf>
    <xf numFmtId="4" fontId="37" fillId="0" borderId="0" xfId="0" applyNumberFormat="1" applyFont="1" applyAlignment="1">
      <alignment horizontal="right" vertical="center"/>
    </xf>
    <xf numFmtId="0" fontId="36" fillId="0" borderId="14" xfId="0" applyFont="1" applyBorder="1"/>
    <xf numFmtId="165" fontId="36" fillId="0" borderId="0" xfId="0" applyNumberFormat="1" applyFont="1"/>
    <xf numFmtId="165" fontId="36" fillId="0" borderId="21" xfId="0" applyNumberFormat="1" applyFont="1" applyBorder="1"/>
    <xf numFmtId="165" fontId="36" fillId="0" borderId="17" xfId="0" applyNumberFormat="1" applyFont="1" applyBorder="1"/>
    <xf numFmtId="0" fontId="36" fillId="0" borderId="16" xfId="0" applyFont="1" applyBorder="1" applyAlignment="1">
      <alignment horizontal="left" indent="1"/>
    </xf>
    <xf numFmtId="0" fontId="36" fillId="0" borderId="16" xfId="0" applyFont="1" applyBorder="1"/>
    <xf numFmtId="165" fontId="0" fillId="0" borderId="15" xfId="0" applyNumberFormat="1" applyBorder="1"/>
    <xf numFmtId="165" fontId="0" fillId="0" borderId="21" xfId="0" applyNumberFormat="1" applyBorder="1"/>
    <xf numFmtId="165" fontId="0" fillId="0" borderId="17" xfId="0" applyNumberFormat="1" applyBorder="1"/>
    <xf numFmtId="167" fontId="0" fillId="0" borderId="15" xfId="0" applyNumberFormat="1" applyBorder="1"/>
    <xf numFmtId="167" fontId="0" fillId="0" borderId="21" xfId="0" applyNumberFormat="1" applyBorder="1"/>
    <xf numFmtId="167" fontId="0" fillId="0" borderId="17" xfId="0" applyNumberFormat="1" applyBorder="1"/>
    <xf numFmtId="167" fontId="0" fillId="0" borderId="19" xfId="0" applyNumberFormat="1" applyBorder="1"/>
    <xf numFmtId="167" fontId="0" fillId="0" borderId="20" xfId="0" applyNumberFormat="1" applyBorder="1"/>
    <xf numFmtId="165" fontId="36" fillId="0" borderId="15" xfId="0" applyNumberFormat="1" applyFont="1" applyBorder="1"/>
    <xf numFmtId="4" fontId="0" fillId="0" borderId="19" xfId="0" applyNumberFormat="1" applyBorder="1"/>
    <xf numFmtId="4" fontId="0" fillId="0" borderId="17" xfId="0" applyNumberFormat="1" applyBorder="1"/>
    <xf numFmtId="165" fontId="36" fillId="0" borderId="53" xfId="0" applyNumberFormat="1" applyFont="1" applyBorder="1"/>
    <xf numFmtId="165" fontId="36" fillId="0" borderId="54" xfId="0" applyNumberFormat="1" applyFont="1" applyBorder="1"/>
    <xf numFmtId="4" fontId="0" fillId="0" borderId="54" xfId="0" applyNumberFormat="1" applyBorder="1"/>
    <xf numFmtId="4" fontId="0" fillId="0" borderId="22" xfId="0" applyNumberFormat="1" applyBorder="1"/>
    <xf numFmtId="2" fontId="0" fillId="0" borderId="19" xfId="0" applyNumberFormat="1" applyBorder="1"/>
    <xf numFmtId="2" fontId="0" fillId="0" borderId="20" xfId="0" applyNumberFormat="1" applyBorder="1"/>
    <xf numFmtId="0" fontId="0" fillId="0" borderId="0" xfId="0" applyAlignment="1">
      <alignment horizontal="left" indent="1"/>
    </xf>
    <xf numFmtId="0" fontId="0" fillId="34" borderId="23" xfId="0" applyFill="1" applyBorder="1"/>
    <xf numFmtId="3" fontId="0" fillId="34" borderId="24" xfId="0" applyNumberFormat="1" applyFill="1" applyBorder="1"/>
    <xf numFmtId="3" fontId="0" fillId="34" borderId="25" xfId="0" applyNumberFormat="1" applyFill="1" applyBorder="1"/>
    <xf numFmtId="0" fontId="0" fillId="34" borderId="26" xfId="0" applyFill="1" applyBorder="1"/>
    <xf numFmtId="3" fontId="16" fillId="34" borderId="12" xfId="0" applyNumberFormat="1" applyFont="1" applyFill="1" applyBorder="1"/>
    <xf numFmtId="0" fontId="16" fillId="34" borderId="11" xfId="0" applyFont="1" applyFill="1" applyBorder="1"/>
    <xf numFmtId="0" fontId="16" fillId="34" borderId="13" xfId="0" applyFont="1" applyFill="1" applyBorder="1"/>
    <xf numFmtId="3" fontId="16" fillId="34" borderId="27" xfId="0" applyNumberFormat="1" applyFont="1" applyFill="1" applyBorder="1"/>
    <xf numFmtId="3" fontId="16" fillId="34" borderId="0" xfId="0" applyNumberFormat="1" applyFont="1" applyFill="1"/>
    <xf numFmtId="3" fontId="0" fillId="34" borderId="0" xfId="0" applyNumberFormat="1" applyFill="1"/>
    <xf numFmtId="3" fontId="0" fillId="34" borderId="27" xfId="0" applyNumberFormat="1" applyFill="1" applyBorder="1"/>
    <xf numFmtId="3" fontId="16" fillId="34" borderId="14" xfId="0" applyNumberFormat="1" applyFont="1" applyFill="1" applyBorder="1"/>
    <xf numFmtId="3" fontId="0" fillId="34" borderId="15" xfId="0" applyNumberFormat="1" applyFill="1" applyBorder="1"/>
    <xf numFmtId="3" fontId="0" fillId="34" borderId="21" xfId="0" applyNumberFormat="1" applyFill="1" applyBorder="1"/>
    <xf numFmtId="3" fontId="0" fillId="34" borderId="16" xfId="0" applyNumberFormat="1" applyFill="1" applyBorder="1" applyAlignment="1">
      <alignment horizontal="left" indent="1"/>
    </xf>
    <xf numFmtId="3" fontId="0" fillId="34" borderId="17" xfId="0" applyNumberFormat="1" applyFill="1" applyBorder="1"/>
    <xf numFmtId="3" fontId="16" fillId="34" borderId="18" xfId="0" applyNumberFormat="1" applyFont="1" applyFill="1" applyBorder="1"/>
    <xf numFmtId="3" fontId="16" fillId="34" borderId="19" xfId="0" applyNumberFormat="1" applyFont="1" applyFill="1" applyBorder="1"/>
    <xf numFmtId="3" fontId="16" fillId="34" borderId="20" xfId="0" applyNumberFormat="1" applyFont="1" applyFill="1" applyBorder="1"/>
    <xf numFmtId="3" fontId="0" fillId="34" borderId="11" xfId="0" applyNumberFormat="1" applyFill="1" applyBorder="1"/>
    <xf numFmtId="3" fontId="0" fillId="34" borderId="16" xfId="0" applyNumberFormat="1" applyFill="1" applyBorder="1"/>
    <xf numFmtId="3" fontId="16" fillId="34" borderId="18" xfId="0" applyNumberFormat="1" applyFont="1" applyFill="1" applyBorder="1" applyAlignment="1">
      <alignment horizontal="left"/>
    </xf>
    <xf numFmtId="3" fontId="0" fillId="34" borderId="19" xfId="0" applyNumberFormat="1" applyFill="1" applyBorder="1" applyAlignment="1">
      <alignment horizontal="left"/>
    </xf>
    <xf numFmtId="3" fontId="0" fillId="34" borderId="18" xfId="0" applyNumberFormat="1" applyFill="1" applyBorder="1" applyAlignment="1">
      <alignment horizontal="left"/>
    </xf>
    <xf numFmtId="3" fontId="16" fillId="34" borderId="13" xfId="0" applyNumberFormat="1" applyFont="1" applyFill="1" applyBorder="1"/>
    <xf numFmtId="3" fontId="0" fillId="34" borderId="0" xfId="0" applyNumberFormat="1" applyFill="1" applyAlignment="1">
      <alignment horizontal="left"/>
    </xf>
    <xf numFmtId="0" fontId="28" fillId="34" borderId="26" xfId="0" applyFont="1" applyFill="1" applyBorder="1"/>
    <xf numFmtId="3" fontId="29" fillId="34" borderId="14" xfId="0" applyNumberFormat="1" applyFont="1" applyFill="1" applyBorder="1"/>
    <xf numFmtId="3" fontId="30" fillId="34" borderId="15" xfId="0" applyNumberFormat="1" applyFont="1" applyFill="1" applyBorder="1"/>
    <xf numFmtId="3" fontId="30" fillId="34" borderId="21" xfId="0" applyNumberFormat="1" applyFont="1" applyFill="1" applyBorder="1"/>
    <xf numFmtId="3" fontId="28" fillId="34" borderId="27" xfId="0" applyNumberFormat="1" applyFont="1" applyFill="1" applyBorder="1"/>
    <xf numFmtId="3" fontId="30" fillId="34" borderId="16" xfId="0" applyNumberFormat="1" applyFont="1" applyFill="1" applyBorder="1"/>
    <xf numFmtId="3" fontId="30" fillId="34" borderId="0" xfId="0" applyNumberFormat="1" applyFont="1" applyFill="1"/>
    <xf numFmtId="3" fontId="30" fillId="34" borderId="17" xfId="0" applyNumberFormat="1" applyFont="1" applyFill="1" applyBorder="1"/>
    <xf numFmtId="3" fontId="30" fillId="34" borderId="16" xfId="0" applyNumberFormat="1" applyFont="1" applyFill="1" applyBorder="1" applyAlignment="1">
      <alignment horizontal="left" indent="1"/>
    </xf>
    <xf numFmtId="3" fontId="29" fillId="34" borderId="18" xfId="0" applyNumberFormat="1" applyFont="1" applyFill="1" applyBorder="1" applyAlignment="1">
      <alignment horizontal="left"/>
    </xf>
    <xf numFmtId="3" fontId="29" fillId="34" borderId="19" xfId="0" applyNumberFormat="1" applyFont="1" applyFill="1" applyBorder="1"/>
    <xf numFmtId="3" fontId="29" fillId="34" borderId="20" xfId="0" applyNumberFormat="1" applyFont="1" applyFill="1" applyBorder="1"/>
    <xf numFmtId="3" fontId="30" fillId="34" borderId="0" xfId="0" applyNumberFormat="1" applyFont="1" applyFill="1" applyAlignment="1">
      <alignment horizontal="left"/>
    </xf>
    <xf numFmtId="3" fontId="29" fillId="34" borderId="0" xfId="0" applyNumberFormat="1" applyFont="1" applyFill="1"/>
    <xf numFmtId="3" fontId="29" fillId="34" borderId="12" xfId="0" applyNumberFormat="1" applyFont="1" applyFill="1" applyBorder="1"/>
    <xf numFmtId="3" fontId="29" fillId="34" borderId="11" xfId="0" applyNumberFormat="1" applyFont="1" applyFill="1" applyBorder="1"/>
    <xf numFmtId="3" fontId="29" fillId="34" borderId="13" xfId="0" applyNumberFormat="1" applyFont="1" applyFill="1" applyBorder="1"/>
    <xf numFmtId="3" fontId="29" fillId="34" borderId="12" xfId="0" applyNumberFormat="1" applyFont="1" applyFill="1" applyBorder="1" applyAlignment="1">
      <alignment horizontal="left"/>
    </xf>
    <xf numFmtId="0" fontId="28" fillId="34" borderId="28" xfId="0" applyFont="1" applyFill="1" applyBorder="1"/>
    <xf numFmtId="3" fontId="28" fillId="34" borderId="29" xfId="0" applyNumberFormat="1" applyFont="1" applyFill="1" applyBorder="1" applyAlignment="1">
      <alignment horizontal="left" indent="2"/>
    </xf>
    <xf numFmtId="3" fontId="28" fillId="34" borderId="29" xfId="0" applyNumberFormat="1" applyFont="1" applyFill="1" applyBorder="1"/>
    <xf numFmtId="3" fontId="28" fillId="34" borderId="30" xfId="0" applyNumberFormat="1" applyFont="1" applyFill="1" applyBorder="1"/>
    <xf numFmtId="3" fontId="0" fillId="34" borderId="24" xfId="0" applyNumberFormat="1" applyFill="1" applyBorder="1" applyAlignment="1">
      <alignment horizontal="left" indent="2"/>
    </xf>
    <xf numFmtId="3" fontId="0" fillId="34" borderId="16" xfId="0" applyNumberFormat="1" applyFill="1" applyBorder="1" applyAlignment="1">
      <alignment horizontal="left"/>
    </xf>
    <xf numFmtId="3" fontId="0" fillId="34" borderId="0" xfId="0" applyNumberFormat="1" applyFill="1" applyAlignment="1">
      <alignment horizontal="center"/>
    </xf>
    <xf numFmtId="3" fontId="0" fillId="34" borderId="17" xfId="0" applyNumberFormat="1" applyFill="1" applyBorder="1" applyAlignment="1">
      <alignment horizontal="center"/>
    </xf>
    <xf numFmtId="3" fontId="16" fillId="34" borderId="11" xfId="0" applyNumberFormat="1" applyFont="1" applyFill="1" applyBorder="1"/>
    <xf numFmtId="3" fontId="0" fillId="34" borderId="16" xfId="0" applyNumberFormat="1" applyFill="1" applyBorder="1" applyAlignment="1">
      <alignment horizontal="left" indent="2"/>
    </xf>
    <xf numFmtId="3" fontId="0" fillId="34" borderId="16" xfId="0" applyNumberFormat="1" applyFill="1" applyBorder="1" applyAlignment="1">
      <alignment horizontal="left" indent="3"/>
    </xf>
    <xf numFmtId="0" fontId="0" fillId="34" borderId="16" xfId="0" applyFill="1" applyBorder="1" applyAlignment="1">
      <alignment horizontal="left" indent="2"/>
    </xf>
    <xf numFmtId="0" fontId="0" fillId="34" borderId="18" xfId="0" applyFill="1" applyBorder="1" applyAlignment="1">
      <alignment horizontal="left" indent="2"/>
    </xf>
    <xf numFmtId="3" fontId="0" fillId="34" borderId="19" xfId="0" applyNumberFormat="1" applyFill="1" applyBorder="1"/>
    <xf numFmtId="3" fontId="0" fillId="34" borderId="20" xfId="0" applyNumberFormat="1" applyFill="1" applyBorder="1"/>
    <xf numFmtId="3" fontId="16" fillId="34" borderId="12" xfId="0" applyNumberFormat="1" applyFont="1" applyFill="1" applyBorder="1" applyAlignment="1">
      <alignment horizontal="left"/>
    </xf>
    <xf numFmtId="0" fontId="0" fillId="34" borderId="28" xfId="0" applyFill="1" applyBorder="1"/>
    <xf numFmtId="3" fontId="0" fillId="34" borderId="29" xfId="0" applyNumberFormat="1" applyFill="1" applyBorder="1"/>
    <xf numFmtId="3" fontId="0" fillId="34" borderId="30" xfId="0" applyNumberFormat="1" applyFill="1" applyBorder="1"/>
    <xf numFmtId="165" fontId="27" fillId="0" borderId="0" xfId="0" applyNumberFormat="1" applyFont="1"/>
    <xf numFmtId="4" fontId="27" fillId="0" borderId="0" xfId="0" applyNumberFormat="1" applyFont="1"/>
    <xf numFmtId="4" fontId="26" fillId="0" borderId="0" xfId="0" applyNumberFormat="1" applyFont="1"/>
    <xf numFmtId="0" fontId="30" fillId="0" borderId="0" xfId="0" applyFont="1" applyAlignment="1">
      <alignment horizontal="left" indent="1"/>
    </xf>
    <xf numFmtId="1" fontId="0" fillId="0" borderId="15" xfId="0" applyNumberFormat="1" applyBorder="1"/>
    <xf numFmtId="0" fontId="0" fillId="0" borderId="11" xfId="0" applyBorder="1" applyAlignment="1">
      <alignment horizontal="center" vertical="center" wrapText="1"/>
    </xf>
    <xf numFmtId="0" fontId="0" fillId="0" borderId="11" xfId="0" applyBorder="1"/>
    <xf numFmtId="168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right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19" xfId="0" applyFont="1" applyBorder="1" applyAlignment="1">
      <alignment horizontal="left"/>
    </xf>
    <xf numFmtId="0" fontId="0" fillId="0" borderId="19" xfId="0" applyBorder="1" applyAlignment="1">
      <alignment horizontal="center" vertical="center" wrapText="1"/>
    </xf>
    <xf numFmtId="3" fontId="16" fillId="0" borderId="31" xfId="0" applyNumberFormat="1" applyFont="1" applyBorder="1" applyAlignment="1">
      <alignment horizontal="left" vertical="center"/>
    </xf>
    <xf numFmtId="3" fontId="16" fillId="0" borderId="32" xfId="0" applyNumberFormat="1" applyFont="1" applyBorder="1" applyAlignment="1">
      <alignment horizontal="left" vertical="center"/>
    </xf>
    <xf numFmtId="3" fontId="16" fillId="0" borderId="33" xfId="0" applyNumberFormat="1" applyFont="1" applyBorder="1" applyAlignment="1">
      <alignment horizontal="left" vertical="center"/>
    </xf>
    <xf numFmtId="0" fontId="16" fillId="0" borderId="12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35" fillId="0" borderId="12" xfId="0" applyFont="1" applyBorder="1" applyAlignment="1">
      <alignment horizontal="left"/>
    </xf>
    <xf numFmtId="0" fontId="35" fillId="0" borderId="11" xfId="0" applyFont="1" applyBorder="1" applyAlignment="1">
      <alignment horizontal="left"/>
    </xf>
    <xf numFmtId="0" fontId="35" fillId="0" borderId="13" xfId="0" applyFont="1" applyBorder="1" applyAlignment="1">
      <alignment horizontal="left"/>
    </xf>
    <xf numFmtId="0" fontId="36" fillId="0" borderId="24" xfId="0" applyFont="1" applyBorder="1" applyAlignment="1">
      <alignment vertical="center" wrapText="1"/>
    </xf>
    <xf numFmtId="0" fontId="36" fillId="0" borderId="46" xfId="0" applyFont="1" applyBorder="1" applyAlignment="1">
      <alignment vertical="center" wrapText="1"/>
    </xf>
    <xf numFmtId="0" fontId="36" fillId="0" borderId="45" xfId="0" applyFont="1" applyBorder="1" applyAlignment="1">
      <alignment vertical="center" wrapText="1"/>
    </xf>
    <xf numFmtId="0" fontId="36" fillId="0" borderId="44" xfId="0" applyFont="1" applyBorder="1" applyAlignment="1">
      <alignment vertical="center" wrapText="1"/>
    </xf>
    <xf numFmtId="0" fontId="37" fillId="0" borderId="52" xfId="0" applyFont="1" applyBorder="1" applyAlignment="1">
      <alignment horizontal="center" vertical="center"/>
    </xf>
    <xf numFmtId="0" fontId="37" fillId="0" borderId="45" xfId="0" applyFont="1" applyBorder="1" applyAlignment="1">
      <alignment horizontal="center" vertical="center"/>
    </xf>
    <xf numFmtId="0" fontId="37" fillId="0" borderId="50" xfId="0" applyFont="1" applyBorder="1" applyAlignment="1">
      <alignment horizontal="center" vertical="center"/>
    </xf>
    <xf numFmtId="0" fontId="37" fillId="0" borderId="28" xfId="0" applyFont="1" applyBorder="1" applyAlignment="1">
      <alignment vertical="center"/>
    </xf>
    <xf numFmtId="0" fontId="37" fillId="0" borderId="29" xfId="0" applyFont="1" applyBorder="1" applyAlignment="1">
      <alignment vertical="center"/>
    </xf>
    <xf numFmtId="0" fontId="37" fillId="0" borderId="49" xfId="0" applyFont="1" applyBorder="1" applyAlignment="1">
      <alignment vertical="center"/>
    </xf>
    <xf numFmtId="0" fontId="37" fillId="0" borderId="46" xfId="0" applyFont="1" applyBorder="1" applyAlignment="1">
      <alignment horizontal="center" vertical="center"/>
    </xf>
    <xf numFmtId="0" fontId="0" fillId="0" borderId="47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37" fillId="0" borderId="47" xfId="0" applyFont="1" applyBorder="1" applyAlignment="1">
      <alignment vertical="center"/>
    </xf>
    <xf numFmtId="0" fontId="37" fillId="0" borderId="48" xfId="0" applyFont="1" applyBorder="1" applyAlignment="1">
      <alignment vertical="center"/>
    </xf>
    <xf numFmtId="0" fontId="37" fillId="0" borderId="51" xfId="0" applyFont="1" applyBorder="1" applyAlignment="1">
      <alignment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Biogenic carbon emissions balances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data_from_tbl_2_in_manuscript_1!$B$19</c:f>
              <c:strCache>
                <c:ptCount val="1"/>
                <c:pt idx="0">
                  <c:v>Production-based net emissions (DOMESTIC SUPPLY)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data_from_tbl_2_in_manuscript_1!$D$2:$Q$2</c:f>
              <c:numCache>
                <c:formatCode>General</c:formatCod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numCache>
            </c:numRef>
          </c:cat>
          <c:val>
            <c:numRef>
              <c:f>data_from_tbl_2_in_manuscript_1!$D$19:$Q$19</c:f>
              <c:numCache>
                <c:formatCode>#,##0.0</c:formatCode>
                <c:ptCount val="14"/>
                <c:pt idx="0">
                  <c:v>-31.510657896666665</c:v>
                </c:pt>
                <c:pt idx="1">
                  <c:v>-30.040511746666663</c:v>
                </c:pt>
                <c:pt idx="2">
                  <c:v>-33.717815303333332</c:v>
                </c:pt>
                <c:pt idx="3">
                  <c:v>-33.689035636666667</c:v>
                </c:pt>
                <c:pt idx="4">
                  <c:v>-34.301735416666652</c:v>
                </c:pt>
                <c:pt idx="5">
                  <c:v>-33.890680120000006</c:v>
                </c:pt>
                <c:pt idx="6">
                  <c:v>-37.61509264333332</c:v>
                </c:pt>
                <c:pt idx="7">
                  <c:v>-37.006377356666647</c:v>
                </c:pt>
                <c:pt idx="8">
                  <c:v>-33.712268223333325</c:v>
                </c:pt>
                <c:pt idx="9">
                  <c:v>-37.568148749999999</c:v>
                </c:pt>
                <c:pt idx="10">
                  <c:v>-39.261018463333343</c:v>
                </c:pt>
                <c:pt idx="11">
                  <c:v>-37.84345565000001</c:v>
                </c:pt>
                <c:pt idx="12">
                  <c:v>-38.148665463333316</c:v>
                </c:pt>
                <c:pt idx="13">
                  <c:v>-39.310098593333329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AE-4F6C-B780-B9A011CB2BDB}"/>
            </c:ext>
          </c:extLst>
        </c:ser>
        <c:ser>
          <c:idx val="1"/>
          <c:order val="1"/>
          <c:tx>
            <c:strRef>
              <c:f>data_from_tbl_2_in_manuscript_1!$B$20</c:f>
              <c:strCache>
                <c:ptCount val="1"/>
                <c:pt idx="0">
                  <c:v>Consumption-based net emissions (DOMESTIC SUPPLY + IMPORT - EXPORT)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data_from_tbl_2_in_manuscript_1!$D$2:$Q$2</c:f>
              <c:numCache>
                <c:formatCode>General</c:formatCod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numCache>
            </c:numRef>
          </c:cat>
          <c:val>
            <c:numRef>
              <c:f>data_from_tbl_2_in_manuscript_1!$D$20:$Q$20</c:f>
              <c:numCache>
                <c:formatCode>#,##0.0</c:formatCode>
                <c:ptCount val="14"/>
                <c:pt idx="0">
                  <c:v>-10.404512396666661</c:v>
                </c:pt>
                <c:pt idx="1">
                  <c:v>-8.6342451799999935</c:v>
                </c:pt>
                <c:pt idx="2">
                  <c:v>-14.421372129999991</c:v>
                </c:pt>
                <c:pt idx="3">
                  <c:v>-14.74738235666667</c:v>
                </c:pt>
                <c:pt idx="4">
                  <c:v>-15.08697626333332</c:v>
                </c:pt>
                <c:pt idx="5">
                  <c:v>-15.20144710333334</c:v>
                </c:pt>
                <c:pt idx="6">
                  <c:v>-19.666400379999992</c:v>
                </c:pt>
                <c:pt idx="7">
                  <c:v>-17.464784369999972</c:v>
                </c:pt>
                <c:pt idx="8">
                  <c:v>-14.826490836666665</c:v>
                </c:pt>
                <c:pt idx="9">
                  <c:v>-16.743910480000004</c:v>
                </c:pt>
                <c:pt idx="10">
                  <c:v>-21.991788830000012</c:v>
                </c:pt>
                <c:pt idx="11">
                  <c:v>-19.275788216666669</c:v>
                </c:pt>
                <c:pt idx="12">
                  <c:v>-17.611708289999996</c:v>
                </c:pt>
                <c:pt idx="13">
                  <c:v>-17.837221966666661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AE-4F6C-B780-B9A011CB2BDB}"/>
            </c:ext>
          </c:extLst>
        </c:ser>
        <c:ser>
          <c:idx val="2"/>
          <c:order val="2"/>
          <c:tx>
            <c:strRef>
              <c:f>data_from_tbl_2_in_manuscript_1!$B$22</c:f>
              <c:strCache>
                <c:ptCount val="1"/>
                <c:pt idx="0">
                  <c:v>Net emissions of imported wood products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data_from_tbl_2_in_manuscript_1!$D$2:$Q$2</c:f>
              <c:numCache>
                <c:formatCode>General</c:formatCod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numCache>
            </c:numRef>
          </c:cat>
          <c:val>
            <c:numRef>
              <c:f>data_from_tbl_2_in_manuscript_1!$D$22:$Q$22</c:f>
              <c:numCache>
                <c:formatCode>#,##0.0</c:formatCode>
                <c:ptCount val="14"/>
                <c:pt idx="0">
                  <c:v>-11.597002229999998</c:v>
                </c:pt>
                <c:pt idx="1">
                  <c:v>-9.2596565233333354</c:v>
                </c:pt>
                <c:pt idx="2">
                  <c:v>-11.60304097333333</c:v>
                </c:pt>
                <c:pt idx="3">
                  <c:v>-11.685975876666667</c:v>
                </c:pt>
                <c:pt idx="4">
                  <c:v>-11.787070716666666</c:v>
                </c:pt>
                <c:pt idx="5">
                  <c:v>-11.686584176666667</c:v>
                </c:pt>
                <c:pt idx="6">
                  <c:v>-12.470995936666666</c:v>
                </c:pt>
                <c:pt idx="7">
                  <c:v>-11.412751056666668</c:v>
                </c:pt>
                <c:pt idx="8">
                  <c:v>-12.204508103333335</c:v>
                </c:pt>
                <c:pt idx="9">
                  <c:v>-12.596869523333334</c:v>
                </c:pt>
                <c:pt idx="10">
                  <c:v>-15.459241453333334</c:v>
                </c:pt>
                <c:pt idx="11">
                  <c:v>-14.374414816666663</c:v>
                </c:pt>
                <c:pt idx="12">
                  <c:v>-13.051504583333333</c:v>
                </c:pt>
                <c:pt idx="13">
                  <c:v>-12.584706163333333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AE-4F6C-B780-B9A011CB2BDB}"/>
            </c:ext>
          </c:extLst>
        </c:ser>
        <c:ser>
          <c:idx val="3"/>
          <c:order val="3"/>
          <c:tx>
            <c:strRef>
              <c:f>data_from_tbl_2_in_manuscript_1!$B$23</c:f>
              <c:strCache>
                <c:ptCount val="1"/>
                <c:pt idx="0">
                  <c:v>Net emissions of exported wood products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data_from_tbl_2_in_manuscript_1!$D$2:$Q$2</c:f>
              <c:numCache>
                <c:formatCode>General</c:formatCode>
                <c:ptCount val="14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</c:numCache>
            </c:numRef>
          </c:cat>
          <c:val>
            <c:numRef>
              <c:f>data_from_tbl_2_in_manuscript_1!$D$23:$Q$23</c:f>
              <c:numCache>
                <c:formatCode>#,##0.0</c:formatCode>
                <c:ptCount val="14"/>
                <c:pt idx="0">
                  <c:v>-32.703147729999998</c:v>
                </c:pt>
                <c:pt idx="1">
                  <c:v>-30.665923090000007</c:v>
                </c:pt>
                <c:pt idx="2">
                  <c:v>-30.899484146666669</c:v>
                </c:pt>
                <c:pt idx="3">
                  <c:v>-30.627629156666664</c:v>
                </c:pt>
                <c:pt idx="4">
                  <c:v>-31.001829870000002</c:v>
                </c:pt>
                <c:pt idx="5">
                  <c:v>-30.375817193333329</c:v>
                </c:pt>
                <c:pt idx="6">
                  <c:v>-30.419688199999996</c:v>
                </c:pt>
                <c:pt idx="7">
                  <c:v>-30.954344043333339</c:v>
                </c:pt>
                <c:pt idx="8">
                  <c:v>-31.090285489999999</c:v>
                </c:pt>
                <c:pt idx="9">
                  <c:v>-33.421107793333327</c:v>
                </c:pt>
                <c:pt idx="10">
                  <c:v>-32.728471086666666</c:v>
                </c:pt>
                <c:pt idx="11">
                  <c:v>-32.942082250000006</c:v>
                </c:pt>
                <c:pt idx="12">
                  <c:v>-33.588461756666653</c:v>
                </c:pt>
                <c:pt idx="13">
                  <c:v>-34.057582789999998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DAE-4F6C-B780-B9A011CB2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063887"/>
        <c:axId val="1771065327"/>
      </c:lineChart>
      <c:catAx>
        <c:axId val="177106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1065327"/>
        <c:crosses val="autoZero"/>
        <c:auto val="0"/>
        <c:lblAlgn val="ctr"/>
        <c:lblOffset val="100"/>
        <c:noMultiLvlLbl val="0"/>
      </c:catAx>
      <c:valAx>
        <c:axId val="177106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1063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/>
              <a:t>Biogenic carbon emissions balances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data_from_tbl_2_in_manuscript_1!$B$19</c:f>
              <c:strCache>
                <c:ptCount val="1"/>
                <c:pt idx="0">
                  <c:v>Production-based net emissions (DOMESTIC SUPPLY)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4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</c:numLit>
          </c:cat>
          <c:val>
            <c:numRef>
              <c:f>data_from_tbl_2_in_manuscript_1!$D$19:$Q$19</c:f>
              <c:numCache>
                <c:formatCode>#,##0.0</c:formatCode>
                <c:ptCount val="14"/>
                <c:pt idx="0">
                  <c:v>-31.510657896666665</c:v>
                </c:pt>
                <c:pt idx="1">
                  <c:v>-30.040511746666663</c:v>
                </c:pt>
                <c:pt idx="2">
                  <c:v>-33.717815303333332</c:v>
                </c:pt>
                <c:pt idx="3">
                  <c:v>-33.689035636666667</c:v>
                </c:pt>
                <c:pt idx="4">
                  <c:v>-34.301735416666652</c:v>
                </c:pt>
                <c:pt idx="5">
                  <c:v>-33.890680120000006</c:v>
                </c:pt>
                <c:pt idx="6">
                  <c:v>-37.61509264333332</c:v>
                </c:pt>
                <c:pt idx="7">
                  <c:v>-37.006377356666647</c:v>
                </c:pt>
                <c:pt idx="8">
                  <c:v>-33.712268223333325</c:v>
                </c:pt>
                <c:pt idx="9">
                  <c:v>-37.568148749999999</c:v>
                </c:pt>
                <c:pt idx="10">
                  <c:v>-39.261018463333343</c:v>
                </c:pt>
                <c:pt idx="11">
                  <c:v>-37.84345565000001</c:v>
                </c:pt>
                <c:pt idx="12">
                  <c:v>-38.148665463333316</c:v>
                </c:pt>
                <c:pt idx="13">
                  <c:v>-39.310098593333329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D9-40F1-91B2-12F19A26C371}"/>
            </c:ext>
          </c:extLst>
        </c:ser>
        <c:ser>
          <c:idx val="1"/>
          <c:order val="1"/>
          <c:tx>
            <c:strRef>
              <c:f>data_from_tbl_2_in_manuscript_1!$B$20</c:f>
              <c:strCache>
                <c:ptCount val="1"/>
                <c:pt idx="0">
                  <c:v>Consumption-based net emissions (DOMESTIC SUPPLY + IMPORT - EXPORT)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4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</c:numLit>
          </c:cat>
          <c:val>
            <c:numRef>
              <c:f>data_from_tbl_2_in_manuscript_1!$D$20:$Q$20</c:f>
              <c:numCache>
                <c:formatCode>#,##0.0</c:formatCode>
                <c:ptCount val="14"/>
                <c:pt idx="0">
                  <c:v>-10.404512396666661</c:v>
                </c:pt>
                <c:pt idx="1">
                  <c:v>-8.6342451799999935</c:v>
                </c:pt>
                <c:pt idx="2">
                  <c:v>-14.421372129999991</c:v>
                </c:pt>
                <c:pt idx="3">
                  <c:v>-14.74738235666667</c:v>
                </c:pt>
                <c:pt idx="4">
                  <c:v>-15.08697626333332</c:v>
                </c:pt>
                <c:pt idx="5">
                  <c:v>-15.20144710333334</c:v>
                </c:pt>
                <c:pt idx="6">
                  <c:v>-19.666400379999992</c:v>
                </c:pt>
                <c:pt idx="7">
                  <c:v>-17.464784369999972</c:v>
                </c:pt>
                <c:pt idx="8">
                  <c:v>-14.826490836666665</c:v>
                </c:pt>
                <c:pt idx="9">
                  <c:v>-16.743910480000004</c:v>
                </c:pt>
                <c:pt idx="10">
                  <c:v>-21.991788830000012</c:v>
                </c:pt>
                <c:pt idx="11">
                  <c:v>-19.275788216666669</c:v>
                </c:pt>
                <c:pt idx="12">
                  <c:v>-17.611708289999996</c:v>
                </c:pt>
                <c:pt idx="13">
                  <c:v>-17.837221966666661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D9-40F1-91B2-12F19A26C371}"/>
            </c:ext>
          </c:extLst>
        </c:ser>
        <c:ser>
          <c:idx val="2"/>
          <c:order val="2"/>
          <c:tx>
            <c:strRef>
              <c:f>data_from_tbl_2_in_manuscript_1!$B$22</c:f>
              <c:strCache>
                <c:ptCount val="1"/>
                <c:pt idx="0">
                  <c:v>Net emissions of imported wood products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4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</c:numLit>
          </c:cat>
          <c:val>
            <c:numRef>
              <c:f>data_from_tbl_2_in_manuscript_1!$D$22:$Q$22</c:f>
              <c:numCache>
                <c:formatCode>#,##0.0</c:formatCode>
                <c:ptCount val="14"/>
                <c:pt idx="0">
                  <c:v>-11.597002229999998</c:v>
                </c:pt>
                <c:pt idx="1">
                  <c:v>-9.2596565233333354</c:v>
                </c:pt>
                <c:pt idx="2">
                  <c:v>-11.60304097333333</c:v>
                </c:pt>
                <c:pt idx="3">
                  <c:v>-11.685975876666667</c:v>
                </c:pt>
                <c:pt idx="4">
                  <c:v>-11.787070716666666</c:v>
                </c:pt>
                <c:pt idx="5">
                  <c:v>-11.686584176666667</c:v>
                </c:pt>
                <c:pt idx="6">
                  <c:v>-12.470995936666666</c:v>
                </c:pt>
                <c:pt idx="7">
                  <c:v>-11.412751056666668</c:v>
                </c:pt>
                <c:pt idx="8">
                  <c:v>-12.204508103333335</c:v>
                </c:pt>
                <c:pt idx="9">
                  <c:v>-12.596869523333334</c:v>
                </c:pt>
                <c:pt idx="10">
                  <c:v>-15.459241453333334</c:v>
                </c:pt>
                <c:pt idx="11">
                  <c:v>-14.374414816666663</c:v>
                </c:pt>
                <c:pt idx="12">
                  <c:v>-13.051504583333333</c:v>
                </c:pt>
                <c:pt idx="13">
                  <c:v>-12.584706163333333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D9-40F1-91B2-12F19A26C371}"/>
            </c:ext>
          </c:extLst>
        </c:ser>
        <c:ser>
          <c:idx val="3"/>
          <c:order val="3"/>
          <c:tx>
            <c:strRef>
              <c:f>data_from_tbl_2_in_manuscript_1!$B$23</c:f>
              <c:strCache>
                <c:ptCount val="1"/>
                <c:pt idx="0">
                  <c:v>Net emissions of exported wood products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4"/>
              <c:pt idx="0">
                <c:v>2008</c:v>
              </c:pt>
              <c:pt idx="1">
                <c:v>2009</c:v>
              </c:pt>
              <c:pt idx="2">
                <c:v>2010</c:v>
              </c:pt>
              <c:pt idx="3">
                <c:v>2011</c:v>
              </c:pt>
              <c:pt idx="4">
                <c:v>2012</c:v>
              </c:pt>
              <c:pt idx="5">
                <c:v>2013</c:v>
              </c:pt>
              <c:pt idx="6">
                <c:v>2014</c:v>
              </c:pt>
              <c:pt idx="7">
                <c:v>2015</c:v>
              </c:pt>
              <c:pt idx="8">
                <c:v>2016</c:v>
              </c:pt>
              <c:pt idx="9">
                <c:v>2017</c:v>
              </c:pt>
              <c:pt idx="10">
                <c:v>2018</c:v>
              </c:pt>
              <c:pt idx="11">
                <c:v>2019</c:v>
              </c:pt>
              <c:pt idx="12">
                <c:v>2020</c:v>
              </c:pt>
              <c:pt idx="13">
                <c:v>2021</c:v>
              </c:pt>
            </c:numLit>
          </c:cat>
          <c:val>
            <c:numRef>
              <c:f>data_from_tbl_2_in_manuscript_1!$D$23:$Q$23</c:f>
              <c:numCache>
                <c:formatCode>#,##0.0</c:formatCode>
                <c:ptCount val="14"/>
                <c:pt idx="0">
                  <c:v>-32.703147729999998</c:v>
                </c:pt>
                <c:pt idx="1">
                  <c:v>-30.665923090000007</c:v>
                </c:pt>
                <c:pt idx="2">
                  <c:v>-30.899484146666669</c:v>
                </c:pt>
                <c:pt idx="3">
                  <c:v>-30.627629156666664</c:v>
                </c:pt>
                <c:pt idx="4">
                  <c:v>-31.001829870000002</c:v>
                </c:pt>
                <c:pt idx="5">
                  <c:v>-30.375817193333329</c:v>
                </c:pt>
                <c:pt idx="6">
                  <c:v>-30.419688199999996</c:v>
                </c:pt>
                <c:pt idx="7">
                  <c:v>-30.954344043333339</c:v>
                </c:pt>
                <c:pt idx="8">
                  <c:v>-31.090285489999999</c:v>
                </c:pt>
                <c:pt idx="9">
                  <c:v>-33.421107793333327</c:v>
                </c:pt>
                <c:pt idx="10">
                  <c:v>-32.728471086666666</c:v>
                </c:pt>
                <c:pt idx="11">
                  <c:v>-32.942082250000006</c:v>
                </c:pt>
                <c:pt idx="12">
                  <c:v>-33.588461756666653</c:v>
                </c:pt>
                <c:pt idx="13">
                  <c:v>-34.057582789999998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D9-40F1-91B2-12F19A26C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1063887"/>
        <c:axId val="1771065327"/>
      </c:lineChart>
      <c:catAx>
        <c:axId val="1771063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1065327"/>
        <c:crosses val="autoZero"/>
        <c:auto val="0"/>
        <c:lblAlgn val="ctr"/>
        <c:lblOffset val="100"/>
        <c:noMultiLvlLbl val="0"/>
      </c:catAx>
      <c:valAx>
        <c:axId val="177106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771063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101600</xdr:rowOff>
    </xdr:from>
    <xdr:to>
      <xdr:col>7</xdr:col>
      <xdr:colOff>254000</xdr:colOff>
      <xdr:row>4</xdr:row>
      <xdr:rowOff>0</xdr:rowOff>
    </xdr:to>
    <xdr:pic>
      <xdr:nvPicPr>
        <xdr:cNvPr id="3" name="Picture 2" descr="esupp new graphi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"/>
          <a:ext cx="60325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114300</xdr:rowOff>
    </xdr:from>
    <xdr:to>
      <xdr:col>4</xdr:col>
      <xdr:colOff>342900</xdr:colOff>
      <xdr:row>8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35100"/>
          <a:ext cx="3644900" cy="101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</xdr:row>
          <xdr:rowOff>127000</xdr:rowOff>
        </xdr:from>
        <xdr:to>
          <xdr:col>4</xdr:col>
          <xdr:colOff>247650</xdr:colOff>
          <xdr:row>7</xdr:row>
          <xdr:rowOff>158750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12700</xdr:colOff>
      <xdr:row>9</xdr:row>
      <xdr:rowOff>1047750</xdr:rowOff>
    </xdr:from>
    <xdr:to>
      <xdr:col>8</xdr:col>
      <xdr:colOff>139700</xdr:colOff>
      <xdr:row>10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9736D7-62EB-410B-92F7-45A03112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5300" y="3600450"/>
          <a:ext cx="3149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276223</xdr:colOff>
      <xdr:row>25</xdr:row>
      <xdr:rowOff>158750</xdr:rowOff>
    </xdr:from>
    <xdr:to>
      <xdr:col>13</xdr:col>
      <xdr:colOff>409574</xdr:colOff>
      <xdr:row>46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279398</xdr:colOff>
      <xdr:row>25</xdr:row>
      <xdr:rowOff>158750</xdr:rowOff>
    </xdr:from>
    <xdr:to>
      <xdr:col>13</xdr:col>
      <xdr:colOff>412749</xdr:colOff>
      <xdr:row>46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Bogomil Emilov Iliev" id="{81C05092-EC57-4FA0-9192-2E5016AAEA40}" userId="S::mrk348@ku.dk::7696a062-caa1-4f14-a54d-e436a41e586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9" dT="2025-07-04T14:01:37.17" personId="{81C05092-EC57-4FA0-9192-2E5016AAEA40}" id="{244401DA-752B-4194-9DA8-EA9609AEE24F}">
    <text>Reference to the cells in Table 11 in SI.1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2" dT="2025-01-28T15:29:55.41" personId="{81C05092-EC57-4FA0-9192-2E5016AAEA40}" id="{1F26C252-8A2E-4578-BAE0-77888908F11D}">
    <text>Assumes that 100% is incinerated</text>
  </threadedComment>
  <threadedComment ref="C63" dT="2025-01-28T15:30:33.16" personId="{81C05092-EC57-4FA0-9192-2E5016AAEA40}" id="{282B9807-03C7-49EB-8DB4-63F84CCEDCD4}">
    <text>Assumes that 99% is recycled, 1% incinerated</text>
  </threadedComment>
  <threadedComment ref="C70" dT="2025-01-28T15:29:55.41" personId="{81C05092-EC57-4FA0-9192-2E5016AAEA40}" id="{894CDB81-EEB6-4486-B63B-99C6DB7D646A}">
    <text>Assumes that 100% is incinerated</text>
  </threadedComment>
  <threadedComment ref="C71" dT="2025-01-28T15:30:33.16" personId="{81C05092-EC57-4FA0-9192-2E5016AAEA40}" id="{4C2A36ED-EC28-40FF-99FC-4BEFC909DB08}">
    <text>Assumes that 99% is recycled, 1% incinerated</text>
  </threadedComment>
  <threadedComment ref="C95" dT="2025-01-28T15:29:55.41" personId="{81C05092-EC57-4FA0-9192-2E5016AAEA40}" id="{B710BBDA-FC03-4BEC-9970-C56876711CDB}">
    <text>Assumes that 100% is incinerated</text>
  </threadedComment>
  <threadedComment ref="C96" dT="2025-01-28T15:30:33.16" personId="{81C05092-EC57-4FA0-9192-2E5016AAEA40}" id="{8B9A9005-2AA0-4FBC-9ACE-10D988B26844}">
    <text>Assumes that 90% is recycled, 10% incinerated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5-03-14T12:51:23.44" personId="{81C05092-EC57-4FA0-9192-2E5016AAEA40}" id="{6396FC9E-944D-4105-B6ED-524DDD6608DA}">
    <text>H3: 2007-2011
H4: 2012-2016
H5: 2017-2021</text>
  </threadedComment>
  <threadedComment ref="A293" dT="2025-03-14T12:50:40.69" personId="{81C05092-EC57-4FA0-9192-2E5016AAEA40}" id="{E6646F69-C4CF-440D-A0CA-AF1BE9E59507}">
    <text>Conversion factor divided by 1000 for yellow rows to correspond to the other units in the table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4" dT="2025-04-24T08:49:17.35" personId="{81C05092-EC57-4FA0-9192-2E5016AAEA40}" id="{56C217B4-C334-4584-94A7-AB5E70CE351B}">
    <text>Source: Energy commodity balance, Swedish Energy Agency</text>
  </threadedComment>
  <threadedComment ref="B7" dT="2025-01-27T09:17:27.63" personId="{81C05092-EC57-4FA0-9192-2E5016AAEA40}" id="{B373B6D7-C860-4108-8268-27CA137FC461}">
    <text>Swedish Energy Agency: The transformation input is almost entirely in autoproducers, which is almost entirely represented by pulp and paper production  industries</text>
  </threadedComment>
  <threadedComment ref="D12" dT="2025-01-27T10:23:58.84" personId="{81C05092-EC57-4FA0-9192-2E5016AAEA40}" id="{AFA41766-238C-430B-99D8-B2072AA900CF}">
    <text>The dry mass to m3 factor can differ, a factor of 405 kg/m3 for coniferous and 558 kg/M3 for broadleaved was used in this calculation along with a split of 85-to-15 % conifer to broadleaved</text>
  </threadedComment>
  <threadedComment ref="D13" dT="2025-01-27T10:25:06.49" personId="{81C05092-EC57-4FA0-9192-2E5016AAEA40}" id="{2BEC1420-4FE7-49F3-BCA1-55025EBB53BA}">
    <text>A factor of 255 kg carbon per m3 wood fiber equivalent was used according to the table with conversion factors,  CN codes 4403XX used here</text>
  </threadedComment>
  <threadedComment ref="B36" dT="2025-04-24T08:49:37.82" personId="{81C05092-EC57-4FA0-9192-2E5016AAEA40}" id="{7E112656-3A29-4563-8652-68B70E92A69F}">
    <text>Source: Energy commodity balance, Swedish Energy Agency</text>
  </threadedComment>
  <threadedComment ref="C44" dT="2025-04-24T09:04:55.60" personId="{81C05092-EC57-4FA0-9192-2E5016AAEA40}" id="{E2456AC2-A67B-47F8-B542-34655E6F6CE7}">
    <text>Sources: https://link.springer.com/content/pdf/10.1007/BF02669926.pdf
https://www.ofgem.gov.uk/sites/default/files/docs/2011/12/worked-examples-for-bioliquid-ghg-calculations-19-12-2011.xls</text>
    <extLst>
      <x:ext xmlns:xltc2="http://schemas.microsoft.com/office/spreadsheetml/2020/threadedcomments2" uri="{F7C98A9C-CBB3-438F-8F68-D28B6AF4A901}">
        <xltc2:checksum>3889705938</xltc2:checksum>
        <xltc2:hyperlink startIndex="9" length="60" url="https://link.springer.com/content/pdf/10.1007/BF02669926.pdf"/>
        <xltc2:hyperlink startIndex="71" length="119" url="https://www.ofgem.gov.uk/sites/default/files/docs/2011/12/worked-examples-for-bioliquid-ghg-calculations-19-12-2011.xls"/>
      </x:ext>
    </extLs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ileyonlinelibrary.com/journal/jie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4.v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opLeftCell="A10" workbookViewId="0">
      <selection activeCell="E12" sqref="E12"/>
    </sheetView>
  </sheetViews>
  <sheetFormatPr defaultColWidth="10.81640625" defaultRowHeight="14.5" x14ac:dyDescent="0.35"/>
  <sheetData>
    <row r="1" spans="1:13" x14ac:dyDescent="0.35">
      <c r="A1" s="2" t="s">
        <v>0</v>
      </c>
      <c r="B1" s="1"/>
      <c r="C1" s="1"/>
      <c r="D1" s="1"/>
      <c r="E1" s="1"/>
      <c r="F1" s="1"/>
      <c r="G1" s="1"/>
      <c r="H1" s="3"/>
      <c r="I1" s="3"/>
      <c r="J1" s="3"/>
      <c r="K1" s="3"/>
      <c r="L1" s="3"/>
      <c r="M1" s="3"/>
    </row>
    <row r="2" spans="1:13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5" x14ac:dyDescent="0.3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7.5" x14ac:dyDescent="0.3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customHeight="1" x14ac:dyDescent="0.35">
      <c r="A5" s="212" t="s">
        <v>895</v>
      </c>
      <c r="B5" s="212"/>
      <c r="C5" s="212"/>
      <c r="D5" s="212"/>
      <c r="E5" s="212"/>
      <c r="F5" s="212"/>
      <c r="G5" s="212"/>
      <c r="H5" s="212"/>
      <c r="I5" s="212"/>
      <c r="J5" s="5"/>
      <c r="K5" s="5"/>
      <c r="L5" s="5"/>
      <c r="M5" s="5"/>
    </row>
    <row r="6" spans="1:13" x14ac:dyDescent="0.35">
      <c r="A6" s="212"/>
      <c r="B6" s="212"/>
      <c r="C6" s="212"/>
      <c r="D6" s="212"/>
      <c r="E6" s="212"/>
      <c r="F6" s="212"/>
      <c r="G6" s="212"/>
      <c r="H6" s="212"/>
      <c r="I6" s="212"/>
    </row>
    <row r="7" spans="1:13" ht="17.5" x14ac:dyDescent="0.35">
      <c r="A7" s="8"/>
      <c r="B7" s="8"/>
      <c r="C7" s="8"/>
      <c r="D7" s="8"/>
      <c r="E7" s="8"/>
      <c r="F7" s="8"/>
      <c r="G7" s="8"/>
      <c r="H7" s="8"/>
      <c r="I7" s="8"/>
    </row>
    <row r="8" spans="1:13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54.65" customHeight="1" x14ac:dyDescent="0.35">
      <c r="A9" s="211" t="s">
        <v>2</v>
      </c>
      <c r="B9" s="211"/>
      <c r="C9" s="211"/>
      <c r="D9" s="211"/>
      <c r="E9" s="211"/>
      <c r="F9" s="211"/>
      <c r="G9" s="211"/>
      <c r="H9" s="211"/>
      <c r="I9" s="6"/>
      <c r="J9" s="6"/>
      <c r="K9" s="6"/>
      <c r="L9" s="6"/>
      <c r="M9" s="6"/>
    </row>
    <row r="10" spans="1:13" ht="94.5" customHeight="1" x14ac:dyDescent="0.35">
      <c r="A10" s="211"/>
      <c r="B10" s="211"/>
      <c r="C10" s="211"/>
      <c r="D10" s="211"/>
      <c r="E10" s="211"/>
      <c r="F10" s="211"/>
      <c r="G10" s="211"/>
      <c r="H10" s="211"/>
      <c r="I10" s="6"/>
      <c r="J10" s="6"/>
      <c r="K10" s="6"/>
      <c r="L10" s="6"/>
      <c r="M10" s="6"/>
    </row>
    <row r="11" spans="1:13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4" spans="1:13" ht="15.5" x14ac:dyDescent="0.35">
      <c r="A14" s="7"/>
    </row>
  </sheetData>
  <mergeCells count="2">
    <mergeCell ref="A9:H10"/>
    <mergeCell ref="A5:I6"/>
  </mergeCells>
  <hyperlinks>
    <hyperlink ref="A1" r:id="rId1" display="2017 Journal of Industrial Ecology – www.wileyonlinelibrary.com/journal/jie" xr:uid="{00000000-0004-0000-0000-000000000000}"/>
  </hyperlinks>
  <pageMargins left="0.7" right="0.7" top="0.75" bottom="0.75" header="0.3" footer="0.3"/>
  <pageSetup orientation="portrait" horizontalDpi="1200" verticalDpi="1200" r:id="rId2"/>
  <drawing r:id="rId3"/>
  <legacyDrawing r:id="rId4"/>
  <oleObjects>
    <mc:AlternateContent xmlns:mc="http://schemas.openxmlformats.org/markup-compatibility/2006">
      <mc:Choice Requires="x14">
        <oleObject progId="PBrush" shapeId="1025" r:id="rId5">
          <objectPr defaultSize="0" r:id="rId6">
            <anchor moveWithCells="1" sizeWithCells="1">
              <from>
                <xdr:col>0</xdr:col>
                <xdr:colOff>0</xdr:colOff>
                <xdr:row>6</xdr:row>
                <xdr:rowOff>127000</xdr:rowOff>
              </from>
              <to>
                <xdr:col>4</xdr:col>
                <xdr:colOff>247650</xdr:colOff>
                <xdr:row>7</xdr:row>
                <xdr:rowOff>158750</xdr:rowOff>
              </to>
            </anchor>
          </objectPr>
        </oleObject>
      </mc:Choice>
      <mc:Fallback>
        <oleObject progId="PBrush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8E06-E7BE-4EBF-8CA6-346909802968}">
  <dimension ref="A1:D70"/>
  <sheetViews>
    <sheetView workbookViewId="0">
      <selection activeCell="B67" sqref="B67"/>
    </sheetView>
  </sheetViews>
  <sheetFormatPr defaultRowHeight="14.5" x14ac:dyDescent="0.35"/>
  <cols>
    <col min="1" max="1" width="61.1796875" bestFit="1" customWidth="1"/>
    <col min="2" max="2" width="18.1796875" bestFit="1" customWidth="1"/>
    <col min="3" max="3" width="10.7265625" bestFit="1" customWidth="1"/>
    <col min="4" max="4" width="13.1796875" bestFit="1" customWidth="1"/>
  </cols>
  <sheetData>
    <row r="1" spans="1:4" x14ac:dyDescent="0.35">
      <c r="A1" s="81" t="s">
        <v>3</v>
      </c>
      <c r="B1" s="80" t="s">
        <v>4</v>
      </c>
      <c r="C1" s="80" t="s">
        <v>5</v>
      </c>
      <c r="D1" s="80" t="s">
        <v>6</v>
      </c>
    </row>
    <row r="2" spans="1:4" x14ac:dyDescent="0.35">
      <c r="A2" t="s">
        <v>7</v>
      </c>
      <c r="B2">
        <v>9486</v>
      </c>
      <c r="C2" s="9">
        <v>11200</v>
      </c>
      <c r="D2" s="9">
        <v>2587</v>
      </c>
    </row>
    <row r="3" spans="1:4" x14ac:dyDescent="0.35">
      <c r="A3" t="s">
        <v>8</v>
      </c>
      <c r="B3">
        <v>1585</v>
      </c>
      <c r="C3" s="9">
        <v>2124</v>
      </c>
      <c r="D3" s="9">
        <v>432</v>
      </c>
    </row>
    <row r="4" spans="1:4" x14ac:dyDescent="0.35">
      <c r="A4" t="s">
        <v>9</v>
      </c>
      <c r="B4">
        <v>5926</v>
      </c>
      <c r="C4" s="9">
        <v>6997</v>
      </c>
      <c r="D4" s="9">
        <v>1616</v>
      </c>
    </row>
    <row r="5" spans="1:4" x14ac:dyDescent="0.35">
      <c r="A5" t="s">
        <v>10</v>
      </c>
      <c r="B5">
        <v>30746</v>
      </c>
      <c r="C5" s="9">
        <v>36300</v>
      </c>
      <c r="D5" s="9">
        <v>8385</v>
      </c>
    </row>
    <row r="6" spans="1:4" x14ac:dyDescent="0.35">
      <c r="A6" t="s">
        <v>11</v>
      </c>
      <c r="B6">
        <v>1193</v>
      </c>
      <c r="C6" s="9">
        <v>1396</v>
      </c>
      <c r="D6" s="9">
        <v>325</v>
      </c>
    </row>
    <row r="7" spans="1:4" x14ac:dyDescent="0.35">
      <c r="A7" t="s">
        <v>12</v>
      </c>
      <c r="B7">
        <v>30181</v>
      </c>
      <c r="C7" s="9">
        <v>35253</v>
      </c>
      <c r="D7" s="9">
        <v>8231</v>
      </c>
    </row>
    <row r="8" spans="1:4" x14ac:dyDescent="0.35">
      <c r="A8" t="s">
        <v>13</v>
      </c>
      <c r="B8">
        <v>2082</v>
      </c>
      <c r="C8" s="9">
        <v>2821</v>
      </c>
      <c r="D8" s="9">
        <v>568</v>
      </c>
    </row>
    <row r="9" spans="1:4" x14ac:dyDescent="0.35">
      <c r="A9" t="s">
        <v>14</v>
      </c>
      <c r="B9">
        <v>38200</v>
      </c>
      <c r="C9" s="9">
        <v>45100</v>
      </c>
      <c r="D9" s="9">
        <v>10418</v>
      </c>
    </row>
    <row r="10" spans="1:4" x14ac:dyDescent="0.35">
      <c r="A10" t="s">
        <v>15</v>
      </c>
      <c r="B10">
        <v>4131</v>
      </c>
      <c r="C10" s="9">
        <v>4739</v>
      </c>
      <c r="D10" s="9">
        <v>1127</v>
      </c>
    </row>
    <row r="11" spans="1:4" x14ac:dyDescent="0.35">
      <c r="A11" t="s">
        <v>16</v>
      </c>
      <c r="B11">
        <v>691</v>
      </c>
      <c r="C11" s="9">
        <v>911</v>
      </c>
      <c r="D11" s="9">
        <v>188</v>
      </c>
    </row>
    <row r="12" spans="1:4" x14ac:dyDescent="0.35">
      <c r="A12" t="s">
        <v>17</v>
      </c>
      <c r="B12">
        <v>39141</v>
      </c>
      <c r="C12" s="9">
        <v>45992</v>
      </c>
      <c r="D12" s="9">
        <v>10675</v>
      </c>
    </row>
    <row r="13" spans="1:4" x14ac:dyDescent="0.35">
      <c r="A13" t="s">
        <v>18</v>
      </c>
      <c r="B13">
        <v>1245</v>
      </c>
      <c r="C13" s="9">
        <v>1463</v>
      </c>
      <c r="D13" s="9">
        <v>340</v>
      </c>
    </row>
    <row r="14" spans="1:4" x14ac:dyDescent="0.35">
      <c r="A14" t="s">
        <v>19</v>
      </c>
      <c r="B14">
        <v>686</v>
      </c>
      <c r="C14" s="9">
        <v>806</v>
      </c>
      <c r="D14" s="9">
        <v>187</v>
      </c>
    </row>
    <row r="15" spans="1:4" x14ac:dyDescent="0.35">
      <c r="A15" t="s">
        <v>20</v>
      </c>
      <c r="B15">
        <v>568</v>
      </c>
      <c r="C15" s="9">
        <v>667</v>
      </c>
      <c r="D15" s="9">
        <v>155</v>
      </c>
    </row>
    <row r="16" spans="1:4" x14ac:dyDescent="0.35">
      <c r="A16" t="s">
        <v>21</v>
      </c>
      <c r="B16">
        <v>19179</v>
      </c>
      <c r="C16" s="9">
        <v>22536</v>
      </c>
      <c r="D16" s="9">
        <v>5231</v>
      </c>
    </row>
    <row r="17" spans="1:4" x14ac:dyDescent="0.35">
      <c r="A17" t="s">
        <v>22</v>
      </c>
      <c r="B17">
        <v>10329</v>
      </c>
      <c r="C17" s="9">
        <v>13604</v>
      </c>
      <c r="D17" s="9">
        <v>2817</v>
      </c>
    </row>
    <row r="18" spans="1:4" x14ac:dyDescent="0.35">
      <c r="A18" t="s">
        <v>23</v>
      </c>
      <c r="B18">
        <v>9374</v>
      </c>
      <c r="C18" s="9">
        <v>9602</v>
      </c>
      <c r="D18" s="9">
        <v>2556</v>
      </c>
    </row>
    <row r="19" spans="1:4" x14ac:dyDescent="0.35">
      <c r="A19" t="s">
        <v>24</v>
      </c>
      <c r="B19">
        <v>523</v>
      </c>
      <c r="C19" s="9">
        <v>669</v>
      </c>
      <c r="D19" s="9">
        <v>143</v>
      </c>
    </row>
    <row r="20" spans="1:4" x14ac:dyDescent="0.35">
      <c r="A20" t="s">
        <v>25</v>
      </c>
      <c r="B20">
        <v>5000</v>
      </c>
      <c r="C20" s="9">
        <v>5121</v>
      </c>
      <c r="D20" s="9">
        <v>1364</v>
      </c>
    </row>
    <row r="21" spans="1:4" x14ac:dyDescent="0.35">
      <c r="A21" t="s">
        <v>26</v>
      </c>
      <c r="B21">
        <v>3414</v>
      </c>
      <c r="C21" s="9">
        <v>3497</v>
      </c>
      <c r="D21" s="9">
        <v>931</v>
      </c>
    </row>
    <row r="22" spans="1:4" x14ac:dyDescent="0.35">
      <c r="A22" t="s">
        <v>27</v>
      </c>
      <c r="B22">
        <v>339</v>
      </c>
      <c r="C22" s="9">
        <v>347</v>
      </c>
      <c r="D22" s="9">
        <v>92</v>
      </c>
    </row>
    <row r="23" spans="1:4" x14ac:dyDescent="0.35">
      <c r="A23" t="s">
        <v>28</v>
      </c>
      <c r="B23">
        <v>621</v>
      </c>
      <c r="C23" s="9">
        <v>636</v>
      </c>
      <c r="D23" s="9">
        <v>169</v>
      </c>
    </row>
    <row r="24" spans="1:4" x14ac:dyDescent="0.35">
      <c r="A24" t="s">
        <v>29</v>
      </c>
      <c r="B24">
        <v>1566</v>
      </c>
      <c r="C24" s="9">
        <v>1849</v>
      </c>
      <c r="D24" s="9">
        <v>427</v>
      </c>
    </row>
    <row r="25" spans="1:4" x14ac:dyDescent="0.35">
      <c r="A25" t="s">
        <v>30</v>
      </c>
      <c r="B25">
        <v>18396</v>
      </c>
      <c r="C25" s="9">
        <v>21607</v>
      </c>
      <c r="D25" s="9">
        <v>5017</v>
      </c>
    </row>
    <row r="26" spans="1:4" x14ac:dyDescent="0.35">
      <c r="A26" t="s">
        <v>31</v>
      </c>
      <c r="B26">
        <v>5915</v>
      </c>
      <c r="C26" s="9">
        <v>6984</v>
      </c>
      <c r="D26" s="9">
        <v>1613</v>
      </c>
    </row>
    <row r="27" spans="1:4" x14ac:dyDescent="0.35">
      <c r="A27" t="s">
        <v>32</v>
      </c>
      <c r="B27">
        <v>2516</v>
      </c>
      <c r="C27" s="9">
        <v>3029</v>
      </c>
      <c r="D27" s="9">
        <v>686</v>
      </c>
    </row>
    <row r="28" spans="1:4" x14ac:dyDescent="0.35">
      <c r="A28" t="s">
        <v>33</v>
      </c>
      <c r="B28">
        <v>4859</v>
      </c>
      <c r="C28" s="9">
        <v>6938</v>
      </c>
      <c r="D28" s="9">
        <v>1325</v>
      </c>
    </row>
    <row r="29" spans="1:4" x14ac:dyDescent="0.35">
      <c r="A29" t="s">
        <v>34</v>
      </c>
      <c r="B29">
        <v>6691</v>
      </c>
      <c r="C29" s="9">
        <v>6779</v>
      </c>
      <c r="D29" s="9">
        <v>1825</v>
      </c>
    </row>
    <row r="30" spans="1:4" x14ac:dyDescent="0.35">
      <c r="A30" t="s">
        <v>35</v>
      </c>
      <c r="B30">
        <v>13065</v>
      </c>
      <c r="C30" s="9">
        <v>15424</v>
      </c>
      <c r="D30" s="9">
        <v>3563</v>
      </c>
    </row>
    <row r="31" spans="1:4" x14ac:dyDescent="0.35">
      <c r="A31" t="s">
        <v>36</v>
      </c>
      <c r="B31">
        <v>3385</v>
      </c>
      <c r="C31" s="9">
        <v>3996</v>
      </c>
      <c r="D31" s="9">
        <v>923</v>
      </c>
    </row>
    <row r="32" spans="1:4" x14ac:dyDescent="0.35">
      <c r="A32" t="s">
        <v>37</v>
      </c>
      <c r="B32">
        <v>4343</v>
      </c>
      <c r="C32" s="9">
        <v>5128</v>
      </c>
      <c r="D32" s="9">
        <v>1184</v>
      </c>
    </row>
    <row r="33" spans="1:4" x14ac:dyDescent="0.35">
      <c r="A33" t="s">
        <v>38</v>
      </c>
      <c r="B33">
        <v>535</v>
      </c>
      <c r="C33" s="9">
        <v>632</v>
      </c>
      <c r="D33" s="9">
        <v>146</v>
      </c>
    </row>
    <row r="34" spans="1:4" x14ac:dyDescent="0.35">
      <c r="A34" t="s">
        <v>39</v>
      </c>
      <c r="B34">
        <v>985</v>
      </c>
      <c r="C34" s="9">
        <v>1187</v>
      </c>
      <c r="D34" s="9">
        <v>269</v>
      </c>
    </row>
    <row r="35" spans="1:4" x14ac:dyDescent="0.35">
      <c r="A35" t="s">
        <v>40</v>
      </c>
      <c r="B35">
        <v>2516</v>
      </c>
      <c r="C35" s="9">
        <v>3029</v>
      </c>
      <c r="D35" s="9">
        <v>686</v>
      </c>
    </row>
    <row r="36" spans="1:4" x14ac:dyDescent="0.35">
      <c r="A36" t="s">
        <v>41</v>
      </c>
      <c r="B36">
        <v>1422</v>
      </c>
      <c r="C36" s="9">
        <v>1712</v>
      </c>
      <c r="D36" s="9">
        <v>388</v>
      </c>
    </row>
    <row r="37" spans="1:4" x14ac:dyDescent="0.35">
      <c r="A37" t="s">
        <v>42</v>
      </c>
      <c r="B37">
        <v>732</v>
      </c>
      <c r="C37" s="9">
        <v>881</v>
      </c>
      <c r="D37" s="9">
        <v>200</v>
      </c>
    </row>
    <row r="38" spans="1:4" x14ac:dyDescent="0.35">
      <c r="A38" t="s">
        <v>43</v>
      </c>
      <c r="B38">
        <v>1348</v>
      </c>
      <c r="C38" s="9">
        <v>1623</v>
      </c>
      <c r="D38" s="9">
        <v>368</v>
      </c>
    </row>
    <row r="39" spans="1:4" x14ac:dyDescent="0.35">
      <c r="A39" t="s">
        <v>44</v>
      </c>
      <c r="B39">
        <v>2128</v>
      </c>
      <c r="C39" s="9">
        <v>2629</v>
      </c>
      <c r="D39" s="9">
        <v>580</v>
      </c>
    </row>
    <row r="40" spans="1:4" x14ac:dyDescent="0.35">
      <c r="A40" t="s">
        <v>45</v>
      </c>
      <c r="B40">
        <v>6637</v>
      </c>
      <c r="C40" s="9">
        <v>9799</v>
      </c>
      <c r="D40" s="9">
        <v>1810</v>
      </c>
    </row>
    <row r="41" spans="1:4" x14ac:dyDescent="0.35">
      <c r="A41" t="s">
        <v>46</v>
      </c>
      <c r="B41">
        <v>6083</v>
      </c>
      <c r="C41" s="9">
        <v>9037</v>
      </c>
      <c r="D41" s="9">
        <v>1659</v>
      </c>
    </row>
    <row r="42" spans="1:4" x14ac:dyDescent="0.35">
      <c r="A42" t="s">
        <v>47</v>
      </c>
      <c r="B42">
        <v>2789</v>
      </c>
      <c r="C42" s="9">
        <v>3532</v>
      </c>
      <c r="D42" s="9">
        <v>761</v>
      </c>
    </row>
    <row r="43" spans="1:4" x14ac:dyDescent="0.35">
      <c r="A43" t="s">
        <v>48</v>
      </c>
      <c r="B43">
        <v>14915</v>
      </c>
      <c r="C43" s="9">
        <v>19793</v>
      </c>
      <c r="D43" s="9">
        <v>4068</v>
      </c>
    </row>
    <row r="44" spans="1:4" x14ac:dyDescent="0.35">
      <c r="A44" t="s">
        <v>49</v>
      </c>
      <c r="B44">
        <v>1918</v>
      </c>
      <c r="C44" s="9">
        <v>2447</v>
      </c>
      <c r="D44" s="9">
        <v>523</v>
      </c>
    </row>
    <row r="45" spans="1:4" x14ac:dyDescent="0.35">
      <c r="A45" t="s">
        <v>50</v>
      </c>
      <c r="B45">
        <v>12946</v>
      </c>
      <c r="C45" s="9">
        <v>17251</v>
      </c>
      <c r="D45" s="9">
        <v>3531</v>
      </c>
    </row>
    <row r="46" spans="1:4" x14ac:dyDescent="0.35">
      <c r="A46" t="s">
        <v>51</v>
      </c>
      <c r="B46">
        <v>974</v>
      </c>
      <c r="C46" s="9">
        <v>1273</v>
      </c>
      <c r="D46" s="9">
        <v>266</v>
      </c>
    </row>
    <row r="47" spans="1:4" x14ac:dyDescent="0.35">
      <c r="A47" t="s">
        <v>52</v>
      </c>
      <c r="B47">
        <v>3018</v>
      </c>
      <c r="C47" s="9">
        <v>3852</v>
      </c>
      <c r="D47" s="9">
        <v>823</v>
      </c>
    </row>
    <row r="48" spans="1:4" x14ac:dyDescent="0.35">
      <c r="A48" t="s">
        <v>53</v>
      </c>
      <c r="B48">
        <v>17466</v>
      </c>
      <c r="C48" s="9">
        <v>17713</v>
      </c>
      <c r="D48" s="9">
        <v>4764</v>
      </c>
    </row>
    <row r="49" spans="1:4" x14ac:dyDescent="0.35">
      <c r="A49" t="s">
        <v>54</v>
      </c>
      <c r="B49">
        <v>6115</v>
      </c>
      <c r="C49" s="9">
        <v>6476</v>
      </c>
      <c r="D49" s="9">
        <v>1668</v>
      </c>
    </row>
    <row r="50" spans="1:4" x14ac:dyDescent="0.35">
      <c r="A50" t="s">
        <v>55</v>
      </c>
      <c r="B50">
        <v>1996</v>
      </c>
      <c r="C50" s="9">
        <v>2080</v>
      </c>
      <c r="D50" s="9">
        <v>544</v>
      </c>
    </row>
    <row r="51" spans="1:4" x14ac:dyDescent="0.35">
      <c r="A51" t="s">
        <v>56</v>
      </c>
      <c r="B51">
        <v>2824</v>
      </c>
      <c r="C51" s="9">
        <v>3110</v>
      </c>
      <c r="D51" s="9">
        <v>770</v>
      </c>
    </row>
    <row r="52" spans="1:4" x14ac:dyDescent="0.35">
      <c r="A52" t="s">
        <v>57</v>
      </c>
      <c r="B52">
        <v>934</v>
      </c>
      <c r="C52" s="9">
        <v>975</v>
      </c>
      <c r="D52" s="9">
        <v>255</v>
      </c>
    </row>
    <row r="53" spans="1:4" x14ac:dyDescent="0.35">
      <c r="A53" t="s">
        <v>58</v>
      </c>
      <c r="B53">
        <v>385</v>
      </c>
      <c r="C53" s="9">
        <v>429</v>
      </c>
      <c r="D53" s="9">
        <v>105</v>
      </c>
    </row>
    <row r="54" spans="1:4" x14ac:dyDescent="0.35">
      <c r="A54" t="s">
        <v>59</v>
      </c>
      <c r="B54">
        <v>889</v>
      </c>
      <c r="C54" s="9">
        <v>945</v>
      </c>
      <c r="D54" s="9">
        <v>242</v>
      </c>
    </row>
    <row r="55" spans="1:4" x14ac:dyDescent="0.35">
      <c r="A55" t="s">
        <v>60</v>
      </c>
      <c r="B55">
        <v>3464</v>
      </c>
      <c r="C55" s="9">
        <v>3526</v>
      </c>
      <c r="D55" s="9">
        <v>945</v>
      </c>
    </row>
    <row r="56" spans="1:4" x14ac:dyDescent="0.35">
      <c r="A56" t="s">
        <v>61</v>
      </c>
      <c r="B56">
        <v>416</v>
      </c>
      <c r="C56">
        <v>529</v>
      </c>
      <c r="D56">
        <v>114</v>
      </c>
    </row>
    <row r="57" spans="1:4" x14ac:dyDescent="0.35">
      <c r="A57" t="s">
        <v>62</v>
      </c>
      <c r="B57">
        <v>82</v>
      </c>
      <c r="C57">
        <v>105</v>
      </c>
      <c r="D57">
        <v>22</v>
      </c>
    </row>
    <row r="58" spans="1:4" x14ac:dyDescent="0.35">
      <c r="A58" t="s">
        <v>63</v>
      </c>
      <c r="B58">
        <v>159</v>
      </c>
      <c r="C58">
        <v>202</v>
      </c>
      <c r="D58">
        <v>43</v>
      </c>
    </row>
    <row r="59" spans="1:4" x14ac:dyDescent="0.35">
      <c r="A59" t="s">
        <v>64</v>
      </c>
      <c r="B59">
        <v>339</v>
      </c>
      <c r="C59">
        <v>431</v>
      </c>
      <c r="D59">
        <v>93</v>
      </c>
    </row>
    <row r="60" spans="1:4" x14ac:dyDescent="0.35">
      <c r="A60" t="s">
        <v>65</v>
      </c>
      <c r="B60">
        <v>924</v>
      </c>
      <c r="C60">
        <v>1112</v>
      </c>
      <c r="D60">
        <v>252</v>
      </c>
    </row>
    <row r="61" spans="1:4" x14ac:dyDescent="0.35">
      <c r="A61" t="s">
        <v>66</v>
      </c>
      <c r="B61">
        <v>507</v>
      </c>
      <c r="C61">
        <v>610</v>
      </c>
      <c r="D61">
        <v>138</v>
      </c>
    </row>
    <row r="62" spans="1:4" x14ac:dyDescent="0.35">
      <c r="A62" t="s">
        <v>67</v>
      </c>
      <c r="B62">
        <v>850</v>
      </c>
      <c r="C62">
        <v>1023</v>
      </c>
      <c r="D62">
        <v>232</v>
      </c>
    </row>
    <row r="63" spans="1:4" x14ac:dyDescent="0.35">
      <c r="A63" t="s">
        <v>68</v>
      </c>
      <c r="B63">
        <v>817</v>
      </c>
      <c r="C63">
        <v>983</v>
      </c>
      <c r="D63">
        <v>223</v>
      </c>
    </row>
    <row r="64" spans="1:4" x14ac:dyDescent="0.35">
      <c r="A64" t="s">
        <v>69</v>
      </c>
      <c r="B64">
        <v>496</v>
      </c>
      <c r="C64">
        <v>598</v>
      </c>
      <c r="D64">
        <v>135</v>
      </c>
    </row>
    <row r="65" spans="1:4" x14ac:dyDescent="0.35">
      <c r="A65" t="s">
        <v>70</v>
      </c>
      <c r="B65">
        <v>2580</v>
      </c>
      <c r="C65">
        <v>3106</v>
      </c>
      <c r="D65">
        <v>704</v>
      </c>
    </row>
    <row r="66" spans="1:4" x14ac:dyDescent="0.35">
      <c r="A66" t="s">
        <v>71</v>
      </c>
      <c r="B66">
        <v>293</v>
      </c>
      <c r="C66">
        <v>372</v>
      </c>
      <c r="D66">
        <v>80</v>
      </c>
    </row>
    <row r="67" spans="1:4" x14ac:dyDescent="0.35">
      <c r="A67" t="s">
        <v>72</v>
      </c>
      <c r="B67">
        <v>610</v>
      </c>
      <c r="C67">
        <v>774</v>
      </c>
      <c r="D67">
        <v>166</v>
      </c>
    </row>
    <row r="68" spans="1:4" x14ac:dyDescent="0.35">
      <c r="A68" t="s">
        <v>73</v>
      </c>
      <c r="B68">
        <v>342</v>
      </c>
      <c r="C68">
        <v>434</v>
      </c>
      <c r="D68">
        <v>93</v>
      </c>
    </row>
    <row r="69" spans="1:4" x14ac:dyDescent="0.35">
      <c r="A69" t="s">
        <v>74</v>
      </c>
      <c r="B69">
        <v>607</v>
      </c>
      <c r="C69">
        <v>770</v>
      </c>
      <c r="D69">
        <v>165</v>
      </c>
    </row>
    <row r="70" spans="1:4" x14ac:dyDescent="0.35">
      <c r="A70" t="s">
        <v>75</v>
      </c>
      <c r="B70">
        <v>625</v>
      </c>
      <c r="C70">
        <v>793</v>
      </c>
      <c r="D70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378F-C234-4440-9E37-2408FE15D730}">
  <sheetPr>
    <tabColor theme="6"/>
  </sheetPr>
  <dimension ref="B2:U91"/>
  <sheetViews>
    <sheetView tabSelected="1" zoomScale="80" zoomScaleNormal="80" workbookViewId="0">
      <selection activeCell="D9" sqref="D9"/>
    </sheetView>
  </sheetViews>
  <sheetFormatPr defaultRowHeight="14.5" x14ac:dyDescent="0.35"/>
  <cols>
    <col min="2" max="2" width="13.36328125" customWidth="1"/>
    <col min="3" max="3" width="38.08984375" customWidth="1"/>
    <col min="4" max="4" width="42" bestFit="1" customWidth="1"/>
    <col min="20" max="20" width="17" bestFit="1" customWidth="1"/>
    <col min="21" max="21" width="18.36328125" bestFit="1" customWidth="1"/>
  </cols>
  <sheetData>
    <row r="2" spans="2:21" x14ac:dyDescent="0.35">
      <c r="B2" s="215" t="s">
        <v>944</v>
      </c>
      <c r="C2" s="215"/>
      <c r="D2" s="215"/>
      <c r="E2" s="40">
        <v>2008</v>
      </c>
      <c r="F2" s="40">
        <v>2009</v>
      </c>
      <c r="G2" s="40">
        <v>2010</v>
      </c>
      <c r="H2" s="40">
        <v>2011</v>
      </c>
      <c r="I2" s="40">
        <v>2012</v>
      </c>
      <c r="J2" s="40">
        <v>2013</v>
      </c>
      <c r="K2" s="40">
        <v>2014</v>
      </c>
      <c r="L2" s="40">
        <v>2015</v>
      </c>
      <c r="M2" s="40">
        <v>2016</v>
      </c>
      <c r="N2" s="40">
        <v>2017</v>
      </c>
      <c r="O2" s="40">
        <v>2018</v>
      </c>
      <c r="P2" s="40">
        <v>2019</v>
      </c>
      <c r="Q2" s="40">
        <v>2020</v>
      </c>
      <c r="R2" s="40">
        <v>2021</v>
      </c>
      <c r="S2" s="40"/>
      <c r="T2" s="40" t="s">
        <v>76</v>
      </c>
      <c r="U2" s="40" t="s">
        <v>77</v>
      </c>
    </row>
    <row r="3" spans="2:21" x14ac:dyDescent="0.35">
      <c r="B3" t="s">
        <v>78</v>
      </c>
      <c r="E3" s="9">
        <v>3054.806</v>
      </c>
      <c r="F3" s="9">
        <v>2716.0910000000003</v>
      </c>
      <c r="G3" s="9">
        <v>2824.643</v>
      </c>
      <c r="H3" s="9">
        <v>2750.7890000000002</v>
      </c>
      <c r="I3" s="9">
        <v>2577.357</v>
      </c>
      <c r="J3" s="9">
        <v>2260.9280000000003</v>
      </c>
      <c r="K3" s="9">
        <v>2067.6000000000004</v>
      </c>
      <c r="L3" s="9">
        <v>2109.5099999999998</v>
      </c>
      <c r="M3" s="9">
        <v>2227.1439999999998</v>
      </c>
      <c r="N3" s="9">
        <v>2179.9569999999999</v>
      </c>
      <c r="O3" s="9">
        <v>2132.9559999999997</v>
      </c>
      <c r="P3" s="9">
        <v>2105.7940000000003</v>
      </c>
      <c r="Q3" s="9">
        <v>1991.7419999999997</v>
      </c>
      <c r="R3" s="9">
        <v>2041.3110000000001</v>
      </c>
      <c r="S3" s="9"/>
      <c r="T3" s="9">
        <f t="shared" ref="T3" si="0">AVERAGE(E3:R3)</f>
        <v>2360.0448571428569</v>
      </c>
      <c r="U3" s="9">
        <f t="shared" ref="U3" si="1">R3/E3*100-100</f>
        <v>-33.177065908604348</v>
      </c>
    </row>
    <row r="4" spans="2:21" x14ac:dyDescent="0.35">
      <c r="B4" t="s">
        <v>101</v>
      </c>
      <c r="E4" s="9">
        <v>6937.5069999999996</v>
      </c>
      <c r="F4" s="9">
        <v>5733.46</v>
      </c>
      <c r="G4" s="9">
        <v>7246.4580000000005</v>
      </c>
      <c r="H4" s="9">
        <v>7049.5040000000008</v>
      </c>
      <c r="I4" s="9">
        <v>5635.7340000000004</v>
      </c>
      <c r="J4" s="9">
        <v>5801.7449999999999</v>
      </c>
      <c r="K4" s="9">
        <v>5397.4859999999999</v>
      </c>
      <c r="L4" s="9">
        <v>4996.2330000000002</v>
      </c>
      <c r="M4" s="9">
        <v>4806.4849999999997</v>
      </c>
      <c r="N4" s="9">
        <v>4967.0429999999997</v>
      </c>
      <c r="O4" s="9">
        <v>5862.3029999999999</v>
      </c>
      <c r="P4" s="9">
        <v>4933.71</v>
      </c>
      <c r="Q4" s="9">
        <v>4211.183</v>
      </c>
      <c r="R4" s="9">
        <v>4320.3230000000003</v>
      </c>
      <c r="S4" s="9"/>
      <c r="T4" s="9">
        <f t="shared" ref="T4:T5" si="2">AVERAGE(E4:R4)</f>
        <v>5564.2267142857154</v>
      </c>
      <c r="U4" s="9">
        <f t="shared" ref="U4" si="3">R4/E4*100-100</f>
        <v>-37.725136709771959</v>
      </c>
    </row>
    <row r="5" spans="2:21" x14ac:dyDescent="0.35">
      <c r="B5" t="s">
        <v>936</v>
      </c>
      <c r="E5" s="9">
        <v>7989.1689999999999</v>
      </c>
      <c r="F5" s="9">
        <v>6459.5960000000014</v>
      </c>
      <c r="G5" s="9">
        <v>7992.2350000000015</v>
      </c>
      <c r="H5" s="9">
        <v>7718.558</v>
      </c>
      <c r="I5" s="9">
        <v>6337.75</v>
      </c>
      <c r="J5" s="9">
        <v>6176.7319999999991</v>
      </c>
      <c r="K5" s="9">
        <v>5674.6580000000004</v>
      </c>
      <c r="L5" s="9">
        <v>5234.375</v>
      </c>
      <c r="M5" s="9">
        <v>5237.6869999999999</v>
      </c>
      <c r="N5" s="9">
        <v>5450.3119999999999</v>
      </c>
      <c r="O5" s="9">
        <v>5895.3530000000001</v>
      </c>
      <c r="P5" s="9">
        <v>5393.7369999999992</v>
      </c>
      <c r="Q5" s="9">
        <v>4897.4579999999996</v>
      </c>
      <c r="R5" s="9">
        <v>5008.6429999999991</v>
      </c>
      <c r="S5" s="9"/>
      <c r="T5" s="9">
        <f t="shared" si="2"/>
        <v>6104.7330714285708</v>
      </c>
      <c r="U5" s="9">
        <f>R5/E5*100-100</f>
        <v>-37.307084128524515</v>
      </c>
    </row>
    <row r="6" spans="2:21" x14ac:dyDescent="0.35">
      <c r="B6" s="40" t="s">
        <v>940</v>
      </c>
      <c r="C6" s="40"/>
      <c r="D6" s="40"/>
      <c r="E6" s="22">
        <v>2003.144</v>
      </c>
      <c r="F6" s="22">
        <v>1989.9550000000004</v>
      </c>
      <c r="G6" s="22">
        <v>2078.866</v>
      </c>
      <c r="H6" s="22">
        <v>2081.7350000000001</v>
      </c>
      <c r="I6" s="22">
        <v>1875.3409999999999</v>
      </c>
      <c r="J6" s="22">
        <v>1885.9409999999998</v>
      </c>
      <c r="K6" s="22">
        <v>1790.4280000000001</v>
      </c>
      <c r="L6" s="22">
        <v>1871.3679999999999</v>
      </c>
      <c r="M6" s="22">
        <v>1795.9419999999998</v>
      </c>
      <c r="N6" s="22">
        <v>1696.6880000000001</v>
      </c>
      <c r="O6" s="22">
        <v>2099.9059999999999</v>
      </c>
      <c r="P6" s="22">
        <v>1645.7670000000001</v>
      </c>
      <c r="Q6" s="22">
        <v>1305.4669999999999</v>
      </c>
      <c r="R6" s="22">
        <v>1352.991</v>
      </c>
      <c r="S6" s="22"/>
      <c r="T6" s="22">
        <f>AVERAGE(E6:R6)</f>
        <v>1819.5385000000003</v>
      </c>
      <c r="U6" s="22">
        <f>R6/E6*100-100</f>
        <v>-32.45662818050026</v>
      </c>
    </row>
    <row r="8" spans="2:21" x14ac:dyDescent="0.35">
      <c r="E8">
        <v>2008</v>
      </c>
      <c r="F8">
        <v>2009</v>
      </c>
      <c r="G8">
        <v>2010</v>
      </c>
      <c r="H8">
        <v>2011</v>
      </c>
      <c r="I8">
        <v>2012</v>
      </c>
      <c r="J8">
        <v>2013</v>
      </c>
      <c r="K8">
        <v>2014</v>
      </c>
      <c r="L8">
        <v>2015</v>
      </c>
      <c r="M8">
        <v>2016</v>
      </c>
      <c r="N8">
        <v>2017</v>
      </c>
      <c r="O8">
        <v>2018</v>
      </c>
      <c r="P8">
        <v>2019</v>
      </c>
      <c r="Q8">
        <v>2020</v>
      </c>
      <c r="R8">
        <v>2021</v>
      </c>
      <c r="T8" s="40" t="s">
        <v>76</v>
      </c>
      <c r="U8" s="40" t="s">
        <v>77</v>
      </c>
    </row>
    <row r="9" spans="2:21" ht="43.5" x14ac:dyDescent="0.35">
      <c r="B9" s="213" t="s">
        <v>78</v>
      </c>
      <c r="C9" s="41" t="s">
        <v>79</v>
      </c>
      <c r="D9" s="41" t="s">
        <v>80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</row>
    <row r="10" spans="2:21" x14ac:dyDescent="0.35">
      <c r="B10" s="214"/>
      <c r="C10" t="s">
        <v>81</v>
      </c>
      <c r="D10" t="s">
        <v>82</v>
      </c>
      <c r="E10" s="9">
        <v>1032.827</v>
      </c>
      <c r="F10" s="9">
        <v>1016.245</v>
      </c>
      <c r="G10" s="9">
        <v>1035.2270000000001</v>
      </c>
      <c r="H10" s="9">
        <v>1084.7840000000001</v>
      </c>
      <c r="I10" s="9">
        <v>1043.1979999999999</v>
      </c>
      <c r="J10" s="9">
        <v>985.63200000000006</v>
      </c>
      <c r="K10" s="9">
        <v>974.37599999999998</v>
      </c>
      <c r="L10" s="9">
        <v>990.94899999999996</v>
      </c>
      <c r="M10" s="9">
        <v>927.85799999999995</v>
      </c>
      <c r="N10" s="9">
        <v>895.45</v>
      </c>
      <c r="O10" s="9">
        <v>845.88700000000006</v>
      </c>
      <c r="P10" s="9">
        <v>878.89100000000008</v>
      </c>
      <c r="Q10" s="9">
        <v>845.83799999999997</v>
      </c>
      <c r="R10" s="9">
        <v>828.59</v>
      </c>
      <c r="S10" s="9"/>
      <c r="T10" s="9">
        <f>AVERAGE(E10:R10)</f>
        <v>956.12514285714292</v>
      </c>
      <c r="U10" s="9">
        <f>R10/E10*100-100</f>
        <v>-19.774560502388113</v>
      </c>
    </row>
    <row r="11" spans="2:21" x14ac:dyDescent="0.35">
      <c r="B11" s="214"/>
      <c r="C11" t="s">
        <v>83</v>
      </c>
      <c r="D11" t="s">
        <v>84</v>
      </c>
      <c r="E11" s="9">
        <v>151.12700000000001</v>
      </c>
      <c r="F11" s="9">
        <v>142.60899999999998</v>
      </c>
      <c r="G11" s="9">
        <v>144.667</v>
      </c>
      <c r="H11" s="9">
        <v>150.273</v>
      </c>
      <c r="I11" s="9">
        <v>134.89400000000001</v>
      </c>
      <c r="J11" s="9">
        <v>127.42100000000001</v>
      </c>
      <c r="K11" s="9">
        <v>130.38900000000001</v>
      </c>
      <c r="L11" s="9">
        <v>133.36399999999998</v>
      </c>
      <c r="M11" s="9">
        <v>183.726</v>
      </c>
      <c r="N11" s="9">
        <v>188.91500000000002</v>
      </c>
      <c r="O11" s="9">
        <v>202.11499999999998</v>
      </c>
      <c r="P11" s="9">
        <v>194.97299999999998</v>
      </c>
      <c r="Q11" s="9">
        <v>189.40899999999999</v>
      </c>
      <c r="R11" s="9">
        <v>204.06699999999998</v>
      </c>
      <c r="S11" s="9"/>
      <c r="T11" s="9">
        <f t="shared" ref="T11:T16" si="4">AVERAGE(E11:R11)</f>
        <v>162.71064285714286</v>
      </c>
      <c r="U11" s="9">
        <f t="shared" ref="U11:U16" si="5">R11/E11*100-100</f>
        <v>35.030140213198138</v>
      </c>
    </row>
    <row r="12" spans="2:21" x14ac:dyDescent="0.35">
      <c r="B12" s="214"/>
      <c r="C12" t="s">
        <v>85</v>
      </c>
      <c r="D12" t="s">
        <v>86</v>
      </c>
      <c r="E12" s="9">
        <v>127.459</v>
      </c>
      <c r="F12" s="9">
        <v>113.717</v>
      </c>
      <c r="G12" s="9">
        <v>127.158</v>
      </c>
      <c r="H12" s="9">
        <v>116.246</v>
      </c>
      <c r="I12" s="9">
        <v>110.581</v>
      </c>
      <c r="J12" s="9">
        <v>99.7</v>
      </c>
      <c r="K12" s="9">
        <v>85.960999999999999</v>
      </c>
      <c r="L12" s="9">
        <v>87.675999999999988</v>
      </c>
      <c r="M12" s="9">
        <v>91.929999999999993</v>
      </c>
      <c r="N12" s="9">
        <v>92.22</v>
      </c>
      <c r="O12" s="9">
        <v>90.378</v>
      </c>
      <c r="P12" s="9">
        <v>120.42</v>
      </c>
      <c r="Q12" s="9">
        <v>98.429000000000002</v>
      </c>
      <c r="R12" s="9">
        <v>90.835999999999999</v>
      </c>
      <c r="S12" s="9"/>
      <c r="T12" s="9">
        <f t="shared" si="4"/>
        <v>103.76507142857143</v>
      </c>
      <c r="U12" s="9">
        <f t="shared" si="5"/>
        <v>-28.733161251853545</v>
      </c>
    </row>
    <row r="13" spans="2:21" x14ac:dyDescent="0.35">
      <c r="B13" s="214"/>
      <c r="C13" t="s">
        <v>88</v>
      </c>
      <c r="D13" t="s">
        <v>89</v>
      </c>
      <c r="E13" s="9">
        <v>464.07500000000005</v>
      </c>
      <c r="F13" s="9">
        <v>396.52699999999999</v>
      </c>
      <c r="G13" s="9">
        <v>457.73199999999997</v>
      </c>
      <c r="H13" s="9">
        <v>430.32300000000004</v>
      </c>
      <c r="I13" s="9">
        <v>376.25899999999996</v>
      </c>
      <c r="J13" s="9">
        <v>341.85400000000004</v>
      </c>
      <c r="K13" s="9">
        <v>310.69900000000001</v>
      </c>
      <c r="L13" s="9">
        <v>320.08600000000001</v>
      </c>
      <c r="M13" s="9">
        <v>339.52799999999996</v>
      </c>
      <c r="N13" s="9">
        <v>318.113</v>
      </c>
      <c r="O13" s="9">
        <v>323.303</v>
      </c>
      <c r="P13" s="9">
        <v>260.976</v>
      </c>
      <c r="Q13" s="9">
        <v>274.70399999999995</v>
      </c>
      <c r="R13" s="9">
        <v>371.28600000000006</v>
      </c>
      <c r="S13" s="9"/>
      <c r="T13" s="9">
        <f t="shared" si="4"/>
        <v>356.10464285714278</v>
      </c>
      <c r="U13" s="9">
        <f t="shared" si="5"/>
        <v>-19.994397457307542</v>
      </c>
    </row>
    <row r="14" spans="2:21" x14ac:dyDescent="0.35">
      <c r="B14" s="214"/>
      <c r="C14" t="s">
        <v>90</v>
      </c>
      <c r="D14" t="s">
        <v>91</v>
      </c>
      <c r="E14" s="9">
        <v>1196.6869999999999</v>
      </c>
      <c r="F14" s="9">
        <v>946.31000000000006</v>
      </c>
      <c r="G14" s="9">
        <v>970.08</v>
      </c>
      <c r="H14" s="9">
        <v>888.32099999999991</v>
      </c>
      <c r="I14" s="9">
        <v>835.80000000000007</v>
      </c>
      <c r="J14" s="9">
        <v>634.31400000000008</v>
      </c>
      <c r="K14" s="9">
        <v>482.75900000000013</v>
      </c>
      <c r="L14" s="9">
        <v>492.62099999999998</v>
      </c>
      <c r="M14" s="9">
        <v>593.25099999999998</v>
      </c>
      <c r="N14" s="9">
        <v>594.78</v>
      </c>
      <c r="O14" s="9">
        <v>587.02099999999996</v>
      </c>
      <c r="P14" s="9">
        <v>568.37799999999993</v>
      </c>
      <c r="Q14" s="9">
        <v>504.19499999999999</v>
      </c>
      <c r="R14" s="9">
        <v>462.80500000000001</v>
      </c>
      <c r="S14" s="9"/>
      <c r="T14" s="9">
        <f t="shared" si="4"/>
        <v>696.95157142857147</v>
      </c>
      <c r="U14" s="9">
        <f t="shared" si="5"/>
        <v>-61.326144597543049</v>
      </c>
    </row>
    <row r="15" spans="2:21" x14ac:dyDescent="0.35">
      <c r="B15" s="214"/>
      <c r="C15" t="s">
        <v>92</v>
      </c>
      <c r="D15" t="s">
        <v>93</v>
      </c>
      <c r="E15" s="9">
        <v>82.631</v>
      </c>
      <c r="F15" s="9">
        <v>100.68299999999999</v>
      </c>
      <c r="G15" s="9">
        <v>89.778999999999996</v>
      </c>
      <c r="H15" s="9">
        <v>80.842000000000013</v>
      </c>
      <c r="I15" s="9">
        <v>76.625</v>
      </c>
      <c r="J15" s="9">
        <v>72.007000000000005</v>
      </c>
      <c r="K15" s="9">
        <v>83.415999999999997</v>
      </c>
      <c r="L15" s="9">
        <v>84.813999999999993</v>
      </c>
      <c r="M15" s="9">
        <v>90.850999999999999</v>
      </c>
      <c r="N15" s="9">
        <v>90.478999999999999</v>
      </c>
      <c r="O15" s="9">
        <v>84.251999999999995</v>
      </c>
      <c r="P15" s="9">
        <v>82.155999999999992</v>
      </c>
      <c r="Q15" s="9">
        <v>79.167000000000002</v>
      </c>
      <c r="R15" s="9">
        <v>83.727000000000004</v>
      </c>
      <c r="S15" s="9"/>
      <c r="T15" s="9">
        <f t="shared" si="4"/>
        <v>84.387785714285698</v>
      </c>
      <c r="U15" s="9">
        <f t="shared" si="5"/>
        <v>1.3263787198509078</v>
      </c>
    </row>
    <row r="16" spans="2:21" x14ac:dyDescent="0.35">
      <c r="B16" s="43"/>
      <c r="C16" s="40"/>
      <c r="D16" s="40" t="s">
        <v>94</v>
      </c>
      <c r="E16" s="28">
        <v>3054.806</v>
      </c>
      <c r="F16" s="28">
        <v>2716.0910000000003</v>
      </c>
      <c r="G16" s="28">
        <v>2824.643</v>
      </c>
      <c r="H16" s="28">
        <v>2750.7890000000002</v>
      </c>
      <c r="I16" s="28">
        <v>2577.357</v>
      </c>
      <c r="J16" s="28">
        <v>2260.9280000000003</v>
      </c>
      <c r="K16" s="28">
        <v>2067.6000000000004</v>
      </c>
      <c r="L16" s="28">
        <v>2109.5099999999998</v>
      </c>
      <c r="M16" s="28">
        <v>2227.1439999999998</v>
      </c>
      <c r="N16" s="28">
        <v>2179.9569999999999</v>
      </c>
      <c r="O16" s="28">
        <v>2132.9559999999997</v>
      </c>
      <c r="P16" s="28">
        <v>2105.7940000000003</v>
      </c>
      <c r="Q16" s="28">
        <v>1991.7419999999997</v>
      </c>
      <c r="R16" s="28">
        <v>2041.3110000000001</v>
      </c>
      <c r="S16" s="9"/>
      <c r="T16" s="22">
        <f t="shared" si="4"/>
        <v>2360.0448571428569</v>
      </c>
      <c r="U16" s="22">
        <f t="shared" si="5"/>
        <v>-33.177065908604348</v>
      </c>
    </row>
    <row r="17" spans="2:21" x14ac:dyDescent="0.35"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</row>
    <row r="18" spans="2:21" ht="43.5" customHeight="1" x14ac:dyDescent="0.35">
      <c r="B18" s="213" t="s">
        <v>95</v>
      </c>
      <c r="C18" s="41" t="s">
        <v>96</v>
      </c>
      <c r="D18" s="41" t="s">
        <v>97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T18" s="42"/>
      <c r="U18" s="42"/>
    </row>
    <row r="19" spans="2:21" x14ac:dyDescent="0.35">
      <c r="B19" s="214"/>
      <c r="C19" t="s">
        <v>81</v>
      </c>
      <c r="D19" t="s">
        <v>82</v>
      </c>
      <c r="E19" s="9">
        <v>109.71699999999998</v>
      </c>
      <c r="F19" s="9">
        <v>143.809</v>
      </c>
      <c r="G19" s="9">
        <v>113.357</v>
      </c>
      <c r="H19" s="9">
        <v>118.71899999999999</v>
      </c>
      <c r="I19" s="9">
        <v>127.41500000000001</v>
      </c>
      <c r="J19" s="9">
        <v>126.88</v>
      </c>
      <c r="K19" s="9">
        <v>105.11499999999999</v>
      </c>
      <c r="L19" s="9">
        <v>113.011</v>
      </c>
      <c r="M19" s="9">
        <v>118.699</v>
      </c>
      <c r="N19" s="9">
        <v>100.64399999999999</v>
      </c>
      <c r="O19" s="9">
        <v>113.376</v>
      </c>
      <c r="P19" s="9">
        <v>90.704999999999998</v>
      </c>
      <c r="Q19" s="9">
        <v>80.327999999999989</v>
      </c>
      <c r="R19" s="9">
        <v>79.470000000000013</v>
      </c>
      <c r="S19" s="9"/>
      <c r="T19" s="9">
        <f>AVERAGE(E19:R19)</f>
        <v>110.08892857142857</v>
      </c>
      <c r="U19" s="9">
        <f t="shared" ref="U19:U24" si="6">R19/E19*100-100</f>
        <v>-27.56819818259703</v>
      </c>
    </row>
    <row r="20" spans="2:21" x14ac:dyDescent="0.35">
      <c r="B20" s="214"/>
      <c r="C20" t="s">
        <v>83</v>
      </c>
      <c r="D20" t="s">
        <v>84</v>
      </c>
      <c r="E20" s="9">
        <v>205.09100000000001</v>
      </c>
      <c r="F20" s="9">
        <v>212.18200000000002</v>
      </c>
      <c r="G20" s="9">
        <v>232.672</v>
      </c>
      <c r="H20" s="9">
        <v>204.42000000000002</v>
      </c>
      <c r="I20" s="9">
        <v>194.35299999999998</v>
      </c>
      <c r="J20" s="9">
        <v>189.01300000000001</v>
      </c>
      <c r="K20" s="9">
        <v>205.84299999999999</v>
      </c>
      <c r="L20" s="9">
        <v>212.048</v>
      </c>
      <c r="M20" s="9">
        <v>203.56699999999998</v>
      </c>
      <c r="N20" s="9">
        <v>182.43</v>
      </c>
      <c r="O20" s="9">
        <v>207.66800000000001</v>
      </c>
      <c r="P20" s="9">
        <v>198.512</v>
      </c>
      <c r="Q20" s="9">
        <v>188.6</v>
      </c>
      <c r="R20" s="9">
        <v>215.55799999999999</v>
      </c>
      <c r="S20" s="9"/>
      <c r="T20" s="9">
        <f t="shared" ref="T20:T25" si="7">AVERAGE(E20:R20)</f>
        <v>203.71121428571431</v>
      </c>
      <c r="U20" s="9">
        <f t="shared" si="6"/>
        <v>5.1035881633031153</v>
      </c>
    </row>
    <row r="21" spans="2:21" x14ac:dyDescent="0.35">
      <c r="B21" s="214"/>
      <c r="C21" t="s">
        <v>85</v>
      </c>
      <c r="D21" t="s">
        <v>86</v>
      </c>
      <c r="E21" s="9">
        <v>80.429000000000002</v>
      </c>
      <c r="F21" s="9">
        <v>70.013000000000005</v>
      </c>
      <c r="G21" s="9">
        <v>82.244</v>
      </c>
      <c r="H21" s="9">
        <v>74.027000000000001</v>
      </c>
      <c r="I21" s="9">
        <v>71.361999999999995</v>
      </c>
      <c r="J21" s="9">
        <v>65.893000000000001</v>
      </c>
      <c r="K21" s="9">
        <v>60.829000000000001</v>
      </c>
      <c r="L21" s="9">
        <v>58.698</v>
      </c>
      <c r="M21" s="9">
        <v>61.519999999999996</v>
      </c>
      <c r="N21" s="9">
        <v>62.05</v>
      </c>
      <c r="O21" s="9">
        <v>66.161000000000001</v>
      </c>
      <c r="P21" s="9">
        <v>58.061999999999998</v>
      </c>
      <c r="Q21" s="9">
        <v>43.968000000000004</v>
      </c>
      <c r="R21" s="9">
        <v>41.252000000000002</v>
      </c>
      <c r="S21" s="9"/>
      <c r="T21" s="9">
        <f t="shared" si="7"/>
        <v>64.036285714285711</v>
      </c>
      <c r="U21" s="9">
        <f t="shared" si="6"/>
        <v>-48.710042397642638</v>
      </c>
    </row>
    <row r="22" spans="2:21" x14ac:dyDescent="0.35">
      <c r="B22" s="214"/>
      <c r="C22" t="s">
        <v>88</v>
      </c>
      <c r="D22" t="s">
        <v>89</v>
      </c>
      <c r="E22" s="9">
        <v>146.55000000000001</v>
      </c>
      <c r="F22" s="9">
        <v>152.13899999999998</v>
      </c>
      <c r="G22" s="9">
        <v>155.858</v>
      </c>
      <c r="H22" s="9">
        <v>142.809</v>
      </c>
      <c r="I22" s="9">
        <v>139.69800000000001</v>
      </c>
      <c r="J22" s="9">
        <v>126.783</v>
      </c>
      <c r="K22" s="9">
        <v>110.928</v>
      </c>
      <c r="L22" s="9">
        <v>116.79</v>
      </c>
      <c r="M22" s="9">
        <v>114.98400000000001</v>
      </c>
      <c r="N22" s="9">
        <v>112.336</v>
      </c>
      <c r="O22" s="9">
        <v>144.316</v>
      </c>
      <c r="P22" s="9">
        <v>139.42099999999999</v>
      </c>
      <c r="Q22" s="9">
        <v>128.04599999999999</v>
      </c>
      <c r="R22" s="9">
        <v>130.41200000000001</v>
      </c>
      <c r="S22" s="9"/>
      <c r="T22" s="9">
        <f t="shared" si="7"/>
        <v>132.93357142857144</v>
      </c>
      <c r="U22" s="9">
        <f t="shared" si="6"/>
        <v>-11.01194131695668</v>
      </c>
    </row>
    <row r="23" spans="2:21" x14ac:dyDescent="0.35">
      <c r="B23" s="214"/>
      <c r="C23" t="s">
        <v>90</v>
      </c>
      <c r="D23" t="s">
        <v>91</v>
      </c>
      <c r="E23" s="9">
        <v>536.54600000000005</v>
      </c>
      <c r="F23" s="9">
        <v>537.38700000000006</v>
      </c>
      <c r="G23" s="9">
        <v>582.66800000000001</v>
      </c>
      <c r="H23" s="9">
        <v>528.16800000000001</v>
      </c>
      <c r="I23" s="9">
        <v>448.38099999999997</v>
      </c>
      <c r="J23" s="9">
        <v>460.55599999999998</v>
      </c>
      <c r="K23" s="9">
        <v>384.565</v>
      </c>
      <c r="L23" s="9">
        <v>428.90600000000001</v>
      </c>
      <c r="M23" s="9">
        <v>437.32</v>
      </c>
      <c r="N23" s="9">
        <v>407.33500000000004</v>
      </c>
      <c r="O23" s="9">
        <v>440.733</v>
      </c>
      <c r="P23" s="9">
        <v>412.79699999999997</v>
      </c>
      <c r="Q23" s="9">
        <v>375.93700000000001</v>
      </c>
      <c r="R23" s="9">
        <v>362.67500000000001</v>
      </c>
      <c r="S23" s="9"/>
      <c r="T23" s="9">
        <f t="shared" si="7"/>
        <v>453.14100000000002</v>
      </c>
      <c r="U23" s="9">
        <f t="shared" si="6"/>
        <v>-32.405609211512157</v>
      </c>
    </row>
    <row r="24" spans="2:21" x14ac:dyDescent="0.35">
      <c r="B24" s="214"/>
      <c r="C24" t="s">
        <v>92</v>
      </c>
      <c r="D24" t="s">
        <v>93</v>
      </c>
      <c r="E24" s="9">
        <v>52.816000000000003</v>
      </c>
      <c r="F24" s="9">
        <v>57.213000000000001</v>
      </c>
      <c r="G24" s="9">
        <v>60.894000000000005</v>
      </c>
      <c r="H24" s="9">
        <v>57.805999999999997</v>
      </c>
      <c r="I24" s="9">
        <v>53.835999999999999</v>
      </c>
      <c r="J24" s="9">
        <v>48.879999999999995</v>
      </c>
      <c r="K24" s="9">
        <v>44.569000000000003</v>
      </c>
      <c r="L24" s="9">
        <v>41.74</v>
      </c>
      <c r="M24" s="9">
        <v>40.649000000000001</v>
      </c>
      <c r="N24" s="9">
        <v>39.788000000000004</v>
      </c>
      <c r="O24" s="9">
        <v>42.865000000000002</v>
      </c>
      <c r="P24" s="9">
        <v>37.775999999999996</v>
      </c>
      <c r="Q24" s="9">
        <v>30.513999999999999</v>
      </c>
      <c r="R24" s="9">
        <v>26.364000000000001</v>
      </c>
      <c r="S24" s="9"/>
      <c r="T24" s="9">
        <f t="shared" si="7"/>
        <v>45.407857142857146</v>
      </c>
      <c r="U24" s="9">
        <f t="shared" si="6"/>
        <v>-50.083308088458047</v>
      </c>
    </row>
    <row r="25" spans="2:21" x14ac:dyDescent="0.35">
      <c r="B25" s="43"/>
      <c r="C25" s="40"/>
      <c r="D25" s="40" t="s">
        <v>94</v>
      </c>
      <c r="E25" s="22">
        <v>1131.1490000000001</v>
      </c>
      <c r="F25" s="22">
        <v>1172.7430000000002</v>
      </c>
      <c r="G25" s="22">
        <v>1227.693</v>
      </c>
      <c r="H25" s="22">
        <v>1125.9490000000001</v>
      </c>
      <c r="I25" s="22">
        <v>1035.0449999999998</v>
      </c>
      <c r="J25" s="22">
        <v>1018.005</v>
      </c>
      <c r="K25" s="22">
        <v>911.84899999999993</v>
      </c>
      <c r="L25" s="22">
        <v>971.19299999999998</v>
      </c>
      <c r="M25" s="22">
        <v>976.73899999999992</v>
      </c>
      <c r="N25" s="22">
        <v>904.58300000000008</v>
      </c>
      <c r="O25" s="22">
        <v>1015.1189999999999</v>
      </c>
      <c r="P25" s="22">
        <v>937.27299999999991</v>
      </c>
      <c r="Q25" s="22">
        <v>847.39300000000003</v>
      </c>
      <c r="R25" s="22">
        <v>855.73099999999999</v>
      </c>
      <c r="S25" s="44"/>
      <c r="T25" s="22">
        <f t="shared" si="7"/>
        <v>1009.3188571428572</v>
      </c>
      <c r="U25" s="22">
        <f>R25/E25*100-100</f>
        <v>-24.348516420029554</v>
      </c>
    </row>
    <row r="26" spans="2:21" x14ac:dyDescent="0.35"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spans="2:21" ht="43.5" customHeight="1" x14ac:dyDescent="0.35">
      <c r="B27" s="213" t="s">
        <v>98</v>
      </c>
      <c r="C27" s="41" t="s">
        <v>99</v>
      </c>
      <c r="D27" s="41" t="s">
        <v>100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T27" s="42"/>
      <c r="U27" s="42"/>
    </row>
    <row r="28" spans="2:21" x14ac:dyDescent="0.35">
      <c r="B28" s="214"/>
      <c r="C28" t="s">
        <v>81</v>
      </c>
      <c r="D28" t="s">
        <v>82</v>
      </c>
      <c r="E28" s="9">
        <v>560.21100000000001</v>
      </c>
      <c r="F28" s="9">
        <v>410.57900000000001</v>
      </c>
      <c r="G28" s="9">
        <v>765.65900000000011</v>
      </c>
      <c r="H28" s="9">
        <v>815.11599999999999</v>
      </c>
      <c r="I28" s="9">
        <v>638.78100000000006</v>
      </c>
      <c r="J28" s="9">
        <v>612.85699999999997</v>
      </c>
      <c r="K28" s="9">
        <v>855.06600000000003</v>
      </c>
      <c r="L28" s="9">
        <v>585.75</v>
      </c>
      <c r="M28" s="9">
        <v>548.96499999999992</v>
      </c>
      <c r="N28" s="9">
        <v>578.44100000000003</v>
      </c>
      <c r="O28" s="9">
        <v>816.54300000000001</v>
      </c>
      <c r="P28" s="9">
        <v>578.66</v>
      </c>
      <c r="Q28" s="9">
        <v>501.32299999999992</v>
      </c>
      <c r="R28" s="9">
        <v>489.29199999999997</v>
      </c>
      <c r="S28" s="9"/>
      <c r="T28" s="9">
        <f>AVERAGE(E28:R28)</f>
        <v>625.51735714285701</v>
      </c>
      <c r="U28" s="9">
        <f t="shared" ref="U28:U34" si="8">R28/E28*100-100</f>
        <v>-12.659337285415688</v>
      </c>
    </row>
    <row r="29" spans="2:21" x14ac:dyDescent="0.35">
      <c r="B29" s="214"/>
      <c r="C29" t="s">
        <v>83</v>
      </c>
      <c r="D29" t="s">
        <v>84</v>
      </c>
      <c r="E29" s="9">
        <v>1074.163</v>
      </c>
      <c r="F29" s="9">
        <v>864.86599999999999</v>
      </c>
      <c r="G29" s="9">
        <v>1026.7170000000001</v>
      </c>
      <c r="H29" s="9">
        <v>1034.6179999999999</v>
      </c>
      <c r="I29" s="9">
        <v>809.2639999999999</v>
      </c>
      <c r="J29" s="9">
        <v>882.07299999999998</v>
      </c>
      <c r="K29" s="9">
        <v>837.55399999999997</v>
      </c>
      <c r="L29" s="9">
        <v>855.54500000000007</v>
      </c>
      <c r="M29" s="9">
        <v>788.35500000000002</v>
      </c>
      <c r="N29" s="9">
        <v>853.82600000000002</v>
      </c>
      <c r="O29" s="9">
        <v>1200.1300000000001</v>
      </c>
      <c r="P29" s="9">
        <v>876.13200000000006</v>
      </c>
      <c r="Q29" s="9">
        <v>618.04100000000005</v>
      </c>
      <c r="R29" s="9">
        <v>714.61799999999994</v>
      </c>
      <c r="S29" s="9"/>
      <c r="T29" s="9">
        <f t="shared" ref="T29:T34" si="9">AVERAGE(E29:R29)</f>
        <v>888.27871428571427</v>
      </c>
      <c r="U29" s="9">
        <f t="shared" si="8"/>
        <v>-33.472108050640372</v>
      </c>
    </row>
    <row r="30" spans="2:21" x14ac:dyDescent="0.35">
      <c r="B30" s="214"/>
      <c r="C30" t="s">
        <v>85</v>
      </c>
      <c r="D30" t="s">
        <v>86</v>
      </c>
      <c r="E30" s="9">
        <v>511.40800000000002</v>
      </c>
      <c r="F30" s="9">
        <v>400.92399999999998</v>
      </c>
      <c r="G30" s="9">
        <v>484.26300000000003</v>
      </c>
      <c r="H30" s="9">
        <v>436.81899999999996</v>
      </c>
      <c r="I30" s="9">
        <v>374.53500000000003</v>
      </c>
      <c r="J30" s="9">
        <v>391.71199999999999</v>
      </c>
      <c r="K30" s="9">
        <v>341.37200000000001</v>
      </c>
      <c r="L30" s="9">
        <v>353.25599999999997</v>
      </c>
      <c r="M30" s="9">
        <v>340.88600000000002</v>
      </c>
      <c r="N30" s="9">
        <v>345.59199999999998</v>
      </c>
      <c r="O30" s="9">
        <v>403.28899999999999</v>
      </c>
      <c r="P30" s="9">
        <v>349.29200000000003</v>
      </c>
      <c r="Q30" s="9">
        <v>256.09399999999999</v>
      </c>
      <c r="R30" s="9">
        <v>247.18</v>
      </c>
      <c r="S30" s="9"/>
      <c r="T30" s="9">
        <f t="shared" si="9"/>
        <v>374.04442857142857</v>
      </c>
      <c r="U30" s="9">
        <f t="shared" si="8"/>
        <v>-51.666770953915467</v>
      </c>
    </row>
    <row r="31" spans="2:21" x14ac:dyDescent="0.35">
      <c r="B31" s="214"/>
      <c r="C31" t="s">
        <v>88</v>
      </c>
      <c r="D31" t="s">
        <v>89</v>
      </c>
      <c r="E31" s="9">
        <v>846.10500000000002</v>
      </c>
      <c r="F31" s="9">
        <v>661.21399999999994</v>
      </c>
      <c r="G31" s="9">
        <v>844.35900000000004</v>
      </c>
      <c r="H31" s="9">
        <v>811.50400000000013</v>
      </c>
      <c r="I31" s="9">
        <v>659.14099999999996</v>
      </c>
      <c r="J31" s="9">
        <v>657.35400000000004</v>
      </c>
      <c r="K31" s="9">
        <v>569.58199999999999</v>
      </c>
      <c r="L31" s="9">
        <v>506.74300000000005</v>
      </c>
      <c r="M31" s="9">
        <v>510.827</v>
      </c>
      <c r="N31" s="9">
        <v>558.77</v>
      </c>
      <c r="O31" s="9">
        <v>626.71199999999999</v>
      </c>
      <c r="P31" s="9">
        <v>564.67999999999995</v>
      </c>
      <c r="Q31" s="9">
        <v>507.846</v>
      </c>
      <c r="R31" s="9">
        <v>542.57500000000005</v>
      </c>
      <c r="S31" s="9"/>
      <c r="T31" s="9">
        <f t="shared" si="9"/>
        <v>633.38657142857141</v>
      </c>
      <c r="U31" s="9">
        <f t="shared" si="8"/>
        <v>-35.873798169257952</v>
      </c>
    </row>
    <row r="32" spans="2:21" x14ac:dyDescent="0.35">
      <c r="B32" s="214"/>
      <c r="C32" t="s">
        <v>90</v>
      </c>
      <c r="D32" t="s">
        <v>91</v>
      </c>
      <c r="E32" s="9">
        <v>2530.1849999999999</v>
      </c>
      <c r="F32" s="9">
        <v>1962.4290000000001</v>
      </c>
      <c r="G32" s="9">
        <v>2574.3559999999998</v>
      </c>
      <c r="H32" s="9">
        <v>2511.5300000000002</v>
      </c>
      <c r="I32" s="9">
        <v>1867.4459999999999</v>
      </c>
      <c r="J32" s="9">
        <v>1993.9399999999998</v>
      </c>
      <c r="K32" s="9">
        <v>1641.002</v>
      </c>
      <c r="L32" s="9">
        <v>1503.933</v>
      </c>
      <c r="M32" s="9">
        <v>1435.7190000000001</v>
      </c>
      <c r="N32" s="9">
        <v>1516.4490000000001</v>
      </c>
      <c r="O32" s="9">
        <v>1604.0140000000001</v>
      </c>
      <c r="P32" s="9">
        <v>1430.5160000000001</v>
      </c>
      <c r="Q32" s="9">
        <v>1316.8549999999998</v>
      </c>
      <c r="R32" s="9">
        <v>1306.8</v>
      </c>
      <c r="S32" s="9"/>
      <c r="T32" s="9">
        <f t="shared" si="9"/>
        <v>1799.6552857142856</v>
      </c>
      <c r="U32" s="9">
        <f t="shared" si="8"/>
        <v>-48.351602748415637</v>
      </c>
    </row>
    <row r="33" spans="2:21" x14ac:dyDescent="0.35">
      <c r="B33" s="214"/>
      <c r="C33" t="s">
        <v>92</v>
      </c>
      <c r="D33" t="s">
        <v>93</v>
      </c>
      <c r="E33" s="9">
        <v>284.286</v>
      </c>
      <c r="F33" s="9">
        <v>260.70499999999998</v>
      </c>
      <c r="G33" s="9">
        <v>323.411</v>
      </c>
      <c r="H33" s="9">
        <v>313.96800000000002</v>
      </c>
      <c r="I33" s="9">
        <v>251.52199999999999</v>
      </c>
      <c r="J33" s="9">
        <v>245.804</v>
      </c>
      <c r="K33" s="9">
        <v>241.06099999999998</v>
      </c>
      <c r="L33" s="9">
        <v>219.81299999999999</v>
      </c>
      <c r="M33" s="9">
        <v>204.994</v>
      </c>
      <c r="N33" s="9">
        <v>209.38200000000001</v>
      </c>
      <c r="O33" s="9">
        <v>196.49600000000001</v>
      </c>
      <c r="P33" s="9">
        <v>197.15699999999998</v>
      </c>
      <c r="Q33" s="9">
        <v>163.631</v>
      </c>
      <c r="R33" s="9">
        <v>164.12700000000001</v>
      </c>
      <c r="S33" s="9"/>
      <c r="T33" s="9">
        <f t="shared" si="9"/>
        <v>234.02550000000002</v>
      </c>
      <c r="U33" s="9">
        <f t="shared" si="8"/>
        <v>-42.266942445283973</v>
      </c>
    </row>
    <row r="34" spans="2:21" x14ac:dyDescent="0.35">
      <c r="B34" s="43"/>
      <c r="C34" s="40"/>
      <c r="D34" s="40" t="s">
        <v>94</v>
      </c>
      <c r="E34" s="22">
        <v>5806.3580000000002</v>
      </c>
      <c r="F34" s="22">
        <v>4560.7169999999996</v>
      </c>
      <c r="G34" s="22">
        <v>6018.7649999999994</v>
      </c>
      <c r="H34" s="22">
        <v>5923.5549999999994</v>
      </c>
      <c r="I34" s="22">
        <v>4600.6889999999994</v>
      </c>
      <c r="J34" s="22">
        <v>4783.74</v>
      </c>
      <c r="K34" s="22">
        <v>4485.6369999999997</v>
      </c>
      <c r="L34" s="22">
        <v>4025.04</v>
      </c>
      <c r="M34" s="22">
        <v>3829.7460000000001</v>
      </c>
      <c r="N34" s="22">
        <v>4062.46</v>
      </c>
      <c r="O34" s="22">
        <v>4847.1840000000002</v>
      </c>
      <c r="P34" s="22">
        <v>3996.4369999999999</v>
      </c>
      <c r="Q34" s="22">
        <v>3363.7899999999995</v>
      </c>
      <c r="R34" s="22">
        <v>3464.5920000000001</v>
      </c>
      <c r="S34" s="44"/>
      <c r="T34" s="22">
        <f t="shared" si="9"/>
        <v>4554.9078571428572</v>
      </c>
      <c r="U34" s="22">
        <f t="shared" si="8"/>
        <v>-40.33106467083153</v>
      </c>
    </row>
    <row r="35" spans="2:21" x14ac:dyDescent="0.35"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2:21" ht="43.5" customHeight="1" x14ac:dyDescent="0.35">
      <c r="B36" s="213" t="s">
        <v>101</v>
      </c>
      <c r="C36" s="41" t="s">
        <v>99</v>
      </c>
      <c r="D36" s="41" t="s">
        <v>102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T36" s="42"/>
      <c r="U36" s="42"/>
    </row>
    <row r="37" spans="2:21" x14ac:dyDescent="0.35">
      <c r="B37" s="214"/>
      <c r="C37" t="s">
        <v>81</v>
      </c>
      <c r="D37" t="s">
        <v>82</v>
      </c>
      <c r="E37" s="9">
        <v>669.928</v>
      </c>
      <c r="F37" s="9">
        <v>554.38800000000003</v>
      </c>
      <c r="G37" s="9">
        <v>879.01600000000008</v>
      </c>
      <c r="H37" s="9">
        <v>933.83500000000004</v>
      </c>
      <c r="I37" s="9">
        <v>766.19600000000003</v>
      </c>
      <c r="J37" s="9">
        <v>739.73699999999997</v>
      </c>
      <c r="K37" s="9">
        <v>960.18100000000004</v>
      </c>
      <c r="L37" s="9">
        <v>698.76099999999997</v>
      </c>
      <c r="M37" s="9">
        <v>667.66399999999987</v>
      </c>
      <c r="N37" s="9">
        <v>679.08500000000004</v>
      </c>
      <c r="O37" s="9">
        <v>929.91899999999998</v>
      </c>
      <c r="P37" s="9">
        <v>669.36500000000001</v>
      </c>
      <c r="Q37" s="9">
        <v>581.65099999999995</v>
      </c>
      <c r="R37" s="9">
        <v>568.76199999999994</v>
      </c>
      <c r="S37" s="9"/>
      <c r="T37" s="9">
        <f>AVERAGE(E37:R37)</f>
        <v>735.60628571428583</v>
      </c>
      <c r="U37" s="9">
        <f t="shared" ref="U37:U43" si="10">R37/E37*100-100</f>
        <v>-15.10102578187508</v>
      </c>
    </row>
    <row r="38" spans="2:21" x14ac:dyDescent="0.35">
      <c r="B38" s="214"/>
      <c r="C38" t="s">
        <v>83</v>
      </c>
      <c r="D38" t="s">
        <v>84</v>
      </c>
      <c r="E38" s="9">
        <v>1279.2539999999999</v>
      </c>
      <c r="F38" s="9">
        <v>1077.048</v>
      </c>
      <c r="G38" s="9">
        <v>1259.3890000000001</v>
      </c>
      <c r="H38" s="9">
        <v>1239.038</v>
      </c>
      <c r="I38" s="9">
        <v>1003.6169999999998</v>
      </c>
      <c r="J38" s="9">
        <v>1071.086</v>
      </c>
      <c r="K38" s="9">
        <v>1043.3969999999999</v>
      </c>
      <c r="L38" s="9">
        <v>1067.5930000000001</v>
      </c>
      <c r="M38" s="9">
        <v>991.92200000000003</v>
      </c>
      <c r="N38" s="9">
        <v>1036.2560000000001</v>
      </c>
      <c r="O38" s="9">
        <v>1407.7980000000002</v>
      </c>
      <c r="P38" s="9">
        <v>1074.644</v>
      </c>
      <c r="Q38" s="9">
        <v>806.64100000000008</v>
      </c>
      <c r="R38" s="9">
        <v>930.17599999999993</v>
      </c>
      <c r="S38" s="9"/>
      <c r="T38" s="9">
        <f t="shared" ref="T38:T43" si="11">AVERAGE(E38:R38)</f>
        <v>1091.9899285714287</v>
      </c>
      <c r="U38" s="9">
        <f t="shared" si="10"/>
        <v>-27.28762231738186</v>
      </c>
    </row>
    <row r="39" spans="2:21" x14ac:dyDescent="0.35">
      <c r="B39" s="214"/>
      <c r="C39" t="s">
        <v>85</v>
      </c>
      <c r="D39" t="s">
        <v>86</v>
      </c>
      <c r="E39" s="9">
        <v>591.83699999999999</v>
      </c>
      <c r="F39" s="9">
        <v>470.93700000000001</v>
      </c>
      <c r="G39" s="9">
        <v>566.50700000000006</v>
      </c>
      <c r="H39" s="9">
        <v>510.84599999999995</v>
      </c>
      <c r="I39" s="9">
        <v>445.89700000000005</v>
      </c>
      <c r="J39" s="9">
        <v>457.60500000000002</v>
      </c>
      <c r="K39" s="9">
        <v>402.20100000000002</v>
      </c>
      <c r="L39" s="9">
        <v>411.95399999999995</v>
      </c>
      <c r="M39" s="9">
        <v>402.40600000000001</v>
      </c>
      <c r="N39" s="9">
        <v>407.642</v>
      </c>
      <c r="O39" s="9">
        <v>469.45</v>
      </c>
      <c r="P39" s="9">
        <v>407.35400000000004</v>
      </c>
      <c r="Q39" s="9">
        <v>300.06200000000001</v>
      </c>
      <c r="R39" s="9">
        <v>288.43200000000002</v>
      </c>
      <c r="S39" s="9"/>
      <c r="T39" s="9">
        <f t="shared" si="11"/>
        <v>438.08071428571424</v>
      </c>
      <c r="U39" s="9">
        <f t="shared" si="10"/>
        <v>-51.264959777776646</v>
      </c>
    </row>
    <row r="40" spans="2:21" x14ac:dyDescent="0.35">
      <c r="B40" s="214"/>
      <c r="C40" t="s">
        <v>88</v>
      </c>
      <c r="D40" t="s">
        <v>89</v>
      </c>
      <c r="E40" s="9">
        <v>992.65499999999997</v>
      </c>
      <c r="F40" s="9">
        <v>813.35299999999995</v>
      </c>
      <c r="G40" s="9">
        <v>1000.2170000000001</v>
      </c>
      <c r="H40" s="9">
        <v>954.3130000000001</v>
      </c>
      <c r="I40" s="9">
        <v>798.83899999999994</v>
      </c>
      <c r="J40" s="9">
        <v>784.13700000000006</v>
      </c>
      <c r="K40" s="9">
        <v>680.51</v>
      </c>
      <c r="L40" s="9">
        <v>623.53300000000002</v>
      </c>
      <c r="M40" s="9">
        <v>625.81100000000004</v>
      </c>
      <c r="N40" s="9">
        <v>671.10599999999999</v>
      </c>
      <c r="O40" s="9">
        <v>771.02800000000002</v>
      </c>
      <c r="P40" s="9">
        <v>704.10099999999989</v>
      </c>
      <c r="Q40" s="9">
        <v>635.89200000000005</v>
      </c>
      <c r="R40" s="9">
        <v>672.98700000000008</v>
      </c>
      <c r="S40" s="9"/>
      <c r="T40" s="9">
        <f t="shared" si="11"/>
        <v>766.32014285714286</v>
      </c>
      <c r="U40" s="9">
        <f t="shared" si="10"/>
        <v>-32.203333484443235</v>
      </c>
    </row>
    <row r="41" spans="2:21" x14ac:dyDescent="0.35">
      <c r="B41" s="214"/>
      <c r="C41" t="s">
        <v>90</v>
      </c>
      <c r="D41" t="s">
        <v>91</v>
      </c>
      <c r="E41" s="9">
        <v>3066.7309999999998</v>
      </c>
      <c r="F41" s="9">
        <v>2499.8160000000003</v>
      </c>
      <c r="G41" s="9">
        <v>3157.0239999999999</v>
      </c>
      <c r="H41" s="9">
        <v>3039.6980000000003</v>
      </c>
      <c r="I41" s="9">
        <v>2315.8269999999998</v>
      </c>
      <c r="J41" s="9">
        <v>2454.4959999999996</v>
      </c>
      <c r="K41" s="9">
        <v>2025.567</v>
      </c>
      <c r="L41" s="9">
        <v>1932.8389999999999</v>
      </c>
      <c r="M41" s="9">
        <v>1873.039</v>
      </c>
      <c r="N41" s="9">
        <v>1923.7840000000001</v>
      </c>
      <c r="O41" s="9">
        <v>2044.7470000000001</v>
      </c>
      <c r="P41" s="9">
        <v>1843.3130000000001</v>
      </c>
      <c r="Q41" s="9">
        <v>1692.7919999999999</v>
      </c>
      <c r="R41" s="9">
        <v>1669.4749999999999</v>
      </c>
      <c r="S41" s="9"/>
      <c r="T41" s="9">
        <f t="shared" si="11"/>
        <v>2252.7962857142857</v>
      </c>
      <c r="U41" s="9">
        <f t="shared" si="10"/>
        <v>-45.561739846109752</v>
      </c>
    </row>
    <row r="42" spans="2:21" x14ac:dyDescent="0.35">
      <c r="B42" s="214"/>
      <c r="C42" t="s">
        <v>92</v>
      </c>
      <c r="D42" t="s">
        <v>93</v>
      </c>
      <c r="E42" s="9">
        <v>337.10199999999998</v>
      </c>
      <c r="F42" s="9">
        <v>317.91800000000001</v>
      </c>
      <c r="G42" s="9">
        <v>384.30500000000001</v>
      </c>
      <c r="H42" s="9">
        <v>371.774</v>
      </c>
      <c r="I42" s="9">
        <v>305.358</v>
      </c>
      <c r="J42" s="9">
        <v>294.68399999999997</v>
      </c>
      <c r="K42" s="9">
        <v>285.63</v>
      </c>
      <c r="L42" s="9">
        <v>261.553</v>
      </c>
      <c r="M42" s="9">
        <v>245.643</v>
      </c>
      <c r="N42" s="9">
        <v>249.17000000000002</v>
      </c>
      <c r="O42" s="9">
        <v>239.36100000000002</v>
      </c>
      <c r="P42" s="9">
        <v>234.93299999999999</v>
      </c>
      <c r="Q42" s="9">
        <v>194.14500000000001</v>
      </c>
      <c r="R42" s="9">
        <v>190.49100000000001</v>
      </c>
      <c r="S42" s="9"/>
      <c r="T42" s="9">
        <f t="shared" si="11"/>
        <v>279.43335714285712</v>
      </c>
      <c r="U42" s="9">
        <f t="shared" si="10"/>
        <v>-43.49158414960457</v>
      </c>
    </row>
    <row r="43" spans="2:21" x14ac:dyDescent="0.35">
      <c r="B43" s="43"/>
      <c r="C43" s="40"/>
      <c r="D43" s="40" t="s">
        <v>94</v>
      </c>
      <c r="E43" s="28">
        <v>6937.5069999999996</v>
      </c>
      <c r="F43" s="28">
        <v>5733.46</v>
      </c>
      <c r="G43" s="28">
        <v>7246.4580000000005</v>
      </c>
      <c r="H43" s="28">
        <v>7049.5040000000008</v>
      </c>
      <c r="I43" s="28">
        <v>5635.7340000000004</v>
      </c>
      <c r="J43" s="28">
        <v>5801.7449999999999</v>
      </c>
      <c r="K43" s="28">
        <v>5397.4859999999999</v>
      </c>
      <c r="L43" s="28">
        <v>4996.2330000000002</v>
      </c>
      <c r="M43" s="28">
        <v>4806.4849999999997</v>
      </c>
      <c r="N43" s="28">
        <v>4967.0429999999997</v>
      </c>
      <c r="O43" s="28">
        <v>5862.3029999999999</v>
      </c>
      <c r="P43" s="28">
        <v>4933.71</v>
      </c>
      <c r="Q43" s="28">
        <v>4211.183</v>
      </c>
      <c r="R43" s="28">
        <v>4320.3230000000003</v>
      </c>
      <c r="S43" s="44"/>
      <c r="T43" s="28">
        <f t="shared" si="11"/>
        <v>5564.2267142857154</v>
      </c>
      <c r="U43" s="22">
        <f t="shared" si="10"/>
        <v>-37.725136709771959</v>
      </c>
    </row>
    <row r="44" spans="2:21" x14ac:dyDescent="0.35"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2:21" ht="14.5" customHeight="1" x14ac:dyDescent="0.35">
      <c r="B45" s="213" t="s">
        <v>103</v>
      </c>
      <c r="C45" s="41" t="s">
        <v>81</v>
      </c>
      <c r="D45" s="41" t="s">
        <v>82</v>
      </c>
      <c r="E45" s="42">
        <v>1702.7549999999999</v>
      </c>
      <c r="F45" s="42">
        <v>1570.633</v>
      </c>
      <c r="G45" s="42">
        <v>1914.2430000000002</v>
      </c>
      <c r="H45" s="42">
        <v>2018.6190000000001</v>
      </c>
      <c r="I45" s="42">
        <v>1809.3939999999998</v>
      </c>
      <c r="J45" s="42">
        <v>1725.3690000000001</v>
      </c>
      <c r="K45" s="42">
        <v>1934.557</v>
      </c>
      <c r="L45" s="42">
        <v>1689.71</v>
      </c>
      <c r="M45" s="42">
        <v>1595.5219999999999</v>
      </c>
      <c r="N45" s="42">
        <v>1574.5350000000001</v>
      </c>
      <c r="O45" s="42">
        <v>1775.806</v>
      </c>
      <c r="P45" s="42">
        <v>1548.2560000000001</v>
      </c>
      <c r="Q45" s="42">
        <v>1427.4889999999998</v>
      </c>
      <c r="R45" s="42">
        <v>1397.3520000000001</v>
      </c>
      <c r="T45" s="204">
        <f>AVERAGE(E45:R45)</f>
        <v>1691.731428571429</v>
      </c>
      <c r="U45" s="204">
        <f t="shared" ref="U45:U51" si="12">R45/E45*100-100</f>
        <v>-17.935815780896249</v>
      </c>
    </row>
    <row r="46" spans="2:21" x14ac:dyDescent="0.35">
      <c r="B46" s="214"/>
      <c r="C46" t="s">
        <v>83</v>
      </c>
      <c r="D46" t="s">
        <v>84</v>
      </c>
      <c r="E46" s="9">
        <v>1430.3810000000001</v>
      </c>
      <c r="F46" s="9">
        <v>1219.6569999999999</v>
      </c>
      <c r="G46" s="9">
        <v>1404.056</v>
      </c>
      <c r="H46" s="9">
        <v>1389.3109999999999</v>
      </c>
      <c r="I46" s="9">
        <v>1138.511</v>
      </c>
      <c r="J46" s="9">
        <v>1198.5070000000001</v>
      </c>
      <c r="K46" s="9">
        <v>1173.7860000000001</v>
      </c>
      <c r="L46" s="9">
        <v>1200.9570000000001</v>
      </c>
      <c r="M46" s="9">
        <v>1175.6480000000001</v>
      </c>
      <c r="N46" s="9">
        <v>1225.171</v>
      </c>
      <c r="O46" s="9">
        <v>1609.913</v>
      </c>
      <c r="P46" s="9">
        <v>1269.6170000000002</v>
      </c>
      <c r="Q46" s="9">
        <v>996.05000000000007</v>
      </c>
      <c r="R46" s="9">
        <v>1134.2429999999999</v>
      </c>
      <c r="S46" s="9"/>
      <c r="T46" s="9">
        <f t="shared" ref="T46:T51" si="13">AVERAGE(E46:R46)</f>
        <v>1254.7005714285713</v>
      </c>
      <c r="U46" s="9">
        <f t="shared" si="12"/>
        <v>-20.703434958937521</v>
      </c>
    </row>
    <row r="47" spans="2:21" x14ac:dyDescent="0.35">
      <c r="B47" s="214"/>
      <c r="C47" t="s">
        <v>85</v>
      </c>
      <c r="D47" t="s">
        <v>86</v>
      </c>
      <c r="E47" s="9">
        <v>719.29600000000005</v>
      </c>
      <c r="F47" s="9">
        <v>584.654</v>
      </c>
      <c r="G47" s="9">
        <v>693.66499999999996</v>
      </c>
      <c r="H47" s="9">
        <v>627.09199999999998</v>
      </c>
      <c r="I47" s="9">
        <v>556.47800000000007</v>
      </c>
      <c r="J47" s="9">
        <v>557.30500000000006</v>
      </c>
      <c r="K47" s="9">
        <v>488.16200000000003</v>
      </c>
      <c r="L47" s="9">
        <v>499.63</v>
      </c>
      <c r="M47" s="9">
        <v>494.33600000000001</v>
      </c>
      <c r="N47" s="9">
        <v>499.86199999999997</v>
      </c>
      <c r="O47" s="9">
        <v>559.82799999999997</v>
      </c>
      <c r="P47" s="9">
        <v>527.774</v>
      </c>
      <c r="Q47" s="9">
        <v>398.49099999999999</v>
      </c>
      <c r="R47" s="9">
        <v>379.26800000000003</v>
      </c>
      <c r="S47" s="9"/>
      <c r="T47" s="9">
        <f t="shared" si="13"/>
        <v>541.84578571428585</v>
      </c>
      <c r="U47" s="9">
        <f t="shared" si="12"/>
        <v>-47.272332947771154</v>
      </c>
    </row>
    <row r="48" spans="2:21" x14ac:dyDescent="0.35">
      <c r="B48" s="214"/>
      <c r="C48" t="s">
        <v>88</v>
      </c>
      <c r="D48" t="s">
        <v>89</v>
      </c>
      <c r="E48" s="9">
        <v>1456.73</v>
      </c>
      <c r="F48" s="9">
        <v>1209.8799999999999</v>
      </c>
      <c r="G48" s="9">
        <v>1457.9490000000001</v>
      </c>
      <c r="H48" s="9">
        <v>1384.6360000000002</v>
      </c>
      <c r="I48" s="9">
        <v>1175.098</v>
      </c>
      <c r="J48" s="9">
        <v>1125.991</v>
      </c>
      <c r="K48" s="9">
        <v>991.20900000000006</v>
      </c>
      <c r="L48" s="9">
        <v>943.61900000000014</v>
      </c>
      <c r="M48" s="9">
        <v>965.33899999999994</v>
      </c>
      <c r="N48" s="9">
        <v>989.21900000000005</v>
      </c>
      <c r="O48" s="9">
        <v>1094.3310000000001</v>
      </c>
      <c r="P48" s="9">
        <v>965.077</v>
      </c>
      <c r="Q48" s="9">
        <v>910.596</v>
      </c>
      <c r="R48" s="9">
        <v>1044.2730000000001</v>
      </c>
      <c r="S48" s="9"/>
      <c r="T48" s="9">
        <f t="shared" si="13"/>
        <v>1122.4247857142857</v>
      </c>
      <c r="U48" s="9">
        <f t="shared" si="12"/>
        <v>-28.313894819218376</v>
      </c>
    </row>
    <row r="49" spans="2:21" x14ac:dyDescent="0.35">
      <c r="B49" s="214"/>
      <c r="C49" t="s">
        <v>90</v>
      </c>
      <c r="D49" t="s">
        <v>91</v>
      </c>
      <c r="E49" s="9">
        <v>4263.4179999999997</v>
      </c>
      <c r="F49" s="9">
        <v>3446.1260000000002</v>
      </c>
      <c r="G49" s="9">
        <v>4127.1039999999994</v>
      </c>
      <c r="H49" s="9">
        <v>3928.0190000000002</v>
      </c>
      <c r="I49" s="9">
        <v>3151.627</v>
      </c>
      <c r="J49" s="9">
        <v>3088.81</v>
      </c>
      <c r="K49" s="9">
        <v>2508.326</v>
      </c>
      <c r="L49" s="9">
        <v>2425.46</v>
      </c>
      <c r="M49" s="9">
        <v>2466.29</v>
      </c>
      <c r="N49" s="9">
        <v>2518.5640000000003</v>
      </c>
      <c r="O49" s="9">
        <v>2631.768</v>
      </c>
      <c r="P49" s="9">
        <v>2411.6909999999998</v>
      </c>
      <c r="Q49" s="9">
        <v>2196.9870000000001</v>
      </c>
      <c r="R49" s="9">
        <v>2132.2799999999997</v>
      </c>
      <c r="S49" s="9"/>
      <c r="T49" s="9">
        <f t="shared" si="13"/>
        <v>2949.7478571428574</v>
      </c>
      <c r="U49" s="9">
        <f t="shared" si="12"/>
        <v>-49.986606989978469</v>
      </c>
    </row>
    <row r="50" spans="2:21" x14ac:dyDescent="0.35">
      <c r="B50" s="214"/>
      <c r="C50" t="s">
        <v>92</v>
      </c>
      <c r="D50" t="s">
        <v>93</v>
      </c>
      <c r="E50" s="9">
        <v>419.733</v>
      </c>
      <c r="F50" s="9">
        <v>418.601</v>
      </c>
      <c r="G50" s="9">
        <v>474.084</v>
      </c>
      <c r="H50" s="9">
        <v>452.61600000000004</v>
      </c>
      <c r="I50" s="9">
        <v>381.983</v>
      </c>
      <c r="J50" s="9">
        <v>366.69100000000003</v>
      </c>
      <c r="K50" s="9">
        <v>369.04599999999999</v>
      </c>
      <c r="L50" s="9">
        <v>346.36699999999996</v>
      </c>
      <c r="M50" s="9">
        <v>336.49400000000003</v>
      </c>
      <c r="N50" s="9">
        <v>339.649</v>
      </c>
      <c r="O50" s="9">
        <v>323.613</v>
      </c>
      <c r="P50" s="9">
        <v>317.08899999999994</v>
      </c>
      <c r="Q50" s="9">
        <v>273.31200000000001</v>
      </c>
      <c r="R50" s="9">
        <v>274.21800000000002</v>
      </c>
      <c r="S50" s="9"/>
      <c r="T50" s="9">
        <f t="shared" si="13"/>
        <v>363.82114285714289</v>
      </c>
      <c r="U50" s="9">
        <f t="shared" si="12"/>
        <v>-34.668467811680287</v>
      </c>
    </row>
    <row r="51" spans="2:21" x14ac:dyDescent="0.35">
      <c r="B51" s="216"/>
      <c r="C51" t="s">
        <v>94</v>
      </c>
      <c r="D51" t="s">
        <v>94</v>
      </c>
      <c r="E51" s="22">
        <v>9992.3130000000001</v>
      </c>
      <c r="F51" s="22">
        <v>8449.5509999999995</v>
      </c>
      <c r="G51" s="22">
        <v>10071.101000000001</v>
      </c>
      <c r="H51" s="22">
        <v>9800.2929999999997</v>
      </c>
      <c r="I51" s="22">
        <v>8213.0910000000003</v>
      </c>
      <c r="J51" s="22">
        <v>8062.6729999999998</v>
      </c>
      <c r="K51" s="22">
        <v>7465.0860000000002</v>
      </c>
      <c r="L51" s="22">
        <v>7105.7430000000013</v>
      </c>
      <c r="M51" s="22">
        <v>7033.6289999999999</v>
      </c>
      <c r="N51" s="22">
        <v>7147.0000000000009</v>
      </c>
      <c r="O51" s="22">
        <v>7995.2590000000009</v>
      </c>
      <c r="P51" s="22">
        <v>7039.5039999999999</v>
      </c>
      <c r="Q51" s="22">
        <v>6202.9249999999993</v>
      </c>
      <c r="R51" s="22">
        <v>6361.634</v>
      </c>
      <c r="S51" s="9"/>
      <c r="T51" s="9">
        <f t="shared" si="13"/>
        <v>7924.2715714285732</v>
      </c>
      <c r="U51" s="9">
        <f t="shared" si="12"/>
        <v>-36.334720499648078</v>
      </c>
    </row>
    <row r="52" spans="2:21" x14ac:dyDescent="0.35">
      <c r="B52" s="205"/>
      <c r="C52" s="206"/>
      <c r="D52" s="20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44"/>
      <c r="T52" s="13"/>
      <c r="U52" s="13"/>
    </row>
    <row r="53" spans="2:21" ht="58" x14ac:dyDescent="0.35">
      <c r="B53" s="213" t="s">
        <v>936</v>
      </c>
      <c r="C53" s="41" t="s">
        <v>937</v>
      </c>
      <c r="D53" s="41" t="s">
        <v>938</v>
      </c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T53" s="42"/>
      <c r="U53" s="42"/>
    </row>
    <row r="54" spans="2:21" ht="14.5" customHeight="1" x14ac:dyDescent="0.35">
      <c r="B54" s="214" t="s">
        <v>939</v>
      </c>
      <c r="C54" t="s">
        <v>81</v>
      </c>
      <c r="D54" t="s">
        <v>82</v>
      </c>
      <c r="E54" s="9">
        <v>909.21500000000003</v>
      </c>
      <c r="F54" s="9">
        <v>695.78100000000006</v>
      </c>
      <c r="G54" s="9">
        <v>873.12900000000013</v>
      </c>
      <c r="H54" s="9">
        <v>885.38800000000003</v>
      </c>
      <c r="I54" s="9">
        <v>787.04200000000003</v>
      </c>
      <c r="J54" s="9">
        <v>712.67200000000003</v>
      </c>
      <c r="K54" s="9">
        <v>929.94100000000003</v>
      </c>
      <c r="L54" s="9">
        <v>745.73399999999992</v>
      </c>
      <c r="M54" s="9">
        <v>714.87999999999988</v>
      </c>
      <c r="N54" s="9">
        <v>774.34100000000012</v>
      </c>
      <c r="O54" s="9">
        <v>886.71500000000003</v>
      </c>
      <c r="P54" s="9">
        <v>801.33800000000008</v>
      </c>
      <c r="Q54" s="9">
        <v>753.048</v>
      </c>
      <c r="R54" s="9">
        <v>747.50200000000007</v>
      </c>
      <c r="S54" s="9"/>
      <c r="T54" s="9">
        <f>AVERAGE(E54:R54)</f>
        <v>801.19471428571433</v>
      </c>
      <c r="U54" s="9">
        <f t="shared" ref="U54:U59" si="14">R54/E54*100-100</f>
        <v>-17.786002210698243</v>
      </c>
    </row>
    <row r="55" spans="2:21" x14ac:dyDescent="0.35">
      <c r="B55" s="214"/>
      <c r="C55" t="s">
        <v>83</v>
      </c>
      <c r="D55" t="s">
        <v>84</v>
      </c>
      <c r="E55" s="9">
        <v>994.41399999999999</v>
      </c>
      <c r="F55" s="9">
        <v>830.45900000000006</v>
      </c>
      <c r="G55" s="9">
        <v>1045.038</v>
      </c>
      <c r="H55" s="9">
        <v>1019.169</v>
      </c>
      <c r="I55" s="9">
        <v>824.48099999999999</v>
      </c>
      <c r="J55" s="9">
        <v>860.96800000000007</v>
      </c>
      <c r="K55" s="9">
        <v>867.16399999999999</v>
      </c>
      <c r="L55" s="9">
        <v>819.97199999999998</v>
      </c>
      <c r="M55" s="9">
        <v>858.11099999999999</v>
      </c>
      <c r="N55" s="9">
        <v>869.13</v>
      </c>
      <c r="O55" s="9">
        <v>1014.6299999999999</v>
      </c>
      <c r="P55" s="9">
        <v>842.63099999999997</v>
      </c>
      <c r="Q55" s="9">
        <v>784.7170000000001</v>
      </c>
      <c r="R55" s="9">
        <v>859.7059999999999</v>
      </c>
      <c r="S55" s="9"/>
      <c r="T55" s="9">
        <f t="shared" ref="T55:T60" si="15">AVERAGE(E55:R55)</f>
        <v>892.18499999999983</v>
      </c>
      <c r="U55" s="9">
        <f t="shared" si="14"/>
        <v>-13.546470584686062</v>
      </c>
    </row>
    <row r="56" spans="2:21" x14ac:dyDescent="0.35">
      <c r="B56" s="214"/>
      <c r="C56" t="s">
        <v>85</v>
      </c>
      <c r="D56" t="s">
        <v>86</v>
      </c>
      <c r="E56" s="9">
        <v>444.29700000000003</v>
      </c>
      <c r="F56" s="9">
        <v>334.6</v>
      </c>
      <c r="G56" s="9">
        <v>395.99300000000005</v>
      </c>
      <c r="H56" s="9">
        <v>374.14600000000002</v>
      </c>
      <c r="I56" s="9">
        <v>333.35400000000004</v>
      </c>
      <c r="J56" s="9">
        <v>327.577</v>
      </c>
      <c r="K56" s="9">
        <v>296.64</v>
      </c>
      <c r="L56" s="9">
        <v>274.62599999999998</v>
      </c>
      <c r="M56" s="9">
        <v>273.76800000000003</v>
      </c>
      <c r="N56" s="9">
        <v>282.39400000000001</v>
      </c>
      <c r="O56" s="9">
        <v>308.03300000000002</v>
      </c>
      <c r="P56" s="9">
        <v>294.108</v>
      </c>
      <c r="Q56" s="9">
        <v>234.77999999999997</v>
      </c>
      <c r="R56" s="9">
        <v>235.25299999999999</v>
      </c>
      <c r="S56" s="9"/>
      <c r="T56" s="9">
        <f t="shared" si="15"/>
        <v>314.96921428571432</v>
      </c>
      <c r="U56" s="9">
        <f t="shared" si="14"/>
        <v>-47.050509006362859</v>
      </c>
    </row>
    <row r="57" spans="2:21" x14ac:dyDescent="0.35">
      <c r="B57" s="214"/>
      <c r="C57" t="s">
        <v>88</v>
      </c>
      <c r="D57" t="s">
        <v>89</v>
      </c>
      <c r="E57" s="9">
        <v>1292.268</v>
      </c>
      <c r="F57" s="9">
        <v>1044.97</v>
      </c>
      <c r="G57" s="9">
        <v>1305.9560000000001</v>
      </c>
      <c r="H57" s="9">
        <v>1238.297</v>
      </c>
      <c r="I57" s="9">
        <v>1042.7429999999999</v>
      </c>
      <c r="J57" s="9">
        <v>996.15200000000004</v>
      </c>
      <c r="K57" s="9">
        <v>864.90499999999997</v>
      </c>
      <c r="L57" s="9">
        <v>828.45100000000002</v>
      </c>
      <c r="M57" s="9">
        <v>836.54600000000005</v>
      </c>
      <c r="N57" s="9">
        <v>874.94</v>
      </c>
      <c r="O57" s="9">
        <v>977.31100000000004</v>
      </c>
      <c r="P57" s="9">
        <v>879.16800000000012</v>
      </c>
      <c r="Q57" s="9">
        <v>842.07199999999989</v>
      </c>
      <c r="R57" s="9">
        <v>957.28700000000003</v>
      </c>
      <c r="S57" s="9"/>
      <c r="T57" s="9">
        <f t="shared" si="15"/>
        <v>998.6475714285715</v>
      </c>
      <c r="U57" s="9">
        <f t="shared" si="14"/>
        <v>-25.9219449835483</v>
      </c>
    </row>
    <row r="58" spans="2:21" x14ac:dyDescent="0.35">
      <c r="B58" s="214"/>
      <c r="C58" t="s">
        <v>90</v>
      </c>
      <c r="D58" t="s">
        <v>91</v>
      </c>
      <c r="E58" s="9">
        <v>3967.0299999999997</v>
      </c>
      <c r="F58" s="9">
        <v>3199.8380000000002</v>
      </c>
      <c r="G58" s="9">
        <v>3973.6130000000003</v>
      </c>
      <c r="H58" s="9">
        <v>3825.8020000000001</v>
      </c>
      <c r="I58" s="9">
        <v>3033.3710000000001</v>
      </c>
      <c r="J58" s="9">
        <v>2977.6729999999998</v>
      </c>
      <c r="K58" s="9">
        <v>2410.94</v>
      </c>
      <c r="L58" s="9">
        <v>2277.1990000000001</v>
      </c>
      <c r="M58" s="9">
        <v>2258.123</v>
      </c>
      <c r="N58" s="9">
        <v>2349.4859999999999</v>
      </c>
      <c r="O58" s="9">
        <v>2410.895</v>
      </c>
      <c r="P58" s="9">
        <v>2277.7079999999996</v>
      </c>
      <c r="Q58" s="9">
        <v>2038.4169999999999</v>
      </c>
      <c r="R58" s="9">
        <v>1970.2309999999998</v>
      </c>
      <c r="S58" s="9"/>
      <c r="T58" s="9">
        <f t="shared" si="15"/>
        <v>2783.5947142857144</v>
      </c>
      <c r="U58" s="9">
        <f t="shared" si="14"/>
        <v>-50.33486008424439</v>
      </c>
    </row>
    <row r="59" spans="2:21" x14ac:dyDescent="0.35">
      <c r="B59" s="214"/>
      <c r="C59" t="s">
        <v>92</v>
      </c>
      <c r="D59" t="s">
        <v>93</v>
      </c>
      <c r="E59" s="9">
        <v>381.94499999999999</v>
      </c>
      <c r="F59" s="9">
        <v>353.94799999999998</v>
      </c>
      <c r="G59" s="9">
        <v>398.50599999999997</v>
      </c>
      <c r="H59" s="9">
        <v>375.75599999999997</v>
      </c>
      <c r="I59" s="9">
        <v>316.75899999999996</v>
      </c>
      <c r="J59" s="9">
        <v>301.69</v>
      </c>
      <c r="K59" s="9">
        <v>305.06799999999998</v>
      </c>
      <c r="L59" s="9">
        <v>288.39300000000003</v>
      </c>
      <c r="M59" s="9">
        <v>296.25900000000001</v>
      </c>
      <c r="N59" s="9">
        <v>300.02099999999996</v>
      </c>
      <c r="O59" s="9">
        <v>297.76900000000001</v>
      </c>
      <c r="P59" s="9">
        <v>298.78399999999999</v>
      </c>
      <c r="Q59" s="9">
        <v>244.42400000000001</v>
      </c>
      <c r="R59" s="9">
        <v>238.66400000000002</v>
      </c>
      <c r="S59" s="9"/>
      <c r="T59" s="9">
        <f t="shared" si="15"/>
        <v>314.14185714285713</v>
      </c>
      <c r="U59" s="9">
        <f t="shared" si="14"/>
        <v>-37.513516343976214</v>
      </c>
    </row>
    <row r="60" spans="2:21" x14ac:dyDescent="0.35">
      <c r="B60" s="43"/>
      <c r="C60" s="40"/>
      <c r="D60" s="40" t="s">
        <v>94</v>
      </c>
      <c r="E60" s="28">
        <v>7989.1689999999999</v>
      </c>
      <c r="F60" s="28">
        <v>6459.5960000000014</v>
      </c>
      <c r="G60" s="28">
        <v>7992.2350000000015</v>
      </c>
      <c r="H60" s="28">
        <v>7718.558</v>
      </c>
      <c r="I60" s="28">
        <v>6337.75</v>
      </c>
      <c r="J60" s="28">
        <v>6176.7319999999991</v>
      </c>
      <c r="K60" s="28">
        <v>5674.6580000000004</v>
      </c>
      <c r="L60" s="28">
        <v>5234.375</v>
      </c>
      <c r="M60" s="28">
        <v>5237.6869999999999</v>
      </c>
      <c r="N60" s="28">
        <v>5450.3119999999999</v>
      </c>
      <c r="O60" s="28">
        <v>5895.3530000000001</v>
      </c>
      <c r="P60" s="28">
        <v>5393.7369999999992</v>
      </c>
      <c r="Q60" s="28">
        <v>4897.4579999999996</v>
      </c>
      <c r="R60" s="28">
        <v>5008.6429999999991</v>
      </c>
      <c r="S60" s="44"/>
      <c r="T60" s="22">
        <f t="shared" si="15"/>
        <v>6104.7330714285708</v>
      </c>
      <c r="U60" s="22">
        <f>R60/E60*100-100</f>
        <v>-37.307084128524515</v>
      </c>
    </row>
    <row r="61" spans="2:21" x14ac:dyDescent="0.35"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2:21" ht="58" x14ac:dyDescent="0.35">
      <c r="B62" s="213" t="s">
        <v>940</v>
      </c>
      <c r="C62" s="41" t="s">
        <v>941</v>
      </c>
      <c r="D62" s="41" t="s">
        <v>942</v>
      </c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T62" s="42"/>
      <c r="U62" s="42"/>
    </row>
    <row r="63" spans="2:21" x14ac:dyDescent="0.35">
      <c r="B63" s="214"/>
      <c r="C63" t="s">
        <v>81</v>
      </c>
      <c r="D63" t="s">
        <v>82</v>
      </c>
      <c r="E63" s="9">
        <v>793.54</v>
      </c>
      <c r="F63" s="9">
        <v>874.85200000000009</v>
      </c>
      <c r="G63" s="9">
        <v>1041.114</v>
      </c>
      <c r="H63" s="9">
        <v>1133.231</v>
      </c>
      <c r="I63" s="9">
        <v>1022.3519999999999</v>
      </c>
      <c r="J63" s="9">
        <v>1012.6970000000001</v>
      </c>
      <c r="K63" s="9">
        <v>1004.616</v>
      </c>
      <c r="L63" s="9">
        <v>943.97600000000011</v>
      </c>
      <c r="M63" s="9">
        <v>880.64200000000005</v>
      </c>
      <c r="N63" s="9">
        <v>800.19400000000007</v>
      </c>
      <c r="O63" s="9">
        <v>889.09099999999989</v>
      </c>
      <c r="P63" s="9">
        <v>746.91799999999989</v>
      </c>
      <c r="Q63" s="9">
        <v>674.44100000000003</v>
      </c>
      <c r="R63" s="9">
        <v>649.85</v>
      </c>
      <c r="S63" s="9"/>
      <c r="T63" s="9">
        <f>AVERAGE(E63:R63)</f>
        <v>890.53671428571431</v>
      </c>
      <c r="U63" s="9">
        <f>R63/E63*100-100</f>
        <v>-18.107467802505226</v>
      </c>
    </row>
    <row r="64" spans="2:21" x14ac:dyDescent="0.35">
      <c r="B64" s="214"/>
      <c r="C64" t="s">
        <v>83</v>
      </c>
      <c r="D64" t="s">
        <v>84</v>
      </c>
      <c r="E64" s="9">
        <v>435.96700000000004</v>
      </c>
      <c r="F64" s="9">
        <v>389.19799999999998</v>
      </c>
      <c r="G64" s="9">
        <v>359.01800000000003</v>
      </c>
      <c r="H64" s="9">
        <v>370.142</v>
      </c>
      <c r="I64" s="9">
        <v>314.02999999999997</v>
      </c>
      <c r="J64" s="9">
        <v>337.53900000000004</v>
      </c>
      <c r="K64" s="9">
        <v>306.62200000000001</v>
      </c>
      <c r="L64" s="9">
        <v>380.98500000000001</v>
      </c>
      <c r="M64" s="9">
        <v>317.53699999999998</v>
      </c>
      <c r="N64" s="9">
        <v>356.04100000000005</v>
      </c>
      <c r="O64" s="9">
        <v>595.2829999999999</v>
      </c>
      <c r="P64" s="9">
        <v>426.98600000000005</v>
      </c>
      <c r="Q64" s="9">
        <v>211.333</v>
      </c>
      <c r="R64" s="9">
        <v>274.53700000000003</v>
      </c>
      <c r="S64" s="9"/>
      <c r="T64" s="9">
        <f t="shared" ref="T64:T67" si="16">AVERAGE(E64:R64)</f>
        <v>362.51557142857143</v>
      </c>
      <c r="U64" s="9">
        <f t="shared" ref="U64:U68" si="17">R64/E64*100-100</f>
        <v>-37.028031938197159</v>
      </c>
    </row>
    <row r="65" spans="2:21" x14ac:dyDescent="0.35">
      <c r="B65" s="214"/>
      <c r="C65" t="s">
        <v>85</v>
      </c>
      <c r="D65" t="s">
        <v>86</v>
      </c>
      <c r="E65" s="9">
        <v>274.99900000000002</v>
      </c>
      <c r="F65" s="9">
        <v>250.054</v>
      </c>
      <c r="G65" s="9">
        <v>297.67199999999997</v>
      </c>
      <c r="H65" s="9">
        <v>252.94599999999997</v>
      </c>
      <c r="I65" s="9">
        <v>223.12400000000002</v>
      </c>
      <c r="J65" s="9">
        <v>229.72799999999995</v>
      </c>
      <c r="K65" s="9">
        <v>191.52200000000002</v>
      </c>
      <c r="L65" s="9">
        <v>225.00400000000002</v>
      </c>
      <c r="M65" s="9">
        <v>220.56799999999998</v>
      </c>
      <c r="N65" s="9">
        <v>217.46799999999999</v>
      </c>
      <c r="O65" s="9">
        <v>251.79499999999999</v>
      </c>
      <c r="P65" s="9">
        <v>233.666</v>
      </c>
      <c r="Q65" s="9">
        <v>163.71099999999998</v>
      </c>
      <c r="R65" s="9">
        <v>144.01499999999999</v>
      </c>
      <c r="S65" s="9"/>
      <c r="T65" s="9">
        <f t="shared" si="16"/>
        <v>226.87657142857137</v>
      </c>
      <c r="U65" s="9">
        <f t="shared" si="17"/>
        <v>-47.630718657158766</v>
      </c>
    </row>
    <row r="66" spans="2:21" x14ac:dyDescent="0.35">
      <c r="B66" s="214"/>
      <c r="C66" t="s">
        <v>88</v>
      </c>
      <c r="D66" t="s">
        <v>89</v>
      </c>
      <c r="E66" s="9">
        <v>164.46200000000002</v>
      </c>
      <c r="F66" s="9">
        <v>164.91</v>
      </c>
      <c r="G66" s="9">
        <v>151.99299999999999</v>
      </c>
      <c r="H66" s="9">
        <v>146.33900000000003</v>
      </c>
      <c r="I66" s="9">
        <v>132.35499999999999</v>
      </c>
      <c r="J66" s="9">
        <v>129.839</v>
      </c>
      <c r="K66" s="9">
        <v>126.30399999999999</v>
      </c>
      <c r="L66" s="9">
        <v>115.16799999999999</v>
      </c>
      <c r="M66" s="9">
        <v>128.79300000000001</v>
      </c>
      <c r="N66" s="9">
        <v>114.27900000000001</v>
      </c>
      <c r="O66" s="9">
        <v>117.02000000000001</v>
      </c>
      <c r="P66" s="9">
        <v>85.909000000000006</v>
      </c>
      <c r="Q66" s="9">
        <v>68.524000000000001</v>
      </c>
      <c r="R66" s="9">
        <v>86.98599999999999</v>
      </c>
      <c r="S66" s="9"/>
      <c r="T66" s="9">
        <f t="shared" si="16"/>
        <v>123.77721428571428</v>
      </c>
      <c r="U66" s="9">
        <f t="shared" si="17"/>
        <v>-47.108754605927217</v>
      </c>
    </row>
    <row r="67" spans="2:21" x14ac:dyDescent="0.35">
      <c r="B67" s="214"/>
      <c r="C67" t="s">
        <v>90</v>
      </c>
      <c r="D67" t="s">
        <v>91</v>
      </c>
      <c r="E67" s="9">
        <v>296.38799999999998</v>
      </c>
      <c r="F67" s="9">
        <v>246.28800000000004</v>
      </c>
      <c r="G67" s="9">
        <v>153.49099999999999</v>
      </c>
      <c r="H67" s="9">
        <v>102.21699999999998</v>
      </c>
      <c r="I67" s="9">
        <v>118.25600000000001</v>
      </c>
      <c r="J67" s="9">
        <v>111.137</v>
      </c>
      <c r="K67" s="9">
        <v>97.385999999999981</v>
      </c>
      <c r="L67" s="9">
        <v>148.26100000000002</v>
      </c>
      <c r="M67" s="9">
        <v>208.16699999999997</v>
      </c>
      <c r="N67" s="9">
        <v>169.07799999999997</v>
      </c>
      <c r="O67" s="9">
        <v>220.87299999999999</v>
      </c>
      <c r="P67" s="9">
        <v>133.983</v>
      </c>
      <c r="Q67" s="9">
        <v>158.57</v>
      </c>
      <c r="R67" s="9">
        <v>162.04900000000001</v>
      </c>
      <c r="S67" s="9"/>
      <c r="T67" s="9">
        <f t="shared" si="16"/>
        <v>166.15314285714285</v>
      </c>
      <c r="U67" s="9">
        <f t="shared" si="17"/>
        <v>-45.325384293561136</v>
      </c>
    </row>
    <row r="68" spans="2:21" x14ac:dyDescent="0.35">
      <c r="B68" s="214"/>
      <c r="C68" t="s">
        <v>92</v>
      </c>
      <c r="D68" t="s">
        <v>93</v>
      </c>
      <c r="E68" s="9">
        <v>37.787999999999997</v>
      </c>
      <c r="F68" s="9">
        <v>64.653000000000006</v>
      </c>
      <c r="G68" s="9">
        <v>75.578000000000003</v>
      </c>
      <c r="H68" s="9">
        <v>76.86</v>
      </c>
      <c r="I68" s="9">
        <v>65.224000000000004</v>
      </c>
      <c r="J68" s="9">
        <v>65.001000000000005</v>
      </c>
      <c r="K68" s="9">
        <v>63.978000000000009</v>
      </c>
      <c r="L68" s="9">
        <v>57.973999999999997</v>
      </c>
      <c r="M68" s="9">
        <v>40.234999999999999</v>
      </c>
      <c r="N68" s="9">
        <v>39.628</v>
      </c>
      <c r="O68" s="9">
        <v>25.844000000000001</v>
      </c>
      <c r="P68" s="9">
        <v>18.305000000000003</v>
      </c>
      <c r="Q68" s="9">
        <v>28.887999999999998</v>
      </c>
      <c r="R68" s="9">
        <v>35.554000000000002</v>
      </c>
      <c r="S68" s="9"/>
      <c r="T68" s="9">
        <f>AVERAGE(E68:R68)</f>
        <v>49.679285714285719</v>
      </c>
      <c r="U68" s="9">
        <f t="shared" si="17"/>
        <v>-5.9119297131364306</v>
      </c>
    </row>
    <row r="69" spans="2:21" x14ac:dyDescent="0.35">
      <c r="B69" s="43"/>
      <c r="C69" s="40"/>
      <c r="D69" s="40" t="s">
        <v>94</v>
      </c>
      <c r="E69" s="28">
        <v>2003.144</v>
      </c>
      <c r="F69" s="28">
        <v>1989.9550000000004</v>
      </c>
      <c r="G69" s="28">
        <v>2078.866</v>
      </c>
      <c r="H69" s="28">
        <v>2081.7350000000001</v>
      </c>
      <c r="I69" s="28">
        <v>1875.3409999999999</v>
      </c>
      <c r="J69" s="28">
        <v>1885.9409999999998</v>
      </c>
      <c r="K69" s="28">
        <v>1790.4280000000001</v>
      </c>
      <c r="L69" s="28">
        <v>1871.3679999999999</v>
      </c>
      <c r="M69" s="28">
        <v>1795.9419999999998</v>
      </c>
      <c r="N69" s="28">
        <v>1696.6880000000001</v>
      </c>
      <c r="O69" s="28">
        <v>2099.9059999999999</v>
      </c>
      <c r="P69" s="28">
        <v>1645.7670000000001</v>
      </c>
      <c r="Q69" s="28">
        <v>1305.4669999999999</v>
      </c>
      <c r="R69" s="28">
        <v>1352.991</v>
      </c>
      <c r="S69" s="44"/>
      <c r="T69" s="22">
        <f>AVERAGE(E69:R69)</f>
        <v>1819.5385000000003</v>
      </c>
      <c r="U69" s="22">
        <f>R69/E69*100-100</f>
        <v>-32.45662818050026</v>
      </c>
    </row>
    <row r="70" spans="2:21" x14ac:dyDescent="0.35"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2:21" x14ac:dyDescent="0.35">
      <c r="C71" s="208"/>
      <c r="D71" s="40" t="s">
        <v>943</v>
      </c>
      <c r="E71" s="22">
        <f>E16+E43-E60-E69</f>
        <v>0</v>
      </c>
      <c r="F71" s="22">
        <f t="shared" ref="F71:R71" si="18">F16+F43-F60-F69</f>
        <v>-2.2737367544323206E-12</v>
      </c>
      <c r="G71" s="22">
        <f t="shared" si="18"/>
        <v>0</v>
      </c>
      <c r="H71" s="22">
        <f t="shared" si="18"/>
        <v>0</v>
      </c>
      <c r="I71" s="22">
        <f t="shared" si="18"/>
        <v>0</v>
      </c>
      <c r="J71" s="22">
        <f t="shared" si="18"/>
        <v>1.8189894035458565E-12</v>
      </c>
      <c r="K71" s="22">
        <f t="shared" si="18"/>
        <v>0</v>
      </c>
      <c r="L71" s="22">
        <f t="shared" si="18"/>
        <v>0</v>
      </c>
      <c r="M71" s="22">
        <f t="shared" si="18"/>
        <v>0</v>
      </c>
      <c r="N71" s="22">
        <f t="shared" si="18"/>
        <v>0</v>
      </c>
      <c r="O71" s="22">
        <f t="shared" si="18"/>
        <v>0</v>
      </c>
      <c r="P71" s="22">
        <f t="shared" si="18"/>
        <v>0</v>
      </c>
      <c r="Q71" s="22">
        <f t="shared" si="18"/>
        <v>0</v>
      </c>
      <c r="R71" s="22">
        <f t="shared" si="18"/>
        <v>0</v>
      </c>
    </row>
    <row r="72" spans="2:21" x14ac:dyDescent="0.35"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</row>
    <row r="73" spans="2:21" x14ac:dyDescent="0.35">
      <c r="E73" s="207"/>
      <c r="F73" s="207"/>
      <c r="G73" s="207"/>
      <c r="H73" s="207"/>
      <c r="I73" s="207"/>
      <c r="J73" s="207"/>
      <c r="K73" s="207"/>
      <c r="L73" s="207"/>
      <c r="M73" s="207"/>
      <c r="N73" s="207"/>
      <c r="O73" s="207"/>
      <c r="P73" s="207"/>
      <c r="Q73" s="207"/>
      <c r="R73" s="207"/>
    </row>
    <row r="74" spans="2:21" x14ac:dyDescent="0.35">
      <c r="E74" s="207"/>
      <c r="F74" s="207"/>
      <c r="G74" s="207"/>
      <c r="H74" s="207"/>
      <c r="I74" s="207"/>
      <c r="J74" s="207"/>
      <c r="K74" s="207"/>
      <c r="L74" s="207"/>
      <c r="M74" s="207"/>
      <c r="N74" s="207"/>
      <c r="O74" s="207"/>
      <c r="P74" s="207"/>
      <c r="Q74" s="207"/>
      <c r="R74" s="207"/>
    </row>
    <row r="75" spans="2:21" x14ac:dyDescent="0.35">
      <c r="E75" s="207"/>
      <c r="F75" s="207"/>
      <c r="G75" s="207"/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</row>
    <row r="76" spans="2:21" x14ac:dyDescent="0.35">
      <c r="E76" s="207"/>
      <c r="F76" s="207"/>
      <c r="G76" s="207"/>
      <c r="H76" s="207"/>
      <c r="I76" s="207"/>
      <c r="J76" s="207"/>
      <c r="K76" s="207"/>
      <c r="L76" s="207"/>
      <c r="M76" s="207"/>
      <c r="N76" s="207"/>
      <c r="O76" s="207"/>
      <c r="P76" s="207"/>
      <c r="Q76" s="207"/>
      <c r="R76" s="207"/>
    </row>
    <row r="77" spans="2:21" x14ac:dyDescent="0.35">
      <c r="E77" s="207"/>
      <c r="F77" s="207"/>
      <c r="G77" s="207"/>
      <c r="H77" s="207"/>
      <c r="I77" s="207"/>
      <c r="J77" s="207"/>
      <c r="K77" s="207"/>
      <c r="L77" s="207"/>
      <c r="M77" s="207"/>
      <c r="N77" s="207"/>
      <c r="O77" s="207"/>
      <c r="P77" s="207"/>
      <c r="Q77" s="207"/>
      <c r="R77" s="207"/>
    </row>
    <row r="78" spans="2:21" x14ac:dyDescent="0.35">
      <c r="E78" s="207"/>
      <c r="F78" s="207"/>
      <c r="G78" s="207"/>
      <c r="H78" s="207"/>
      <c r="I78" s="207"/>
      <c r="J78" s="207"/>
      <c r="K78" s="207"/>
      <c r="L78" s="207"/>
      <c r="M78" s="207"/>
      <c r="N78" s="207"/>
      <c r="O78" s="207"/>
      <c r="P78" s="207"/>
      <c r="Q78" s="207"/>
      <c r="R78" s="207"/>
    </row>
    <row r="79" spans="2:21" x14ac:dyDescent="0.35"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207"/>
      <c r="P79" s="207"/>
      <c r="Q79" s="207"/>
      <c r="R79" s="207"/>
    </row>
    <row r="81" spans="5:18" x14ac:dyDescent="0.35">
      <c r="E81" s="207"/>
      <c r="F81" s="207"/>
      <c r="G81" s="207"/>
      <c r="H81" s="207"/>
      <c r="I81" s="207"/>
      <c r="J81" s="207"/>
      <c r="K81" s="207"/>
      <c r="L81" s="207"/>
      <c r="M81" s="207"/>
      <c r="N81" s="207"/>
      <c r="O81" s="207"/>
      <c r="P81" s="207"/>
      <c r="Q81" s="207"/>
      <c r="R81" s="207"/>
    </row>
    <row r="82" spans="5:18" x14ac:dyDescent="0.35">
      <c r="E82" s="207"/>
      <c r="F82" s="207"/>
      <c r="G82" s="207"/>
      <c r="H82" s="207"/>
      <c r="I82" s="207"/>
      <c r="J82" s="207"/>
      <c r="K82" s="207"/>
      <c r="L82" s="207"/>
      <c r="M82" s="207"/>
      <c r="N82" s="207"/>
      <c r="O82" s="207"/>
      <c r="P82" s="207"/>
      <c r="Q82" s="207"/>
      <c r="R82" s="207"/>
    </row>
    <row r="83" spans="5:18" x14ac:dyDescent="0.35"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</row>
    <row r="84" spans="5:18" x14ac:dyDescent="0.35"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</row>
    <row r="85" spans="5:18" x14ac:dyDescent="0.35"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</row>
    <row r="86" spans="5:18" x14ac:dyDescent="0.35"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</row>
    <row r="87" spans="5:18" x14ac:dyDescent="0.35">
      <c r="E87" s="207"/>
      <c r="F87" s="207"/>
      <c r="G87" s="207"/>
      <c r="H87" s="207"/>
      <c r="I87" s="207"/>
      <c r="J87" s="207"/>
      <c r="K87" s="207"/>
      <c r="L87" s="207"/>
      <c r="M87" s="207"/>
      <c r="N87" s="207"/>
      <c r="O87" s="207"/>
      <c r="P87" s="207"/>
      <c r="Q87" s="207"/>
      <c r="R87" s="207"/>
    </row>
    <row r="88" spans="5:18" x14ac:dyDescent="0.35">
      <c r="E88" s="207"/>
      <c r="F88" s="207"/>
      <c r="G88" s="207"/>
      <c r="H88" s="207"/>
      <c r="I88" s="207"/>
      <c r="J88" s="207"/>
      <c r="K88" s="207"/>
      <c r="L88" s="207"/>
      <c r="M88" s="207"/>
      <c r="N88" s="207"/>
      <c r="O88" s="207"/>
      <c r="P88" s="207"/>
      <c r="Q88" s="207"/>
      <c r="R88" s="207"/>
    </row>
    <row r="89" spans="5:18" x14ac:dyDescent="0.35">
      <c r="E89" s="207"/>
      <c r="F89" s="207"/>
      <c r="G89" s="207"/>
      <c r="H89" s="207"/>
      <c r="I89" s="207"/>
      <c r="J89" s="207"/>
      <c r="K89" s="207"/>
      <c r="L89" s="207"/>
      <c r="M89" s="207"/>
      <c r="N89" s="207"/>
      <c r="O89" s="207"/>
      <c r="P89" s="207"/>
      <c r="Q89" s="207"/>
      <c r="R89" s="207"/>
    </row>
    <row r="90" spans="5:18" x14ac:dyDescent="0.35">
      <c r="E90" s="207"/>
    </row>
    <row r="91" spans="5:18" x14ac:dyDescent="0.35">
      <c r="E91" s="207"/>
    </row>
  </sheetData>
  <mergeCells count="8">
    <mergeCell ref="B62:B68"/>
    <mergeCell ref="B2:D2"/>
    <mergeCell ref="B9:B15"/>
    <mergeCell ref="B18:B24"/>
    <mergeCell ref="B27:B33"/>
    <mergeCell ref="B36:B42"/>
    <mergeCell ref="B45:B51"/>
    <mergeCell ref="B53:B59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4516-5977-43BA-A3CE-53D7F4238915}">
  <dimension ref="B2:X25"/>
  <sheetViews>
    <sheetView workbookViewId="0">
      <selection activeCell="R21" sqref="R21"/>
    </sheetView>
  </sheetViews>
  <sheetFormatPr defaultRowHeight="14.5" x14ac:dyDescent="0.35"/>
  <cols>
    <col min="1" max="1" width="4.81640625" customWidth="1"/>
    <col min="2" max="2" width="66.453125" style="9" customWidth="1"/>
    <col min="3" max="3" width="17.81640625" style="9" customWidth="1"/>
    <col min="4" max="17" width="9.453125" style="9" customWidth="1"/>
    <col min="18" max="18" width="21.90625" style="9" bestFit="1" customWidth="1"/>
    <col min="19" max="19" width="18.08984375" bestFit="1" customWidth="1"/>
    <col min="20" max="20" width="33.1796875" style="9" bestFit="1" customWidth="1"/>
    <col min="21" max="21" width="7.81640625" style="9" bestFit="1" customWidth="1"/>
    <col min="23" max="23" width="28.54296875" bestFit="1" customWidth="1"/>
    <col min="24" max="24" width="8.7265625" style="9"/>
    <col min="33" max="33" width="27.54296875" bestFit="1" customWidth="1"/>
  </cols>
  <sheetData>
    <row r="2" spans="2:19" x14ac:dyDescent="0.35">
      <c r="B2" s="11" t="s">
        <v>105</v>
      </c>
      <c r="C2" s="11" t="s">
        <v>104</v>
      </c>
      <c r="D2" s="11">
        <v>2008</v>
      </c>
      <c r="E2" s="11">
        <v>2009</v>
      </c>
      <c r="F2" s="11">
        <v>2010</v>
      </c>
      <c r="G2" s="11">
        <v>2011</v>
      </c>
      <c r="H2" s="11">
        <v>2012</v>
      </c>
      <c r="I2" s="11">
        <v>2013</v>
      </c>
      <c r="J2" s="11">
        <v>2014</v>
      </c>
      <c r="K2" s="11">
        <v>2015</v>
      </c>
      <c r="L2" s="11">
        <v>2016</v>
      </c>
      <c r="M2" s="11">
        <v>2017</v>
      </c>
      <c r="N2" s="11">
        <v>2018</v>
      </c>
      <c r="O2" s="11">
        <v>2019</v>
      </c>
      <c r="P2" s="11">
        <v>2020</v>
      </c>
      <c r="Q2" s="11">
        <v>2021</v>
      </c>
      <c r="R2" s="11" t="s">
        <v>910</v>
      </c>
      <c r="S2" s="11" t="s">
        <v>881</v>
      </c>
    </row>
    <row r="3" spans="2:19" x14ac:dyDescent="0.35">
      <c r="B3" t="s">
        <v>912</v>
      </c>
      <c r="C3"/>
      <c r="D3" s="201">
        <f>data_from_tbl_2_in_manuscript_2!D105/1000</f>
        <v>-75.348753003211883</v>
      </c>
      <c r="E3" s="201">
        <f>data_from_tbl_2_in_manuscript_2!E105/1000</f>
        <v>-70.776633156880465</v>
      </c>
      <c r="F3" s="201">
        <f>data_from_tbl_2_in_manuscript_2!F105/1000</f>
        <v>-77.380007172538384</v>
      </c>
      <c r="G3" s="201">
        <f>data_from_tbl_2_in_manuscript_2!G105/1000</f>
        <v>-76.873218680216794</v>
      </c>
      <c r="H3" s="201">
        <f>data_from_tbl_2_in_manuscript_2!H105/1000</f>
        <v>-77.218855284552831</v>
      </c>
      <c r="I3" s="201">
        <f>data_from_tbl_2_in_manuscript_2!I105/1000</f>
        <v>-77.031554886178867</v>
      </c>
      <c r="J3" s="201">
        <f>data_from_tbl_2_in_manuscript_2!J105/1000</f>
        <v>-80.350138536585362</v>
      </c>
      <c r="K3" s="201">
        <f>data_from_tbl_2_in_manuscript_2!K105/1000</f>
        <v>-80.966179764227633</v>
      </c>
      <c r="L3" s="201">
        <f>data_from_tbl_2_in_manuscript_2!L105/1000</f>
        <v>-80.121245617886174</v>
      </c>
      <c r="M3" s="201">
        <f>data_from_tbl_2_in_manuscript_2!M105/1000</f>
        <v>-79.349029520325203</v>
      </c>
      <c r="N3" s="201">
        <f>data_from_tbl_2_in_manuscript_2!N105/1000</f>
        <v>-82.006536333333344</v>
      </c>
      <c r="O3" s="201">
        <f>data_from_tbl_2_in_manuscript_2!O105/1000</f>
        <v>-81.292580975609766</v>
      </c>
      <c r="P3" s="201">
        <f>data_from_tbl_2_in_manuscript_2!P105/1000</f>
        <v>-80.441036097560968</v>
      </c>
      <c r="Q3" s="201">
        <f>data_from_tbl_2_in_manuscript_2!Q105/1000</f>
        <v>-84.358304138211366</v>
      </c>
      <c r="R3" s="24">
        <f>AVERAGE(D3:Q3)</f>
        <v>-78.822433797665653</v>
      </c>
      <c r="S3" s="24">
        <f>Q3-D3</f>
        <v>-9.0095511349994837</v>
      </c>
    </row>
    <row r="4" spans="2:19" x14ac:dyDescent="0.35">
      <c r="B4" s="136" t="s">
        <v>913</v>
      </c>
      <c r="C4"/>
      <c r="D4" s="202">
        <f>data_from_tbl_2_in_manuscript_2!D106/1000</f>
        <v>43.838095106545218</v>
      </c>
      <c r="E4" s="202">
        <f>data_from_tbl_2_in_manuscript_2!E106/1000</f>
        <v>40.736121410213798</v>
      </c>
      <c r="F4" s="202">
        <f>data_from_tbl_2_in_manuscript_2!F106/1000</f>
        <v>43.66219186920506</v>
      </c>
      <c r="G4" s="202">
        <f>data_from_tbl_2_in_manuscript_2!G106/1000</f>
        <v>43.184183043550135</v>
      </c>
      <c r="H4" s="202">
        <f>data_from_tbl_2_in_manuscript_2!H106/1000</f>
        <v>42.917119867886178</v>
      </c>
      <c r="I4" s="202">
        <f>data_from_tbl_2_in_manuscript_2!I106/1000</f>
        <v>43.140874766178868</v>
      </c>
      <c r="J4" s="202">
        <f>data_from_tbl_2_in_manuscript_2!J106/1000</f>
        <v>42.735045893252043</v>
      </c>
      <c r="K4" s="202">
        <f>data_from_tbl_2_in_manuscript_2!K106/1000</f>
        <v>43.959802407560986</v>
      </c>
      <c r="L4" s="202">
        <f>data_from_tbl_2_in_manuscript_2!L106/1000</f>
        <v>46.408977394552849</v>
      </c>
      <c r="M4" s="202">
        <f>data_from_tbl_2_in_manuscript_2!M106/1000</f>
        <v>41.780880770325204</v>
      </c>
      <c r="N4" s="202">
        <f>data_from_tbl_2_in_manuscript_2!N106/1000</f>
        <v>42.745517869999993</v>
      </c>
      <c r="O4" s="202">
        <f>data_from_tbl_2_in_manuscript_2!O106/1000</f>
        <v>43.449125325609764</v>
      </c>
      <c r="P4" s="202">
        <f>data_from_tbl_2_in_manuscript_2!P106/1000</f>
        <v>42.292370634227652</v>
      </c>
      <c r="Q4" s="202">
        <f>data_from_tbl_2_in_manuscript_2!Q106/1000</f>
        <v>45.048205544878044</v>
      </c>
      <c r="R4" s="24">
        <f t="shared" ref="R4:R21" si="0">AVERAGE(D4:Q4)</f>
        <v>43.278465135998985</v>
      </c>
      <c r="S4" s="24">
        <f t="shared" ref="S4:S23" si="1">Q4-D4</f>
        <v>1.2101104383328263</v>
      </c>
    </row>
    <row r="5" spans="2:19" x14ac:dyDescent="0.35">
      <c r="B5" s="136" t="s">
        <v>914</v>
      </c>
      <c r="C5"/>
      <c r="D5" s="201">
        <f>data_from_tbl_2_in_manuscript_2!D107/1000</f>
        <v>-31.510657896666665</v>
      </c>
      <c r="E5" s="201">
        <f>data_from_tbl_2_in_manuscript_2!E107/1000</f>
        <v>-30.040511746666663</v>
      </c>
      <c r="F5" s="201">
        <f>data_from_tbl_2_in_manuscript_2!F107/1000</f>
        <v>-33.717815303333332</v>
      </c>
      <c r="G5" s="201">
        <f>data_from_tbl_2_in_manuscript_2!G107/1000</f>
        <v>-33.689035636666667</v>
      </c>
      <c r="H5" s="201">
        <f>data_from_tbl_2_in_manuscript_2!H107/1000</f>
        <v>-34.301735416666652</v>
      </c>
      <c r="I5" s="201">
        <f>data_from_tbl_2_in_manuscript_2!I107/1000</f>
        <v>-33.890680120000006</v>
      </c>
      <c r="J5" s="201">
        <f>data_from_tbl_2_in_manuscript_2!J107/1000</f>
        <v>-37.61509264333332</v>
      </c>
      <c r="K5" s="201">
        <f>data_from_tbl_2_in_manuscript_2!K107/1000</f>
        <v>-37.006377356666647</v>
      </c>
      <c r="L5" s="201">
        <f>data_from_tbl_2_in_manuscript_2!L107/1000</f>
        <v>-33.712268223333325</v>
      </c>
      <c r="M5" s="201">
        <f>data_from_tbl_2_in_manuscript_2!M107/1000</f>
        <v>-37.568148749999999</v>
      </c>
      <c r="N5" s="201">
        <f>data_from_tbl_2_in_manuscript_2!N107/1000</f>
        <v>-39.261018463333343</v>
      </c>
      <c r="O5" s="201">
        <f>data_from_tbl_2_in_manuscript_2!O107/1000</f>
        <v>-37.84345565000001</v>
      </c>
      <c r="P5" s="201">
        <f>data_from_tbl_2_in_manuscript_2!P107/1000</f>
        <v>-38.148665463333316</v>
      </c>
      <c r="Q5" s="201">
        <f>data_from_tbl_2_in_manuscript_2!Q107/1000</f>
        <v>-39.310098593333329</v>
      </c>
      <c r="R5" s="24">
        <f t="shared" si="0"/>
        <v>-35.543968661666661</v>
      </c>
      <c r="S5" s="24">
        <f t="shared" si="1"/>
        <v>-7.7994406966666645</v>
      </c>
    </row>
    <row r="6" spans="2:19" x14ac:dyDescent="0.35">
      <c r="B6" t="s">
        <v>915</v>
      </c>
      <c r="C6"/>
      <c r="D6" s="201">
        <f>data_from_tbl_2_in_manuscript_2!D109/1000</f>
        <v>-15.853211</v>
      </c>
      <c r="E6" s="201">
        <f>data_from_tbl_2_in_manuscript_2!E109/1000</f>
        <v>-13.241477333333336</v>
      </c>
      <c r="F6" s="201">
        <f>data_from_tbl_2_in_manuscript_2!F109/1000</f>
        <v>-16.093681999999998</v>
      </c>
      <c r="G6" s="201">
        <f>data_from_tbl_2_in_manuscript_2!G109/1000</f>
        <v>-16.603088333333332</v>
      </c>
      <c r="H6" s="201">
        <f>data_from_tbl_2_in_manuscript_2!H109/1000</f>
        <v>-15.879721</v>
      </c>
      <c r="I6" s="201">
        <f>data_from_tbl_2_in_manuscript_2!I109/1000</f>
        <v>-15.825751333333333</v>
      </c>
      <c r="J6" s="201">
        <f>data_from_tbl_2_in_manuscript_2!J109/1000</f>
        <v>-16.046367333333333</v>
      </c>
      <c r="K6" s="201">
        <f>data_from_tbl_2_in_manuscript_2!K109/1000</f>
        <v>-14.601396333333334</v>
      </c>
      <c r="L6" s="201">
        <f>data_from_tbl_2_in_manuscript_2!L109/1000</f>
        <v>-16.09442266666667</v>
      </c>
      <c r="M6" s="201">
        <f>data_from_tbl_2_in_manuscript_2!M109/1000</f>
        <v>-17.024571666666667</v>
      </c>
      <c r="N6" s="201">
        <f>data_from_tbl_2_in_manuscript_2!N109/1000</f>
        <v>-20.182202333333336</v>
      </c>
      <c r="O6" s="201">
        <f>data_from_tbl_2_in_manuscript_2!O109/1000</f>
        <v>-19.753249999999998</v>
      </c>
      <c r="P6" s="201">
        <f>data_from_tbl_2_in_manuscript_2!P109/1000</f>
        <v>-17.048181333333336</v>
      </c>
      <c r="Q6" s="201">
        <f>data_from_tbl_2_in_manuscript_2!Q109/1000</f>
        <v>-16.158138333333333</v>
      </c>
      <c r="R6" s="24">
        <f t="shared" si="0"/>
        <v>-16.457532928571432</v>
      </c>
      <c r="S6" s="24">
        <f t="shared" si="1"/>
        <v>-0.30492733333333355</v>
      </c>
    </row>
    <row r="7" spans="2:19" x14ac:dyDescent="0.35">
      <c r="B7" s="136" t="s">
        <v>916</v>
      </c>
      <c r="C7"/>
      <c r="D7" s="202">
        <f>data_from_tbl_2_in_manuscript_2!D110/1000</f>
        <v>4.2562087700000015</v>
      </c>
      <c r="E7" s="202">
        <f>data_from_tbl_2_in_manuscript_2!E110/1000</f>
        <v>3.9818208100000012</v>
      </c>
      <c r="F7" s="202">
        <f>data_from_tbl_2_in_manuscript_2!F110/1000</f>
        <v>4.4906410266666663</v>
      </c>
      <c r="G7" s="202">
        <f>data_from_tbl_2_in_manuscript_2!G110/1000</f>
        <v>4.9171124566666666</v>
      </c>
      <c r="H7" s="202">
        <f>data_from_tbl_2_in_manuscript_2!H110/1000</f>
        <v>4.0926502833333336</v>
      </c>
      <c r="I7" s="202">
        <f>data_from_tbl_2_in_manuscript_2!I110/1000</f>
        <v>4.1391671566666668</v>
      </c>
      <c r="J7" s="202">
        <f>data_from_tbl_2_in_manuscript_2!J110/1000</f>
        <v>3.5753713966666667</v>
      </c>
      <c r="K7" s="202">
        <f>data_from_tbl_2_in_manuscript_2!K110/1000</f>
        <v>3.1886452766666671</v>
      </c>
      <c r="L7" s="202">
        <f>data_from_tbl_2_in_manuscript_2!L110/1000</f>
        <v>3.8899145633333339</v>
      </c>
      <c r="M7" s="202">
        <f>data_from_tbl_2_in_manuscript_2!M110/1000</f>
        <v>4.4277021433333319</v>
      </c>
      <c r="N7" s="202">
        <f>data_from_tbl_2_in_manuscript_2!N110/1000</f>
        <v>4.7229608800000005</v>
      </c>
      <c r="O7" s="202">
        <f>data_from_tbl_2_in_manuscript_2!O110/1000</f>
        <v>5.3788351833333339</v>
      </c>
      <c r="P7" s="202">
        <f>data_from_tbl_2_in_manuscript_2!P110/1000</f>
        <v>3.9966767500000007</v>
      </c>
      <c r="Q7" s="202">
        <f>data_from_tbl_2_in_manuscript_2!Q110/1000</f>
        <v>3.5734321699999998</v>
      </c>
      <c r="R7" s="24">
        <f t="shared" si="0"/>
        <v>4.1879384904761912</v>
      </c>
      <c r="S7" s="24">
        <f t="shared" si="1"/>
        <v>-0.68277660000000173</v>
      </c>
    </row>
    <row r="8" spans="2:19" x14ac:dyDescent="0.35">
      <c r="B8" s="136" t="s">
        <v>917</v>
      </c>
      <c r="C8"/>
      <c r="D8" s="201">
        <f>data_from_tbl_2_in_manuscript_2!D111/1000</f>
        <v>-11.597002229999998</v>
      </c>
      <c r="E8" s="201">
        <f>data_from_tbl_2_in_manuscript_2!E111/1000</f>
        <v>-9.2596565233333354</v>
      </c>
      <c r="F8" s="201">
        <f>data_from_tbl_2_in_manuscript_2!F111/1000</f>
        <v>-11.60304097333333</v>
      </c>
      <c r="G8" s="201">
        <f>data_from_tbl_2_in_manuscript_2!G111/1000</f>
        <v>-11.685975876666667</v>
      </c>
      <c r="H8" s="201">
        <f>data_from_tbl_2_in_manuscript_2!H111/1000</f>
        <v>-11.787070716666666</v>
      </c>
      <c r="I8" s="201">
        <f>data_from_tbl_2_in_manuscript_2!I111/1000</f>
        <v>-11.686584176666667</v>
      </c>
      <c r="J8" s="201">
        <f>data_from_tbl_2_in_manuscript_2!J111/1000</f>
        <v>-12.470995936666666</v>
      </c>
      <c r="K8" s="201">
        <f>data_from_tbl_2_in_manuscript_2!K111/1000</f>
        <v>-11.412751056666668</v>
      </c>
      <c r="L8" s="201">
        <f>data_from_tbl_2_in_manuscript_2!L111/1000</f>
        <v>-12.204508103333335</v>
      </c>
      <c r="M8" s="201">
        <f>data_from_tbl_2_in_manuscript_2!M111/1000</f>
        <v>-12.596869523333334</v>
      </c>
      <c r="N8" s="201">
        <f>data_from_tbl_2_in_manuscript_2!N111/1000</f>
        <v>-15.459241453333334</v>
      </c>
      <c r="O8" s="201">
        <f>data_from_tbl_2_in_manuscript_2!O111/1000</f>
        <v>-14.374414816666663</v>
      </c>
      <c r="P8" s="201">
        <f>data_from_tbl_2_in_manuscript_2!P111/1000</f>
        <v>-13.051504583333333</v>
      </c>
      <c r="Q8" s="201">
        <f>data_from_tbl_2_in_manuscript_2!Q111/1000</f>
        <v>-12.584706163333333</v>
      </c>
      <c r="R8" s="24">
        <f t="shared" si="0"/>
        <v>-12.269594438095238</v>
      </c>
      <c r="S8" s="24">
        <f t="shared" si="1"/>
        <v>-0.98770393333333573</v>
      </c>
    </row>
    <row r="9" spans="2:19" x14ac:dyDescent="0.35">
      <c r="B9" t="s">
        <v>918</v>
      </c>
      <c r="C9" t="s">
        <v>924</v>
      </c>
      <c r="D9" s="201">
        <f>D3+D6-D12</f>
        <v>-57.254295669878552</v>
      </c>
      <c r="E9" s="201">
        <f t="shared" ref="E9:Q9" si="2">E3+E6-E12</f>
        <v>-52.749151156880458</v>
      </c>
      <c r="F9" s="201">
        <f t="shared" si="2"/>
        <v>-61.951491505871715</v>
      </c>
      <c r="G9" s="201">
        <f t="shared" si="2"/>
        <v>-62.03589434688346</v>
      </c>
      <c r="H9" s="201">
        <f t="shared" si="2"/>
        <v>-61.274498284552834</v>
      </c>
      <c r="I9" s="201">
        <f t="shared" si="2"/>
        <v>-61.841625552845528</v>
      </c>
      <c r="J9" s="201">
        <f t="shared" si="2"/>
        <v>-65.27822453658537</v>
      </c>
      <c r="K9" s="201">
        <f t="shared" si="2"/>
        <v>-63.627070430894292</v>
      </c>
      <c r="L9" s="201">
        <f t="shared" si="2"/>
        <v>-64.140705951219516</v>
      </c>
      <c r="M9" s="201">
        <f t="shared" si="2"/>
        <v>-62.040896186991866</v>
      </c>
      <c r="N9" s="201">
        <f t="shared" si="2"/>
        <v>-68.708185333333347</v>
      </c>
      <c r="O9" s="201">
        <f t="shared" si="2"/>
        <v>-67.358928642276425</v>
      </c>
      <c r="P9" s="201">
        <f t="shared" si="2"/>
        <v>-62.90928743089431</v>
      </c>
      <c r="Q9" s="201">
        <f t="shared" si="2"/>
        <v>-65.044683804878048</v>
      </c>
      <c r="R9" s="24">
        <f t="shared" si="0"/>
        <v>-62.586781345284685</v>
      </c>
      <c r="S9" s="24">
        <f t="shared" si="1"/>
        <v>-7.7903881349994961</v>
      </c>
    </row>
    <row r="10" spans="2:19" x14ac:dyDescent="0.35">
      <c r="B10" s="136" t="s">
        <v>919</v>
      </c>
      <c r="C10"/>
      <c r="D10" s="202">
        <f>D4+D7-D13</f>
        <v>46.849783273211884</v>
      </c>
      <c r="E10" s="202">
        <f t="shared" ref="E10:Q10" si="3">E4+E7-E13</f>
        <v>44.114905976880465</v>
      </c>
      <c r="F10" s="202">
        <f t="shared" si="3"/>
        <v>47.530119375871728</v>
      </c>
      <c r="G10" s="202">
        <f t="shared" si="3"/>
        <v>47.288511990216797</v>
      </c>
      <c r="H10" s="202">
        <f t="shared" si="3"/>
        <v>46.187522021219515</v>
      </c>
      <c r="I10" s="202">
        <f t="shared" si="3"/>
        <v>46.640178449512199</v>
      </c>
      <c r="J10" s="202">
        <f t="shared" si="3"/>
        <v>45.611824156585378</v>
      </c>
      <c r="K10" s="202">
        <f t="shared" si="3"/>
        <v>46.162286060894324</v>
      </c>
      <c r="L10" s="202">
        <f t="shared" si="3"/>
        <v>49.314215114552852</v>
      </c>
      <c r="M10" s="202">
        <f t="shared" si="3"/>
        <v>45.296985706991869</v>
      </c>
      <c r="N10" s="202">
        <f t="shared" si="3"/>
        <v>46.716396503333328</v>
      </c>
      <c r="O10" s="202">
        <f t="shared" si="3"/>
        <v>48.08314042560977</v>
      </c>
      <c r="P10" s="202">
        <f t="shared" si="3"/>
        <v>45.297579140894314</v>
      </c>
      <c r="Q10" s="202">
        <f t="shared" si="3"/>
        <v>47.207461838211373</v>
      </c>
      <c r="R10" s="24">
        <f t="shared" si="0"/>
        <v>46.592922145284696</v>
      </c>
      <c r="S10" s="24">
        <f t="shared" si="1"/>
        <v>0.35767856499948891</v>
      </c>
    </row>
    <row r="11" spans="2:19" x14ac:dyDescent="0.35">
      <c r="B11" s="136" t="s">
        <v>920</v>
      </c>
      <c r="C11"/>
      <c r="D11" s="201">
        <f>D5+D8-D14</f>
        <v>-10.404512396666661</v>
      </c>
      <c r="E11" s="201">
        <f t="shared" ref="E11:Q11" si="4">(E5+E8-E14)</f>
        <v>-8.6342451799999935</v>
      </c>
      <c r="F11" s="201">
        <f t="shared" si="4"/>
        <v>-14.421372129999991</v>
      </c>
      <c r="G11" s="201">
        <f t="shared" si="4"/>
        <v>-14.74738235666667</v>
      </c>
      <c r="H11" s="201">
        <f t="shared" si="4"/>
        <v>-15.08697626333332</v>
      </c>
      <c r="I11" s="201">
        <f t="shared" si="4"/>
        <v>-15.20144710333334</v>
      </c>
      <c r="J11" s="201">
        <f t="shared" si="4"/>
        <v>-19.666400379999992</v>
      </c>
      <c r="K11" s="201">
        <f t="shared" si="4"/>
        <v>-17.464784369999972</v>
      </c>
      <c r="L11" s="201">
        <f t="shared" si="4"/>
        <v>-14.826490836666665</v>
      </c>
      <c r="M11" s="201">
        <f t="shared" si="4"/>
        <v>-16.743910480000004</v>
      </c>
      <c r="N11" s="201">
        <f t="shared" si="4"/>
        <v>-21.991788830000012</v>
      </c>
      <c r="O11" s="201">
        <f t="shared" si="4"/>
        <v>-19.275788216666669</v>
      </c>
      <c r="P11" s="201">
        <f t="shared" si="4"/>
        <v>-17.611708289999996</v>
      </c>
      <c r="Q11" s="201">
        <f t="shared" si="4"/>
        <v>-17.837221966666661</v>
      </c>
      <c r="R11" s="24">
        <f t="shared" si="0"/>
        <v>-15.993859199999999</v>
      </c>
      <c r="S11" s="24">
        <f t="shared" si="1"/>
        <v>-7.4327095700000001</v>
      </c>
    </row>
    <row r="12" spans="2:19" x14ac:dyDescent="0.35">
      <c r="B12" s="34" t="s">
        <v>921</v>
      </c>
      <c r="C12"/>
      <c r="D12" s="201">
        <f>data_from_tbl_2_in_manuscript_2!D117/1000</f>
        <v>-33.947668333333333</v>
      </c>
      <c r="E12" s="201">
        <f>data_from_tbl_2_in_manuscript_2!E117/1000</f>
        <v>-31.268959333333338</v>
      </c>
      <c r="F12" s="201">
        <f>data_from_tbl_2_in_manuscript_2!F117/1000</f>
        <v>-31.522197666666671</v>
      </c>
      <c r="G12" s="201">
        <f>data_from_tbl_2_in_manuscript_2!G117/1000</f>
        <v>-31.440412666666667</v>
      </c>
      <c r="H12" s="201">
        <f>data_from_tbl_2_in_manuscript_2!H117/1000</f>
        <v>-31.824078</v>
      </c>
      <c r="I12" s="201">
        <f>data_from_tbl_2_in_manuscript_2!I117/1000</f>
        <v>-31.015680666666665</v>
      </c>
      <c r="J12" s="201">
        <f>data_from_tbl_2_in_manuscript_2!J117/1000</f>
        <v>-31.118281333333329</v>
      </c>
      <c r="K12" s="201">
        <f>data_from_tbl_2_in_manuscript_2!K117/1000</f>
        <v>-31.94050566666667</v>
      </c>
      <c r="L12" s="201">
        <f>data_from_tbl_2_in_manuscript_2!L117/1000</f>
        <v>-32.074962333333332</v>
      </c>
      <c r="M12" s="201">
        <f>data_from_tbl_2_in_manuscript_2!M117/1000</f>
        <v>-34.332704999999997</v>
      </c>
      <c r="N12" s="201">
        <f>data_from_tbl_2_in_manuscript_2!N117/1000</f>
        <v>-33.480553333333333</v>
      </c>
      <c r="O12" s="201">
        <f>data_from_tbl_2_in_manuscript_2!O117/1000</f>
        <v>-33.686902333333336</v>
      </c>
      <c r="P12" s="201">
        <f>data_from_tbl_2_in_manuscript_2!P117/1000</f>
        <v>-34.57992999999999</v>
      </c>
      <c r="Q12" s="201">
        <f>data_from_tbl_2_in_manuscript_2!Q117/1000</f>
        <v>-35.471758666666666</v>
      </c>
      <c r="R12" s="24">
        <f t="shared" ref="R12" si="5">AVERAGE(D12:Q12)</f>
        <v>-32.693185380952379</v>
      </c>
      <c r="S12" s="24">
        <f t="shared" ref="S12" si="6">Q12-D12</f>
        <v>-1.5240903333333335</v>
      </c>
    </row>
    <row r="13" spans="2:19" x14ac:dyDescent="0.35">
      <c r="B13" s="203" t="s">
        <v>922</v>
      </c>
      <c r="C13"/>
      <c r="D13" s="202">
        <f>data_from_tbl_2_in_manuscript_2!D118/1000</f>
        <v>1.2445206033333331</v>
      </c>
      <c r="E13" s="202">
        <f>data_from_tbl_2_in_manuscript_2!E118/1000</f>
        <v>0.60303624333333339</v>
      </c>
      <c r="F13" s="202">
        <f>data_from_tbl_2_in_manuscript_2!F118/1000</f>
        <v>0.62271352000000002</v>
      </c>
      <c r="G13" s="202">
        <f>data_from_tbl_2_in_manuscript_2!G118/1000</f>
        <v>0.81278350999999993</v>
      </c>
      <c r="H13" s="202">
        <f>data_from_tbl_2_in_manuscript_2!H118/1000</f>
        <v>0.82224812999999997</v>
      </c>
      <c r="I13" s="202">
        <f>data_from_tbl_2_in_manuscript_2!I118/1000</f>
        <v>0.63986347333333338</v>
      </c>
      <c r="J13" s="202">
        <f>data_from_tbl_2_in_manuscript_2!J118/1000</f>
        <v>0.69859313333333328</v>
      </c>
      <c r="K13" s="202">
        <f>data_from_tbl_2_in_manuscript_2!K118/1000</f>
        <v>0.98616162333333335</v>
      </c>
      <c r="L13" s="202">
        <f>data_from_tbl_2_in_manuscript_2!L118/1000</f>
        <v>0.98467684333333327</v>
      </c>
      <c r="M13" s="202">
        <f>data_from_tbl_2_in_manuscript_2!M118/1000</f>
        <v>0.91159720666666655</v>
      </c>
      <c r="N13" s="202">
        <f>data_from_tbl_2_in_manuscript_2!N118/1000</f>
        <v>0.75208224666666657</v>
      </c>
      <c r="O13" s="202">
        <f>data_from_tbl_2_in_manuscript_2!O118/1000</f>
        <v>0.74482008333333327</v>
      </c>
      <c r="P13" s="202">
        <f>data_from_tbl_2_in_manuscript_2!P118/1000</f>
        <v>0.99146824333333339</v>
      </c>
      <c r="Q13" s="202">
        <f>data_from_tbl_2_in_manuscript_2!Q118/1000</f>
        <v>1.4141758766666668</v>
      </c>
      <c r="R13" s="24">
        <f t="shared" si="0"/>
        <v>0.87348148119047619</v>
      </c>
      <c r="S13" s="24">
        <f t="shared" si="1"/>
        <v>0.16965527333333363</v>
      </c>
    </row>
    <row r="14" spans="2:19" x14ac:dyDescent="0.35">
      <c r="B14" s="203" t="s">
        <v>923</v>
      </c>
      <c r="C14"/>
      <c r="D14" s="201">
        <f>data_from_tbl_2_in_manuscript_2!D119/1000</f>
        <v>-32.703147729999998</v>
      </c>
      <c r="E14" s="201">
        <f>data_from_tbl_2_in_manuscript_2!E119/1000</f>
        <v>-30.665923090000007</v>
      </c>
      <c r="F14" s="201">
        <f>data_from_tbl_2_in_manuscript_2!F119/1000</f>
        <v>-30.899484146666669</v>
      </c>
      <c r="G14" s="201">
        <f>data_from_tbl_2_in_manuscript_2!G119/1000</f>
        <v>-30.627629156666664</v>
      </c>
      <c r="H14" s="201">
        <f>data_from_tbl_2_in_manuscript_2!H119/1000</f>
        <v>-31.001829870000002</v>
      </c>
      <c r="I14" s="201">
        <f>data_from_tbl_2_in_manuscript_2!I119/1000</f>
        <v>-30.375817193333329</v>
      </c>
      <c r="J14" s="201">
        <f>data_from_tbl_2_in_manuscript_2!J119/1000</f>
        <v>-30.419688199999996</v>
      </c>
      <c r="K14" s="201">
        <f>data_from_tbl_2_in_manuscript_2!K119/1000</f>
        <v>-30.954344043333339</v>
      </c>
      <c r="L14" s="201">
        <f>data_from_tbl_2_in_manuscript_2!L119/1000</f>
        <v>-31.090285489999999</v>
      </c>
      <c r="M14" s="201">
        <f>data_from_tbl_2_in_manuscript_2!M119/1000</f>
        <v>-33.421107793333327</v>
      </c>
      <c r="N14" s="201">
        <f>data_from_tbl_2_in_manuscript_2!N119/1000</f>
        <v>-32.728471086666666</v>
      </c>
      <c r="O14" s="201">
        <f>data_from_tbl_2_in_manuscript_2!O119/1000</f>
        <v>-32.942082250000006</v>
      </c>
      <c r="P14" s="201">
        <f>data_from_tbl_2_in_manuscript_2!P119/1000</f>
        <v>-33.588461756666653</v>
      </c>
      <c r="Q14" s="201">
        <f>data_from_tbl_2_in_manuscript_2!Q119/1000</f>
        <v>-34.057582789999998</v>
      </c>
      <c r="R14" s="24">
        <f t="shared" si="0"/>
        <v>-31.819703899761901</v>
      </c>
      <c r="S14" s="24">
        <f t="shared" si="1"/>
        <v>-1.3544350600000001</v>
      </c>
    </row>
    <row r="15" spans="2:19" x14ac:dyDescent="0.35">
      <c r="B15" t="s">
        <v>931</v>
      </c>
      <c r="C15" t="s">
        <v>934</v>
      </c>
      <c r="D15" s="201">
        <f>D3+D6</f>
        <v>-91.201964003211884</v>
      </c>
      <c r="E15" s="201">
        <f t="shared" ref="E15:Q15" si="7">E3+E6</f>
        <v>-84.0181104902138</v>
      </c>
      <c r="F15" s="201">
        <f t="shared" si="7"/>
        <v>-93.473689172538386</v>
      </c>
      <c r="G15" s="201">
        <f t="shared" si="7"/>
        <v>-93.476307013550127</v>
      </c>
      <c r="H15" s="201">
        <f t="shared" si="7"/>
        <v>-93.098576284552834</v>
      </c>
      <c r="I15" s="201">
        <f t="shared" si="7"/>
        <v>-92.857306219512196</v>
      </c>
      <c r="J15" s="201">
        <f t="shared" si="7"/>
        <v>-96.396505869918698</v>
      </c>
      <c r="K15" s="201">
        <f t="shared" si="7"/>
        <v>-95.567576097560959</v>
      </c>
      <c r="L15" s="201">
        <f t="shared" si="7"/>
        <v>-96.215668284552848</v>
      </c>
      <c r="M15" s="201">
        <f t="shared" si="7"/>
        <v>-96.373601186991863</v>
      </c>
      <c r="N15" s="201">
        <f t="shared" si="7"/>
        <v>-102.18873866666668</v>
      </c>
      <c r="O15" s="201">
        <f t="shared" si="7"/>
        <v>-101.04583097560976</v>
      </c>
      <c r="P15" s="201">
        <f t="shared" si="7"/>
        <v>-97.4892174308943</v>
      </c>
      <c r="Q15" s="201">
        <f t="shared" si="7"/>
        <v>-100.51644247154471</v>
      </c>
      <c r="R15" s="24">
        <f t="shared" si="0"/>
        <v>-95.279966726237063</v>
      </c>
      <c r="S15" s="24">
        <f t="shared" si="1"/>
        <v>-9.3144784683328226</v>
      </c>
    </row>
    <row r="16" spans="2:19" x14ac:dyDescent="0.35">
      <c r="B16" s="136" t="s">
        <v>932</v>
      </c>
      <c r="C16" t="s">
        <v>925</v>
      </c>
      <c r="D16" s="202">
        <f>D4+D7</f>
        <v>48.094303876545219</v>
      </c>
      <c r="E16" s="202">
        <f t="shared" ref="E16:Q16" si="8">E4+E7</f>
        <v>44.7179422202138</v>
      </c>
      <c r="F16" s="202">
        <f t="shared" si="8"/>
        <v>48.152832895871725</v>
      </c>
      <c r="G16" s="202">
        <f t="shared" si="8"/>
        <v>48.1012955002168</v>
      </c>
      <c r="H16" s="202">
        <f t="shared" si="8"/>
        <v>47.009770151219513</v>
      </c>
      <c r="I16" s="202">
        <f t="shared" si="8"/>
        <v>47.280041922845534</v>
      </c>
      <c r="J16" s="202">
        <f t="shared" si="8"/>
        <v>46.310417289918711</v>
      </c>
      <c r="K16" s="202">
        <f t="shared" si="8"/>
        <v>47.148447684227655</v>
      </c>
      <c r="L16" s="202">
        <f t="shared" si="8"/>
        <v>50.298891957886184</v>
      </c>
      <c r="M16" s="202">
        <f t="shared" si="8"/>
        <v>46.208582913658539</v>
      </c>
      <c r="N16" s="202">
        <f t="shared" si="8"/>
        <v>47.468478749999996</v>
      </c>
      <c r="O16" s="202">
        <f t="shared" si="8"/>
        <v>48.8279605089431</v>
      </c>
      <c r="P16" s="202">
        <f t="shared" si="8"/>
        <v>46.289047384227651</v>
      </c>
      <c r="Q16" s="202">
        <f t="shared" si="8"/>
        <v>48.621637714878041</v>
      </c>
      <c r="R16" s="24">
        <f t="shared" si="0"/>
        <v>47.466403626475177</v>
      </c>
      <c r="S16" s="24">
        <f t="shared" si="1"/>
        <v>0.52733383833282232</v>
      </c>
    </row>
    <row r="17" spans="2:19" x14ac:dyDescent="0.35">
      <c r="B17" s="136" t="s">
        <v>933</v>
      </c>
      <c r="C17" t="s">
        <v>926</v>
      </c>
      <c r="D17" s="201">
        <f>D5+D8</f>
        <v>-43.107660126666659</v>
      </c>
      <c r="E17" s="201">
        <f t="shared" ref="E17:Q17" si="9">E5+E8</f>
        <v>-39.30016827</v>
      </c>
      <c r="F17" s="201">
        <f t="shared" si="9"/>
        <v>-45.32085627666666</v>
      </c>
      <c r="G17" s="201">
        <f t="shared" si="9"/>
        <v>-45.375011513333334</v>
      </c>
      <c r="H17" s="201">
        <f t="shared" si="9"/>
        <v>-46.088806133333321</v>
      </c>
      <c r="I17" s="201">
        <f t="shared" si="9"/>
        <v>-45.577264296666669</v>
      </c>
      <c r="J17" s="201">
        <f t="shared" si="9"/>
        <v>-50.086088579999988</v>
      </c>
      <c r="K17" s="201">
        <f t="shared" si="9"/>
        <v>-48.419128413333311</v>
      </c>
      <c r="L17" s="201">
        <f t="shared" si="9"/>
        <v>-45.916776326666664</v>
      </c>
      <c r="M17" s="201">
        <f t="shared" si="9"/>
        <v>-50.165018273333331</v>
      </c>
      <c r="N17" s="201">
        <f t="shared" si="9"/>
        <v>-54.720259916666677</v>
      </c>
      <c r="O17" s="201">
        <f t="shared" si="9"/>
        <v>-52.217870466666675</v>
      </c>
      <c r="P17" s="201">
        <f t="shared" si="9"/>
        <v>-51.200170046666649</v>
      </c>
      <c r="Q17" s="201">
        <f t="shared" si="9"/>
        <v>-51.894804756666659</v>
      </c>
      <c r="R17" s="24">
        <f t="shared" si="0"/>
        <v>-47.8135630997619</v>
      </c>
      <c r="S17" s="24">
        <f t="shared" si="1"/>
        <v>-8.7871446300000002</v>
      </c>
    </row>
    <row r="18" spans="2:19" x14ac:dyDescent="0.35">
      <c r="B18" s="11" t="s">
        <v>907</v>
      </c>
      <c r="C18" s="11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2:19" x14ac:dyDescent="0.35">
      <c r="B19" s="14" t="s">
        <v>906</v>
      </c>
      <c r="C19" s="14" t="s">
        <v>927</v>
      </c>
      <c r="D19" s="200">
        <f>D5</f>
        <v>-31.510657896666665</v>
      </c>
      <c r="E19" s="200">
        <f t="shared" ref="E19:Q19" si="10">E5</f>
        <v>-30.040511746666663</v>
      </c>
      <c r="F19" s="200">
        <f t="shared" si="10"/>
        <v>-33.717815303333332</v>
      </c>
      <c r="G19" s="200">
        <f t="shared" si="10"/>
        <v>-33.689035636666667</v>
      </c>
      <c r="H19" s="200">
        <f t="shared" si="10"/>
        <v>-34.301735416666652</v>
      </c>
      <c r="I19" s="200">
        <f t="shared" si="10"/>
        <v>-33.890680120000006</v>
      </c>
      <c r="J19" s="200">
        <f t="shared" si="10"/>
        <v>-37.61509264333332</v>
      </c>
      <c r="K19" s="200">
        <f t="shared" si="10"/>
        <v>-37.006377356666647</v>
      </c>
      <c r="L19" s="200">
        <f t="shared" si="10"/>
        <v>-33.712268223333325</v>
      </c>
      <c r="M19" s="200">
        <f t="shared" si="10"/>
        <v>-37.568148749999999</v>
      </c>
      <c r="N19" s="200">
        <f t="shared" si="10"/>
        <v>-39.261018463333343</v>
      </c>
      <c r="O19" s="200">
        <f t="shared" si="10"/>
        <v>-37.84345565000001</v>
      </c>
      <c r="P19" s="200">
        <f t="shared" si="10"/>
        <v>-38.148665463333316</v>
      </c>
      <c r="Q19" s="200">
        <f t="shared" si="10"/>
        <v>-39.310098593333329</v>
      </c>
      <c r="R19" s="24">
        <f t="shared" si="0"/>
        <v>-35.543968661666661</v>
      </c>
      <c r="S19" s="24">
        <f t="shared" si="1"/>
        <v>-7.7994406966666645</v>
      </c>
    </row>
    <row r="20" spans="2:19" x14ac:dyDescent="0.35">
      <c r="B20" s="14" t="s">
        <v>904</v>
      </c>
      <c r="C20" s="14" t="s">
        <v>928</v>
      </c>
      <c r="D20" s="200">
        <f>D5+D8-D14</f>
        <v>-10.404512396666661</v>
      </c>
      <c r="E20" s="200">
        <f t="shared" ref="E20:Q20" si="11">E5+E8-E14</f>
        <v>-8.6342451799999935</v>
      </c>
      <c r="F20" s="200">
        <f t="shared" si="11"/>
        <v>-14.421372129999991</v>
      </c>
      <c r="G20" s="200">
        <f t="shared" si="11"/>
        <v>-14.74738235666667</v>
      </c>
      <c r="H20" s="200">
        <f t="shared" si="11"/>
        <v>-15.08697626333332</v>
      </c>
      <c r="I20" s="200">
        <f t="shared" si="11"/>
        <v>-15.20144710333334</v>
      </c>
      <c r="J20" s="200">
        <f t="shared" si="11"/>
        <v>-19.666400379999992</v>
      </c>
      <c r="K20" s="200">
        <f t="shared" si="11"/>
        <v>-17.464784369999972</v>
      </c>
      <c r="L20" s="200">
        <f t="shared" si="11"/>
        <v>-14.826490836666665</v>
      </c>
      <c r="M20" s="200">
        <f t="shared" si="11"/>
        <v>-16.743910480000004</v>
      </c>
      <c r="N20" s="200">
        <f t="shared" si="11"/>
        <v>-21.991788830000012</v>
      </c>
      <c r="O20" s="200">
        <f t="shared" si="11"/>
        <v>-19.275788216666669</v>
      </c>
      <c r="P20" s="200">
        <f t="shared" si="11"/>
        <v>-17.611708289999996</v>
      </c>
      <c r="Q20" s="200">
        <f t="shared" si="11"/>
        <v>-17.837221966666661</v>
      </c>
      <c r="R20" s="24">
        <f t="shared" si="0"/>
        <v>-15.993859199999999</v>
      </c>
      <c r="S20" s="24">
        <f t="shared" si="1"/>
        <v>-7.4327095700000001</v>
      </c>
    </row>
    <row r="21" spans="2:19" x14ac:dyDescent="0.35">
      <c r="B21" s="14" t="s">
        <v>905</v>
      </c>
      <c r="C21" s="14" t="s">
        <v>935</v>
      </c>
      <c r="D21" s="200">
        <f>D5+D8</f>
        <v>-43.107660126666659</v>
      </c>
      <c r="E21" s="200">
        <f t="shared" ref="E21:Q21" si="12">E5+E8</f>
        <v>-39.30016827</v>
      </c>
      <c r="F21" s="200">
        <f t="shared" si="12"/>
        <v>-45.32085627666666</v>
      </c>
      <c r="G21" s="200">
        <f t="shared" si="12"/>
        <v>-45.375011513333334</v>
      </c>
      <c r="H21" s="200">
        <f t="shared" si="12"/>
        <v>-46.088806133333321</v>
      </c>
      <c r="I21" s="200">
        <f t="shared" si="12"/>
        <v>-45.577264296666669</v>
      </c>
      <c r="J21" s="200">
        <f t="shared" si="12"/>
        <v>-50.086088579999988</v>
      </c>
      <c r="K21" s="200">
        <f t="shared" si="12"/>
        <v>-48.419128413333311</v>
      </c>
      <c r="L21" s="200">
        <f t="shared" si="12"/>
        <v>-45.916776326666664</v>
      </c>
      <c r="M21" s="200">
        <f t="shared" si="12"/>
        <v>-50.165018273333331</v>
      </c>
      <c r="N21" s="200">
        <f t="shared" si="12"/>
        <v>-54.720259916666677</v>
      </c>
      <c r="O21" s="200">
        <f t="shared" si="12"/>
        <v>-52.217870466666675</v>
      </c>
      <c r="P21" s="200">
        <f t="shared" si="12"/>
        <v>-51.200170046666649</v>
      </c>
      <c r="Q21" s="200">
        <f t="shared" si="12"/>
        <v>-51.894804756666659</v>
      </c>
      <c r="R21" s="24">
        <f t="shared" si="0"/>
        <v>-47.8135630997619</v>
      </c>
      <c r="S21" s="24">
        <f t="shared" si="1"/>
        <v>-8.7871446300000002</v>
      </c>
    </row>
    <row r="22" spans="2:19" x14ac:dyDescent="0.35">
      <c r="B22" s="14" t="s">
        <v>929</v>
      </c>
      <c r="C22" s="14">
        <v>2.2000000000000002</v>
      </c>
      <c r="D22" s="200">
        <f>D8</f>
        <v>-11.597002229999998</v>
      </c>
      <c r="E22" s="200">
        <f t="shared" ref="E22:Q22" si="13">E8</f>
        <v>-9.2596565233333354</v>
      </c>
      <c r="F22" s="200">
        <f t="shared" si="13"/>
        <v>-11.60304097333333</v>
      </c>
      <c r="G22" s="200">
        <f t="shared" si="13"/>
        <v>-11.685975876666667</v>
      </c>
      <c r="H22" s="200">
        <f t="shared" si="13"/>
        <v>-11.787070716666666</v>
      </c>
      <c r="I22" s="200">
        <f t="shared" si="13"/>
        <v>-11.686584176666667</v>
      </c>
      <c r="J22" s="200">
        <f t="shared" si="13"/>
        <v>-12.470995936666666</v>
      </c>
      <c r="K22" s="200">
        <f t="shared" si="13"/>
        <v>-11.412751056666668</v>
      </c>
      <c r="L22" s="200">
        <f t="shared" si="13"/>
        <v>-12.204508103333335</v>
      </c>
      <c r="M22" s="200">
        <f t="shared" si="13"/>
        <v>-12.596869523333334</v>
      </c>
      <c r="N22" s="200">
        <f t="shared" si="13"/>
        <v>-15.459241453333334</v>
      </c>
      <c r="O22" s="200">
        <f t="shared" si="13"/>
        <v>-14.374414816666663</v>
      </c>
      <c r="P22" s="200">
        <f t="shared" si="13"/>
        <v>-13.051504583333333</v>
      </c>
      <c r="Q22" s="200">
        <f t="shared" si="13"/>
        <v>-12.584706163333333</v>
      </c>
      <c r="R22" s="24">
        <f>AVERAGE(D22:Q22)</f>
        <v>-12.269594438095238</v>
      </c>
      <c r="S22" s="24">
        <f t="shared" si="1"/>
        <v>-0.98770393333333573</v>
      </c>
    </row>
    <row r="23" spans="2:19" x14ac:dyDescent="0.35">
      <c r="B23" s="14" t="s">
        <v>930</v>
      </c>
      <c r="C23" s="14">
        <v>4.2</v>
      </c>
      <c r="D23" s="200">
        <f>D14</f>
        <v>-32.703147729999998</v>
      </c>
      <c r="E23" s="200">
        <f t="shared" ref="E23:Q23" si="14">E14</f>
        <v>-30.665923090000007</v>
      </c>
      <c r="F23" s="200">
        <f t="shared" si="14"/>
        <v>-30.899484146666669</v>
      </c>
      <c r="G23" s="200">
        <f t="shared" si="14"/>
        <v>-30.627629156666664</v>
      </c>
      <c r="H23" s="200">
        <f t="shared" si="14"/>
        <v>-31.001829870000002</v>
      </c>
      <c r="I23" s="200">
        <f t="shared" si="14"/>
        <v>-30.375817193333329</v>
      </c>
      <c r="J23" s="200">
        <f t="shared" si="14"/>
        <v>-30.419688199999996</v>
      </c>
      <c r="K23" s="200">
        <f t="shared" si="14"/>
        <v>-30.954344043333339</v>
      </c>
      <c r="L23" s="200">
        <f t="shared" si="14"/>
        <v>-31.090285489999999</v>
      </c>
      <c r="M23" s="200">
        <f t="shared" si="14"/>
        <v>-33.421107793333327</v>
      </c>
      <c r="N23" s="200">
        <f t="shared" si="14"/>
        <v>-32.728471086666666</v>
      </c>
      <c r="O23" s="200">
        <f t="shared" si="14"/>
        <v>-32.942082250000006</v>
      </c>
      <c r="P23" s="200">
        <f t="shared" si="14"/>
        <v>-33.588461756666653</v>
      </c>
      <c r="Q23" s="200">
        <f t="shared" si="14"/>
        <v>-34.057582789999998</v>
      </c>
      <c r="R23" s="24">
        <f>AVERAGE(D23:Q23)</f>
        <v>-31.819703899761901</v>
      </c>
      <c r="S23" s="24">
        <f t="shared" si="1"/>
        <v>-1.3544350600000001</v>
      </c>
    </row>
    <row r="25" spans="2:19" x14ac:dyDescent="0.35">
      <c r="Q25" s="44"/>
      <c r="R25" s="44">
        <f>R23/R22</f>
        <v>2.5933786206467042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FAEE-60A4-4A22-8734-76A921BE8BAC}">
  <dimension ref="B1:X124"/>
  <sheetViews>
    <sheetView workbookViewId="0">
      <selection activeCell="D119" sqref="D119"/>
    </sheetView>
  </sheetViews>
  <sheetFormatPr defaultRowHeight="14.5" x14ac:dyDescent="0.35"/>
  <cols>
    <col min="2" max="2" width="4.81640625" customWidth="1"/>
    <col min="3" max="3" width="29.7265625" style="9" customWidth="1"/>
    <col min="4" max="17" width="9.453125" style="9" customWidth="1"/>
    <col min="18" max="18" width="5" style="9" customWidth="1"/>
    <col min="20" max="20" width="33.1796875" style="9" bestFit="1" customWidth="1"/>
    <col min="21" max="21" width="7.81640625" style="9" bestFit="1" customWidth="1"/>
    <col min="23" max="23" width="28.54296875" bestFit="1" customWidth="1"/>
    <col min="24" max="24" width="8.7265625" style="9"/>
    <col min="33" max="33" width="27.54296875" bestFit="1" customWidth="1"/>
  </cols>
  <sheetData>
    <row r="1" spans="2:18" ht="45.75" customHeight="1" x14ac:dyDescent="0.35">
      <c r="B1" s="217" t="s">
        <v>896</v>
      </c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9"/>
    </row>
    <row r="2" spans="2:18" ht="15.75" customHeight="1" x14ac:dyDescent="0.3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2:18" x14ac:dyDescent="0.35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9"/>
    </row>
    <row r="4" spans="2:18" x14ac:dyDescent="0.35">
      <c r="B4" s="140"/>
      <c r="C4" s="141" t="s">
        <v>106</v>
      </c>
      <c r="D4" s="142">
        <v>2008</v>
      </c>
      <c r="E4" s="142">
        <v>2009</v>
      </c>
      <c r="F4" s="142">
        <v>2010</v>
      </c>
      <c r="G4" s="142">
        <v>2011</v>
      </c>
      <c r="H4" s="142">
        <v>2012</v>
      </c>
      <c r="I4" s="142">
        <v>2013</v>
      </c>
      <c r="J4" s="142">
        <v>2014</v>
      </c>
      <c r="K4" s="142">
        <v>2015</v>
      </c>
      <c r="L4" s="142">
        <v>2016</v>
      </c>
      <c r="M4" s="142">
        <v>2017</v>
      </c>
      <c r="N4" s="142">
        <v>2018</v>
      </c>
      <c r="O4" s="142">
        <v>2019</v>
      </c>
      <c r="P4" s="142">
        <v>2020</v>
      </c>
      <c r="Q4" s="143">
        <v>2021</v>
      </c>
      <c r="R4" s="144"/>
    </row>
    <row r="5" spans="2:18" x14ac:dyDescent="0.35">
      <c r="B5" s="140"/>
      <c r="C5" s="145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7"/>
    </row>
    <row r="6" spans="2:18" x14ac:dyDescent="0.35">
      <c r="B6" s="140"/>
      <c r="C6" s="148" t="s">
        <v>107</v>
      </c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50"/>
      <c r="R6" s="147"/>
    </row>
    <row r="7" spans="2:18" x14ac:dyDescent="0.35">
      <c r="B7" s="140"/>
      <c r="C7" s="151" t="s">
        <v>108</v>
      </c>
      <c r="D7" s="146">
        <v>-32016.60366666667</v>
      </c>
      <c r="E7" s="146">
        <v>-29136.799999999999</v>
      </c>
      <c r="F7" s="146">
        <v>-34388.199999999997</v>
      </c>
      <c r="G7" s="146">
        <v>-33033</v>
      </c>
      <c r="H7" s="146">
        <v>-32101.3</v>
      </c>
      <c r="I7" s="146">
        <v>-31339</v>
      </c>
      <c r="J7" s="146">
        <v>-36336.300000000003</v>
      </c>
      <c r="K7" s="146">
        <v>-35150.5</v>
      </c>
      <c r="L7" s="146">
        <v>-33795.303666666667</v>
      </c>
      <c r="M7" s="146">
        <v>-35912.803666666667</v>
      </c>
      <c r="N7" s="146">
        <v>-35828.1</v>
      </c>
      <c r="O7" s="146">
        <v>-36336.300000000003</v>
      </c>
      <c r="P7" s="146">
        <v>-36166.9</v>
      </c>
      <c r="Q7" s="152">
        <v>-38199.699999999997</v>
      </c>
      <c r="R7" s="147"/>
    </row>
    <row r="8" spans="2:18" x14ac:dyDescent="0.35">
      <c r="B8" s="140"/>
      <c r="C8" s="151" t="s">
        <v>109</v>
      </c>
      <c r="D8" s="146">
        <v>-28967.4</v>
      </c>
      <c r="E8" s="146">
        <v>-27019.30366666667</v>
      </c>
      <c r="F8" s="146">
        <v>-29729.7</v>
      </c>
      <c r="G8" s="146">
        <v>-30576.7</v>
      </c>
      <c r="H8" s="146">
        <v>-29390.9</v>
      </c>
      <c r="I8" s="146">
        <v>-30237.903666666669</v>
      </c>
      <c r="J8" s="146">
        <v>-28798</v>
      </c>
      <c r="K8" s="146">
        <v>-29814.400000000001</v>
      </c>
      <c r="L8" s="146">
        <v>-30407.3</v>
      </c>
      <c r="M8" s="146">
        <v>-27188.7</v>
      </c>
      <c r="N8" s="146">
        <v>-30153.19633333333</v>
      </c>
      <c r="O8" s="146">
        <v>-30237.9</v>
      </c>
      <c r="P8" s="146">
        <v>-30407.3</v>
      </c>
      <c r="Q8" s="152">
        <v>-30746.096333333331</v>
      </c>
      <c r="R8" s="147"/>
    </row>
    <row r="9" spans="2:18" x14ac:dyDescent="0.35">
      <c r="B9" s="140"/>
      <c r="C9" s="151" t="s">
        <v>110</v>
      </c>
      <c r="D9" s="146">
        <v>-8978.2000000000007</v>
      </c>
      <c r="E9" s="146">
        <v>-9232.3036666666667</v>
      </c>
      <c r="F9" s="146">
        <v>-7877.1</v>
      </c>
      <c r="G9" s="146">
        <v>-7877.1036666666669</v>
      </c>
      <c r="H9" s="146">
        <v>-10333.4</v>
      </c>
      <c r="I9" s="146">
        <v>-10079.299999999999</v>
      </c>
      <c r="J9" s="146">
        <v>-9825.2000000000007</v>
      </c>
      <c r="K9" s="146">
        <v>-10587.503666666669</v>
      </c>
      <c r="L9" s="146">
        <v>-10502.8</v>
      </c>
      <c r="M9" s="146">
        <v>-10756.9</v>
      </c>
      <c r="N9" s="146">
        <v>-10418.1</v>
      </c>
      <c r="O9" s="146">
        <v>-8978.2000000000007</v>
      </c>
      <c r="P9" s="146">
        <v>-8131.2</v>
      </c>
      <c r="Q9" s="152">
        <v>-9486.4</v>
      </c>
      <c r="R9" s="147"/>
    </row>
    <row r="10" spans="2:18" x14ac:dyDescent="0.35">
      <c r="B10" s="140"/>
      <c r="C10" s="151" t="s">
        <v>9</v>
      </c>
      <c r="D10" s="146">
        <v>-5386.5493365452176</v>
      </c>
      <c r="E10" s="146">
        <v>-5388.2258235471254</v>
      </c>
      <c r="F10" s="146">
        <v>-5385.0071725383932</v>
      </c>
      <c r="G10" s="146">
        <v>-5386.4150135501359</v>
      </c>
      <c r="H10" s="146">
        <v>-5393.2552845528453</v>
      </c>
      <c r="I10" s="146">
        <v>-5375.3512195121957</v>
      </c>
      <c r="J10" s="146">
        <v>-5390.6385365853666</v>
      </c>
      <c r="K10" s="146">
        <v>-5413.7760975609763</v>
      </c>
      <c r="L10" s="146">
        <v>-5415.8419512195132</v>
      </c>
      <c r="M10" s="146">
        <v>-5490.6258536585374</v>
      </c>
      <c r="N10" s="146">
        <v>-5607.14</v>
      </c>
      <c r="O10" s="146">
        <v>-5740.1809756097573</v>
      </c>
      <c r="P10" s="146">
        <v>-5735.6360975609759</v>
      </c>
      <c r="Q10" s="152">
        <v>-5926.10780487805</v>
      </c>
      <c r="R10" s="147"/>
    </row>
    <row r="11" spans="2:18" x14ac:dyDescent="0.35">
      <c r="B11" s="140"/>
      <c r="C11" s="153" t="s">
        <v>111</v>
      </c>
      <c r="D11" s="154">
        <f>SUM(D7:D10)</f>
        <v>-75348.753003211881</v>
      </c>
      <c r="E11" s="154">
        <f t="shared" ref="E11:Q11" si="0">SUM(E7:E10)</f>
        <v>-70776.63315688046</v>
      </c>
      <c r="F11" s="154">
        <f t="shared" si="0"/>
        <v>-77380.00717253839</v>
      </c>
      <c r="G11" s="154">
        <f t="shared" si="0"/>
        <v>-76873.2186802168</v>
      </c>
      <c r="H11" s="154">
        <f t="shared" si="0"/>
        <v>-77218.855284552832</v>
      </c>
      <c r="I11" s="154">
        <f t="shared" si="0"/>
        <v>-77031.55488617887</v>
      </c>
      <c r="J11" s="154">
        <f t="shared" si="0"/>
        <v>-80350.138536585364</v>
      </c>
      <c r="K11" s="154">
        <f t="shared" si="0"/>
        <v>-80966.179764227636</v>
      </c>
      <c r="L11" s="154">
        <f t="shared" si="0"/>
        <v>-80121.245617886176</v>
      </c>
      <c r="M11" s="154">
        <f t="shared" si="0"/>
        <v>-79349.029520325203</v>
      </c>
      <c r="N11" s="154">
        <f t="shared" si="0"/>
        <v>-82006.536333333337</v>
      </c>
      <c r="O11" s="154">
        <f t="shared" si="0"/>
        <v>-81292.580975609773</v>
      </c>
      <c r="P11" s="154">
        <f t="shared" si="0"/>
        <v>-80441.036097560966</v>
      </c>
      <c r="Q11" s="155">
        <f t="shared" si="0"/>
        <v>-84358.304138211373</v>
      </c>
      <c r="R11" s="147"/>
    </row>
    <row r="12" spans="2:18" x14ac:dyDescent="0.35">
      <c r="B12" s="140"/>
      <c r="C12" s="15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7"/>
    </row>
    <row r="13" spans="2:18" x14ac:dyDescent="0.35">
      <c r="B13" s="140"/>
      <c r="C13" s="148" t="s">
        <v>112</v>
      </c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50"/>
      <c r="R13" s="147"/>
    </row>
    <row r="14" spans="2:18" x14ac:dyDescent="0.35">
      <c r="B14" s="140"/>
      <c r="C14" s="157" t="s">
        <v>113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52"/>
      <c r="R14" s="147"/>
    </row>
    <row r="15" spans="2:18" x14ac:dyDescent="0.35">
      <c r="B15" s="140"/>
      <c r="C15" s="151" t="s">
        <v>108</v>
      </c>
      <c r="D15" s="146">
        <v>-1159.1763333333331</v>
      </c>
      <c r="E15" s="146">
        <v>-792.29333333333341</v>
      </c>
      <c r="F15" s="146">
        <v>-1152.642333333333</v>
      </c>
      <c r="G15" s="146">
        <v>-1308.3693333333331</v>
      </c>
      <c r="H15" s="146">
        <v>-1283.498333333333</v>
      </c>
      <c r="I15" s="146">
        <v>-1845.8440000000001</v>
      </c>
      <c r="J15" s="146">
        <v>-1873.2926666666669</v>
      </c>
      <c r="K15" s="146">
        <v>-1871.217333333333</v>
      </c>
      <c r="L15" s="146">
        <v>-1992.4226666666671</v>
      </c>
      <c r="M15" s="146">
        <v>-4514.8620000000001</v>
      </c>
      <c r="N15" s="146">
        <v>-5775.4143333333332</v>
      </c>
      <c r="O15" s="146">
        <v>-5191.7946666666667</v>
      </c>
      <c r="P15" s="146">
        <v>-4522.8516666666674</v>
      </c>
      <c r="Q15" s="152">
        <v>-4131.0389999999998</v>
      </c>
      <c r="R15" s="147"/>
    </row>
    <row r="16" spans="2:18" x14ac:dyDescent="0.35">
      <c r="B16" s="140"/>
      <c r="C16" s="151" t="s">
        <v>109</v>
      </c>
      <c r="D16" s="146">
        <v>-4663.1310000000003</v>
      </c>
      <c r="E16" s="146">
        <v>-3201.297</v>
      </c>
      <c r="F16" s="146">
        <v>-4250.6493333333328</v>
      </c>
      <c r="G16" s="146">
        <v>-4370.5126666666674</v>
      </c>
      <c r="H16" s="146">
        <v>-4650.8549999999996</v>
      </c>
      <c r="I16" s="146">
        <v>-4430.0519999999997</v>
      </c>
      <c r="J16" s="146">
        <v>-4909.967333333333</v>
      </c>
      <c r="K16" s="146">
        <v>-3908.6263333333341</v>
      </c>
      <c r="L16" s="146">
        <v>-3930.6190000000001</v>
      </c>
      <c r="M16" s="146">
        <v>-1438.253666666667</v>
      </c>
      <c r="N16" s="146">
        <v>-2309.4353333333329</v>
      </c>
      <c r="O16" s="146">
        <v>-2192.798666666667</v>
      </c>
      <c r="P16" s="146">
        <v>-1668.7843333333331</v>
      </c>
      <c r="Q16" s="152">
        <v>-1193.3166666666671</v>
      </c>
      <c r="R16" s="147"/>
    </row>
    <row r="17" spans="2:24" x14ac:dyDescent="0.35">
      <c r="B17" s="140"/>
      <c r="C17" s="151" t="s">
        <v>114</v>
      </c>
      <c r="D17" s="146">
        <v>-2302.512666666667</v>
      </c>
      <c r="E17" s="146">
        <v>-2353.3363333333341</v>
      </c>
      <c r="F17" s="146">
        <v>-2418.2730000000001</v>
      </c>
      <c r="G17" s="146">
        <v>-2510.768333333333</v>
      </c>
      <c r="H17" s="146">
        <v>-1866.0913333333331</v>
      </c>
      <c r="I17" s="146">
        <v>-1750.903</v>
      </c>
      <c r="J17" s="146">
        <v>-1697.883</v>
      </c>
      <c r="K17" s="146">
        <v>-1591.2270000000001</v>
      </c>
      <c r="L17" s="146">
        <v>-2086.8429999999998</v>
      </c>
      <c r="M17" s="146">
        <v>-2671.8083333333329</v>
      </c>
      <c r="N17" s="146">
        <v>-2670.8036666666671</v>
      </c>
      <c r="O17" s="146">
        <v>-2920.7640000000001</v>
      </c>
      <c r="P17" s="146">
        <v>-2217.6550000000002</v>
      </c>
      <c r="Q17" s="152">
        <v>-1661.3409999999999</v>
      </c>
      <c r="R17" s="147"/>
    </row>
    <row r="18" spans="2:24" x14ac:dyDescent="0.35">
      <c r="B18" s="140"/>
      <c r="C18" s="157" t="s">
        <v>115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52"/>
      <c r="R18" s="147"/>
    </row>
    <row r="19" spans="2:24" x14ac:dyDescent="0.35">
      <c r="B19" s="140"/>
      <c r="C19" s="151" t="s">
        <v>116</v>
      </c>
      <c r="D19" s="146">
        <v>-367.5796666666667</v>
      </c>
      <c r="E19" s="146">
        <v>-339.19233333333329</v>
      </c>
      <c r="F19" s="146">
        <v>-388.89400000000001</v>
      </c>
      <c r="G19" s="146">
        <v>-376.05333333333328</v>
      </c>
      <c r="H19" s="146">
        <v>-370.24900000000002</v>
      </c>
      <c r="I19" s="146">
        <v>-452.65</v>
      </c>
      <c r="J19" s="146">
        <v>-488.02233333333328</v>
      </c>
      <c r="K19" s="146">
        <v>-486.69499999999999</v>
      </c>
      <c r="L19" s="146">
        <v>-525.93200000000002</v>
      </c>
      <c r="M19" s="146">
        <v>-508.21833333333331</v>
      </c>
      <c r="N19" s="146">
        <v>-459.60933333333332</v>
      </c>
      <c r="O19" s="146">
        <v>-473.94233333333329</v>
      </c>
      <c r="P19" s="146">
        <v>-583.28599999999994</v>
      </c>
      <c r="Q19" s="152">
        <v>-523.40933333333328</v>
      </c>
      <c r="R19" s="147"/>
    </row>
    <row r="20" spans="2:24" x14ac:dyDescent="0.35">
      <c r="B20" s="140"/>
      <c r="C20" s="151" t="s">
        <v>117</v>
      </c>
      <c r="D20" s="146">
        <v>-740.92700000000002</v>
      </c>
      <c r="E20" s="146">
        <v>-607.39433333333341</v>
      </c>
      <c r="F20" s="146">
        <v>-693.85433333333333</v>
      </c>
      <c r="G20" s="146">
        <v>-793.19899999999996</v>
      </c>
      <c r="H20" s="146">
        <v>-845.06033333333335</v>
      </c>
      <c r="I20" s="146">
        <v>-664.66033333333337</v>
      </c>
      <c r="J20" s="146">
        <v>-663.56399999999996</v>
      </c>
      <c r="K20" s="146">
        <v>-620.83633333333341</v>
      </c>
      <c r="L20" s="146">
        <v>-899.41499999999996</v>
      </c>
      <c r="M20" s="146">
        <v>-1182.0013333333329</v>
      </c>
      <c r="N20" s="146">
        <v>-1875.4596666666671</v>
      </c>
      <c r="O20" s="146">
        <v>-1790.107</v>
      </c>
      <c r="P20" s="146">
        <v>-1843.882333333333</v>
      </c>
      <c r="Q20" s="152">
        <v>-2128.0160000000001</v>
      </c>
      <c r="R20" s="147"/>
    </row>
    <row r="21" spans="2:24" x14ac:dyDescent="0.35">
      <c r="B21" s="140"/>
      <c r="C21" s="157" t="s">
        <v>118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52"/>
      <c r="R21" s="147"/>
    </row>
    <row r="22" spans="2:24" x14ac:dyDescent="0.35">
      <c r="B22" s="140"/>
      <c r="C22" s="151" t="s">
        <v>119</v>
      </c>
      <c r="D22" s="146">
        <v>-1779.4516666666671</v>
      </c>
      <c r="E22" s="146">
        <v>-1510.9453333333331</v>
      </c>
      <c r="F22" s="146">
        <v>-1844.6559999999999</v>
      </c>
      <c r="G22" s="146">
        <v>-1894.1780000000001</v>
      </c>
      <c r="H22" s="146">
        <v>-1695.624333333333</v>
      </c>
      <c r="I22" s="146">
        <v>-1718.6106666666669</v>
      </c>
      <c r="J22" s="146">
        <v>-1905.977333333333</v>
      </c>
      <c r="K22" s="146">
        <v>-1999.796333333333</v>
      </c>
      <c r="L22" s="146">
        <v>-2104.2926666666672</v>
      </c>
      <c r="M22" s="146">
        <v>-2225.699666666666</v>
      </c>
      <c r="N22" s="146">
        <v>-2257.471333333333</v>
      </c>
      <c r="O22" s="146">
        <v>-2126.223</v>
      </c>
      <c r="P22" s="146">
        <v>-2244.11</v>
      </c>
      <c r="Q22" s="152">
        <v>-2318.25</v>
      </c>
      <c r="R22" s="147"/>
    </row>
    <row r="23" spans="2:24" x14ac:dyDescent="0.35">
      <c r="B23" s="140"/>
      <c r="C23" s="151" t="s">
        <v>87</v>
      </c>
      <c r="D23" s="146">
        <v>-1998.3993333333331</v>
      </c>
      <c r="E23" s="146">
        <v>-1857.0640000000001</v>
      </c>
      <c r="F23" s="146">
        <v>-2121.5333333333328</v>
      </c>
      <c r="G23" s="146">
        <v>-1905.603333333333</v>
      </c>
      <c r="H23" s="146">
        <v>-1973.5356666666671</v>
      </c>
      <c r="I23" s="146">
        <v>-1881.8836666666671</v>
      </c>
      <c r="J23" s="146">
        <v>-1931.655</v>
      </c>
      <c r="K23" s="146">
        <v>-1870.8983333333331</v>
      </c>
      <c r="L23" s="146">
        <v>-2060.3879999999999</v>
      </c>
      <c r="M23" s="146">
        <v>-2130.652333333333</v>
      </c>
      <c r="N23" s="146">
        <v>-2043.785333333333</v>
      </c>
      <c r="O23" s="146">
        <v>-1976.9860000000001</v>
      </c>
      <c r="P23" s="146">
        <v>-1877.59</v>
      </c>
      <c r="Q23" s="152">
        <v>-2000.489333333333</v>
      </c>
      <c r="R23" s="147"/>
    </row>
    <row r="24" spans="2:24" x14ac:dyDescent="0.35">
      <c r="B24" s="140"/>
      <c r="C24" s="151" t="s">
        <v>120</v>
      </c>
      <c r="D24" s="146">
        <v>-775.54399999999998</v>
      </c>
      <c r="E24" s="146">
        <v>-855.07033333333334</v>
      </c>
      <c r="F24" s="146">
        <v>-1099.5709999999999</v>
      </c>
      <c r="G24" s="146">
        <v>-1038.741</v>
      </c>
      <c r="H24" s="146">
        <v>-875.9043333333334</v>
      </c>
      <c r="I24" s="146">
        <v>-1301.366</v>
      </c>
      <c r="J24" s="146">
        <v>-946.6783333333334</v>
      </c>
      <c r="K24" s="146">
        <v>-666.9043333333334</v>
      </c>
      <c r="L24" s="146">
        <v>-505.51966666666669</v>
      </c>
      <c r="M24" s="146">
        <v>-805.25866666666661</v>
      </c>
      <c r="N24" s="146">
        <v>-1070.9490000000001</v>
      </c>
      <c r="O24" s="146">
        <v>-1033.618666666667</v>
      </c>
      <c r="P24" s="146">
        <v>-916.476</v>
      </c>
      <c r="Q24" s="152">
        <v>-985.44600000000003</v>
      </c>
      <c r="R24" s="147"/>
    </row>
    <row r="25" spans="2:24" x14ac:dyDescent="0.35">
      <c r="B25" s="140"/>
      <c r="C25" s="151" t="s">
        <v>121</v>
      </c>
      <c r="D25" s="146">
        <v>-1169.1790000000001</v>
      </c>
      <c r="E25" s="146">
        <v>-763.8033333333334</v>
      </c>
      <c r="F25" s="146">
        <v>-961.1726666666666</v>
      </c>
      <c r="G25" s="146">
        <v>-1357.117666666667</v>
      </c>
      <c r="H25" s="146">
        <v>-1340.874333333333</v>
      </c>
      <c r="I25" s="146">
        <v>-1079.8993333333331</v>
      </c>
      <c r="J25" s="146">
        <v>-923.75433333333342</v>
      </c>
      <c r="K25" s="146">
        <v>-923.90099999999995</v>
      </c>
      <c r="L25" s="146">
        <v>-1290.567666666667</v>
      </c>
      <c r="M25" s="146">
        <v>-944.60299999999995</v>
      </c>
      <c r="N25" s="146">
        <v>-973.75300000000004</v>
      </c>
      <c r="O25" s="146">
        <v>-1418.164</v>
      </c>
      <c r="P25" s="146">
        <v>-859.4043333333334</v>
      </c>
      <c r="Q25" s="152">
        <v>-923.71400000000006</v>
      </c>
      <c r="R25" s="147"/>
    </row>
    <row r="26" spans="2:24" x14ac:dyDescent="0.35">
      <c r="B26" s="140"/>
      <c r="C26" s="151" t="s">
        <v>122</v>
      </c>
      <c r="D26" s="146">
        <v>-897.31033333333335</v>
      </c>
      <c r="E26" s="146">
        <v>-961.08100000000002</v>
      </c>
      <c r="F26" s="146">
        <v>-1162.4359999999999</v>
      </c>
      <c r="G26" s="146">
        <v>-1048.5456666666671</v>
      </c>
      <c r="H26" s="146">
        <v>-978.02833333333342</v>
      </c>
      <c r="I26" s="146">
        <v>-699.88233333333335</v>
      </c>
      <c r="J26" s="146">
        <v>-705.57299999999998</v>
      </c>
      <c r="K26" s="146">
        <v>-661.29433333333338</v>
      </c>
      <c r="L26" s="146">
        <v>-698.423</v>
      </c>
      <c r="M26" s="146">
        <v>-603.21433333333334</v>
      </c>
      <c r="N26" s="146">
        <v>-745.52133333333336</v>
      </c>
      <c r="O26" s="146">
        <v>-628.85166666666657</v>
      </c>
      <c r="P26" s="146">
        <v>-314.14166666666671</v>
      </c>
      <c r="Q26" s="152">
        <v>-293.11700000000002</v>
      </c>
      <c r="R26" s="147"/>
    </row>
    <row r="27" spans="2:24" x14ac:dyDescent="0.35">
      <c r="B27" s="140"/>
      <c r="C27" s="158" t="s">
        <v>123</v>
      </c>
      <c r="D27" s="154">
        <f>SUM(D15:D26)</f>
        <v>-15853.210999999999</v>
      </c>
      <c r="E27" s="154">
        <f t="shared" ref="E27:Q27" si="1">SUM(E15:E26)</f>
        <v>-13241.477333333336</v>
      </c>
      <c r="F27" s="154">
        <f t="shared" si="1"/>
        <v>-16093.681999999997</v>
      </c>
      <c r="G27" s="154">
        <f t="shared" si="1"/>
        <v>-16603.088333333333</v>
      </c>
      <c r="H27" s="154">
        <f t="shared" si="1"/>
        <v>-15879.721</v>
      </c>
      <c r="I27" s="154">
        <f t="shared" si="1"/>
        <v>-15825.751333333334</v>
      </c>
      <c r="J27" s="154">
        <f t="shared" si="1"/>
        <v>-16046.367333333334</v>
      </c>
      <c r="K27" s="154">
        <f t="shared" si="1"/>
        <v>-14601.396333333334</v>
      </c>
      <c r="L27" s="154">
        <f t="shared" si="1"/>
        <v>-16094.422666666669</v>
      </c>
      <c r="M27" s="154">
        <f t="shared" si="1"/>
        <v>-17024.571666666667</v>
      </c>
      <c r="N27" s="154">
        <f t="shared" si="1"/>
        <v>-20182.202333333335</v>
      </c>
      <c r="O27" s="154">
        <f t="shared" si="1"/>
        <v>-19753.249999999996</v>
      </c>
      <c r="P27" s="154">
        <f t="shared" si="1"/>
        <v>-17048.181333333334</v>
      </c>
      <c r="Q27" s="155">
        <f t="shared" si="1"/>
        <v>-16158.138333333332</v>
      </c>
      <c r="R27" s="147"/>
      <c r="X27"/>
    </row>
    <row r="28" spans="2:24" x14ac:dyDescent="0.35">
      <c r="B28" s="140"/>
      <c r="C28" s="159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47"/>
      <c r="T28"/>
      <c r="X28"/>
    </row>
    <row r="29" spans="2:24" x14ac:dyDescent="0.35">
      <c r="B29" s="140"/>
      <c r="C29" s="160" t="s">
        <v>124</v>
      </c>
      <c r="D29" s="154">
        <f>D11+D27</f>
        <v>-91201.964003211877</v>
      </c>
      <c r="E29" s="154">
        <f t="shared" ref="E29:Q29" si="2">E11+E27</f>
        <v>-84018.110490213789</v>
      </c>
      <c r="F29" s="154">
        <f t="shared" si="2"/>
        <v>-93473.68917253839</v>
      </c>
      <c r="G29" s="154">
        <f t="shared" si="2"/>
        <v>-93476.307013550133</v>
      </c>
      <c r="H29" s="154">
        <f t="shared" si="2"/>
        <v>-93098.576284552837</v>
      </c>
      <c r="I29" s="154">
        <f t="shared" si="2"/>
        <v>-92857.306219512204</v>
      </c>
      <c r="J29" s="154">
        <f t="shared" si="2"/>
        <v>-96396.505869918692</v>
      </c>
      <c r="K29" s="154">
        <f t="shared" si="2"/>
        <v>-95567.576097560974</v>
      </c>
      <c r="L29" s="154">
        <f t="shared" si="2"/>
        <v>-96215.668284552841</v>
      </c>
      <c r="M29" s="154">
        <f t="shared" si="2"/>
        <v>-96373.601186991873</v>
      </c>
      <c r="N29" s="154">
        <f t="shared" si="2"/>
        <v>-102188.73866666667</v>
      </c>
      <c r="O29" s="154">
        <f t="shared" si="2"/>
        <v>-101045.83097560977</v>
      </c>
      <c r="P29" s="154">
        <f t="shared" si="2"/>
        <v>-97489.217430894292</v>
      </c>
      <c r="Q29" s="161">
        <f t="shared" si="2"/>
        <v>-100516.44247154471</v>
      </c>
      <c r="R29" s="147"/>
      <c r="T29"/>
      <c r="X29"/>
    </row>
    <row r="30" spans="2:24" x14ac:dyDescent="0.35">
      <c r="B30" s="140"/>
      <c r="C30" s="162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7"/>
      <c r="T30"/>
      <c r="X30"/>
    </row>
    <row r="31" spans="2:24" s="29" customFormat="1" x14ac:dyDescent="0.35">
      <c r="B31" s="163"/>
      <c r="C31" s="164" t="s">
        <v>125</v>
      </c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6"/>
      <c r="R31" s="167"/>
      <c r="T31" s="30"/>
      <c r="U31" s="30"/>
      <c r="X31" s="30"/>
    </row>
    <row r="32" spans="2:24" s="29" customFormat="1" x14ac:dyDescent="0.35">
      <c r="B32" s="163"/>
      <c r="C32" s="168" t="s">
        <v>126</v>
      </c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70"/>
      <c r="R32" s="167"/>
      <c r="T32" s="30"/>
      <c r="U32" s="30"/>
      <c r="X32" s="30"/>
    </row>
    <row r="33" spans="2:24" s="29" customFormat="1" x14ac:dyDescent="0.35">
      <c r="B33" s="163"/>
      <c r="C33" s="171" t="s">
        <v>108</v>
      </c>
      <c r="D33" s="169">
        <v>-765.27</v>
      </c>
      <c r="E33" s="169">
        <v>-549.82033333333334</v>
      </c>
      <c r="F33" s="169">
        <v>-458.5863333333333</v>
      </c>
      <c r="G33" s="169">
        <v>-306.053</v>
      </c>
      <c r="H33" s="169">
        <v>-298.57666666666671</v>
      </c>
      <c r="I33" s="169">
        <v>-255.84533333333329</v>
      </c>
      <c r="J33" s="169">
        <v>-215.14166666666671</v>
      </c>
      <c r="K33" s="169">
        <v>-159.0453333333333</v>
      </c>
      <c r="L33" s="169">
        <v>-160.68799999999999</v>
      </c>
      <c r="M33" s="169">
        <v>-459.34533333333331</v>
      </c>
      <c r="N33" s="169">
        <v>-422.34500000000003</v>
      </c>
      <c r="O33" s="169">
        <v>-506.37400000000002</v>
      </c>
      <c r="P33" s="169">
        <v>-607.57766666666657</v>
      </c>
      <c r="Q33" s="170">
        <v>-690.95766666666668</v>
      </c>
      <c r="R33" s="167"/>
      <c r="T33" s="30"/>
      <c r="U33" s="30"/>
      <c r="X33" s="30"/>
    </row>
    <row r="34" spans="2:24" s="29" customFormat="1" x14ac:dyDescent="0.35">
      <c r="B34" s="163"/>
      <c r="C34" s="171" t="s">
        <v>109</v>
      </c>
      <c r="D34" s="169">
        <v>-916.8463333333334</v>
      </c>
      <c r="E34" s="169">
        <v>-335.97300000000001</v>
      </c>
      <c r="F34" s="169">
        <v>-461.846</v>
      </c>
      <c r="G34" s="169">
        <v>-338.98700000000002</v>
      </c>
      <c r="H34" s="169">
        <v>-257.76666666666671</v>
      </c>
      <c r="I34" s="169">
        <v>-332.18533333333329</v>
      </c>
      <c r="J34" s="169">
        <v>-238.94566666666671</v>
      </c>
      <c r="K34" s="169">
        <v>-244.02766666666659</v>
      </c>
      <c r="L34" s="169">
        <v>-255.57400000000001</v>
      </c>
      <c r="M34" s="169">
        <v>-1124.2256666666669</v>
      </c>
      <c r="N34" s="169">
        <v>-1155.7260000000001</v>
      </c>
      <c r="O34" s="169">
        <v>-1186.390333333333</v>
      </c>
      <c r="P34" s="169">
        <v>-1018.3506666666671</v>
      </c>
      <c r="Q34" s="170">
        <v>-2081.8783333333331</v>
      </c>
      <c r="R34" s="167"/>
      <c r="T34" s="30"/>
      <c r="U34" s="30"/>
      <c r="X34" s="30"/>
    </row>
    <row r="35" spans="2:24" s="29" customFormat="1" x14ac:dyDescent="0.35">
      <c r="B35" s="163"/>
      <c r="C35" s="151" t="s">
        <v>114</v>
      </c>
      <c r="D35" s="169">
        <v>-978.66633333333334</v>
      </c>
      <c r="E35" s="169">
        <v>-438.1153333333333</v>
      </c>
      <c r="F35" s="169">
        <v>-423.34966666666668</v>
      </c>
      <c r="G35" s="169">
        <v>-495.33</v>
      </c>
      <c r="H35" s="169">
        <v>-358.89333333333332</v>
      </c>
      <c r="I35" s="169">
        <v>-214.58066666666659</v>
      </c>
      <c r="J35" s="169">
        <v>-220.96799999999999</v>
      </c>
      <c r="K35" s="169">
        <v>-310.79399999999998</v>
      </c>
      <c r="L35" s="169">
        <v>-361.29866666666669</v>
      </c>
      <c r="M35" s="169">
        <v>-343.06799999999998</v>
      </c>
      <c r="N35" s="169">
        <v>-308.09899999999999</v>
      </c>
      <c r="O35" s="169">
        <v>-233.0753333333333</v>
      </c>
      <c r="P35" s="169">
        <v>-236.97300000000001</v>
      </c>
      <c r="Q35" s="170">
        <v>-316.98700000000002</v>
      </c>
      <c r="R35" s="167"/>
      <c r="T35" s="30"/>
      <c r="U35" s="30"/>
      <c r="X35" s="30"/>
    </row>
    <row r="36" spans="2:24" s="29" customFormat="1" x14ac:dyDescent="0.35">
      <c r="B36" s="163"/>
      <c r="C36" s="168" t="s">
        <v>127</v>
      </c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70"/>
      <c r="R36" s="167"/>
      <c r="T36" s="30"/>
      <c r="U36" s="30"/>
      <c r="X36" s="30"/>
    </row>
    <row r="37" spans="2:24" s="29" customFormat="1" x14ac:dyDescent="0.35">
      <c r="B37" s="163"/>
      <c r="C37" s="171" t="s">
        <v>116</v>
      </c>
      <c r="D37" s="169">
        <v>-9879.8150000000005</v>
      </c>
      <c r="E37" s="169">
        <v>-9975.8633333333346</v>
      </c>
      <c r="F37" s="169">
        <v>-9332.0773333333345</v>
      </c>
      <c r="G37" s="169">
        <v>-9440.8196666666663</v>
      </c>
      <c r="H37" s="169">
        <v>-9616.592333333334</v>
      </c>
      <c r="I37" s="169">
        <v>-9545.5103333333336</v>
      </c>
      <c r="J37" s="169">
        <v>-10006.304</v>
      </c>
      <c r="K37" s="169">
        <v>-10371.96966666667</v>
      </c>
      <c r="L37" s="169">
        <v>-10534.17933333333</v>
      </c>
      <c r="M37" s="169">
        <v>-10680.677333333329</v>
      </c>
      <c r="N37" s="169">
        <v>-10110.54733333333</v>
      </c>
      <c r="O37" s="169">
        <v>-10370.008</v>
      </c>
      <c r="P37" s="169">
        <v>-11468.82</v>
      </c>
      <c r="Q37" s="170">
        <v>-10328.88266666667</v>
      </c>
      <c r="R37" s="167"/>
      <c r="T37" s="30"/>
      <c r="U37" s="30"/>
      <c r="X37" s="30"/>
    </row>
    <row r="38" spans="2:24" s="29" customFormat="1" x14ac:dyDescent="0.35">
      <c r="B38" s="163"/>
      <c r="C38" s="171" t="s">
        <v>117</v>
      </c>
      <c r="D38" s="169">
        <v>-5286.7430000000004</v>
      </c>
      <c r="E38" s="169">
        <v>-4868.2736666666669</v>
      </c>
      <c r="F38" s="169">
        <v>-4777.3146666666671</v>
      </c>
      <c r="G38" s="169">
        <v>-4625.8116666666674</v>
      </c>
      <c r="H38" s="169">
        <v>-4884.2676666666666</v>
      </c>
      <c r="I38" s="169">
        <v>-4735.6136666666671</v>
      </c>
      <c r="J38" s="169">
        <v>-4763.0110000000004</v>
      </c>
      <c r="K38" s="169">
        <v>-4844.3890000000001</v>
      </c>
      <c r="L38" s="169">
        <v>-4765.2476666666671</v>
      </c>
      <c r="M38" s="169">
        <v>-5184.7253333333329</v>
      </c>
      <c r="N38" s="169">
        <v>-5429.6293333333333</v>
      </c>
      <c r="O38" s="169">
        <v>-6127.55</v>
      </c>
      <c r="P38" s="169">
        <v>-6077.1149999999998</v>
      </c>
      <c r="Q38" s="170">
        <v>-6082.5050000000001</v>
      </c>
      <c r="R38" s="167"/>
      <c r="T38" s="30"/>
      <c r="U38" s="30"/>
      <c r="X38" s="30"/>
    </row>
    <row r="39" spans="2:24" s="29" customFormat="1" x14ac:dyDescent="0.35">
      <c r="B39" s="163"/>
      <c r="C39" s="168" t="s">
        <v>128</v>
      </c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70"/>
      <c r="R39" s="167"/>
      <c r="T39" s="30"/>
      <c r="U39" s="30"/>
      <c r="X39" s="30"/>
    </row>
    <row r="40" spans="2:24" s="29" customFormat="1" x14ac:dyDescent="0.35">
      <c r="B40" s="163"/>
      <c r="C40" s="171" t="s">
        <v>119</v>
      </c>
      <c r="D40" s="169">
        <v>-1370.031666666667</v>
      </c>
      <c r="E40" s="169">
        <v>-1250.194</v>
      </c>
      <c r="F40" s="169">
        <v>-1318.1116666666669</v>
      </c>
      <c r="G40" s="169">
        <v>-1310.6279999999999</v>
      </c>
      <c r="H40" s="169">
        <v>-1235.281666666667</v>
      </c>
      <c r="I40" s="169">
        <v>-1179.163333333333</v>
      </c>
      <c r="J40" s="169">
        <v>-1174.323333333333</v>
      </c>
      <c r="K40" s="169">
        <v>-1154.0540000000001</v>
      </c>
      <c r="L40" s="169">
        <v>-1124.2733333333331</v>
      </c>
      <c r="M40" s="169">
        <v>-1215.3679999999999</v>
      </c>
      <c r="N40" s="169">
        <v>-1241.2656666666669</v>
      </c>
      <c r="O40" s="169">
        <v>-1221.828666666667</v>
      </c>
      <c r="P40" s="169">
        <v>-1203.3340000000001</v>
      </c>
      <c r="Q40" s="170">
        <v>-1312.8023333333331</v>
      </c>
      <c r="R40" s="167"/>
      <c r="T40" s="30"/>
      <c r="U40" s="30"/>
      <c r="X40" s="30"/>
    </row>
    <row r="41" spans="2:24" s="29" customFormat="1" x14ac:dyDescent="0.35">
      <c r="B41" s="163"/>
      <c r="C41" s="171" t="s">
        <v>87</v>
      </c>
      <c r="D41" s="169">
        <v>-14083.795</v>
      </c>
      <c r="E41" s="169">
        <v>-13296.14366666667</v>
      </c>
      <c r="F41" s="169">
        <v>-14078.93666666667</v>
      </c>
      <c r="G41" s="169">
        <v>-14036.425333333331</v>
      </c>
      <c r="H41" s="169">
        <v>-14208.227000000001</v>
      </c>
      <c r="I41" s="169">
        <v>-13797.43933333333</v>
      </c>
      <c r="J41" s="169">
        <v>-13492.926333333329</v>
      </c>
      <c r="K41" s="169">
        <v>-13635.207666666671</v>
      </c>
      <c r="L41" s="169">
        <v>-13657.09766666667</v>
      </c>
      <c r="M41" s="169">
        <v>-14216.46966666667</v>
      </c>
      <c r="N41" s="169">
        <v>-13861.36033333333</v>
      </c>
      <c r="O41" s="169">
        <v>-13008.028</v>
      </c>
      <c r="P41" s="169">
        <v>-12728.50333333333</v>
      </c>
      <c r="Q41" s="170">
        <v>-12956.405000000001</v>
      </c>
      <c r="R41" s="167"/>
      <c r="T41" s="30"/>
      <c r="U41" s="30"/>
      <c r="X41" s="30"/>
    </row>
    <row r="42" spans="2:24" s="29" customFormat="1" x14ac:dyDescent="0.35">
      <c r="B42" s="163"/>
      <c r="C42" s="151" t="s">
        <v>120</v>
      </c>
      <c r="D42" s="169">
        <v>-136.72633333333329</v>
      </c>
      <c r="E42" s="169">
        <v>-135.87933333333331</v>
      </c>
      <c r="F42" s="169">
        <v>-166.87</v>
      </c>
      <c r="G42" s="169">
        <v>-297.13200000000001</v>
      </c>
      <c r="H42" s="169">
        <v>-320.5913333333333</v>
      </c>
      <c r="I42" s="169">
        <v>-321.14499999999998</v>
      </c>
      <c r="J42" s="169">
        <v>-347.54500000000002</v>
      </c>
      <c r="K42" s="169">
        <v>-457.31400000000002</v>
      </c>
      <c r="L42" s="169">
        <v>-437.85133333333329</v>
      </c>
      <c r="M42" s="169">
        <v>-490.2113333333333</v>
      </c>
      <c r="N42" s="169">
        <v>-354.04233333333332</v>
      </c>
      <c r="O42" s="169">
        <v>-307.34366666666671</v>
      </c>
      <c r="P42" s="169">
        <v>-330.7113333333333</v>
      </c>
      <c r="Q42" s="170">
        <v>-584.34199999999998</v>
      </c>
      <c r="R42" s="167"/>
      <c r="T42" s="30"/>
      <c r="U42" s="30"/>
      <c r="X42" s="30"/>
    </row>
    <row r="43" spans="2:24" s="29" customFormat="1" x14ac:dyDescent="0.35">
      <c r="B43" s="163"/>
      <c r="C43" s="151" t="s">
        <v>121</v>
      </c>
      <c r="D43" s="169">
        <v>-125.081</v>
      </c>
      <c r="E43" s="169">
        <v>-25.105666666666671</v>
      </c>
      <c r="F43" s="169">
        <v>-27.72</v>
      </c>
      <c r="G43" s="169">
        <v>-14.574999999999999</v>
      </c>
      <c r="H43" s="169">
        <v>-137.70166666666671</v>
      </c>
      <c r="I43" s="169">
        <v>-98.783666666666676</v>
      </c>
      <c r="J43" s="169">
        <v>-124.73633333333331</v>
      </c>
      <c r="K43" s="169">
        <v>-212.542</v>
      </c>
      <c r="L43" s="169">
        <v>-179.53466666666671</v>
      </c>
      <c r="M43" s="169">
        <v>-72.86033333333333</v>
      </c>
      <c r="N43" s="169">
        <v>-84.813666666666677</v>
      </c>
      <c r="O43" s="169">
        <v>-199.12933333333331</v>
      </c>
      <c r="P43" s="169">
        <v>-418.88733333333329</v>
      </c>
      <c r="Q43" s="170">
        <v>-506.74433333333332</v>
      </c>
      <c r="R43" s="167"/>
      <c r="T43" s="30"/>
      <c r="U43" s="30"/>
      <c r="X43" s="30"/>
    </row>
    <row r="44" spans="2:24" s="29" customFormat="1" x14ac:dyDescent="0.35">
      <c r="B44" s="163"/>
      <c r="C44" s="151" t="s">
        <v>122</v>
      </c>
      <c r="D44" s="169">
        <v>-404.69366666666667</v>
      </c>
      <c r="E44" s="169">
        <v>-393.59100000000001</v>
      </c>
      <c r="F44" s="169">
        <v>-477.38533333333328</v>
      </c>
      <c r="G44" s="169">
        <v>-574.65099999999995</v>
      </c>
      <c r="H44" s="169">
        <v>-506.17966666666672</v>
      </c>
      <c r="I44" s="169">
        <v>-535.41399999999999</v>
      </c>
      <c r="J44" s="169">
        <v>-534.38</v>
      </c>
      <c r="K44" s="169">
        <v>-551.16233333333332</v>
      </c>
      <c r="L44" s="169">
        <v>-599.21766666666667</v>
      </c>
      <c r="M44" s="169">
        <v>-545.75400000000002</v>
      </c>
      <c r="N44" s="169">
        <v>-512.72466666666674</v>
      </c>
      <c r="O44" s="169">
        <v>-527.17499999999995</v>
      </c>
      <c r="P44" s="169">
        <v>-489.65766666666673</v>
      </c>
      <c r="Q44" s="170">
        <v>-610.25433333333342</v>
      </c>
      <c r="R44" s="167"/>
      <c r="T44" s="30"/>
      <c r="U44" s="30"/>
      <c r="X44" s="30"/>
    </row>
    <row r="45" spans="2:24" s="29" customFormat="1" x14ac:dyDescent="0.35">
      <c r="B45" s="163"/>
      <c r="C45" s="172" t="s">
        <v>129</v>
      </c>
      <c r="D45" s="173">
        <f>SUM(D33:D44)</f>
        <v>-33947.668333333335</v>
      </c>
      <c r="E45" s="173">
        <f t="shared" ref="E45:Q45" si="3">SUM(E33:E44)</f>
        <v>-31268.95933333334</v>
      </c>
      <c r="F45" s="173">
        <f t="shared" si="3"/>
        <v>-31522.197666666671</v>
      </c>
      <c r="G45" s="173">
        <f t="shared" si="3"/>
        <v>-31440.412666666667</v>
      </c>
      <c r="H45" s="173">
        <f t="shared" si="3"/>
        <v>-31824.078000000001</v>
      </c>
      <c r="I45" s="173">
        <f t="shared" si="3"/>
        <v>-31015.680666666663</v>
      </c>
      <c r="J45" s="173">
        <f t="shared" si="3"/>
        <v>-31118.281333333329</v>
      </c>
      <c r="K45" s="173">
        <f t="shared" si="3"/>
        <v>-31940.505666666671</v>
      </c>
      <c r="L45" s="173">
        <f t="shared" si="3"/>
        <v>-32074.962333333333</v>
      </c>
      <c r="M45" s="173">
        <f t="shared" si="3"/>
        <v>-34332.704999999994</v>
      </c>
      <c r="N45" s="173">
        <f t="shared" si="3"/>
        <v>-33480.55333333333</v>
      </c>
      <c r="O45" s="173">
        <f t="shared" si="3"/>
        <v>-33686.902333333339</v>
      </c>
      <c r="P45" s="173">
        <f t="shared" si="3"/>
        <v>-34579.929999999993</v>
      </c>
      <c r="Q45" s="174">
        <f t="shared" si="3"/>
        <v>-35471.758666666668</v>
      </c>
      <c r="R45" s="167"/>
      <c r="U45" s="30"/>
    </row>
    <row r="46" spans="2:24" s="29" customFormat="1" x14ac:dyDescent="0.35">
      <c r="B46" s="163"/>
      <c r="C46" s="175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167"/>
      <c r="U46" s="30"/>
    </row>
    <row r="47" spans="2:24" s="29" customFormat="1" x14ac:dyDescent="0.35">
      <c r="B47" s="163"/>
      <c r="C47" s="177" t="s">
        <v>130</v>
      </c>
      <c r="D47" s="178">
        <f>D29-D45</f>
        <v>-57254.295669878542</v>
      </c>
      <c r="E47" s="178">
        <f t="shared" ref="E47:Q47" si="4">E29-E45</f>
        <v>-52749.151156880449</v>
      </c>
      <c r="F47" s="178">
        <f t="shared" si="4"/>
        <v>-61951.491505871716</v>
      </c>
      <c r="G47" s="178">
        <f t="shared" si="4"/>
        <v>-62035.894346883462</v>
      </c>
      <c r="H47" s="178">
        <f t="shared" si="4"/>
        <v>-61274.498284552836</v>
      </c>
      <c r="I47" s="178">
        <f t="shared" si="4"/>
        <v>-61841.625552845537</v>
      </c>
      <c r="J47" s="178">
        <f t="shared" si="4"/>
        <v>-65278.22453658536</v>
      </c>
      <c r="K47" s="178">
        <f t="shared" si="4"/>
        <v>-63627.070430894302</v>
      </c>
      <c r="L47" s="178">
        <f t="shared" si="4"/>
        <v>-64140.705951219512</v>
      </c>
      <c r="M47" s="178">
        <f t="shared" si="4"/>
        <v>-62040.896186991878</v>
      </c>
      <c r="N47" s="178">
        <f t="shared" si="4"/>
        <v>-68708.185333333342</v>
      </c>
      <c r="O47" s="178">
        <f t="shared" si="4"/>
        <v>-67358.928642276442</v>
      </c>
      <c r="P47" s="178">
        <f t="shared" si="4"/>
        <v>-62909.287430894299</v>
      </c>
      <c r="Q47" s="179">
        <f t="shared" si="4"/>
        <v>-65044.683804878041</v>
      </c>
      <c r="R47" s="167"/>
      <c r="U47" s="30"/>
    </row>
    <row r="48" spans="2:24" s="29" customFormat="1" x14ac:dyDescent="0.35">
      <c r="B48" s="163"/>
      <c r="C48" s="175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167"/>
      <c r="U48" s="30"/>
    </row>
    <row r="49" spans="2:24" s="29" customFormat="1" x14ac:dyDescent="0.35">
      <c r="B49" s="163"/>
      <c r="C49" s="180" t="s">
        <v>131</v>
      </c>
      <c r="D49" s="178">
        <f>D45+D47</f>
        <v>-91201.964003211877</v>
      </c>
      <c r="E49" s="178">
        <f t="shared" ref="E49:Q49" si="5">E45+E47</f>
        <v>-84018.110490213789</v>
      </c>
      <c r="F49" s="178">
        <f t="shared" si="5"/>
        <v>-93473.68917253839</v>
      </c>
      <c r="G49" s="178">
        <f t="shared" si="5"/>
        <v>-93476.307013550133</v>
      </c>
      <c r="H49" s="178">
        <f t="shared" si="5"/>
        <v>-93098.576284552837</v>
      </c>
      <c r="I49" s="178">
        <f t="shared" si="5"/>
        <v>-92857.306219512204</v>
      </c>
      <c r="J49" s="178">
        <f t="shared" si="5"/>
        <v>-96396.505869918692</v>
      </c>
      <c r="K49" s="178">
        <f t="shared" si="5"/>
        <v>-95567.576097560974</v>
      </c>
      <c r="L49" s="178">
        <f t="shared" si="5"/>
        <v>-96215.668284552841</v>
      </c>
      <c r="M49" s="178">
        <f t="shared" si="5"/>
        <v>-96373.601186991873</v>
      </c>
      <c r="N49" s="178">
        <f t="shared" si="5"/>
        <v>-102188.73866666667</v>
      </c>
      <c r="O49" s="178">
        <f t="shared" si="5"/>
        <v>-101045.83097560977</v>
      </c>
      <c r="P49" s="178">
        <f t="shared" si="5"/>
        <v>-97489.217430894292</v>
      </c>
      <c r="Q49" s="179">
        <f t="shared" si="5"/>
        <v>-100516.44247154471</v>
      </c>
      <c r="R49" s="167"/>
      <c r="U49" s="30"/>
    </row>
    <row r="50" spans="2:24" s="29" customFormat="1" ht="15" thickBot="1" x14ac:dyDescent="0.4">
      <c r="B50" s="181"/>
      <c r="C50" s="182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4"/>
      <c r="U50" s="30"/>
    </row>
    <row r="51" spans="2:24" s="29" customFormat="1" ht="15" thickBot="1" x14ac:dyDescent="0.4">
      <c r="C51" s="33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U51" s="30"/>
    </row>
    <row r="52" spans="2:24" x14ac:dyDescent="0.35">
      <c r="B52" s="137"/>
      <c r="C52" s="185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9"/>
      <c r="T52"/>
      <c r="X52"/>
    </row>
    <row r="53" spans="2:24" x14ac:dyDescent="0.35">
      <c r="B53" s="140"/>
      <c r="C53" s="141" t="s">
        <v>132</v>
      </c>
      <c r="D53" s="142">
        <v>2008</v>
      </c>
      <c r="E53" s="142">
        <v>2009</v>
      </c>
      <c r="F53" s="142">
        <v>2010</v>
      </c>
      <c r="G53" s="142">
        <v>2011</v>
      </c>
      <c r="H53" s="142">
        <v>2012</v>
      </c>
      <c r="I53" s="142">
        <v>2013</v>
      </c>
      <c r="J53" s="142">
        <v>2014</v>
      </c>
      <c r="K53" s="142">
        <v>2015</v>
      </c>
      <c r="L53" s="142">
        <v>2016</v>
      </c>
      <c r="M53" s="142">
        <v>2017</v>
      </c>
      <c r="N53" s="142">
        <v>2018</v>
      </c>
      <c r="O53" s="142">
        <v>2019</v>
      </c>
      <c r="P53" s="142">
        <v>2020</v>
      </c>
      <c r="Q53" s="143">
        <v>2021</v>
      </c>
      <c r="R53" s="147"/>
      <c r="T53"/>
      <c r="X53"/>
    </row>
    <row r="54" spans="2:24" x14ac:dyDescent="0.35">
      <c r="B54" s="140"/>
      <c r="C54" s="146"/>
      <c r="D54" s="146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7"/>
      <c r="T54"/>
      <c r="X54"/>
    </row>
    <row r="55" spans="2:24" x14ac:dyDescent="0.35">
      <c r="B55" s="140"/>
      <c r="C55" s="148" t="s">
        <v>133</v>
      </c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50"/>
      <c r="R55" s="147"/>
      <c r="T55"/>
      <c r="X55"/>
    </row>
    <row r="56" spans="2:24" x14ac:dyDescent="0.35">
      <c r="B56" s="140"/>
      <c r="C56" s="186" t="s">
        <v>134</v>
      </c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8"/>
      <c r="R56" s="147"/>
      <c r="T56"/>
      <c r="X56"/>
    </row>
    <row r="57" spans="2:24" x14ac:dyDescent="0.35">
      <c r="B57" s="140"/>
      <c r="C57" s="151" t="s">
        <v>110</v>
      </c>
      <c r="D57" s="146">
        <v>8978.2000000000007</v>
      </c>
      <c r="E57" s="146">
        <v>9232.3036666666667</v>
      </c>
      <c r="F57" s="146">
        <v>7877.1</v>
      </c>
      <c r="G57" s="146">
        <v>7877.1036666666669</v>
      </c>
      <c r="H57" s="146">
        <v>10333.4</v>
      </c>
      <c r="I57" s="146">
        <v>10079.299999999999</v>
      </c>
      <c r="J57" s="146">
        <v>9825.2000000000007</v>
      </c>
      <c r="K57" s="146">
        <v>10587.503666666669</v>
      </c>
      <c r="L57" s="146">
        <v>10502.8</v>
      </c>
      <c r="M57" s="146">
        <v>10756.9</v>
      </c>
      <c r="N57" s="146">
        <v>10418.1</v>
      </c>
      <c r="O57" s="146">
        <v>8978.2000000000007</v>
      </c>
      <c r="P57" s="146">
        <v>8131.2</v>
      </c>
      <c r="Q57" s="152">
        <v>9486.4</v>
      </c>
      <c r="R57" s="147"/>
      <c r="T57"/>
      <c r="X57"/>
    </row>
    <row r="58" spans="2:24" x14ac:dyDescent="0.35">
      <c r="B58" s="140"/>
      <c r="C58" s="151" t="s">
        <v>9</v>
      </c>
      <c r="D58" s="146">
        <v>5386.5493365452176</v>
      </c>
      <c r="E58" s="146">
        <v>5388.2258235471254</v>
      </c>
      <c r="F58" s="146">
        <v>5385.0071725383932</v>
      </c>
      <c r="G58" s="146">
        <v>5386.4150135501359</v>
      </c>
      <c r="H58" s="146">
        <v>5393.2552845528453</v>
      </c>
      <c r="I58" s="146">
        <v>5375.3512195121957</v>
      </c>
      <c r="J58" s="146">
        <v>5390.6385365853666</v>
      </c>
      <c r="K58" s="146">
        <v>5413.7760975609763</v>
      </c>
      <c r="L58" s="146">
        <v>5415.8419512195132</v>
      </c>
      <c r="M58" s="146">
        <v>5490.6258536585374</v>
      </c>
      <c r="N58" s="146">
        <v>5607.14</v>
      </c>
      <c r="O58" s="146">
        <v>5740.1809756097573</v>
      </c>
      <c r="P58" s="146">
        <v>5735.6360975609759</v>
      </c>
      <c r="Q58" s="152">
        <v>5926.10780487805</v>
      </c>
      <c r="R58" s="147"/>
      <c r="T58"/>
      <c r="X58"/>
    </row>
    <row r="59" spans="2:24" x14ac:dyDescent="0.35">
      <c r="B59" s="140"/>
      <c r="C59" s="151" t="s">
        <v>135</v>
      </c>
      <c r="D59" s="146">
        <v>5623.6509999999998</v>
      </c>
      <c r="E59" s="146">
        <v>5528.2993333333325</v>
      </c>
      <c r="F59" s="146">
        <v>8830.271999999999</v>
      </c>
      <c r="G59" s="146">
        <v>8167.2470000000003</v>
      </c>
      <c r="H59" s="146">
        <v>6447.1733333333332</v>
      </c>
      <c r="I59" s="146">
        <v>6112.2196666666669</v>
      </c>
      <c r="J59" s="146">
        <v>6037.7716666666665</v>
      </c>
      <c r="K59" s="146">
        <v>5494.6246666666666</v>
      </c>
      <c r="L59" s="146">
        <v>6407.6869999999999</v>
      </c>
      <c r="M59" s="146">
        <v>6300.3966666666656</v>
      </c>
      <c r="N59" s="146">
        <v>5043.9949999999999</v>
      </c>
      <c r="O59" s="146">
        <v>7663.5460000000003</v>
      </c>
      <c r="P59" s="146">
        <v>5949.4966666666669</v>
      </c>
      <c r="Q59" s="152">
        <v>7481.7233333333334</v>
      </c>
      <c r="R59" s="147"/>
      <c r="T59"/>
      <c r="X59"/>
    </row>
    <row r="60" spans="2:24" x14ac:dyDescent="0.35">
      <c r="B60" s="140"/>
      <c r="C60" s="157" t="s">
        <v>120</v>
      </c>
      <c r="D60" s="146">
        <v>2491.9839999999999</v>
      </c>
      <c r="E60" s="146">
        <v>3378.338333333334</v>
      </c>
      <c r="F60" s="146">
        <v>3232.1153333333341</v>
      </c>
      <c r="G60" s="146">
        <v>2520.059666666667</v>
      </c>
      <c r="H60" s="146">
        <v>2986.4523333333341</v>
      </c>
      <c r="I60" s="146">
        <v>2606.9340000000002</v>
      </c>
      <c r="J60" s="146">
        <v>2238.973</v>
      </c>
      <c r="K60" s="146">
        <v>2646.116</v>
      </c>
      <c r="L60" s="146">
        <v>2923.1656666666659</v>
      </c>
      <c r="M60" s="146">
        <v>2609.002</v>
      </c>
      <c r="N60" s="146">
        <v>2264.2656666666671</v>
      </c>
      <c r="O60" s="146">
        <v>1896.436666666667</v>
      </c>
      <c r="P60" s="146">
        <v>1668.410333333333</v>
      </c>
      <c r="Q60" s="152">
        <v>2515.626666666667</v>
      </c>
      <c r="R60" s="147"/>
      <c r="T60"/>
      <c r="X60"/>
    </row>
    <row r="61" spans="2:24" x14ac:dyDescent="0.35">
      <c r="B61" s="140"/>
      <c r="C61" s="157" t="s">
        <v>136</v>
      </c>
      <c r="D61" s="146">
        <v>15053.727333333331</v>
      </c>
      <c r="E61" s="146">
        <v>12735.47366666667</v>
      </c>
      <c r="F61" s="146">
        <v>15694.70833333333</v>
      </c>
      <c r="G61" s="146">
        <v>17084.569333333329</v>
      </c>
      <c r="H61" s="146">
        <v>16102.236333333331</v>
      </c>
      <c r="I61" s="146">
        <v>17281.627</v>
      </c>
      <c r="J61" s="146">
        <v>17526.138666666669</v>
      </c>
      <c r="K61" s="146">
        <v>17935.327666666672</v>
      </c>
      <c r="L61" s="146">
        <v>19110.90866666667</v>
      </c>
      <c r="M61" s="146">
        <v>14085.731</v>
      </c>
      <c r="N61" s="146">
        <v>16733.273333333331</v>
      </c>
      <c r="O61" s="146">
        <v>16635.146000000001</v>
      </c>
      <c r="P61" s="146">
        <v>18415.092666666671</v>
      </c>
      <c r="Q61" s="152">
        <v>17466.225333333328</v>
      </c>
      <c r="R61" s="147"/>
      <c r="T61"/>
      <c r="X61"/>
    </row>
    <row r="62" spans="2:24" x14ac:dyDescent="0.35">
      <c r="B62" s="140"/>
      <c r="C62" s="157" t="s">
        <v>121</v>
      </c>
      <c r="D62" s="146">
        <v>6281.1943333333329</v>
      </c>
      <c r="E62" s="146">
        <v>4455.8286666666672</v>
      </c>
      <c r="F62" s="146">
        <v>2630.4740000000002</v>
      </c>
      <c r="G62" s="146">
        <v>2138.9609999999998</v>
      </c>
      <c r="H62" s="146">
        <v>1647.462666666667</v>
      </c>
      <c r="I62" s="146">
        <v>1676.440333333333</v>
      </c>
      <c r="J62" s="146">
        <v>1705.458333333333</v>
      </c>
      <c r="K62" s="146">
        <v>1872.1963333333331</v>
      </c>
      <c r="L62" s="146">
        <v>2038.9233333333329</v>
      </c>
      <c r="M62" s="146">
        <v>2528.903666666667</v>
      </c>
      <c r="N62" s="146">
        <v>2669.7513333333341</v>
      </c>
      <c r="O62" s="146">
        <v>2526.021666666667</v>
      </c>
      <c r="P62" s="146">
        <v>2382.3396666666658</v>
      </c>
      <c r="Q62" s="152">
        <v>2162.6403333333328</v>
      </c>
      <c r="R62" s="147"/>
      <c r="T62"/>
      <c r="X62"/>
    </row>
    <row r="63" spans="2:24" x14ac:dyDescent="0.35">
      <c r="B63" s="140"/>
      <c r="C63" s="157" t="s">
        <v>122</v>
      </c>
      <c r="D63" s="146">
        <v>22.78910333333334</v>
      </c>
      <c r="E63" s="146">
        <v>17.65192</v>
      </c>
      <c r="F63" s="146">
        <v>12.515029999999999</v>
      </c>
      <c r="G63" s="146">
        <v>9.8273633333333343</v>
      </c>
      <c r="H63" s="146">
        <v>7.1399166666666671</v>
      </c>
      <c r="I63" s="146">
        <v>9.0025466666666656</v>
      </c>
      <c r="J63" s="146">
        <v>10.865689999999999</v>
      </c>
      <c r="K63" s="146">
        <v>10.257976666666671</v>
      </c>
      <c r="L63" s="146">
        <v>9.6507766666666654</v>
      </c>
      <c r="M63" s="146">
        <v>9.3215833333333347</v>
      </c>
      <c r="N63" s="146">
        <v>8.9925366666666662</v>
      </c>
      <c r="O63" s="146">
        <v>9.5940166666666666</v>
      </c>
      <c r="P63" s="146">
        <v>10.19520333333333</v>
      </c>
      <c r="Q63" s="152">
        <v>9.482073333333334</v>
      </c>
      <c r="R63" s="147"/>
      <c r="T63"/>
      <c r="X63"/>
    </row>
    <row r="64" spans="2:24" x14ac:dyDescent="0.35">
      <c r="B64" s="140"/>
      <c r="C64" s="153" t="s">
        <v>111</v>
      </c>
      <c r="D64" s="154">
        <f>SUM(D57:D63)</f>
        <v>43838.095106545217</v>
      </c>
      <c r="E64" s="154">
        <f t="shared" ref="E64:Q64" si="6">SUM(E57:E63)</f>
        <v>40736.121410213796</v>
      </c>
      <c r="F64" s="154">
        <f t="shared" si="6"/>
        <v>43662.19186920506</v>
      </c>
      <c r="G64" s="154">
        <f t="shared" si="6"/>
        <v>43184.183043550132</v>
      </c>
      <c r="H64" s="154">
        <f t="shared" si="6"/>
        <v>42917.119867886177</v>
      </c>
      <c r="I64" s="154">
        <f t="shared" si="6"/>
        <v>43140.874766178866</v>
      </c>
      <c r="J64" s="154">
        <f t="shared" si="6"/>
        <v>42735.045893252041</v>
      </c>
      <c r="K64" s="154">
        <f t="shared" si="6"/>
        <v>43959.802407560986</v>
      </c>
      <c r="L64" s="154">
        <f t="shared" si="6"/>
        <v>46408.97739455285</v>
      </c>
      <c r="M64" s="154">
        <f t="shared" si="6"/>
        <v>41780.880770325202</v>
      </c>
      <c r="N64" s="154">
        <f t="shared" si="6"/>
        <v>42745.517869999996</v>
      </c>
      <c r="O64" s="154">
        <f t="shared" si="6"/>
        <v>43449.125325609763</v>
      </c>
      <c r="P64" s="154">
        <f t="shared" si="6"/>
        <v>42292.370634227649</v>
      </c>
      <c r="Q64" s="155">
        <f t="shared" si="6"/>
        <v>45048.205544878045</v>
      </c>
      <c r="R64" s="147"/>
      <c r="T64"/>
      <c r="X64"/>
    </row>
    <row r="65" spans="2:24" x14ac:dyDescent="0.35">
      <c r="B65" s="140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7"/>
      <c r="T65"/>
      <c r="X65"/>
    </row>
    <row r="66" spans="2:24" x14ac:dyDescent="0.35">
      <c r="B66" s="140"/>
      <c r="C66" s="148" t="s">
        <v>137</v>
      </c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50"/>
      <c r="R66" s="147"/>
      <c r="T66"/>
      <c r="X66"/>
    </row>
    <row r="67" spans="2:24" x14ac:dyDescent="0.35">
      <c r="B67" s="140"/>
      <c r="C67" s="186" t="s">
        <v>134</v>
      </c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8"/>
      <c r="R67" s="147"/>
      <c r="T67"/>
      <c r="X67"/>
    </row>
    <row r="68" spans="2:24" x14ac:dyDescent="0.35">
      <c r="B68" s="140"/>
      <c r="C68" s="151" t="s">
        <v>138</v>
      </c>
      <c r="D68" s="146">
        <v>2302.512666666667</v>
      </c>
      <c r="E68" s="146">
        <v>2353.3363333333341</v>
      </c>
      <c r="F68" s="146">
        <v>2418.2730000000001</v>
      </c>
      <c r="G68" s="146">
        <v>2510.768333333333</v>
      </c>
      <c r="H68" s="146">
        <v>1866.0913333333331</v>
      </c>
      <c r="I68" s="146">
        <v>1750.903</v>
      </c>
      <c r="J68" s="146">
        <v>1697.883</v>
      </c>
      <c r="K68" s="146">
        <v>1591.2270000000001</v>
      </c>
      <c r="L68" s="146">
        <v>2086.8429999999998</v>
      </c>
      <c r="M68" s="146">
        <v>2671.8083333333329</v>
      </c>
      <c r="N68" s="146">
        <v>2670.8036666666671</v>
      </c>
      <c r="O68" s="146">
        <v>2920.7640000000001</v>
      </c>
      <c r="P68" s="146">
        <v>2217.6550000000002</v>
      </c>
      <c r="Q68" s="152">
        <v>1661.3409999999999</v>
      </c>
      <c r="R68" s="147"/>
      <c r="T68"/>
      <c r="X68"/>
    </row>
    <row r="69" spans="2:24" x14ac:dyDescent="0.35">
      <c r="B69" s="140"/>
      <c r="C69" s="157" t="s">
        <v>120</v>
      </c>
      <c r="D69" s="146">
        <v>775.54399999999998</v>
      </c>
      <c r="E69" s="146">
        <v>855.07033333333334</v>
      </c>
      <c r="F69" s="146">
        <v>1099.5709999999999</v>
      </c>
      <c r="G69" s="146">
        <v>1038.741</v>
      </c>
      <c r="H69" s="146">
        <v>875.9043333333334</v>
      </c>
      <c r="I69" s="146">
        <v>1301.366</v>
      </c>
      <c r="J69" s="146">
        <v>946.6783333333334</v>
      </c>
      <c r="K69" s="146">
        <v>666.9043333333334</v>
      </c>
      <c r="L69" s="146">
        <v>505.51966666666669</v>
      </c>
      <c r="M69" s="146">
        <v>805.25866666666661</v>
      </c>
      <c r="N69" s="146">
        <v>1070.9490000000001</v>
      </c>
      <c r="O69" s="146">
        <v>1033.618666666667</v>
      </c>
      <c r="P69" s="146">
        <v>916.476</v>
      </c>
      <c r="Q69" s="152">
        <v>985.44600000000003</v>
      </c>
      <c r="R69" s="147"/>
      <c r="T69"/>
      <c r="X69"/>
    </row>
    <row r="70" spans="2:24" x14ac:dyDescent="0.35">
      <c r="B70" s="140"/>
      <c r="C70" s="157" t="s">
        <v>121</v>
      </c>
      <c r="D70" s="146">
        <v>1169.1790000000001</v>
      </c>
      <c r="E70" s="146">
        <v>763.8033333333334</v>
      </c>
      <c r="F70" s="146">
        <v>961.1726666666666</v>
      </c>
      <c r="G70" s="146">
        <v>1357.117666666667</v>
      </c>
      <c r="H70" s="146">
        <v>1340.874333333333</v>
      </c>
      <c r="I70" s="146">
        <v>1079.8993333333331</v>
      </c>
      <c r="J70" s="146">
        <v>923.75433333333342</v>
      </c>
      <c r="K70" s="146">
        <v>923.90099999999995</v>
      </c>
      <c r="L70" s="146">
        <v>1290.567666666667</v>
      </c>
      <c r="M70" s="146">
        <v>944.60299999999995</v>
      </c>
      <c r="N70" s="146">
        <v>973.75300000000004</v>
      </c>
      <c r="O70" s="146">
        <v>1418.164</v>
      </c>
      <c r="P70" s="146">
        <v>859.4043333333334</v>
      </c>
      <c r="Q70" s="152">
        <v>923.71400000000006</v>
      </c>
      <c r="R70" s="147"/>
      <c r="S70" s="9"/>
      <c r="T70"/>
      <c r="X70"/>
    </row>
    <row r="71" spans="2:24" x14ac:dyDescent="0.35">
      <c r="B71" s="140"/>
      <c r="C71" s="157" t="s">
        <v>122</v>
      </c>
      <c r="D71" s="146">
        <v>8.9731033333333343</v>
      </c>
      <c r="E71" s="146">
        <v>9.6108100000000007</v>
      </c>
      <c r="F71" s="146">
        <v>11.624359999999999</v>
      </c>
      <c r="G71" s="146">
        <v>10.485456666666671</v>
      </c>
      <c r="H71" s="146">
        <v>9.780283333333335</v>
      </c>
      <c r="I71" s="146">
        <v>6.9988233333333341</v>
      </c>
      <c r="J71" s="146">
        <v>7.0557299999999996</v>
      </c>
      <c r="K71" s="146">
        <v>6.6129433333333338</v>
      </c>
      <c r="L71" s="146">
        <v>6.9842300000000002</v>
      </c>
      <c r="M71" s="146">
        <v>6.0321433333333339</v>
      </c>
      <c r="N71" s="146">
        <v>7.4552133333333339</v>
      </c>
      <c r="O71" s="146">
        <v>6.2885166666666663</v>
      </c>
      <c r="P71" s="146">
        <v>3.1414166666666672</v>
      </c>
      <c r="Q71" s="152">
        <v>2.9311700000000003</v>
      </c>
      <c r="R71" s="147"/>
      <c r="T71"/>
      <c r="X71"/>
    </row>
    <row r="72" spans="2:24" x14ac:dyDescent="0.35">
      <c r="B72" s="140"/>
      <c r="C72" s="153" t="s">
        <v>123</v>
      </c>
      <c r="D72" s="154">
        <f>SUM(D68:D71)</f>
        <v>4256.2087700000011</v>
      </c>
      <c r="E72" s="154">
        <f>SUM(E68:E71)</f>
        <v>3981.8208100000011</v>
      </c>
      <c r="F72" s="154">
        <f t="shared" ref="F72:Q72" si="7">SUM(F68:F71)</f>
        <v>4490.6410266666662</v>
      </c>
      <c r="G72" s="154">
        <f t="shared" si="7"/>
        <v>4917.1124566666667</v>
      </c>
      <c r="H72" s="154">
        <f t="shared" si="7"/>
        <v>4092.6502833333334</v>
      </c>
      <c r="I72" s="154">
        <f t="shared" si="7"/>
        <v>4139.1671566666664</v>
      </c>
      <c r="J72" s="154">
        <f t="shared" si="7"/>
        <v>3575.3713966666669</v>
      </c>
      <c r="K72" s="154">
        <f t="shared" si="7"/>
        <v>3188.6452766666671</v>
      </c>
      <c r="L72" s="154">
        <f t="shared" si="7"/>
        <v>3889.9145633333337</v>
      </c>
      <c r="M72" s="154">
        <f t="shared" si="7"/>
        <v>4427.7021433333321</v>
      </c>
      <c r="N72" s="154">
        <f t="shared" si="7"/>
        <v>4722.9608800000005</v>
      </c>
      <c r="O72" s="154">
        <f t="shared" si="7"/>
        <v>5378.8351833333336</v>
      </c>
      <c r="P72" s="154">
        <f t="shared" si="7"/>
        <v>3996.6767500000005</v>
      </c>
      <c r="Q72" s="155">
        <f t="shared" si="7"/>
        <v>3573.4321699999996</v>
      </c>
      <c r="R72" s="147"/>
      <c r="T72"/>
      <c r="X72"/>
    </row>
    <row r="73" spans="2:24" x14ac:dyDescent="0.35">
      <c r="B73" s="140"/>
      <c r="C73" s="146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7"/>
      <c r="T73"/>
      <c r="X73"/>
    </row>
    <row r="74" spans="2:24" x14ac:dyDescent="0.35">
      <c r="B74" s="140"/>
      <c r="C74" s="141" t="s">
        <v>124</v>
      </c>
      <c r="D74" s="189">
        <f>D64+D72</f>
        <v>48094.303876545222</v>
      </c>
      <c r="E74" s="189">
        <f t="shared" ref="E74:Q74" si="8">E64+E72</f>
        <v>44717.942220213794</v>
      </c>
      <c r="F74" s="189">
        <f t="shared" si="8"/>
        <v>48152.832895871725</v>
      </c>
      <c r="G74" s="189">
        <f t="shared" si="8"/>
        <v>48101.295500216802</v>
      </c>
      <c r="H74" s="189">
        <f t="shared" si="8"/>
        <v>47009.770151219513</v>
      </c>
      <c r="I74" s="189">
        <f t="shared" si="8"/>
        <v>47280.041922845528</v>
      </c>
      <c r="J74" s="189">
        <f t="shared" si="8"/>
        <v>46310.417289918711</v>
      </c>
      <c r="K74" s="189">
        <f t="shared" si="8"/>
        <v>47148.447684227656</v>
      </c>
      <c r="L74" s="189">
        <f t="shared" si="8"/>
        <v>50298.891957886182</v>
      </c>
      <c r="M74" s="189">
        <f t="shared" si="8"/>
        <v>46208.582913658538</v>
      </c>
      <c r="N74" s="189">
        <f t="shared" si="8"/>
        <v>47468.478749999995</v>
      </c>
      <c r="O74" s="189">
        <f t="shared" si="8"/>
        <v>48827.960508943099</v>
      </c>
      <c r="P74" s="189">
        <f t="shared" si="8"/>
        <v>46289.047384227648</v>
      </c>
      <c r="Q74" s="161">
        <f t="shared" si="8"/>
        <v>48621.637714878045</v>
      </c>
      <c r="R74" s="147"/>
      <c r="T74"/>
      <c r="X74"/>
    </row>
    <row r="75" spans="2:24" x14ac:dyDescent="0.35">
      <c r="B75" s="140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7"/>
      <c r="T75"/>
      <c r="X75"/>
    </row>
    <row r="76" spans="2:24" x14ac:dyDescent="0.35">
      <c r="B76" s="140"/>
      <c r="C76" s="148" t="s">
        <v>139</v>
      </c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50"/>
      <c r="R76" s="147"/>
      <c r="T76"/>
      <c r="X76"/>
    </row>
    <row r="77" spans="2:24" x14ac:dyDescent="0.35">
      <c r="B77" s="140"/>
      <c r="C77" s="186" t="s">
        <v>140</v>
      </c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52"/>
      <c r="R77" s="147"/>
      <c r="T77"/>
      <c r="X77"/>
    </row>
    <row r="78" spans="2:24" x14ac:dyDescent="0.35">
      <c r="B78" s="140"/>
      <c r="C78" s="151" t="s">
        <v>134</v>
      </c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52"/>
      <c r="R78" s="147"/>
      <c r="T78"/>
      <c r="X78"/>
    </row>
    <row r="79" spans="2:24" x14ac:dyDescent="0.35">
      <c r="B79" s="140"/>
      <c r="C79" s="190" t="s">
        <v>141</v>
      </c>
      <c r="D79" s="146">
        <f t="shared" ref="D79:P79" si="9">D57+D68-D89-D93</f>
        <v>6266.3736666666691</v>
      </c>
      <c r="E79" s="146">
        <f t="shared" si="9"/>
        <v>6906.2473333333346</v>
      </c>
      <c r="F79" s="146">
        <f t="shared" si="9"/>
        <v>5635.215666666666</v>
      </c>
      <c r="G79" s="146">
        <f t="shared" si="9"/>
        <v>5583.3763333333327</v>
      </c>
      <c r="H79" s="146">
        <f t="shared" si="9"/>
        <v>7755.1210000000001</v>
      </c>
      <c r="I79" s="146">
        <f t="shared" si="9"/>
        <v>7629.1270000000004</v>
      </c>
      <c r="J79" s="146">
        <f t="shared" si="9"/>
        <v>7451.1140000000005</v>
      </c>
      <c r="K79" s="146">
        <f t="shared" si="9"/>
        <v>8020.9140000000025</v>
      </c>
      <c r="L79" s="146">
        <f t="shared" si="9"/>
        <v>8374.1936666666661</v>
      </c>
      <c r="M79" s="146">
        <f t="shared" si="9"/>
        <v>9231.4493333333339</v>
      </c>
      <c r="N79" s="146">
        <f t="shared" si="9"/>
        <v>9482.3190000000013</v>
      </c>
      <c r="O79" s="146">
        <f t="shared" si="9"/>
        <v>8362.7059999999983</v>
      </c>
      <c r="P79" s="146">
        <f t="shared" si="9"/>
        <v>6804.9409999999998</v>
      </c>
      <c r="Q79" s="152">
        <f>Q57+Q68-Q89-Q93</f>
        <v>7445.903666666667</v>
      </c>
      <c r="R79" s="147"/>
      <c r="T79"/>
      <c r="X79"/>
    </row>
    <row r="80" spans="2:24" x14ac:dyDescent="0.35">
      <c r="B80" s="140"/>
      <c r="C80" s="190" t="s">
        <v>9</v>
      </c>
      <c r="D80" s="146">
        <f>D58</f>
        <v>5386.5493365452176</v>
      </c>
      <c r="E80" s="146">
        <f t="shared" ref="E80:P80" si="10">E58</f>
        <v>5388.2258235471254</v>
      </c>
      <c r="F80" s="146">
        <f t="shared" si="10"/>
        <v>5385.0071725383932</v>
      </c>
      <c r="G80" s="146">
        <f t="shared" si="10"/>
        <v>5386.4150135501359</v>
      </c>
      <c r="H80" s="146">
        <f t="shared" si="10"/>
        <v>5393.2552845528453</v>
      </c>
      <c r="I80" s="146">
        <f t="shared" si="10"/>
        <v>5375.3512195121957</v>
      </c>
      <c r="J80" s="146">
        <f t="shared" si="10"/>
        <v>5390.6385365853666</v>
      </c>
      <c r="K80" s="146">
        <f t="shared" si="10"/>
        <v>5413.7760975609763</v>
      </c>
      <c r="L80" s="146">
        <f t="shared" si="10"/>
        <v>5415.8419512195132</v>
      </c>
      <c r="M80" s="146">
        <f t="shared" si="10"/>
        <v>5490.6258536585374</v>
      </c>
      <c r="N80" s="146">
        <f t="shared" si="10"/>
        <v>5607.14</v>
      </c>
      <c r="O80" s="146">
        <f t="shared" si="10"/>
        <v>5740.1809756097573</v>
      </c>
      <c r="P80" s="146">
        <f t="shared" si="10"/>
        <v>5735.6360975609759</v>
      </c>
      <c r="Q80" s="152">
        <f>Q58</f>
        <v>5926.10780487805</v>
      </c>
      <c r="R80" s="147"/>
      <c r="T80"/>
      <c r="X80"/>
    </row>
    <row r="81" spans="2:24" x14ac:dyDescent="0.35">
      <c r="B81" s="140"/>
      <c r="C81" s="190" t="s">
        <v>135</v>
      </c>
      <c r="D81" s="146">
        <f t="shared" ref="D81:P81" si="11">D59</f>
        <v>5623.6509999999998</v>
      </c>
      <c r="E81" s="146">
        <f t="shared" si="11"/>
        <v>5528.2993333333325</v>
      </c>
      <c r="F81" s="146">
        <f t="shared" si="11"/>
        <v>8830.271999999999</v>
      </c>
      <c r="G81" s="146">
        <f t="shared" si="11"/>
        <v>8167.2470000000003</v>
      </c>
      <c r="H81" s="146">
        <f t="shared" si="11"/>
        <v>6447.1733333333332</v>
      </c>
      <c r="I81" s="146">
        <f t="shared" si="11"/>
        <v>6112.2196666666669</v>
      </c>
      <c r="J81" s="146">
        <f t="shared" si="11"/>
        <v>6037.7716666666665</v>
      </c>
      <c r="K81" s="146">
        <f t="shared" si="11"/>
        <v>5494.6246666666666</v>
      </c>
      <c r="L81" s="146">
        <f t="shared" si="11"/>
        <v>6407.6869999999999</v>
      </c>
      <c r="M81" s="146">
        <f t="shared" si="11"/>
        <v>6300.3966666666656</v>
      </c>
      <c r="N81" s="146">
        <f t="shared" si="11"/>
        <v>5043.9949999999999</v>
      </c>
      <c r="O81" s="146">
        <f t="shared" si="11"/>
        <v>7663.5460000000003</v>
      </c>
      <c r="P81" s="146">
        <f t="shared" si="11"/>
        <v>5949.4966666666669</v>
      </c>
      <c r="Q81" s="152">
        <f>Q59</f>
        <v>7481.7233333333334</v>
      </c>
      <c r="R81" s="147"/>
      <c r="T81"/>
      <c r="X81"/>
    </row>
    <row r="82" spans="2:24" x14ac:dyDescent="0.35">
      <c r="B82" s="140"/>
      <c r="C82" s="151" t="s">
        <v>120</v>
      </c>
      <c r="D82" s="146">
        <f>D60+D69-D90-D94</f>
        <v>2308.2619999999997</v>
      </c>
      <c r="E82" s="146">
        <f t="shared" ref="E82:P82" si="12">E60+E69-E90-E94</f>
        <v>3070.7966666666671</v>
      </c>
      <c r="F82" s="146">
        <f t="shared" si="12"/>
        <v>3188.3206666666674</v>
      </c>
      <c r="G82" s="146">
        <f t="shared" si="12"/>
        <v>2300.3456666666671</v>
      </c>
      <c r="H82" s="146">
        <f t="shared" si="12"/>
        <v>2545.5393333333341</v>
      </c>
      <c r="I82" s="146">
        <f t="shared" si="12"/>
        <v>2654.5603333333333</v>
      </c>
      <c r="J82" s="146">
        <f t="shared" si="12"/>
        <v>2046.7406666666666</v>
      </c>
      <c r="K82" s="146">
        <f t="shared" si="12"/>
        <v>2064.5936666666671</v>
      </c>
      <c r="L82" s="146">
        <f t="shared" si="12"/>
        <v>2181.8426666666655</v>
      </c>
      <c r="M82" s="146">
        <f t="shared" si="12"/>
        <v>2114.596</v>
      </c>
      <c r="N82" s="146">
        <f t="shared" si="12"/>
        <v>2259.8913333333339</v>
      </c>
      <c r="O82" s="146">
        <f t="shared" si="12"/>
        <v>1931.7870000000003</v>
      </c>
      <c r="P82" s="146">
        <f t="shared" si="12"/>
        <v>1564.3943333333332</v>
      </c>
      <c r="Q82" s="152">
        <f>Q60+Q69-Q90-Q94</f>
        <v>2185.0363333333335</v>
      </c>
      <c r="R82" s="147"/>
      <c r="T82"/>
      <c r="X82"/>
    </row>
    <row r="83" spans="2:24" x14ac:dyDescent="0.35">
      <c r="B83" s="140"/>
      <c r="C83" s="151" t="s">
        <v>142</v>
      </c>
      <c r="D83" s="146">
        <f t="shared" ref="D83:Q83" si="13">D61</f>
        <v>15053.727333333331</v>
      </c>
      <c r="E83" s="146">
        <f t="shared" si="13"/>
        <v>12735.47366666667</v>
      </c>
      <c r="F83" s="146">
        <f t="shared" si="13"/>
        <v>15694.70833333333</v>
      </c>
      <c r="G83" s="146">
        <f t="shared" si="13"/>
        <v>17084.569333333329</v>
      </c>
      <c r="H83" s="146">
        <f t="shared" si="13"/>
        <v>16102.236333333331</v>
      </c>
      <c r="I83" s="146">
        <f t="shared" si="13"/>
        <v>17281.627</v>
      </c>
      <c r="J83" s="146">
        <f t="shared" si="13"/>
        <v>17526.138666666669</v>
      </c>
      <c r="K83" s="146">
        <f t="shared" si="13"/>
        <v>17935.327666666672</v>
      </c>
      <c r="L83" s="146">
        <f t="shared" si="13"/>
        <v>19110.90866666667</v>
      </c>
      <c r="M83" s="146">
        <f t="shared" si="13"/>
        <v>14085.731</v>
      </c>
      <c r="N83" s="146">
        <f t="shared" si="13"/>
        <v>16733.273333333331</v>
      </c>
      <c r="O83" s="146">
        <f t="shared" si="13"/>
        <v>16635.146000000001</v>
      </c>
      <c r="P83" s="146">
        <f t="shared" si="13"/>
        <v>18415.092666666671</v>
      </c>
      <c r="Q83" s="152">
        <f t="shared" si="13"/>
        <v>17466.225333333328</v>
      </c>
      <c r="R83" s="147"/>
      <c r="T83"/>
      <c r="X83"/>
    </row>
    <row r="84" spans="2:24" x14ac:dyDescent="0.35">
      <c r="B84" s="140"/>
      <c r="C84" s="151" t="s">
        <v>121</v>
      </c>
      <c r="D84" s="146">
        <f>D62+D70-D95</f>
        <v>7325.2923333333329</v>
      </c>
      <c r="E84" s="146">
        <f t="shared" ref="E84:P84" si="14">E62+E70-E95</f>
        <v>5194.5263333333342</v>
      </c>
      <c r="F84" s="146">
        <f t="shared" si="14"/>
        <v>3563.9266666666667</v>
      </c>
      <c r="G84" s="146">
        <f t="shared" si="14"/>
        <v>3481.503666666667</v>
      </c>
      <c r="H84" s="146">
        <f t="shared" si="14"/>
        <v>2850.6353333333332</v>
      </c>
      <c r="I84" s="146">
        <f t="shared" si="14"/>
        <v>2657.5559999999991</v>
      </c>
      <c r="J84" s="146">
        <f t="shared" si="14"/>
        <v>2504.4763333333331</v>
      </c>
      <c r="K84" s="146">
        <f t="shared" si="14"/>
        <v>2583.5553333333332</v>
      </c>
      <c r="L84" s="146">
        <f t="shared" si="14"/>
        <v>3149.9563333333331</v>
      </c>
      <c r="M84" s="146">
        <f t="shared" si="14"/>
        <v>3400.6463333333336</v>
      </c>
      <c r="N84" s="146">
        <f t="shared" si="14"/>
        <v>3558.6906666666673</v>
      </c>
      <c r="O84" s="146">
        <f t="shared" si="14"/>
        <v>3745.0563333333339</v>
      </c>
      <c r="P84" s="146">
        <f t="shared" si="14"/>
        <v>2822.8566666666661</v>
      </c>
      <c r="Q84" s="152">
        <f>Q62+Q70-Q95</f>
        <v>2579.6099999999997</v>
      </c>
      <c r="R84" s="147"/>
      <c r="T84"/>
      <c r="X84"/>
    </row>
    <row r="85" spans="2:24" x14ac:dyDescent="0.35">
      <c r="B85" s="140"/>
      <c r="C85" s="151" t="s">
        <v>122</v>
      </c>
      <c r="D85" s="146">
        <f>D63+D71-D96</f>
        <v>27.715270000000007</v>
      </c>
      <c r="E85" s="146">
        <f t="shared" ref="E85:P85" si="15">E63+E71-E96</f>
        <v>23.326820000000001</v>
      </c>
      <c r="F85" s="146">
        <f t="shared" si="15"/>
        <v>19.365536666666664</v>
      </c>
      <c r="G85" s="146">
        <f t="shared" si="15"/>
        <v>14.566310000000005</v>
      </c>
      <c r="H85" s="146">
        <f t="shared" si="15"/>
        <v>11.858403333333335</v>
      </c>
      <c r="I85" s="146">
        <f t="shared" si="15"/>
        <v>10.64723</v>
      </c>
      <c r="J85" s="146">
        <f t="shared" si="15"/>
        <v>12.577619999999998</v>
      </c>
      <c r="K85" s="146">
        <f t="shared" si="15"/>
        <v>11.359296666666673</v>
      </c>
      <c r="L85" s="146">
        <f t="shared" si="15"/>
        <v>10.64283</v>
      </c>
      <c r="M85" s="146">
        <f t="shared" si="15"/>
        <v>9.8961866666666687</v>
      </c>
      <c r="N85" s="146">
        <f t="shared" si="15"/>
        <v>11.320503333333331</v>
      </c>
      <c r="O85" s="146">
        <f t="shared" si="15"/>
        <v>10.610783333333334</v>
      </c>
      <c r="P85" s="146">
        <f t="shared" si="15"/>
        <v>8.4400433333333282</v>
      </c>
      <c r="Q85" s="152">
        <f>Q63+Q71-Q96</f>
        <v>6.3106999999999998</v>
      </c>
      <c r="R85" s="147"/>
      <c r="T85"/>
      <c r="X85"/>
    </row>
    <row r="86" spans="2:24" x14ac:dyDescent="0.35">
      <c r="B86" s="140"/>
      <c r="C86" s="186" t="s">
        <v>143</v>
      </c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52"/>
      <c r="R86" s="147"/>
      <c r="T86"/>
      <c r="X86"/>
    </row>
    <row r="87" spans="2:24" x14ac:dyDescent="0.35">
      <c r="B87" s="140"/>
      <c r="C87" s="151" t="s">
        <v>144</v>
      </c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52"/>
      <c r="R87" s="147"/>
      <c r="T87"/>
      <c r="X87"/>
    </row>
    <row r="88" spans="2:24" x14ac:dyDescent="0.35">
      <c r="B88" s="140"/>
      <c r="C88" s="190" t="s">
        <v>134</v>
      </c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52"/>
      <c r="R88" s="147"/>
      <c r="T88"/>
      <c r="X88"/>
    </row>
    <row r="89" spans="2:24" x14ac:dyDescent="0.35">
      <c r="B89" s="140"/>
      <c r="C89" s="191" t="s">
        <v>114</v>
      </c>
      <c r="D89" s="146">
        <v>4035.6726666666659</v>
      </c>
      <c r="E89" s="146">
        <v>4241.2773333333334</v>
      </c>
      <c r="F89" s="146">
        <v>4236.8076666666666</v>
      </c>
      <c r="G89" s="146">
        <v>4309.1656666666668</v>
      </c>
      <c r="H89" s="146">
        <v>4085.4769999999999</v>
      </c>
      <c r="I89" s="146">
        <v>3986.4953333333328</v>
      </c>
      <c r="J89" s="146">
        <v>3851.0010000000002</v>
      </c>
      <c r="K89" s="146">
        <v>3847.0226666666672</v>
      </c>
      <c r="L89" s="146">
        <v>3854.150666666666</v>
      </c>
      <c r="M89" s="146">
        <v>3854.1909999999998</v>
      </c>
      <c r="N89" s="146">
        <v>3298.485666666666</v>
      </c>
      <c r="O89" s="146">
        <v>3303.182666666667</v>
      </c>
      <c r="P89" s="146">
        <v>3306.9409999999998</v>
      </c>
      <c r="Q89" s="152">
        <v>3384.8503333333329</v>
      </c>
      <c r="R89" s="147"/>
      <c r="T89"/>
      <c r="X89"/>
    </row>
    <row r="90" spans="2:24" x14ac:dyDescent="0.35">
      <c r="B90" s="140"/>
      <c r="C90" s="190" t="s">
        <v>120</v>
      </c>
      <c r="D90" s="146">
        <v>822.53966666666668</v>
      </c>
      <c r="E90" s="146">
        <v>1026.732666666667</v>
      </c>
      <c r="F90" s="146">
        <v>976.49566666666658</v>
      </c>
      <c r="G90" s="146">
        <v>961.32299999999998</v>
      </c>
      <c r="H90" s="146">
        <v>996.226</v>
      </c>
      <c r="I90" s="146">
        <v>932.59466666666663</v>
      </c>
      <c r="J90" s="146">
        <v>791.36566666666658</v>
      </c>
      <c r="K90" s="146">
        <v>791.11266666666666</v>
      </c>
      <c r="L90" s="146">
        <v>808.99133333333339</v>
      </c>
      <c r="M90" s="146">
        <v>809.45333333333338</v>
      </c>
      <c r="N90" s="146">
        <v>721.28099999999995</v>
      </c>
      <c r="O90" s="146">
        <v>690.92466666666667</v>
      </c>
      <c r="P90" s="146">
        <v>689.78066666666666</v>
      </c>
      <c r="Q90" s="152">
        <v>731.69433333333336</v>
      </c>
      <c r="R90" s="147"/>
      <c r="T90"/>
      <c r="X90"/>
    </row>
    <row r="91" spans="2:24" x14ac:dyDescent="0.35">
      <c r="B91" s="140"/>
      <c r="C91" s="151" t="s">
        <v>125</v>
      </c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52"/>
      <c r="R91" s="147"/>
      <c r="T91"/>
      <c r="X91"/>
    </row>
    <row r="92" spans="2:24" x14ac:dyDescent="0.35">
      <c r="B92" s="140"/>
      <c r="C92" s="190" t="s">
        <v>134</v>
      </c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52"/>
      <c r="R92" s="147"/>
      <c r="T92"/>
      <c r="X92"/>
    </row>
    <row r="93" spans="2:24" x14ac:dyDescent="0.35">
      <c r="B93" s="140"/>
      <c r="C93" s="191" t="s">
        <v>114</v>
      </c>
      <c r="D93" s="146">
        <f>D35*-1</f>
        <v>978.66633333333334</v>
      </c>
      <c r="E93" s="146">
        <f t="shared" ref="E93:P93" si="16">E35*-1</f>
        <v>438.1153333333333</v>
      </c>
      <c r="F93" s="146">
        <f t="shared" si="16"/>
        <v>423.34966666666668</v>
      </c>
      <c r="G93" s="146">
        <f t="shared" si="16"/>
        <v>495.33</v>
      </c>
      <c r="H93" s="146">
        <f t="shared" si="16"/>
        <v>358.89333333333332</v>
      </c>
      <c r="I93" s="146">
        <f t="shared" si="16"/>
        <v>214.58066666666659</v>
      </c>
      <c r="J93" s="146">
        <f t="shared" si="16"/>
        <v>220.96799999999999</v>
      </c>
      <c r="K93" s="146">
        <f t="shared" si="16"/>
        <v>310.79399999999998</v>
      </c>
      <c r="L93" s="146">
        <f t="shared" si="16"/>
        <v>361.29866666666669</v>
      </c>
      <c r="M93" s="146">
        <f t="shared" si="16"/>
        <v>343.06799999999998</v>
      </c>
      <c r="N93" s="146">
        <f t="shared" si="16"/>
        <v>308.09899999999999</v>
      </c>
      <c r="O93" s="146">
        <f t="shared" si="16"/>
        <v>233.0753333333333</v>
      </c>
      <c r="P93" s="146">
        <f t="shared" si="16"/>
        <v>236.97300000000001</v>
      </c>
      <c r="Q93" s="152">
        <f>Q35*-1</f>
        <v>316.98700000000002</v>
      </c>
      <c r="R93" s="147"/>
      <c r="T93"/>
      <c r="X93"/>
    </row>
    <row r="94" spans="2:24" x14ac:dyDescent="0.35">
      <c r="B94" s="140"/>
      <c r="C94" s="190" t="s">
        <v>120</v>
      </c>
      <c r="D94" s="146">
        <f>D42*-1</f>
        <v>136.72633333333329</v>
      </c>
      <c r="E94" s="146">
        <f t="shared" ref="E94:P95" si="17">E42*-1</f>
        <v>135.87933333333331</v>
      </c>
      <c r="F94" s="146">
        <f t="shared" si="17"/>
        <v>166.87</v>
      </c>
      <c r="G94" s="146">
        <f t="shared" si="17"/>
        <v>297.13200000000001</v>
      </c>
      <c r="H94" s="146">
        <f t="shared" si="17"/>
        <v>320.5913333333333</v>
      </c>
      <c r="I94" s="146">
        <f t="shared" si="17"/>
        <v>321.14499999999998</v>
      </c>
      <c r="J94" s="146">
        <f t="shared" si="17"/>
        <v>347.54500000000002</v>
      </c>
      <c r="K94" s="146">
        <f t="shared" si="17"/>
        <v>457.31400000000002</v>
      </c>
      <c r="L94" s="146">
        <f t="shared" si="17"/>
        <v>437.85133333333329</v>
      </c>
      <c r="M94" s="146">
        <f t="shared" si="17"/>
        <v>490.2113333333333</v>
      </c>
      <c r="N94" s="146">
        <f t="shared" si="17"/>
        <v>354.04233333333332</v>
      </c>
      <c r="O94" s="146">
        <f t="shared" si="17"/>
        <v>307.34366666666671</v>
      </c>
      <c r="P94" s="146">
        <f t="shared" si="17"/>
        <v>330.7113333333333</v>
      </c>
      <c r="Q94" s="152">
        <f>Q42*-1</f>
        <v>584.34199999999998</v>
      </c>
      <c r="R94" s="147"/>
      <c r="T94"/>
      <c r="X94"/>
    </row>
    <row r="95" spans="2:24" x14ac:dyDescent="0.35">
      <c r="B95" s="140"/>
      <c r="C95" s="192" t="s">
        <v>121</v>
      </c>
      <c r="D95" s="146">
        <f>D43*-1</f>
        <v>125.081</v>
      </c>
      <c r="E95" s="146">
        <f t="shared" si="17"/>
        <v>25.105666666666671</v>
      </c>
      <c r="F95" s="146">
        <f t="shared" si="17"/>
        <v>27.72</v>
      </c>
      <c r="G95" s="146">
        <f t="shared" si="17"/>
        <v>14.574999999999999</v>
      </c>
      <c r="H95" s="146">
        <f t="shared" si="17"/>
        <v>137.70166666666671</v>
      </c>
      <c r="I95" s="146">
        <f t="shared" si="17"/>
        <v>98.783666666666676</v>
      </c>
      <c r="J95" s="146">
        <f t="shared" si="17"/>
        <v>124.73633333333331</v>
      </c>
      <c r="K95" s="146">
        <f t="shared" si="17"/>
        <v>212.542</v>
      </c>
      <c r="L95" s="146">
        <f t="shared" si="17"/>
        <v>179.53466666666671</v>
      </c>
      <c r="M95" s="146">
        <f t="shared" si="17"/>
        <v>72.86033333333333</v>
      </c>
      <c r="N95" s="146">
        <f t="shared" si="17"/>
        <v>84.813666666666677</v>
      </c>
      <c r="O95" s="146">
        <f t="shared" si="17"/>
        <v>199.12933333333331</v>
      </c>
      <c r="P95" s="146">
        <f t="shared" si="17"/>
        <v>418.88733333333329</v>
      </c>
      <c r="Q95" s="152">
        <f>Q43*-1</f>
        <v>506.74433333333332</v>
      </c>
      <c r="R95" s="147"/>
      <c r="T95"/>
      <c r="X95"/>
    </row>
    <row r="96" spans="2:24" x14ac:dyDescent="0.35">
      <c r="B96" s="140"/>
      <c r="C96" s="193" t="s">
        <v>122</v>
      </c>
      <c r="D96" s="194">
        <f t="shared" ref="D96:Q96" si="18">D44*-0.01</f>
        <v>4.0469366666666664</v>
      </c>
      <c r="E96" s="194">
        <f t="shared" si="18"/>
        <v>3.9359100000000002</v>
      </c>
      <c r="F96" s="194">
        <f t="shared" si="18"/>
        <v>4.7738533333333333</v>
      </c>
      <c r="G96" s="194">
        <f t="shared" si="18"/>
        <v>5.7465099999999998</v>
      </c>
      <c r="H96" s="194">
        <f t="shared" si="18"/>
        <v>5.0617966666666669</v>
      </c>
      <c r="I96" s="194">
        <f t="shared" si="18"/>
        <v>5.3541400000000001</v>
      </c>
      <c r="J96" s="194">
        <f t="shared" si="18"/>
        <v>5.3437999999999999</v>
      </c>
      <c r="K96" s="194">
        <f t="shared" si="18"/>
        <v>5.5116233333333335</v>
      </c>
      <c r="L96" s="194">
        <f t="shared" si="18"/>
        <v>5.9921766666666665</v>
      </c>
      <c r="M96" s="194">
        <f t="shared" si="18"/>
        <v>5.4575400000000007</v>
      </c>
      <c r="N96" s="194">
        <f t="shared" si="18"/>
        <v>5.1272466666666672</v>
      </c>
      <c r="O96" s="194">
        <f t="shared" si="18"/>
        <v>5.2717499999999999</v>
      </c>
      <c r="P96" s="194">
        <f t="shared" si="18"/>
        <v>4.8965766666666672</v>
      </c>
      <c r="Q96" s="195">
        <f t="shared" si="18"/>
        <v>6.1025433333333341</v>
      </c>
      <c r="R96" s="147"/>
      <c r="T96"/>
      <c r="X96"/>
    </row>
    <row r="97" spans="2:24" x14ac:dyDescent="0.35">
      <c r="B97" s="140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6"/>
      <c r="Q97" s="146"/>
      <c r="R97" s="147"/>
      <c r="T97"/>
      <c r="X97"/>
    </row>
    <row r="98" spans="2:24" x14ac:dyDescent="0.35">
      <c r="B98" s="140"/>
      <c r="C98" s="196" t="s">
        <v>131</v>
      </c>
      <c r="D98" s="189">
        <f t="shared" ref="D98:Q98" si="19">SUM(D79:D96)</f>
        <v>48094.303876545207</v>
      </c>
      <c r="E98" s="189">
        <f t="shared" si="19"/>
        <v>44717.942220213808</v>
      </c>
      <c r="F98" s="189">
        <f t="shared" si="19"/>
        <v>48152.832895871725</v>
      </c>
      <c r="G98" s="189">
        <f t="shared" si="19"/>
        <v>48101.295500216795</v>
      </c>
      <c r="H98" s="189">
        <f t="shared" si="19"/>
        <v>47009.770151219513</v>
      </c>
      <c r="I98" s="189">
        <f t="shared" si="19"/>
        <v>47280.041922845536</v>
      </c>
      <c r="J98" s="189">
        <f t="shared" si="19"/>
        <v>46310.417289918689</v>
      </c>
      <c r="K98" s="189">
        <f t="shared" si="19"/>
        <v>47148.447684227649</v>
      </c>
      <c r="L98" s="189">
        <f t="shared" si="19"/>
        <v>50298.891957886182</v>
      </c>
      <c r="M98" s="189">
        <f t="shared" si="19"/>
        <v>46208.582913658523</v>
      </c>
      <c r="N98" s="189">
        <f t="shared" si="19"/>
        <v>47468.478750000002</v>
      </c>
      <c r="O98" s="189">
        <f t="shared" si="19"/>
        <v>48827.960508943092</v>
      </c>
      <c r="P98" s="189">
        <f t="shared" si="19"/>
        <v>46289.047384227641</v>
      </c>
      <c r="Q98" s="161">
        <f t="shared" si="19"/>
        <v>48621.637714878052</v>
      </c>
      <c r="R98" s="147"/>
      <c r="T98"/>
      <c r="X98"/>
    </row>
    <row r="99" spans="2:24" ht="15" thickBot="1" x14ac:dyDescent="0.4">
      <c r="B99" s="197"/>
      <c r="C99" s="198"/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8"/>
      <c r="Q99" s="198"/>
      <c r="R99" s="199"/>
      <c r="T99"/>
      <c r="X99"/>
    </row>
    <row r="101" spans="2:24" x14ac:dyDescent="0.35">
      <c r="B101" s="67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68"/>
    </row>
    <row r="102" spans="2:24" x14ac:dyDescent="0.35">
      <c r="B102" s="69"/>
      <c r="C102" s="141" t="s">
        <v>903</v>
      </c>
      <c r="D102" s="142">
        <v>2008</v>
      </c>
      <c r="E102" s="142">
        <v>2009</v>
      </c>
      <c r="F102" s="142">
        <v>2010</v>
      </c>
      <c r="G102" s="142">
        <v>2011</v>
      </c>
      <c r="H102" s="142">
        <v>2012</v>
      </c>
      <c r="I102" s="142">
        <v>2013</v>
      </c>
      <c r="J102" s="142">
        <v>2014</v>
      </c>
      <c r="K102" s="142">
        <v>2015</v>
      </c>
      <c r="L102" s="142">
        <v>2016</v>
      </c>
      <c r="M102" s="142">
        <v>2017</v>
      </c>
      <c r="N102" s="142">
        <v>2018</v>
      </c>
      <c r="O102" s="142">
        <v>2019</v>
      </c>
      <c r="P102" s="142">
        <v>2020</v>
      </c>
      <c r="Q102" s="143">
        <v>2021</v>
      </c>
      <c r="R102" s="71"/>
    </row>
    <row r="103" spans="2:24" x14ac:dyDescent="0.35"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1"/>
    </row>
    <row r="104" spans="2:24" x14ac:dyDescent="0.35">
      <c r="B104" s="69"/>
      <c r="C104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71"/>
    </row>
    <row r="105" spans="2:24" x14ac:dyDescent="0.35">
      <c r="B105" s="69"/>
      <c r="C105" t="s">
        <v>911</v>
      </c>
      <c r="D105" s="27">
        <f>D11</f>
        <v>-75348.753003211881</v>
      </c>
      <c r="E105" s="27">
        <f t="shared" ref="E105:Q105" si="20">E11</f>
        <v>-70776.63315688046</v>
      </c>
      <c r="F105" s="27">
        <f t="shared" si="20"/>
        <v>-77380.00717253839</v>
      </c>
      <c r="G105" s="27">
        <f t="shared" si="20"/>
        <v>-76873.2186802168</v>
      </c>
      <c r="H105" s="27">
        <f t="shared" si="20"/>
        <v>-77218.855284552832</v>
      </c>
      <c r="I105" s="27">
        <f t="shared" si="20"/>
        <v>-77031.55488617887</v>
      </c>
      <c r="J105" s="27">
        <f t="shared" si="20"/>
        <v>-80350.138536585364</v>
      </c>
      <c r="K105" s="27">
        <f t="shared" si="20"/>
        <v>-80966.179764227636</v>
      </c>
      <c r="L105" s="27">
        <f t="shared" si="20"/>
        <v>-80121.245617886176</v>
      </c>
      <c r="M105" s="27">
        <f t="shared" si="20"/>
        <v>-79349.029520325203</v>
      </c>
      <c r="N105" s="27">
        <f t="shared" si="20"/>
        <v>-82006.536333333337</v>
      </c>
      <c r="O105" s="27">
        <f t="shared" si="20"/>
        <v>-81292.580975609773</v>
      </c>
      <c r="P105" s="27">
        <f t="shared" si="20"/>
        <v>-80441.036097560966</v>
      </c>
      <c r="Q105" s="27">
        <f t="shared" si="20"/>
        <v>-84358.304138211373</v>
      </c>
      <c r="R105" s="71"/>
    </row>
    <row r="106" spans="2:24" x14ac:dyDescent="0.35">
      <c r="B106" s="69"/>
      <c r="C106" t="s">
        <v>898</v>
      </c>
      <c r="D106" s="27">
        <f t="shared" ref="D106:Q106" si="21">D64</f>
        <v>43838.095106545217</v>
      </c>
      <c r="E106" s="27">
        <f t="shared" si="21"/>
        <v>40736.121410213796</v>
      </c>
      <c r="F106" s="27">
        <f t="shared" si="21"/>
        <v>43662.19186920506</v>
      </c>
      <c r="G106" s="27">
        <f t="shared" si="21"/>
        <v>43184.183043550132</v>
      </c>
      <c r="H106" s="27">
        <f t="shared" si="21"/>
        <v>42917.119867886177</v>
      </c>
      <c r="I106" s="27">
        <f t="shared" si="21"/>
        <v>43140.874766178866</v>
      </c>
      <c r="J106" s="27">
        <f t="shared" si="21"/>
        <v>42735.045893252041</v>
      </c>
      <c r="K106" s="27">
        <f t="shared" si="21"/>
        <v>43959.802407560986</v>
      </c>
      <c r="L106" s="27">
        <f t="shared" si="21"/>
        <v>46408.97739455285</v>
      </c>
      <c r="M106" s="27">
        <f t="shared" si="21"/>
        <v>41780.880770325202</v>
      </c>
      <c r="N106" s="27">
        <f t="shared" si="21"/>
        <v>42745.517869999996</v>
      </c>
      <c r="O106" s="27">
        <f t="shared" si="21"/>
        <v>43449.125325609763</v>
      </c>
      <c r="P106" s="27">
        <f t="shared" si="21"/>
        <v>42292.370634227649</v>
      </c>
      <c r="Q106" s="27">
        <f t="shared" si="21"/>
        <v>45048.205544878045</v>
      </c>
      <c r="R106" s="71"/>
      <c r="S106" s="12"/>
    </row>
    <row r="107" spans="2:24" x14ac:dyDescent="0.35">
      <c r="B107" s="69"/>
      <c r="C107" t="s">
        <v>902</v>
      </c>
      <c r="D107" s="27">
        <f t="shared" ref="D107:Q107" si="22">D105+D106</f>
        <v>-31510.657896666664</v>
      </c>
      <c r="E107" s="27">
        <f t="shared" si="22"/>
        <v>-30040.511746666663</v>
      </c>
      <c r="F107" s="27">
        <f t="shared" si="22"/>
        <v>-33717.815303333329</v>
      </c>
      <c r="G107" s="27">
        <f t="shared" si="22"/>
        <v>-33689.035636666667</v>
      </c>
      <c r="H107" s="27">
        <f t="shared" si="22"/>
        <v>-34301.735416666656</v>
      </c>
      <c r="I107" s="27">
        <f t="shared" si="22"/>
        <v>-33890.680120000005</v>
      </c>
      <c r="J107" s="27">
        <f t="shared" si="22"/>
        <v>-37615.092643333322</v>
      </c>
      <c r="K107" s="27">
        <f t="shared" si="22"/>
        <v>-37006.37735666665</v>
      </c>
      <c r="L107" s="27">
        <f t="shared" si="22"/>
        <v>-33712.268223333325</v>
      </c>
      <c r="M107" s="27">
        <f t="shared" si="22"/>
        <v>-37568.14875</v>
      </c>
      <c r="N107" s="27">
        <f t="shared" si="22"/>
        <v>-39261.018463333341</v>
      </c>
      <c r="O107" s="27">
        <f t="shared" si="22"/>
        <v>-37843.455650000011</v>
      </c>
      <c r="P107" s="27">
        <f t="shared" si="22"/>
        <v>-38148.665463333316</v>
      </c>
      <c r="Q107" s="27">
        <f t="shared" si="22"/>
        <v>-39310.098593333329</v>
      </c>
      <c r="R107" s="71"/>
    </row>
    <row r="108" spans="2:24" x14ac:dyDescent="0.35">
      <c r="B108" s="69"/>
      <c r="C108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71"/>
    </row>
    <row r="109" spans="2:24" x14ac:dyDescent="0.35">
      <c r="B109" s="69"/>
      <c r="C109" t="s">
        <v>148</v>
      </c>
      <c r="D109" s="27">
        <f>D27</f>
        <v>-15853.210999999999</v>
      </c>
      <c r="E109" s="27">
        <f t="shared" ref="E109:Q109" si="23">E27</f>
        <v>-13241.477333333336</v>
      </c>
      <c r="F109" s="27">
        <f t="shared" si="23"/>
        <v>-16093.681999999997</v>
      </c>
      <c r="G109" s="27">
        <f t="shared" si="23"/>
        <v>-16603.088333333333</v>
      </c>
      <c r="H109" s="27">
        <f t="shared" si="23"/>
        <v>-15879.721</v>
      </c>
      <c r="I109" s="27">
        <f t="shared" si="23"/>
        <v>-15825.751333333334</v>
      </c>
      <c r="J109" s="27">
        <f t="shared" si="23"/>
        <v>-16046.367333333334</v>
      </c>
      <c r="K109" s="27">
        <f t="shared" si="23"/>
        <v>-14601.396333333334</v>
      </c>
      <c r="L109" s="27">
        <f t="shared" si="23"/>
        <v>-16094.422666666669</v>
      </c>
      <c r="M109" s="27">
        <f t="shared" si="23"/>
        <v>-17024.571666666667</v>
      </c>
      <c r="N109" s="27">
        <f t="shared" si="23"/>
        <v>-20182.202333333335</v>
      </c>
      <c r="O109" s="27">
        <f t="shared" si="23"/>
        <v>-19753.249999999996</v>
      </c>
      <c r="P109" s="27">
        <f t="shared" si="23"/>
        <v>-17048.181333333334</v>
      </c>
      <c r="Q109" s="27">
        <f t="shared" si="23"/>
        <v>-16158.138333333332</v>
      </c>
      <c r="R109" s="71"/>
    </row>
    <row r="110" spans="2:24" x14ac:dyDescent="0.35">
      <c r="B110" s="69"/>
      <c r="C110" t="s">
        <v>137</v>
      </c>
      <c r="D110" s="27">
        <f t="shared" ref="D110:Q110" si="24">D72</f>
        <v>4256.2087700000011</v>
      </c>
      <c r="E110" s="27">
        <f t="shared" si="24"/>
        <v>3981.8208100000011</v>
      </c>
      <c r="F110" s="27">
        <f t="shared" si="24"/>
        <v>4490.6410266666662</v>
      </c>
      <c r="G110" s="27">
        <f t="shared" si="24"/>
        <v>4917.1124566666667</v>
      </c>
      <c r="H110" s="27">
        <f t="shared" si="24"/>
        <v>4092.6502833333334</v>
      </c>
      <c r="I110" s="27">
        <f t="shared" si="24"/>
        <v>4139.1671566666664</v>
      </c>
      <c r="J110" s="27">
        <f t="shared" si="24"/>
        <v>3575.3713966666669</v>
      </c>
      <c r="K110" s="27">
        <f t="shared" si="24"/>
        <v>3188.6452766666671</v>
      </c>
      <c r="L110" s="27">
        <f t="shared" si="24"/>
        <v>3889.9145633333337</v>
      </c>
      <c r="M110" s="27">
        <f t="shared" si="24"/>
        <v>4427.7021433333321</v>
      </c>
      <c r="N110" s="27">
        <f t="shared" si="24"/>
        <v>4722.9608800000005</v>
      </c>
      <c r="O110" s="27">
        <f t="shared" si="24"/>
        <v>5378.8351833333336</v>
      </c>
      <c r="P110" s="27">
        <f t="shared" si="24"/>
        <v>3996.6767500000005</v>
      </c>
      <c r="Q110" s="27">
        <f t="shared" si="24"/>
        <v>3573.4321699999996</v>
      </c>
      <c r="R110" s="71"/>
    </row>
    <row r="111" spans="2:24" x14ac:dyDescent="0.35">
      <c r="B111" s="69"/>
      <c r="C111" t="s">
        <v>55</v>
      </c>
      <c r="D111" s="27">
        <f>D109+D110</f>
        <v>-11597.002229999998</v>
      </c>
      <c r="E111" s="27">
        <f t="shared" ref="E111:Q111" si="25">E109+E110</f>
        <v>-9259.6565233333349</v>
      </c>
      <c r="F111" s="27">
        <f t="shared" si="25"/>
        <v>-11603.040973333331</v>
      </c>
      <c r="G111" s="27">
        <f t="shared" si="25"/>
        <v>-11685.975876666667</v>
      </c>
      <c r="H111" s="27">
        <f t="shared" si="25"/>
        <v>-11787.070716666665</v>
      </c>
      <c r="I111" s="27">
        <f t="shared" si="25"/>
        <v>-11686.584176666667</v>
      </c>
      <c r="J111" s="27">
        <f t="shared" si="25"/>
        <v>-12470.995936666666</v>
      </c>
      <c r="K111" s="27">
        <f t="shared" si="25"/>
        <v>-11412.751056666668</v>
      </c>
      <c r="L111" s="27">
        <f t="shared" si="25"/>
        <v>-12204.508103333335</v>
      </c>
      <c r="M111" s="27">
        <f t="shared" si="25"/>
        <v>-12596.869523333335</v>
      </c>
      <c r="N111" s="27">
        <f t="shared" si="25"/>
        <v>-15459.241453333334</v>
      </c>
      <c r="O111" s="27">
        <f t="shared" si="25"/>
        <v>-14374.414816666664</v>
      </c>
      <c r="P111" s="27">
        <f t="shared" si="25"/>
        <v>-13051.504583333333</v>
      </c>
      <c r="Q111" s="27">
        <f t="shared" si="25"/>
        <v>-12584.706163333332</v>
      </c>
      <c r="R111" s="71"/>
    </row>
    <row r="112" spans="2:24" x14ac:dyDescent="0.35">
      <c r="B112" s="69"/>
      <c r="C112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71"/>
    </row>
    <row r="113" spans="2:24" x14ac:dyDescent="0.35">
      <c r="B113" s="69"/>
      <c r="C113" t="s">
        <v>897</v>
      </c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71"/>
    </row>
    <row r="114" spans="2:24" x14ac:dyDescent="0.35">
      <c r="B114" s="69"/>
      <c r="C114" t="s">
        <v>899</v>
      </c>
      <c r="D114" s="27">
        <f t="shared" ref="D114:Q114" si="26">D106+D110-D118</f>
        <v>46849.783273211891</v>
      </c>
      <c r="E114" s="27">
        <f t="shared" si="26"/>
        <v>44114.905976880458</v>
      </c>
      <c r="F114" s="27">
        <f t="shared" si="26"/>
        <v>47530.119375871727</v>
      </c>
      <c r="G114" s="27">
        <f t="shared" si="26"/>
        <v>47288.511990216801</v>
      </c>
      <c r="H114" s="27">
        <f t="shared" si="26"/>
        <v>46187.522021219513</v>
      </c>
      <c r="I114" s="27">
        <f t="shared" si="26"/>
        <v>46640.178449512197</v>
      </c>
      <c r="J114" s="27">
        <f t="shared" si="26"/>
        <v>45611.824156585375</v>
      </c>
      <c r="K114" s="27">
        <f t="shared" si="26"/>
        <v>46162.286060894323</v>
      </c>
      <c r="L114" s="27">
        <f t="shared" si="26"/>
        <v>49314.215114552848</v>
      </c>
      <c r="M114" s="27">
        <f t="shared" si="26"/>
        <v>45296.985706991873</v>
      </c>
      <c r="N114" s="27">
        <f t="shared" si="26"/>
        <v>46716.39650333333</v>
      </c>
      <c r="O114" s="27">
        <f t="shared" si="26"/>
        <v>48083.140425609767</v>
      </c>
      <c r="P114" s="27">
        <f t="shared" si="26"/>
        <v>45297.579140894311</v>
      </c>
      <c r="Q114" s="27">
        <f t="shared" si="26"/>
        <v>47207.461838211377</v>
      </c>
      <c r="R114" s="71"/>
      <c r="S114" s="12"/>
    </row>
    <row r="115" spans="2:24" x14ac:dyDescent="0.35">
      <c r="B115" s="69"/>
      <c r="C115" t="s">
        <v>901</v>
      </c>
      <c r="D115" s="27">
        <f t="shared" ref="D115:Q115" si="27">D107+D111-D119</f>
        <v>-10404.512396666662</v>
      </c>
      <c r="E115" s="27">
        <f t="shared" si="27"/>
        <v>-8634.2451799999872</v>
      </c>
      <c r="F115" s="27">
        <f t="shared" si="27"/>
        <v>-14421.372129999989</v>
      </c>
      <c r="G115" s="27">
        <f t="shared" si="27"/>
        <v>-14747.382356666665</v>
      </c>
      <c r="H115" s="27">
        <f t="shared" si="27"/>
        <v>-15086.976263333316</v>
      </c>
      <c r="I115" s="27">
        <f t="shared" si="27"/>
        <v>-15201.447103333347</v>
      </c>
      <c r="J115" s="27">
        <f t="shared" si="27"/>
        <v>-19666.400379999992</v>
      </c>
      <c r="K115" s="27">
        <f t="shared" si="27"/>
        <v>-17464.784369999979</v>
      </c>
      <c r="L115" s="27">
        <f t="shared" si="27"/>
        <v>-14826.49083666666</v>
      </c>
      <c r="M115" s="27">
        <f t="shared" si="27"/>
        <v>-16743.910480000006</v>
      </c>
      <c r="N115" s="27">
        <f t="shared" si="27"/>
        <v>-21991.788830000012</v>
      </c>
      <c r="O115" s="27">
        <f t="shared" si="27"/>
        <v>-19275.788216666668</v>
      </c>
      <c r="P115" s="27">
        <f t="shared" si="27"/>
        <v>-17611.708289999995</v>
      </c>
      <c r="Q115" s="27">
        <f t="shared" si="27"/>
        <v>-17837.221966666664</v>
      </c>
      <c r="R115" s="71"/>
    </row>
    <row r="116" spans="2:24" x14ac:dyDescent="0.35">
      <c r="B116" s="69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1"/>
    </row>
    <row r="117" spans="2:24" s="29" customFormat="1" x14ac:dyDescent="0.35">
      <c r="B117" s="72"/>
      <c r="C117" s="34" t="s">
        <v>149</v>
      </c>
      <c r="D117" s="32">
        <f>D45</f>
        <v>-33947.668333333335</v>
      </c>
      <c r="E117" s="32">
        <f t="shared" ref="E117:Q117" si="28">E45</f>
        <v>-31268.95933333334</v>
      </c>
      <c r="F117" s="32">
        <f t="shared" si="28"/>
        <v>-31522.197666666671</v>
      </c>
      <c r="G117" s="32">
        <f t="shared" si="28"/>
        <v>-31440.412666666667</v>
      </c>
      <c r="H117" s="32">
        <f t="shared" si="28"/>
        <v>-31824.078000000001</v>
      </c>
      <c r="I117" s="32">
        <f t="shared" si="28"/>
        <v>-31015.680666666663</v>
      </c>
      <c r="J117" s="32">
        <f t="shared" si="28"/>
        <v>-31118.281333333329</v>
      </c>
      <c r="K117" s="32">
        <f t="shared" si="28"/>
        <v>-31940.505666666671</v>
      </c>
      <c r="L117" s="32">
        <f t="shared" si="28"/>
        <v>-32074.962333333333</v>
      </c>
      <c r="M117" s="32">
        <f t="shared" si="28"/>
        <v>-34332.704999999994</v>
      </c>
      <c r="N117" s="32">
        <f t="shared" si="28"/>
        <v>-33480.55333333333</v>
      </c>
      <c r="O117" s="32">
        <f t="shared" si="28"/>
        <v>-33686.902333333339</v>
      </c>
      <c r="P117" s="32">
        <f t="shared" si="28"/>
        <v>-34579.929999999993</v>
      </c>
      <c r="Q117" s="32">
        <f t="shared" si="28"/>
        <v>-35471.758666666668</v>
      </c>
      <c r="R117" s="73"/>
      <c r="T117" s="30"/>
      <c r="U117" s="30"/>
      <c r="X117" s="30"/>
    </row>
    <row r="118" spans="2:24" s="34" customFormat="1" x14ac:dyDescent="0.35">
      <c r="B118" s="74"/>
      <c r="C118" s="34" t="s">
        <v>150</v>
      </c>
      <c r="D118" s="32">
        <f t="shared" ref="D118:Q118" si="29">SUM(D93:D96)</f>
        <v>1244.5206033333332</v>
      </c>
      <c r="E118" s="32">
        <f t="shared" si="29"/>
        <v>603.03624333333335</v>
      </c>
      <c r="F118" s="32">
        <f t="shared" si="29"/>
        <v>622.71352000000002</v>
      </c>
      <c r="G118" s="32">
        <f t="shared" si="29"/>
        <v>812.78350999999998</v>
      </c>
      <c r="H118" s="32">
        <f t="shared" si="29"/>
        <v>822.24812999999995</v>
      </c>
      <c r="I118" s="32">
        <f t="shared" si="29"/>
        <v>639.86347333333333</v>
      </c>
      <c r="J118" s="32">
        <f t="shared" si="29"/>
        <v>698.5931333333333</v>
      </c>
      <c r="K118" s="32">
        <f t="shared" si="29"/>
        <v>986.1616233333333</v>
      </c>
      <c r="L118" s="32">
        <f t="shared" si="29"/>
        <v>984.6768433333333</v>
      </c>
      <c r="M118" s="32">
        <f t="shared" si="29"/>
        <v>911.59720666666658</v>
      </c>
      <c r="N118" s="32">
        <f t="shared" si="29"/>
        <v>752.08224666666661</v>
      </c>
      <c r="O118" s="32">
        <f t="shared" si="29"/>
        <v>744.82008333333329</v>
      </c>
      <c r="P118" s="32">
        <f t="shared" si="29"/>
        <v>991.46824333333336</v>
      </c>
      <c r="Q118" s="32">
        <f t="shared" si="29"/>
        <v>1414.1758766666667</v>
      </c>
      <c r="R118" s="75"/>
      <c r="T118" s="31"/>
      <c r="U118" s="31"/>
      <c r="X118" s="31"/>
    </row>
    <row r="119" spans="2:24" s="29" customFormat="1" x14ac:dyDescent="0.35">
      <c r="B119" s="72"/>
      <c r="C119" s="34" t="s">
        <v>59</v>
      </c>
      <c r="D119" s="32">
        <f>D117+D118</f>
        <v>-32703.147730000001</v>
      </c>
      <c r="E119" s="32">
        <f t="shared" ref="E119:Q119" si="30">E117+E118</f>
        <v>-30665.923090000008</v>
      </c>
      <c r="F119" s="32">
        <f t="shared" si="30"/>
        <v>-30899.484146666669</v>
      </c>
      <c r="G119" s="32">
        <f t="shared" si="30"/>
        <v>-30627.629156666666</v>
      </c>
      <c r="H119" s="32">
        <f t="shared" si="30"/>
        <v>-31001.829870000001</v>
      </c>
      <c r="I119" s="32">
        <f t="shared" si="30"/>
        <v>-30375.817193333329</v>
      </c>
      <c r="J119" s="32">
        <f t="shared" si="30"/>
        <v>-30419.688199999997</v>
      </c>
      <c r="K119" s="32">
        <f t="shared" si="30"/>
        <v>-30954.344043333338</v>
      </c>
      <c r="L119" s="32">
        <f t="shared" si="30"/>
        <v>-31090.285489999998</v>
      </c>
      <c r="M119" s="32">
        <f t="shared" si="30"/>
        <v>-33421.107793333329</v>
      </c>
      <c r="N119" s="32">
        <f t="shared" si="30"/>
        <v>-32728.471086666665</v>
      </c>
      <c r="O119" s="32">
        <f t="shared" si="30"/>
        <v>-32942.082250000007</v>
      </c>
      <c r="P119" s="32">
        <f t="shared" si="30"/>
        <v>-33588.461756666657</v>
      </c>
      <c r="Q119" s="32">
        <f t="shared" si="30"/>
        <v>-34057.58279</v>
      </c>
      <c r="R119" s="73"/>
      <c r="T119" s="30"/>
      <c r="U119" s="30"/>
      <c r="X119" s="30"/>
    </row>
    <row r="120" spans="2:24" x14ac:dyDescent="0.35">
      <c r="B120" s="69"/>
      <c r="C120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71"/>
    </row>
    <row r="121" spans="2:24" x14ac:dyDescent="0.35">
      <c r="B121" s="69"/>
      <c r="C121" t="s">
        <v>900</v>
      </c>
      <c r="R121" s="71"/>
    </row>
    <row r="122" spans="2:24" x14ac:dyDescent="0.35">
      <c r="B122" s="69"/>
      <c r="C122" t="s">
        <v>145</v>
      </c>
      <c r="D122" s="27">
        <f t="shared" ref="D122:Q122" si="31">D110+D106</f>
        <v>48094.303876545222</v>
      </c>
      <c r="E122" s="27">
        <f t="shared" si="31"/>
        <v>44717.942220213794</v>
      </c>
      <c r="F122" s="27">
        <f t="shared" si="31"/>
        <v>48152.832895871725</v>
      </c>
      <c r="G122" s="27">
        <f t="shared" si="31"/>
        <v>48101.295500216802</v>
      </c>
      <c r="H122" s="27">
        <f t="shared" si="31"/>
        <v>47009.770151219513</v>
      </c>
      <c r="I122" s="27">
        <f t="shared" si="31"/>
        <v>47280.041922845528</v>
      </c>
      <c r="J122" s="27">
        <f t="shared" si="31"/>
        <v>46310.417289918711</v>
      </c>
      <c r="K122" s="27">
        <f t="shared" si="31"/>
        <v>47148.447684227656</v>
      </c>
      <c r="L122" s="27">
        <f t="shared" si="31"/>
        <v>50298.891957886182</v>
      </c>
      <c r="M122" s="27">
        <f t="shared" si="31"/>
        <v>46208.582913658538</v>
      </c>
      <c r="N122" s="27">
        <f t="shared" si="31"/>
        <v>47468.478749999995</v>
      </c>
      <c r="O122" s="27">
        <f t="shared" si="31"/>
        <v>48827.960508943099</v>
      </c>
      <c r="P122" s="27">
        <f t="shared" si="31"/>
        <v>46289.047384227648</v>
      </c>
      <c r="Q122" s="27">
        <f t="shared" si="31"/>
        <v>48621.637714878045</v>
      </c>
      <c r="R122" s="71"/>
      <c r="S122" s="12"/>
    </row>
    <row r="123" spans="2:24" x14ac:dyDescent="0.35">
      <c r="B123" s="69"/>
      <c r="C123" t="s">
        <v>147</v>
      </c>
      <c r="D123" s="27">
        <f t="shared" ref="D123:Q123" si="32">D111+D107</f>
        <v>-43107.660126666662</v>
      </c>
      <c r="E123" s="27">
        <f t="shared" si="32"/>
        <v>-39300.168269999995</v>
      </c>
      <c r="F123" s="27">
        <f t="shared" si="32"/>
        <v>-45320.856276666658</v>
      </c>
      <c r="G123" s="27">
        <f t="shared" si="32"/>
        <v>-45375.011513333331</v>
      </c>
      <c r="H123" s="27">
        <f t="shared" si="32"/>
        <v>-46088.806133333317</v>
      </c>
      <c r="I123" s="27">
        <f t="shared" si="32"/>
        <v>-45577.264296666675</v>
      </c>
      <c r="J123" s="27">
        <f t="shared" si="32"/>
        <v>-50086.088579999989</v>
      </c>
      <c r="K123" s="27">
        <f t="shared" si="32"/>
        <v>-48419.128413333317</v>
      </c>
      <c r="L123" s="27">
        <f t="shared" si="32"/>
        <v>-45916.776326666659</v>
      </c>
      <c r="M123" s="27">
        <f t="shared" si="32"/>
        <v>-50165.018273333335</v>
      </c>
      <c r="N123" s="27">
        <f t="shared" si="32"/>
        <v>-54720.259916666677</v>
      </c>
      <c r="O123" s="27">
        <f t="shared" si="32"/>
        <v>-52217.870466666674</v>
      </c>
      <c r="P123" s="27">
        <f t="shared" si="32"/>
        <v>-51200.170046666652</v>
      </c>
      <c r="Q123" s="27">
        <f t="shared" si="32"/>
        <v>-51894.804756666665</v>
      </c>
      <c r="R123" s="71"/>
    </row>
    <row r="124" spans="2:24" ht="15" thickBot="1" x14ac:dyDescent="0.4">
      <c r="B124" s="76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8"/>
    </row>
  </sheetData>
  <mergeCells count="1">
    <mergeCell ref="B1:R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8B9D-CAA5-419E-82CF-973D7009C186}">
  <dimension ref="B1:P58"/>
  <sheetViews>
    <sheetView workbookViewId="0">
      <selection activeCell="C43" sqref="C43"/>
    </sheetView>
  </sheetViews>
  <sheetFormatPr defaultRowHeight="14.5" x14ac:dyDescent="0.35"/>
  <cols>
    <col min="2" max="2" width="72" customWidth="1"/>
    <col min="3" max="3" width="11.81640625" bestFit="1" customWidth="1"/>
    <col min="12" max="12" width="13.26953125" customWidth="1"/>
    <col min="13" max="13" width="15.1796875" customWidth="1"/>
    <col min="14" max="14" width="11" bestFit="1" customWidth="1"/>
  </cols>
  <sheetData>
    <row r="1" spans="2:13" x14ac:dyDescent="0.35">
      <c r="B1" s="70" t="s">
        <v>159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2:13" ht="29" x14ac:dyDescent="0.35">
      <c r="B2" s="15" t="s">
        <v>152</v>
      </c>
      <c r="C2" s="11">
        <v>2008</v>
      </c>
      <c r="D2" s="11">
        <v>2010</v>
      </c>
      <c r="E2" s="11">
        <v>2015</v>
      </c>
      <c r="F2" s="11">
        <v>2016</v>
      </c>
      <c r="G2" s="11">
        <v>2017</v>
      </c>
      <c r="H2" s="11">
        <v>2018</v>
      </c>
      <c r="I2" s="11">
        <v>2019</v>
      </c>
      <c r="J2" s="11">
        <v>2020</v>
      </c>
      <c r="K2" s="16">
        <v>2021</v>
      </c>
      <c r="L2" s="25" t="s">
        <v>882</v>
      </c>
      <c r="M2" s="25" t="s">
        <v>881</v>
      </c>
    </row>
    <row r="3" spans="2:13" x14ac:dyDescent="0.35">
      <c r="B3" s="113" t="s">
        <v>153</v>
      </c>
      <c r="C3" s="114">
        <f>C24</f>
        <v>-56.260000000000005</v>
      </c>
      <c r="D3" s="114">
        <f>E24</f>
        <v>-59.712200000000003</v>
      </c>
      <c r="E3" s="114">
        <f t="shared" ref="E3:K4" si="0">J24</f>
        <v>-53.655799999999999</v>
      </c>
      <c r="F3" s="114">
        <f t="shared" si="0"/>
        <v>-49.304999999999993</v>
      </c>
      <c r="G3" s="114">
        <f t="shared" si="0"/>
        <v>-44.177199999999999</v>
      </c>
      <c r="H3" s="114">
        <f t="shared" si="0"/>
        <v>-39.500900000000001</v>
      </c>
      <c r="I3" s="114">
        <f t="shared" si="0"/>
        <v>-37.302699999999987</v>
      </c>
      <c r="J3" s="114">
        <f t="shared" si="0"/>
        <v>-35.631999999999998</v>
      </c>
      <c r="K3" s="115">
        <f t="shared" si="0"/>
        <v>-31.479199999999995</v>
      </c>
      <c r="L3" s="116">
        <f>AVERAGE(C24:P24)</f>
        <v>-49.603421428571423</v>
      </c>
      <c r="M3" s="116">
        <f>K3-C3</f>
        <v>24.78080000000001</v>
      </c>
    </row>
    <row r="4" spans="2:13" x14ac:dyDescent="0.35">
      <c r="B4" s="117" t="s">
        <v>154</v>
      </c>
      <c r="C4" s="114">
        <f>C25</f>
        <v>-33.2333</v>
      </c>
      <c r="D4" s="114">
        <f>E25</f>
        <v>-35.721800000000002</v>
      </c>
      <c r="E4" s="114">
        <f t="shared" si="0"/>
        <v>-29.819200000000002</v>
      </c>
      <c r="F4" s="114">
        <f t="shared" si="0"/>
        <v>-23.781099999999999</v>
      </c>
      <c r="G4" s="114">
        <f t="shared" si="0"/>
        <v>-16.785900000000002</v>
      </c>
      <c r="H4" s="114">
        <f t="shared" si="0"/>
        <v>-11.4499</v>
      </c>
      <c r="I4" s="114">
        <f t="shared" si="0"/>
        <v>-9.0364000000000004</v>
      </c>
      <c r="J4" s="114">
        <f t="shared" si="0"/>
        <v>-5.4059999999999997</v>
      </c>
      <c r="K4" s="116">
        <f t="shared" si="0"/>
        <v>-1.6109</v>
      </c>
      <c r="L4" s="116">
        <f>AVERAGE(C25:P25)</f>
        <v>-23.198757142857147</v>
      </c>
      <c r="M4" s="116">
        <f>K4-C4</f>
        <v>31.622399999999999</v>
      </c>
    </row>
    <row r="5" spans="2:13" x14ac:dyDescent="0.35">
      <c r="B5" s="117" t="s">
        <v>156</v>
      </c>
      <c r="C5" s="114">
        <f t="shared" ref="C5:C7" si="1">C27</f>
        <v>-23.026700000000002</v>
      </c>
      <c r="D5" s="114">
        <f t="shared" ref="D5:D8" si="2">E27</f>
        <v>-23.990400000000001</v>
      </c>
      <c r="E5" s="114">
        <f t="shared" ref="E5:K8" si="3">J27</f>
        <v>-23.836599999999994</v>
      </c>
      <c r="F5" s="114">
        <f t="shared" si="3"/>
        <v>-25.523899999999998</v>
      </c>
      <c r="G5" s="114">
        <f t="shared" si="3"/>
        <v>-27.391299999999998</v>
      </c>
      <c r="H5" s="114">
        <f t="shared" si="3"/>
        <v>-28.051000000000002</v>
      </c>
      <c r="I5" s="114">
        <f t="shared" si="3"/>
        <v>-28.26629999999999</v>
      </c>
      <c r="J5" s="114">
        <f t="shared" si="3"/>
        <v>-30.225999999999999</v>
      </c>
      <c r="K5" s="116">
        <f t="shared" si="3"/>
        <v>-29.868299999999994</v>
      </c>
      <c r="L5" s="116">
        <f t="shared" ref="L5:L8" si="4">AVERAGE(C27:P27)</f>
        <v>-26.404664285714286</v>
      </c>
      <c r="M5" s="116">
        <f>K5-C5</f>
        <v>-6.8415999999999926</v>
      </c>
    </row>
    <row r="6" spans="2:13" x14ac:dyDescent="0.35">
      <c r="B6" s="118" t="s">
        <v>884</v>
      </c>
      <c r="C6" s="114">
        <f t="shared" si="1"/>
        <v>-69.962203666666696</v>
      </c>
      <c r="D6" s="114">
        <f t="shared" si="2"/>
        <v>-71.995000000000005</v>
      </c>
      <c r="E6" s="114">
        <f t="shared" si="3"/>
        <v>-75.552403666666663</v>
      </c>
      <c r="F6" s="114">
        <f t="shared" si="3"/>
        <v>-74.705403666666669</v>
      </c>
      <c r="G6" s="114">
        <f t="shared" si="3"/>
        <v>-73.858403666666661</v>
      </c>
      <c r="H6" s="114">
        <f t="shared" si="3"/>
        <v>-76.399396333333343</v>
      </c>
      <c r="I6" s="114">
        <f t="shared" si="3"/>
        <v>-75.55240000000002</v>
      </c>
      <c r="J6" s="114">
        <f t="shared" si="3"/>
        <v>-74.705399999999997</v>
      </c>
      <c r="K6" s="116">
        <f t="shared" si="3"/>
        <v>-78.432196333333323</v>
      </c>
      <c r="L6" s="116">
        <f t="shared" si="4"/>
        <v>-73.319951571428575</v>
      </c>
      <c r="M6" s="116">
        <f t="shared" ref="M6:M7" si="5">K6-C6</f>
        <v>-8.4699926666666272</v>
      </c>
    </row>
    <row r="7" spans="2:13" x14ac:dyDescent="0.35">
      <c r="B7" s="117" t="s">
        <v>157</v>
      </c>
      <c r="C7" s="114">
        <f t="shared" si="1"/>
        <v>-31.510657896666672</v>
      </c>
      <c r="D7" s="114">
        <f t="shared" si="2"/>
        <v>-33.717815303333339</v>
      </c>
      <c r="E7" s="114">
        <f t="shared" si="3"/>
        <v>-37.006377356666654</v>
      </c>
      <c r="F7" s="114">
        <f t="shared" si="3"/>
        <v>-33.712268223333325</v>
      </c>
      <c r="G7" s="114">
        <f t="shared" si="3"/>
        <v>-37.568148749999999</v>
      </c>
      <c r="H7" s="114">
        <f t="shared" si="3"/>
        <v>-39.261018463333343</v>
      </c>
      <c r="I7" s="114">
        <f t="shared" si="3"/>
        <v>-37.843455650000017</v>
      </c>
      <c r="J7" s="114">
        <f t="shared" si="3"/>
        <v>-38.148665463333323</v>
      </c>
      <c r="K7" s="116">
        <f t="shared" si="3"/>
        <v>-39.310098593333329</v>
      </c>
      <c r="L7" s="116">
        <f t="shared" si="4"/>
        <v>-35.543968661666661</v>
      </c>
      <c r="M7" s="116">
        <f t="shared" si="5"/>
        <v>-7.7994406966666574</v>
      </c>
    </row>
    <row r="8" spans="2:13" x14ac:dyDescent="0.35">
      <c r="B8" s="117" t="s">
        <v>880</v>
      </c>
      <c r="C8" s="114">
        <f t="shared" ref="C8:C14" si="6">C30</f>
        <v>-38.451545770000003</v>
      </c>
      <c r="D8" s="114">
        <f t="shared" si="2"/>
        <v>-38.277184696666701</v>
      </c>
      <c r="E8" s="114">
        <f t="shared" si="3"/>
        <v>-38.546026310000002</v>
      </c>
      <c r="F8" s="114">
        <f t="shared" si="3"/>
        <v>-40.993135443333301</v>
      </c>
      <c r="G8" s="114">
        <f t="shared" si="3"/>
        <v>-36.290254916666697</v>
      </c>
      <c r="H8" s="114">
        <f t="shared" si="3"/>
        <v>-37.138377869999999</v>
      </c>
      <c r="I8" s="114">
        <f t="shared" si="3"/>
        <v>-37.708944350000003</v>
      </c>
      <c r="J8" s="114">
        <f t="shared" si="3"/>
        <v>-36.556734536666703</v>
      </c>
      <c r="K8" s="116">
        <f t="shared" si="3"/>
        <v>-39.122097740000001</v>
      </c>
      <c r="L8" s="116">
        <f t="shared" si="4"/>
        <v>-37.775982909761915</v>
      </c>
      <c r="M8" s="116">
        <f t="shared" ref="M8:M14" si="7">K8-C8</f>
        <v>-0.67055196999999822</v>
      </c>
    </row>
    <row r="9" spans="2:13" x14ac:dyDescent="0.35">
      <c r="B9" s="118" t="s">
        <v>894</v>
      </c>
      <c r="C9" s="114">
        <f>C31</f>
        <v>-15.853210999999998</v>
      </c>
      <c r="D9" s="114">
        <f t="shared" ref="D9:D14" si="8">E31</f>
        <v>-16.093681999999998</v>
      </c>
      <c r="E9" s="114">
        <f t="shared" ref="E9:K14" si="9">J31</f>
        <v>-14.601396333333335</v>
      </c>
      <c r="F9" s="114">
        <f t="shared" si="9"/>
        <v>-16.09442266666667</v>
      </c>
      <c r="G9" s="114">
        <f t="shared" si="9"/>
        <v>-17.024571666666667</v>
      </c>
      <c r="H9" s="114">
        <f t="shared" si="9"/>
        <v>-20.182202333333336</v>
      </c>
      <c r="I9" s="114">
        <f t="shared" si="9"/>
        <v>-19.753249999999998</v>
      </c>
      <c r="J9" s="114">
        <f t="shared" si="9"/>
        <v>-17.048181333333332</v>
      </c>
      <c r="K9" s="116">
        <f t="shared" si="9"/>
        <v>-16.158138333333333</v>
      </c>
      <c r="L9" s="116">
        <f t="shared" ref="L9:L14" si="10">AVERAGE(C31:P31)</f>
        <v>-16.457532928571432</v>
      </c>
      <c r="M9" s="116">
        <f t="shared" si="7"/>
        <v>-0.30492733333333533</v>
      </c>
    </row>
    <row r="10" spans="2:13" x14ac:dyDescent="0.35">
      <c r="B10" s="117" t="s">
        <v>885</v>
      </c>
      <c r="C10" s="114">
        <f t="shared" si="6"/>
        <v>-11.597002229999998</v>
      </c>
      <c r="D10" s="114">
        <f t="shared" si="8"/>
        <v>-11.60304097333333</v>
      </c>
      <c r="E10" s="114">
        <f t="shared" si="9"/>
        <v>-11.412751056666668</v>
      </c>
      <c r="F10" s="114">
        <f t="shared" si="9"/>
        <v>-12.204508103333335</v>
      </c>
      <c r="G10" s="114">
        <f t="shared" si="9"/>
        <v>-12.596869523333334</v>
      </c>
      <c r="H10" s="114">
        <f t="shared" si="9"/>
        <v>-15.459241453333334</v>
      </c>
      <c r="I10" s="114">
        <f t="shared" si="9"/>
        <v>-14.374414816666663</v>
      </c>
      <c r="J10" s="114">
        <f t="shared" si="9"/>
        <v>-13.051504583333333</v>
      </c>
      <c r="K10" s="116">
        <f t="shared" si="9"/>
        <v>-12.584706163333333</v>
      </c>
      <c r="L10" s="116">
        <f t="shared" si="10"/>
        <v>-12.269594438095238</v>
      </c>
      <c r="M10" s="116">
        <f t="shared" si="7"/>
        <v>-0.98770393333333573</v>
      </c>
    </row>
    <row r="11" spans="2:13" x14ac:dyDescent="0.35">
      <c r="B11" s="117" t="s">
        <v>892</v>
      </c>
      <c r="C11" s="114">
        <f t="shared" si="6"/>
        <v>-4.2562087700000015</v>
      </c>
      <c r="D11" s="114">
        <f t="shared" si="8"/>
        <v>-4.4906410266666663</v>
      </c>
      <c r="E11" s="114">
        <f t="shared" si="9"/>
        <v>-3.1886452766666671</v>
      </c>
      <c r="F11" s="114">
        <f t="shared" si="9"/>
        <v>-3.8899145633333339</v>
      </c>
      <c r="G11" s="114">
        <f t="shared" si="9"/>
        <v>-4.4277021433333319</v>
      </c>
      <c r="H11" s="114">
        <f t="shared" si="9"/>
        <v>-4.7229608800000005</v>
      </c>
      <c r="I11" s="114">
        <f t="shared" si="9"/>
        <v>-5.3788351833333339</v>
      </c>
      <c r="J11" s="114">
        <f t="shared" si="9"/>
        <v>-3.9966767500000007</v>
      </c>
      <c r="K11" s="116">
        <f t="shared" si="9"/>
        <v>-3.5734321699999998</v>
      </c>
      <c r="L11" s="116">
        <f t="shared" si="10"/>
        <v>-4.1879384904761912</v>
      </c>
      <c r="M11" s="116">
        <f t="shared" si="7"/>
        <v>0.68277660000000173</v>
      </c>
    </row>
    <row r="12" spans="2:13" x14ac:dyDescent="0.35">
      <c r="B12" s="118" t="s">
        <v>883</v>
      </c>
      <c r="C12" s="114">
        <f t="shared" si="6"/>
        <v>52.700067539999999</v>
      </c>
      <c r="D12" s="114">
        <f t="shared" si="8"/>
        <v>52.838926723333365</v>
      </c>
      <c r="E12" s="114">
        <f t="shared" si="9"/>
        <v>48.840414586666668</v>
      </c>
      <c r="F12" s="114">
        <f t="shared" si="9"/>
        <v>51.916679006666641</v>
      </c>
      <c r="G12" s="114">
        <f t="shared" si="9"/>
        <v>47.86495706000003</v>
      </c>
      <c r="H12" s="114">
        <f t="shared" si="9"/>
        <v>49.856597749999999</v>
      </c>
      <c r="I12" s="114">
        <f t="shared" si="9"/>
        <v>50.12728353333334</v>
      </c>
      <c r="J12" s="114">
        <f t="shared" si="9"/>
        <v>46.756336286666702</v>
      </c>
      <c r="K12" s="116">
        <f t="shared" si="9"/>
        <v>49.05716391</v>
      </c>
      <c r="L12" s="116">
        <f t="shared" si="10"/>
        <v>49.888192971666683</v>
      </c>
      <c r="M12" s="116">
        <f t="shared" si="7"/>
        <v>-3.6429036299999993</v>
      </c>
    </row>
    <row r="13" spans="2:13" x14ac:dyDescent="0.35">
      <c r="B13" s="117" t="s">
        <v>887</v>
      </c>
      <c r="C13" s="114">
        <f t="shared" si="6"/>
        <v>42.707754540000003</v>
      </c>
      <c r="D13" s="114">
        <f t="shared" si="8"/>
        <v>42.767825723333367</v>
      </c>
      <c r="E13" s="114">
        <f t="shared" si="9"/>
        <v>41.734671586666671</v>
      </c>
      <c r="F13" s="114">
        <f t="shared" si="9"/>
        <v>44.883050006666636</v>
      </c>
      <c r="G13" s="114">
        <f t="shared" si="9"/>
        <v>40.717957060000032</v>
      </c>
      <c r="H13" s="114">
        <f t="shared" si="9"/>
        <v>41.861338750000002</v>
      </c>
      <c r="I13" s="114">
        <f t="shared" si="9"/>
        <v>43.08777953333334</v>
      </c>
      <c r="J13" s="114">
        <f t="shared" si="9"/>
        <v>40.553411286666702</v>
      </c>
      <c r="K13" s="116">
        <f t="shared" si="9"/>
        <v>42.695529909999998</v>
      </c>
      <c r="L13" s="116">
        <f t="shared" si="10"/>
        <v>41.963921400238107</v>
      </c>
      <c r="M13" s="116">
        <f t="shared" si="7"/>
        <v>-1.2224630000005732E-2</v>
      </c>
    </row>
    <row r="14" spans="2:13" x14ac:dyDescent="0.35">
      <c r="B14" s="117" t="s">
        <v>888</v>
      </c>
      <c r="C14" s="114">
        <f t="shared" si="6"/>
        <v>9.9923129999999976</v>
      </c>
      <c r="D14" s="114">
        <f t="shared" si="8"/>
        <v>10.071100999999999</v>
      </c>
      <c r="E14" s="114">
        <f t="shared" si="9"/>
        <v>7.1057430000000004</v>
      </c>
      <c r="F14" s="114">
        <f t="shared" si="9"/>
        <v>7.0336290000000012</v>
      </c>
      <c r="G14" s="114">
        <f t="shared" si="9"/>
        <v>7.1470000000000002</v>
      </c>
      <c r="H14" s="114">
        <f t="shared" si="9"/>
        <v>7.9952589999999999</v>
      </c>
      <c r="I14" s="114">
        <f t="shared" si="9"/>
        <v>7.0395040000000009</v>
      </c>
      <c r="J14" s="114">
        <f t="shared" si="9"/>
        <v>6.2029249999999996</v>
      </c>
      <c r="K14" s="116">
        <f t="shared" si="9"/>
        <v>6.3616340000000005</v>
      </c>
      <c r="L14" s="116">
        <f t="shared" si="10"/>
        <v>7.9242715714285712</v>
      </c>
      <c r="M14" s="116">
        <f t="shared" si="7"/>
        <v>-3.6306789999999971</v>
      </c>
    </row>
    <row r="15" spans="2:13" x14ac:dyDescent="0.35">
      <c r="B15" s="223" t="s">
        <v>158</v>
      </c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5"/>
    </row>
    <row r="16" spans="2:13" x14ac:dyDescent="0.35">
      <c r="B16" s="113" t="s">
        <v>890</v>
      </c>
      <c r="C16" s="127">
        <f>C38</f>
        <v>-89.375347126666696</v>
      </c>
      <c r="D16" s="127">
        <f>E38</f>
        <v>-94.961955276666629</v>
      </c>
      <c r="E16" s="127">
        <f t="shared" ref="E16:K16" si="11">J38</f>
        <v>-94.969185413333321</v>
      </c>
      <c r="F16" s="127">
        <f t="shared" si="11"/>
        <v>-88.188147326666694</v>
      </c>
      <c r="G16" s="127">
        <f t="shared" si="11"/>
        <v>-87.195218273333296</v>
      </c>
      <c r="H16" s="127">
        <f t="shared" si="11"/>
        <v>-86.225900916666689</v>
      </c>
      <c r="I16" s="127">
        <f t="shared" si="11"/>
        <v>-82.481066466666661</v>
      </c>
      <c r="J16" s="127">
        <f t="shared" si="11"/>
        <v>-80.629245046666625</v>
      </c>
      <c r="K16" s="115">
        <f t="shared" si="11"/>
        <v>-77.012370756666641</v>
      </c>
      <c r="L16" s="130">
        <f>AVERAGE(C38:P38)</f>
        <v>-89.492712956904739</v>
      </c>
      <c r="M16" s="115">
        <f>K16-C16</f>
        <v>12.362976370000055</v>
      </c>
    </row>
    <row r="17" spans="2:16" x14ac:dyDescent="0.35">
      <c r="B17" s="117" t="s">
        <v>891</v>
      </c>
      <c r="C17" s="114">
        <f>C39</f>
        <v>-77.778344896666681</v>
      </c>
      <c r="D17" s="114">
        <f>E39</f>
        <v>-83.358914303333336</v>
      </c>
      <c r="E17" s="114">
        <f>J39</f>
        <v>-83.556434356666657</v>
      </c>
      <c r="F17" s="114">
        <f>K39</f>
        <v>-75.983639223333313</v>
      </c>
      <c r="G17" s="114">
        <f>L39</f>
        <v>-74.59834875</v>
      </c>
      <c r="H17" s="114">
        <f>M39</f>
        <v>-70.76665946333334</v>
      </c>
      <c r="I17" s="114">
        <f t="shared" ref="I17:K17" si="12">N39</f>
        <v>-68.106651650000003</v>
      </c>
      <c r="J17" s="114">
        <f t="shared" si="12"/>
        <v>-67.577740463333328</v>
      </c>
      <c r="K17" s="116">
        <f t="shared" si="12"/>
        <v>-64.427664593333333</v>
      </c>
      <c r="L17" s="131">
        <f>AVERAGE(C39:P39)</f>
        <v>-77.223118518809514</v>
      </c>
      <c r="M17" s="116">
        <f>K17-C17</f>
        <v>13.350680303333348</v>
      </c>
    </row>
    <row r="18" spans="2:16" x14ac:dyDescent="0.35">
      <c r="B18" s="20" t="s">
        <v>908</v>
      </c>
      <c r="C18" s="44">
        <f>C3/C16</f>
        <v>0.62948007262300021</v>
      </c>
      <c r="D18" s="44">
        <f t="shared" ref="D18:K18" si="13">D3/D16</f>
        <v>0.62880129022229658</v>
      </c>
      <c r="E18" s="44">
        <f t="shared" si="13"/>
        <v>0.56498115432363105</v>
      </c>
      <c r="F18" s="44">
        <f t="shared" si="13"/>
        <v>0.55908873805188719</v>
      </c>
      <c r="G18" s="44">
        <f t="shared" si="13"/>
        <v>0.50664704871219535</v>
      </c>
      <c r="H18" s="44">
        <f t="shared" si="13"/>
        <v>0.45810944948172566</v>
      </c>
      <c r="I18" s="44">
        <f t="shared" si="13"/>
        <v>0.45225773135553776</v>
      </c>
      <c r="J18" s="44">
        <f t="shared" si="13"/>
        <v>0.44192401875246251</v>
      </c>
      <c r="K18" s="129">
        <f t="shared" si="13"/>
        <v>0.40875510896117911</v>
      </c>
      <c r="L18" s="132">
        <f>AVERAGE(C40:P40)</f>
        <v>0.54998737805746523</v>
      </c>
      <c r="M18" s="19"/>
    </row>
    <row r="19" spans="2:16" x14ac:dyDescent="0.35">
      <c r="B19" s="21" t="s">
        <v>909</v>
      </c>
      <c r="C19" s="128">
        <f>(C6+C9+C12)/C16</f>
        <v>0.37051992737699985</v>
      </c>
      <c r="D19" s="128">
        <f t="shared" ref="D19:K19" si="14">(D6+D9+D12)/D16</f>
        <v>0.37119870977770353</v>
      </c>
      <c r="E19" s="128">
        <f t="shared" si="14"/>
        <v>0.43501884567636917</v>
      </c>
      <c r="F19" s="128">
        <f t="shared" si="14"/>
        <v>0.44091126194811281</v>
      </c>
      <c r="G19" s="128">
        <f t="shared" si="14"/>
        <v>0.4933529512878046</v>
      </c>
      <c r="H19" s="128">
        <f t="shared" si="14"/>
        <v>0.54189055051827428</v>
      </c>
      <c r="I19" s="128">
        <f t="shared" si="14"/>
        <v>0.54774226864446218</v>
      </c>
      <c r="J19" s="128">
        <f t="shared" si="14"/>
        <v>0.55807598124753743</v>
      </c>
      <c r="K19" s="128">
        <f t="shared" si="14"/>
        <v>0.59124489103882094</v>
      </c>
      <c r="L19" s="133">
        <f>AVERAGE(C41:P41)</f>
        <v>0.45001262194253489</v>
      </c>
      <c r="M19" s="23"/>
    </row>
    <row r="22" spans="2:16" x14ac:dyDescent="0.35">
      <c r="B22" s="70" t="s">
        <v>151</v>
      </c>
    </row>
    <row r="23" spans="2:16" x14ac:dyDescent="0.35">
      <c r="B23" s="15" t="s">
        <v>152</v>
      </c>
      <c r="C23" s="11">
        <v>2008</v>
      </c>
      <c r="D23" s="11">
        <v>2009</v>
      </c>
      <c r="E23" s="11">
        <v>2010</v>
      </c>
      <c r="F23" s="11">
        <v>2011</v>
      </c>
      <c r="G23" s="11">
        <v>2012</v>
      </c>
      <c r="H23" s="11">
        <v>2013</v>
      </c>
      <c r="I23" s="11">
        <v>2014</v>
      </c>
      <c r="J23" s="11">
        <v>2015</v>
      </c>
      <c r="K23" s="11">
        <v>2016</v>
      </c>
      <c r="L23" s="11">
        <v>2017</v>
      </c>
      <c r="M23" s="11">
        <v>2018</v>
      </c>
      <c r="N23" s="11">
        <v>2019</v>
      </c>
      <c r="O23" s="11">
        <v>2020</v>
      </c>
      <c r="P23" s="16">
        <v>2021</v>
      </c>
    </row>
    <row r="24" spans="2:16" x14ac:dyDescent="0.35">
      <c r="B24" s="17" t="s">
        <v>153</v>
      </c>
      <c r="C24" s="122">
        <f>C25+C27</f>
        <v>-56.260000000000005</v>
      </c>
      <c r="D24" s="122">
        <f t="shared" ref="D24:P24" si="15">D25+D27</f>
        <v>-58.566699999999997</v>
      </c>
      <c r="E24" s="122">
        <f t="shared" si="15"/>
        <v>-59.712200000000003</v>
      </c>
      <c r="F24" s="122">
        <f t="shared" si="15"/>
        <v>-58.597900000000003</v>
      </c>
      <c r="G24" s="122">
        <f t="shared" si="15"/>
        <v>-57.610800000000005</v>
      </c>
      <c r="H24" s="122">
        <f t="shared" si="15"/>
        <v>-57.5458</v>
      </c>
      <c r="I24" s="122">
        <f t="shared" si="15"/>
        <v>-55.101700000000008</v>
      </c>
      <c r="J24" s="122">
        <f t="shared" si="15"/>
        <v>-53.655799999999999</v>
      </c>
      <c r="K24" s="122">
        <f t="shared" si="15"/>
        <v>-49.304999999999993</v>
      </c>
      <c r="L24" s="122">
        <f t="shared" si="15"/>
        <v>-44.177199999999999</v>
      </c>
      <c r="M24" s="122">
        <f t="shared" si="15"/>
        <v>-39.500900000000001</v>
      </c>
      <c r="N24" s="122">
        <f t="shared" si="15"/>
        <v>-37.302699999999987</v>
      </c>
      <c r="O24" s="122">
        <f t="shared" si="15"/>
        <v>-35.631999999999998</v>
      </c>
      <c r="P24" s="123">
        <f t="shared" si="15"/>
        <v>-31.479199999999995</v>
      </c>
    </row>
    <row r="25" spans="2:16" x14ac:dyDescent="0.35">
      <c r="B25" s="18" t="s">
        <v>154</v>
      </c>
      <c r="C25" s="37">
        <v>-33.2333</v>
      </c>
      <c r="D25" s="37">
        <v>-36.2027</v>
      </c>
      <c r="E25" s="37">
        <v>-35.721800000000002</v>
      </c>
      <c r="F25" s="37">
        <v>-32.776600000000002</v>
      </c>
      <c r="G25" s="37">
        <v>-30.631</v>
      </c>
      <c r="H25" s="37">
        <v>-29.851900000000001</v>
      </c>
      <c r="I25" s="37">
        <v>-28.475900000000003</v>
      </c>
      <c r="J25" s="37">
        <v>-29.819200000000002</v>
      </c>
      <c r="K25" s="37">
        <v>-23.781099999999999</v>
      </c>
      <c r="L25" s="37">
        <v>-16.785900000000002</v>
      </c>
      <c r="M25" s="37">
        <v>-11.4499</v>
      </c>
      <c r="N25" s="37">
        <v>-9.0364000000000004</v>
      </c>
      <c r="O25" s="37">
        <v>-5.4059999999999997</v>
      </c>
      <c r="P25" s="124">
        <v>-1.6109</v>
      </c>
    </row>
    <row r="26" spans="2:16" x14ac:dyDescent="0.35">
      <c r="B26" s="18" t="s">
        <v>155</v>
      </c>
      <c r="C26" s="37">
        <f>C25+C28</f>
        <v>-103.1955036666667</v>
      </c>
      <c r="D26" s="37">
        <f t="shared" ref="D26:P26" si="16">D25+D28</f>
        <v>-101.59110733333333</v>
      </c>
      <c r="E26" s="37">
        <f t="shared" si="16"/>
        <v>-107.71680000000001</v>
      </c>
      <c r="F26" s="37">
        <f t="shared" si="16"/>
        <v>-104.26340366666666</v>
      </c>
      <c r="G26" s="37">
        <f t="shared" si="16"/>
        <v>-102.45659999999999</v>
      </c>
      <c r="H26" s="37">
        <f t="shared" si="16"/>
        <v>-101.50810366666667</v>
      </c>
      <c r="I26" s="37">
        <f t="shared" si="16"/>
        <v>-103.43540000000002</v>
      </c>
      <c r="J26" s="37">
        <f t="shared" si="16"/>
        <v>-105.37160366666666</v>
      </c>
      <c r="K26" s="37">
        <f t="shared" si="16"/>
        <v>-98.486503666666664</v>
      </c>
      <c r="L26" s="37">
        <f t="shared" si="16"/>
        <v>-90.644303666666659</v>
      </c>
      <c r="M26" s="37">
        <f t="shared" si="16"/>
        <v>-87.849296333333342</v>
      </c>
      <c r="N26" s="37">
        <f t="shared" si="16"/>
        <v>-84.58880000000002</v>
      </c>
      <c r="O26" s="37">
        <f t="shared" si="16"/>
        <v>-80.111400000000003</v>
      </c>
      <c r="P26" s="124">
        <f t="shared" si="16"/>
        <v>-80.043096333333324</v>
      </c>
    </row>
    <row r="27" spans="2:16" x14ac:dyDescent="0.35">
      <c r="B27" s="18" t="s">
        <v>156</v>
      </c>
      <c r="C27" s="37">
        <v>-23.026700000000002</v>
      </c>
      <c r="D27" s="37">
        <v>-22.363999999999997</v>
      </c>
      <c r="E27" s="37">
        <v>-23.990400000000001</v>
      </c>
      <c r="F27" s="37">
        <v>-25.821300000000001</v>
      </c>
      <c r="G27" s="37">
        <v>-26.979800000000004</v>
      </c>
      <c r="H27" s="37">
        <v>-27.693900000000003</v>
      </c>
      <c r="I27" s="37">
        <v>-26.625800000000002</v>
      </c>
      <c r="J27" s="37">
        <v>-23.836599999999994</v>
      </c>
      <c r="K27" s="37">
        <v>-25.523899999999998</v>
      </c>
      <c r="L27" s="37">
        <v>-27.391299999999998</v>
      </c>
      <c r="M27" s="37">
        <v>-28.051000000000002</v>
      </c>
      <c r="N27" s="37">
        <v>-28.26629999999999</v>
      </c>
      <c r="O27" s="37">
        <v>-30.225999999999999</v>
      </c>
      <c r="P27" s="124">
        <v>-29.868299999999994</v>
      </c>
    </row>
    <row r="28" spans="2:16" x14ac:dyDescent="0.35">
      <c r="B28" s="118" t="s">
        <v>884</v>
      </c>
      <c r="C28" s="37">
        <v>-69.962203666666696</v>
      </c>
      <c r="D28" s="37">
        <v>-65.388407333333333</v>
      </c>
      <c r="E28" s="37">
        <v>-71.995000000000005</v>
      </c>
      <c r="F28" s="37">
        <v>-71.48680366666666</v>
      </c>
      <c r="G28" s="37">
        <v>-71.825599999999994</v>
      </c>
      <c r="H28" s="37">
        <v>-71.65620366666667</v>
      </c>
      <c r="I28" s="37">
        <v>-74.959500000000006</v>
      </c>
      <c r="J28" s="37">
        <v>-75.552403666666663</v>
      </c>
      <c r="K28" s="37">
        <v>-74.705403666666669</v>
      </c>
      <c r="L28" s="37">
        <v>-73.858403666666661</v>
      </c>
      <c r="M28" s="37">
        <v>-76.399396333333343</v>
      </c>
      <c r="N28" s="37">
        <v>-75.55240000000002</v>
      </c>
      <c r="O28" s="37">
        <v>-74.705399999999997</v>
      </c>
      <c r="P28" s="124">
        <v>-78.432196333333323</v>
      </c>
    </row>
    <row r="29" spans="2:16" x14ac:dyDescent="0.35">
      <c r="B29" s="117" t="s">
        <v>157</v>
      </c>
      <c r="C29" s="37">
        <v>-31.510657896666672</v>
      </c>
      <c r="D29" s="37">
        <v>-30.040511746666663</v>
      </c>
      <c r="E29" s="37">
        <v>-33.717815303333339</v>
      </c>
      <c r="F29" s="37">
        <v>-33.689035636666659</v>
      </c>
      <c r="G29" s="37">
        <v>-34.301735416666659</v>
      </c>
      <c r="H29" s="37">
        <v>-33.890680119999999</v>
      </c>
      <c r="I29" s="37">
        <v>-37.61509264333332</v>
      </c>
      <c r="J29" s="37">
        <v>-37.006377356666654</v>
      </c>
      <c r="K29" s="37">
        <v>-33.712268223333325</v>
      </c>
      <c r="L29" s="37">
        <v>-37.568148749999999</v>
      </c>
      <c r="M29" s="37">
        <v>-39.261018463333343</v>
      </c>
      <c r="N29" s="37">
        <v>-37.843455650000017</v>
      </c>
      <c r="O29" s="37">
        <v>-38.148665463333323</v>
      </c>
      <c r="P29" s="124">
        <v>-39.310098593333329</v>
      </c>
    </row>
    <row r="30" spans="2:16" x14ac:dyDescent="0.35">
      <c r="B30" s="117" t="s">
        <v>880</v>
      </c>
      <c r="C30" s="37">
        <v>-38.451545770000003</v>
      </c>
      <c r="D30" s="37">
        <v>-35.347895586666702</v>
      </c>
      <c r="E30" s="37">
        <v>-38.277184696666701</v>
      </c>
      <c r="F30" s="37">
        <v>-37.79776803</v>
      </c>
      <c r="G30" s="37">
        <v>-37.5238645833333</v>
      </c>
      <c r="H30" s="37">
        <v>-37.765523546666699</v>
      </c>
      <c r="I30" s="37">
        <v>-37.3444073566667</v>
      </c>
      <c r="J30" s="37">
        <v>-38.546026310000002</v>
      </c>
      <c r="K30" s="37">
        <v>-40.993135443333301</v>
      </c>
      <c r="L30" s="37">
        <v>-36.290254916666697</v>
      </c>
      <c r="M30" s="37">
        <v>-37.138377869999999</v>
      </c>
      <c r="N30" s="37">
        <v>-37.708944350000003</v>
      </c>
      <c r="O30" s="37">
        <v>-36.556734536666703</v>
      </c>
      <c r="P30" s="124">
        <v>-39.122097740000001</v>
      </c>
    </row>
    <row r="31" spans="2:16" x14ac:dyDescent="0.35">
      <c r="B31" s="118" t="s">
        <v>894</v>
      </c>
      <c r="C31" s="37">
        <f>C32+C33</f>
        <v>-15.853210999999998</v>
      </c>
      <c r="D31" s="37">
        <f t="shared" ref="D31:P31" si="17">D32+D33</f>
        <v>-13.241477333333336</v>
      </c>
      <c r="E31" s="37">
        <f t="shared" si="17"/>
        <v>-16.093681999999998</v>
      </c>
      <c r="F31" s="37">
        <f t="shared" si="17"/>
        <v>-16.603088333333332</v>
      </c>
      <c r="G31" s="37">
        <f t="shared" si="17"/>
        <v>-15.879721</v>
      </c>
      <c r="H31" s="37">
        <f t="shared" si="17"/>
        <v>-15.825751333333333</v>
      </c>
      <c r="I31" s="37">
        <f t="shared" si="17"/>
        <v>-16.046367333333333</v>
      </c>
      <c r="J31" s="37">
        <f t="shared" si="17"/>
        <v>-14.601396333333335</v>
      </c>
      <c r="K31" s="37">
        <f t="shared" si="17"/>
        <v>-16.09442266666667</v>
      </c>
      <c r="L31" s="37">
        <f t="shared" si="17"/>
        <v>-17.024571666666667</v>
      </c>
      <c r="M31" s="37">
        <f t="shared" si="17"/>
        <v>-20.182202333333336</v>
      </c>
      <c r="N31" s="37">
        <f t="shared" si="17"/>
        <v>-19.753249999999998</v>
      </c>
      <c r="O31" s="37">
        <f t="shared" si="17"/>
        <v>-17.048181333333332</v>
      </c>
      <c r="P31" s="124">
        <f t="shared" si="17"/>
        <v>-16.158138333333333</v>
      </c>
    </row>
    <row r="32" spans="2:16" x14ac:dyDescent="0.35">
      <c r="B32" s="117" t="s">
        <v>885</v>
      </c>
      <c r="C32" s="37">
        <f>data_from_tbl_2_in_manuscript_2!D111/1000</f>
        <v>-11.597002229999998</v>
      </c>
      <c r="D32" s="37">
        <f>data_from_tbl_2_in_manuscript_2!E111/1000</f>
        <v>-9.2596565233333354</v>
      </c>
      <c r="E32" s="37">
        <f>data_from_tbl_2_in_manuscript_2!F111/1000</f>
        <v>-11.60304097333333</v>
      </c>
      <c r="F32" s="37">
        <f>data_from_tbl_2_in_manuscript_2!G111/1000</f>
        <v>-11.685975876666667</v>
      </c>
      <c r="G32" s="37">
        <f>data_from_tbl_2_in_manuscript_2!H111/1000</f>
        <v>-11.787070716666666</v>
      </c>
      <c r="H32" s="37">
        <f>data_from_tbl_2_in_manuscript_2!I111/1000</f>
        <v>-11.686584176666667</v>
      </c>
      <c r="I32" s="37">
        <f>data_from_tbl_2_in_manuscript_2!J111/1000</f>
        <v>-12.470995936666666</v>
      </c>
      <c r="J32" s="37">
        <f>data_from_tbl_2_in_manuscript_2!K111/1000</f>
        <v>-11.412751056666668</v>
      </c>
      <c r="K32" s="37">
        <f>data_from_tbl_2_in_manuscript_2!L111/1000</f>
        <v>-12.204508103333335</v>
      </c>
      <c r="L32" s="37">
        <f>data_from_tbl_2_in_manuscript_2!M111/1000</f>
        <v>-12.596869523333334</v>
      </c>
      <c r="M32" s="37">
        <f>data_from_tbl_2_in_manuscript_2!N111/1000</f>
        <v>-15.459241453333334</v>
      </c>
      <c r="N32" s="37">
        <f>data_from_tbl_2_in_manuscript_2!O111/1000</f>
        <v>-14.374414816666663</v>
      </c>
      <c r="O32" s="37">
        <f>data_from_tbl_2_in_manuscript_2!P111/1000</f>
        <v>-13.051504583333333</v>
      </c>
      <c r="P32" s="124">
        <f>data_from_tbl_2_in_manuscript_2!Q111/1000</f>
        <v>-12.584706163333333</v>
      </c>
    </row>
    <row r="33" spans="2:16" x14ac:dyDescent="0.35">
      <c r="B33" s="117" t="s">
        <v>886</v>
      </c>
      <c r="C33" s="37">
        <f>data_from_tbl_2_in_manuscript_2!D110/-1000</f>
        <v>-4.2562087700000015</v>
      </c>
      <c r="D33" s="37">
        <f>data_from_tbl_2_in_manuscript_2!E110/-1000</f>
        <v>-3.9818208100000012</v>
      </c>
      <c r="E33" s="37">
        <f>data_from_tbl_2_in_manuscript_2!F110/-1000</f>
        <v>-4.4906410266666663</v>
      </c>
      <c r="F33" s="37">
        <f>data_from_tbl_2_in_manuscript_2!G110/-1000</f>
        <v>-4.9171124566666666</v>
      </c>
      <c r="G33" s="37">
        <f>data_from_tbl_2_in_manuscript_2!H110/-1000</f>
        <v>-4.0926502833333336</v>
      </c>
      <c r="H33" s="37">
        <f>data_from_tbl_2_in_manuscript_2!I110/-1000</f>
        <v>-4.1391671566666668</v>
      </c>
      <c r="I33" s="37">
        <f>data_from_tbl_2_in_manuscript_2!J110/-1000</f>
        <v>-3.5753713966666667</v>
      </c>
      <c r="J33" s="37">
        <f>data_from_tbl_2_in_manuscript_2!K110/-1000</f>
        <v>-3.1886452766666671</v>
      </c>
      <c r="K33" s="37">
        <f>data_from_tbl_2_in_manuscript_2!L110/-1000</f>
        <v>-3.8899145633333339</v>
      </c>
      <c r="L33" s="37">
        <f>data_from_tbl_2_in_manuscript_2!M110/-1000</f>
        <v>-4.4277021433333319</v>
      </c>
      <c r="M33" s="37">
        <f>data_from_tbl_2_in_manuscript_2!N110/-1000</f>
        <v>-4.7229608800000005</v>
      </c>
      <c r="N33" s="37">
        <f>data_from_tbl_2_in_manuscript_2!O110/-1000</f>
        <v>-5.3788351833333339</v>
      </c>
      <c r="O33" s="37">
        <f>data_from_tbl_2_in_manuscript_2!P110/-1000</f>
        <v>-3.9966767500000007</v>
      </c>
      <c r="P33" s="124">
        <f>data_from_tbl_2_in_manuscript_2!Q110/-1000</f>
        <v>-3.5734321699999998</v>
      </c>
    </row>
    <row r="34" spans="2:16" x14ac:dyDescent="0.35">
      <c r="B34" s="118" t="s">
        <v>883</v>
      </c>
      <c r="C34" s="37">
        <f>C35+C36</f>
        <v>52.700067539999999</v>
      </c>
      <c r="D34" s="37">
        <f t="shared" ref="D34:P34" si="18">D35+D36</f>
        <v>47.779267396666704</v>
      </c>
      <c r="E34" s="37">
        <f t="shared" si="18"/>
        <v>52.838926723333365</v>
      </c>
      <c r="F34" s="37">
        <f t="shared" si="18"/>
        <v>52.515173486666669</v>
      </c>
      <c r="G34" s="37">
        <f t="shared" si="18"/>
        <v>49.829605866666633</v>
      </c>
      <c r="H34" s="37">
        <f t="shared" si="18"/>
        <v>49.967363703333362</v>
      </c>
      <c r="I34" s="37">
        <f t="shared" si="18"/>
        <v>48.384864753333368</v>
      </c>
      <c r="J34" s="37">
        <f t="shared" si="18"/>
        <v>48.840414586666668</v>
      </c>
      <c r="K34" s="37">
        <f t="shared" si="18"/>
        <v>51.916679006666641</v>
      </c>
      <c r="L34" s="37">
        <f t="shared" si="18"/>
        <v>47.86495706000003</v>
      </c>
      <c r="M34" s="37">
        <f t="shared" si="18"/>
        <v>49.856597749999999</v>
      </c>
      <c r="N34" s="37">
        <f t="shared" si="18"/>
        <v>50.12728353333334</v>
      </c>
      <c r="O34" s="37">
        <f t="shared" si="18"/>
        <v>46.756336286666702</v>
      </c>
      <c r="P34" s="124">
        <f t="shared" si="18"/>
        <v>49.05716391</v>
      </c>
    </row>
    <row r="35" spans="2:16" x14ac:dyDescent="0.35">
      <c r="B35" s="117" t="s">
        <v>893</v>
      </c>
      <c r="C35" s="37">
        <f>(C30+C33)*-1</f>
        <v>42.707754540000003</v>
      </c>
      <c r="D35" s="37">
        <f t="shared" ref="D35:P35" si="19">(D30+D33)*-1</f>
        <v>39.329716396666704</v>
      </c>
      <c r="E35" s="37">
        <f t="shared" si="19"/>
        <v>42.767825723333367</v>
      </c>
      <c r="F35" s="37">
        <f t="shared" si="19"/>
        <v>42.714880486666665</v>
      </c>
      <c r="G35" s="37">
        <f t="shared" si="19"/>
        <v>41.616514866666634</v>
      </c>
      <c r="H35" s="37">
        <f t="shared" si="19"/>
        <v>41.904690703333365</v>
      </c>
      <c r="I35" s="37">
        <f t="shared" si="19"/>
        <v>40.919778753333368</v>
      </c>
      <c r="J35" s="37">
        <f t="shared" si="19"/>
        <v>41.734671586666671</v>
      </c>
      <c r="K35" s="37">
        <f t="shared" si="19"/>
        <v>44.883050006666636</v>
      </c>
      <c r="L35" s="37">
        <f t="shared" si="19"/>
        <v>40.717957060000032</v>
      </c>
      <c r="M35" s="37">
        <f t="shared" si="19"/>
        <v>41.861338750000002</v>
      </c>
      <c r="N35" s="37">
        <f t="shared" si="19"/>
        <v>43.08777953333334</v>
      </c>
      <c r="O35" s="37">
        <f t="shared" si="19"/>
        <v>40.553411286666702</v>
      </c>
      <c r="P35" s="124">
        <f t="shared" si="19"/>
        <v>42.695529909999998</v>
      </c>
    </row>
    <row r="36" spans="2:16" x14ac:dyDescent="0.35">
      <c r="B36" s="117" t="s">
        <v>888</v>
      </c>
      <c r="C36" s="125">
        <v>9.9923129999999976</v>
      </c>
      <c r="D36" s="125">
        <v>8.4495509999999996</v>
      </c>
      <c r="E36" s="125">
        <v>10.071100999999999</v>
      </c>
      <c r="F36" s="125">
        <v>9.8002930000000017</v>
      </c>
      <c r="G36" s="125">
        <v>8.2130910000000004</v>
      </c>
      <c r="H36" s="125">
        <v>8.0626730000000002</v>
      </c>
      <c r="I36" s="125">
        <v>7.4650859999999994</v>
      </c>
      <c r="J36" s="125">
        <v>7.1057430000000004</v>
      </c>
      <c r="K36" s="125">
        <v>7.0336290000000012</v>
      </c>
      <c r="L36" s="125">
        <v>7.1470000000000002</v>
      </c>
      <c r="M36" s="125">
        <v>7.9952589999999999</v>
      </c>
      <c r="N36" s="125">
        <v>7.0395040000000009</v>
      </c>
      <c r="O36" s="125">
        <v>6.2029249999999996</v>
      </c>
      <c r="P36" s="126">
        <v>6.3616340000000005</v>
      </c>
    </row>
    <row r="37" spans="2:16" x14ac:dyDescent="0.35">
      <c r="B37" s="220" t="s">
        <v>889</v>
      </c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2"/>
    </row>
    <row r="38" spans="2:16" x14ac:dyDescent="0.35">
      <c r="B38" s="113" t="s">
        <v>890</v>
      </c>
      <c r="C38" s="119">
        <f>C24+C28+C31+C34</f>
        <v>-89.375347126666696</v>
      </c>
      <c r="D38" s="119">
        <f t="shared" ref="D38:O38" si="20">D24+D28+D31+D34</f>
        <v>-89.417317269999955</v>
      </c>
      <c r="E38" s="119">
        <f t="shared" si="20"/>
        <v>-94.961955276666629</v>
      </c>
      <c r="F38" s="119">
        <f t="shared" si="20"/>
        <v>-94.172618513333333</v>
      </c>
      <c r="G38" s="119">
        <f t="shared" si="20"/>
        <v>-95.486515133333342</v>
      </c>
      <c r="H38" s="119">
        <f t="shared" si="20"/>
        <v>-95.060391296666623</v>
      </c>
      <c r="I38" s="119">
        <f t="shared" si="20"/>
        <v>-97.722702579999975</v>
      </c>
      <c r="J38" s="119">
        <f t="shared" si="20"/>
        <v>-94.969185413333321</v>
      </c>
      <c r="K38" s="119">
        <f t="shared" si="20"/>
        <v>-88.188147326666694</v>
      </c>
      <c r="L38" s="119">
        <f t="shared" si="20"/>
        <v>-87.195218273333296</v>
      </c>
      <c r="M38" s="119">
        <f t="shared" si="20"/>
        <v>-86.225900916666689</v>
      </c>
      <c r="N38" s="119">
        <f t="shared" si="20"/>
        <v>-82.481066466666661</v>
      </c>
      <c r="O38" s="119">
        <f t="shared" si="20"/>
        <v>-80.629245046666625</v>
      </c>
      <c r="P38" s="120">
        <f>P24+P28+P31+P34</f>
        <v>-77.012370756666641</v>
      </c>
    </row>
    <row r="39" spans="2:16" x14ac:dyDescent="0.35">
      <c r="B39" s="117" t="s">
        <v>891</v>
      </c>
      <c r="C39" s="24">
        <f>C25+C27+C29+C36</f>
        <v>-77.778344896666681</v>
      </c>
      <c r="D39" s="24">
        <f t="shared" ref="D39:P39" si="21">D25+D27+D29+D36</f>
        <v>-80.157660746666664</v>
      </c>
      <c r="E39" s="24">
        <f t="shared" si="21"/>
        <v>-83.358914303333336</v>
      </c>
      <c r="F39" s="24">
        <f t="shared" si="21"/>
        <v>-82.486642636666673</v>
      </c>
      <c r="G39" s="24">
        <f t="shared" si="21"/>
        <v>-83.699444416666651</v>
      </c>
      <c r="H39" s="24">
        <f t="shared" si="21"/>
        <v>-83.373807119999995</v>
      </c>
      <c r="I39" s="24">
        <f t="shared" si="21"/>
        <v>-85.251706643333321</v>
      </c>
      <c r="J39" s="24">
        <f t="shared" si="21"/>
        <v>-83.556434356666657</v>
      </c>
      <c r="K39" s="24">
        <f t="shared" si="21"/>
        <v>-75.983639223333313</v>
      </c>
      <c r="L39" s="24">
        <f t="shared" si="21"/>
        <v>-74.59834875</v>
      </c>
      <c r="M39" s="24">
        <f t="shared" si="21"/>
        <v>-70.76665946333334</v>
      </c>
      <c r="N39" s="24">
        <f t="shared" si="21"/>
        <v>-68.106651650000003</v>
      </c>
      <c r="O39" s="24">
        <f t="shared" si="21"/>
        <v>-67.577740463333328</v>
      </c>
      <c r="P39" s="121">
        <f t="shared" si="21"/>
        <v>-64.427664593333333</v>
      </c>
    </row>
    <row r="40" spans="2:16" x14ac:dyDescent="0.35">
      <c r="B40" s="20" t="s">
        <v>908</v>
      </c>
      <c r="C40" s="44">
        <f>C24/C38</f>
        <v>0.62948007262300021</v>
      </c>
      <c r="D40" s="44">
        <f t="shared" ref="D40:P40" si="22">D24/D38</f>
        <v>0.65498162758736078</v>
      </c>
      <c r="E40" s="44">
        <f t="shared" si="22"/>
        <v>0.62880129022229658</v>
      </c>
      <c r="F40" s="44">
        <f t="shared" si="22"/>
        <v>0.62223925515784062</v>
      </c>
      <c r="G40" s="44">
        <f t="shared" si="22"/>
        <v>0.60333964350416092</v>
      </c>
      <c r="H40" s="44">
        <f t="shared" si="22"/>
        <v>0.60536043682388985</v>
      </c>
      <c r="I40" s="44">
        <f t="shared" si="22"/>
        <v>0.5638577172473449</v>
      </c>
      <c r="J40" s="44">
        <f t="shared" si="22"/>
        <v>0.56498115432363105</v>
      </c>
      <c r="K40" s="44">
        <f t="shared" si="22"/>
        <v>0.55908873805188719</v>
      </c>
      <c r="L40" s="44">
        <f t="shared" si="22"/>
        <v>0.50664704871219535</v>
      </c>
      <c r="M40" s="44">
        <f t="shared" si="22"/>
        <v>0.45810944948172566</v>
      </c>
      <c r="N40" s="44">
        <f t="shared" si="22"/>
        <v>0.45225773135553776</v>
      </c>
      <c r="O40" s="44">
        <f t="shared" si="22"/>
        <v>0.44192401875246251</v>
      </c>
      <c r="P40" s="129">
        <f t="shared" si="22"/>
        <v>0.40875510896117911</v>
      </c>
    </row>
    <row r="41" spans="2:16" x14ac:dyDescent="0.35">
      <c r="B41" s="21" t="s">
        <v>909</v>
      </c>
      <c r="C41" s="134">
        <f>(C28+C31+C34)/C38</f>
        <v>0.37051992737699985</v>
      </c>
      <c r="D41" s="134">
        <f t="shared" ref="D41:P41" si="23">(D28+D31+D34)/D38</f>
        <v>0.34501837241263927</v>
      </c>
      <c r="E41" s="134">
        <f t="shared" si="23"/>
        <v>0.37119870977770353</v>
      </c>
      <c r="F41" s="134">
        <f t="shared" si="23"/>
        <v>0.37776074484215932</v>
      </c>
      <c r="G41" s="134">
        <f t="shared" si="23"/>
        <v>0.39666035649583936</v>
      </c>
      <c r="H41" s="134">
        <f t="shared" si="23"/>
        <v>0.39463956317611032</v>
      </c>
      <c r="I41" s="134">
        <f t="shared" si="23"/>
        <v>0.43614228275265515</v>
      </c>
      <c r="J41" s="134">
        <f t="shared" si="23"/>
        <v>0.43501884567636917</v>
      </c>
      <c r="K41" s="134">
        <f t="shared" si="23"/>
        <v>0.44091126194811281</v>
      </c>
      <c r="L41" s="134">
        <f t="shared" si="23"/>
        <v>0.4933529512878046</v>
      </c>
      <c r="M41" s="134">
        <f t="shared" si="23"/>
        <v>0.54189055051827428</v>
      </c>
      <c r="N41" s="134">
        <f t="shared" si="23"/>
        <v>0.54774226864446218</v>
      </c>
      <c r="O41" s="134">
        <f t="shared" si="23"/>
        <v>0.55807598124753743</v>
      </c>
      <c r="P41" s="135">
        <f t="shared" si="23"/>
        <v>0.59124489103882094</v>
      </c>
    </row>
    <row r="42" spans="2:16" ht="32.5" customHeight="1" x14ac:dyDescent="0.35"/>
    <row r="43" spans="2:16" x14ac:dyDescent="0.35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</row>
    <row r="44" spans="2:16" x14ac:dyDescent="0.35">
      <c r="C44" s="24"/>
    </row>
    <row r="45" spans="2:16" x14ac:dyDescent="0.35">
      <c r="C45" s="36"/>
    </row>
    <row r="51" spans="2:16" x14ac:dyDescent="0.35">
      <c r="N51" s="9"/>
      <c r="O51" s="9"/>
      <c r="P51" s="9"/>
    </row>
    <row r="53" spans="2:16" x14ac:dyDescent="0.35">
      <c r="N53" s="9"/>
      <c r="O53" s="9"/>
      <c r="P53" s="9"/>
    </row>
    <row r="54" spans="2:16" x14ac:dyDescent="0.35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O54" s="9"/>
      <c r="P54" s="9"/>
    </row>
    <row r="56" spans="2:16" x14ac:dyDescent="0.35">
      <c r="C56" s="24"/>
    </row>
    <row r="58" spans="2:16" ht="14.5" customHeight="1" x14ac:dyDescent="0.35">
      <c r="B58" s="26"/>
    </row>
  </sheetData>
  <mergeCells count="2">
    <mergeCell ref="B37:P37"/>
    <mergeCell ref="B15:M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97571-37C0-4269-89ED-8CDFBE4CA1A7}">
  <dimension ref="A1:R27"/>
  <sheetViews>
    <sheetView workbookViewId="0"/>
  </sheetViews>
  <sheetFormatPr defaultRowHeight="14.5" x14ac:dyDescent="0.35"/>
  <cols>
    <col min="1" max="1" width="27.81640625" customWidth="1"/>
    <col min="2" max="15" width="8.81640625" bestFit="1" customWidth="1"/>
    <col min="16" max="16" width="10.1796875" bestFit="1" customWidth="1"/>
    <col min="17" max="17" width="9.453125" bestFit="1" customWidth="1"/>
    <col min="18" max="18" width="22.453125" bestFit="1" customWidth="1"/>
  </cols>
  <sheetData>
    <row r="1" spans="1:18" x14ac:dyDescent="0.35">
      <c r="A1" s="210" t="s">
        <v>945</v>
      </c>
      <c r="B1" s="38">
        <v>2008</v>
      </c>
      <c r="C1" s="38">
        <v>2009</v>
      </c>
      <c r="D1" s="38">
        <v>2010</v>
      </c>
      <c r="E1" s="38">
        <v>2011</v>
      </c>
      <c r="F1" s="38">
        <v>2012</v>
      </c>
      <c r="G1" s="38">
        <v>2013</v>
      </c>
      <c r="H1" s="38">
        <v>2014</v>
      </c>
      <c r="I1" s="38">
        <v>2015</v>
      </c>
      <c r="J1" s="38">
        <v>2016</v>
      </c>
      <c r="K1" s="38">
        <v>2017</v>
      </c>
      <c r="L1" s="38">
        <v>2018</v>
      </c>
      <c r="M1" s="38">
        <v>2019</v>
      </c>
      <c r="N1" s="38">
        <v>2020</v>
      </c>
      <c r="O1" s="38">
        <v>2021</v>
      </c>
      <c r="P1" s="38" t="s">
        <v>160</v>
      </c>
      <c r="Q1" s="38" t="s">
        <v>161</v>
      </c>
      <c r="R1" s="38" t="s">
        <v>162</v>
      </c>
    </row>
    <row r="2" spans="1:18" x14ac:dyDescent="0.35">
      <c r="A2" s="38" t="s">
        <v>163</v>
      </c>
      <c r="B2" s="36">
        <v>4.5256603506455182</v>
      </c>
      <c r="C2" s="36">
        <v>4.3996170905325682</v>
      </c>
      <c r="D2" s="36">
        <v>4.0542594979944848</v>
      </c>
      <c r="E2" s="36">
        <v>3.976784666759074</v>
      </c>
      <c r="F2" s="36">
        <v>3.832237643892455</v>
      </c>
      <c r="G2" s="36">
        <v>3.8359968472188362</v>
      </c>
      <c r="H2" s="36">
        <v>3.77801292465724</v>
      </c>
      <c r="I2" s="36">
        <v>4.1391587471837692</v>
      </c>
      <c r="J2" s="36">
        <v>4.0683592289532289</v>
      </c>
      <c r="K2" s="36">
        <v>3.960637032416495</v>
      </c>
      <c r="L2" s="36">
        <v>3.9582446896681649</v>
      </c>
      <c r="M2" s="36">
        <v>3.8895657772585608</v>
      </c>
      <c r="N2" s="36">
        <v>3.868789999458988</v>
      </c>
      <c r="O2" s="36">
        <v>3.831835859467728</v>
      </c>
      <c r="P2" s="36">
        <v>-89.330403786743275</v>
      </c>
      <c r="Q2" s="36">
        <v>4.0085114540076514</v>
      </c>
      <c r="R2" s="209" t="s">
        <v>164</v>
      </c>
    </row>
    <row r="3" spans="1:18" x14ac:dyDescent="0.35">
      <c r="A3" s="38" t="s">
        <v>165</v>
      </c>
      <c r="B3" s="36">
        <v>2.350059552781909</v>
      </c>
      <c r="C3" s="36">
        <v>2.4719234629414841</v>
      </c>
      <c r="D3" s="36">
        <v>2.4736470461974589</v>
      </c>
      <c r="E3" s="36">
        <v>2.3983527966486422</v>
      </c>
      <c r="F3" s="36">
        <v>2.3420190067749349</v>
      </c>
      <c r="G3" s="36">
        <v>2.372430739194717</v>
      </c>
      <c r="H3" s="36">
        <v>2.2651398859590741</v>
      </c>
      <c r="I3" s="36">
        <v>2.2015292354929969</v>
      </c>
      <c r="J3" s="36">
        <v>2.0276098457199541</v>
      </c>
      <c r="K3" s="36">
        <v>1.849049519039498</v>
      </c>
      <c r="L3" s="36">
        <v>1.7578659896575639</v>
      </c>
      <c r="M3" s="36">
        <v>1.708907956266412</v>
      </c>
      <c r="N3" s="36">
        <v>1.791190127796082</v>
      </c>
      <c r="O3" s="36">
        <v>1.72815344838618</v>
      </c>
      <c r="P3" s="36">
        <v>-89.504459632275115</v>
      </c>
      <c r="Q3" s="36">
        <v>2.1241341866326362</v>
      </c>
      <c r="R3" s="37">
        <v>28.630661005785711</v>
      </c>
    </row>
    <row r="4" spans="1:18" x14ac:dyDescent="0.35">
      <c r="A4" s="38" t="s">
        <v>166</v>
      </c>
      <c r="B4" s="36">
        <v>1.843860649127709</v>
      </c>
      <c r="C4" s="36">
        <v>1.6990028889075131</v>
      </c>
      <c r="D4" s="36">
        <v>1.8496162337215989</v>
      </c>
      <c r="E4" s="36">
        <v>1.7838334207443189</v>
      </c>
      <c r="F4" s="36">
        <v>1.844339410851445</v>
      </c>
      <c r="G4" s="36">
        <v>1.798735822089403</v>
      </c>
      <c r="H4" s="36">
        <v>2.0325209206735848</v>
      </c>
      <c r="I4" s="36">
        <v>1.99131319233281</v>
      </c>
      <c r="J4" s="36">
        <v>1.9069456246785079</v>
      </c>
      <c r="K4" s="36">
        <v>1.9354107837910799</v>
      </c>
      <c r="L4" s="36">
        <v>2.004567150963084</v>
      </c>
      <c r="M4" s="36">
        <v>1.9551677924683291</v>
      </c>
      <c r="N4" s="36">
        <v>1.897323315244021</v>
      </c>
      <c r="O4" s="36">
        <v>2.0111423874398699</v>
      </c>
      <c r="P4" s="36">
        <v>-89.435356288591564</v>
      </c>
      <c r="Q4" s="36">
        <v>1.89669854235952</v>
      </c>
      <c r="R4" s="37">
        <v>22.82780207067017</v>
      </c>
    </row>
    <row r="5" spans="1:18" x14ac:dyDescent="0.35">
      <c r="A5" s="38" t="s">
        <v>167</v>
      </c>
      <c r="B5" s="36">
        <v>2.3806732728369751</v>
      </c>
      <c r="C5" s="36">
        <v>2.3239594350244119</v>
      </c>
      <c r="D5" s="36">
        <v>1.4016975608421389</v>
      </c>
      <c r="E5" s="36">
        <v>1.435276876562757</v>
      </c>
      <c r="F5" s="36">
        <v>1.137325867429317</v>
      </c>
      <c r="G5" s="36">
        <v>1.1241490988530449</v>
      </c>
      <c r="H5" s="36">
        <v>1.126609261523821</v>
      </c>
      <c r="I5" s="36">
        <v>2.119841570144362</v>
      </c>
      <c r="J5" s="36">
        <v>2.1316095583199162</v>
      </c>
      <c r="K5" s="36">
        <v>2.0893705352165699</v>
      </c>
      <c r="L5" s="36">
        <v>2.06255145800744</v>
      </c>
      <c r="M5" s="36">
        <v>2.026271626135757</v>
      </c>
      <c r="N5" s="36">
        <v>1.972010058956867</v>
      </c>
      <c r="O5" s="36">
        <v>2.0025688669350878</v>
      </c>
      <c r="P5" s="36">
        <v>-89.248779032107123</v>
      </c>
      <c r="Q5" s="36">
        <v>1.8095653604848909</v>
      </c>
      <c r="R5" s="37">
        <v>20.778587709115531</v>
      </c>
    </row>
    <row r="6" spans="1:18" x14ac:dyDescent="0.35">
      <c r="A6" s="38" t="s">
        <v>168</v>
      </c>
      <c r="B6" s="36">
        <v>1.502417582955218</v>
      </c>
      <c r="C6" s="36">
        <v>1.3699146782543321</v>
      </c>
      <c r="D6" s="36">
        <v>1.4005602850430889</v>
      </c>
      <c r="E6" s="36">
        <v>1.394356923315289</v>
      </c>
      <c r="F6" s="36">
        <v>1.403051457449892</v>
      </c>
      <c r="G6" s="36">
        <v>1.3701975775824999</v>
      </c>
      <c r="H6" s="36">
        <v>1.380129818041087</v>
      </c>
      <c r="I6" s="36">
        <v>1.4041368153318849</v>
      </c>
      <c r="J6" s="36">
        <v>1.411194984261704</v>
      </c>
      <c r="K6" s="36">
        <v>1.40068080031414</v>
      </c>
      <c r="L6" s="36">
        <v>1.3871680218806739</v>
      </c>
      <c r="M6" s="36">
        <v>1.3548700499806701</v>
      </c>
      <c r="N6" s="36">
        <v>1.3706345618258231</v>
      </c>
      <c r="O6" s="36">
        <v>1.363945030083797</v>
      </c>
      <c r="P6" s="36">
        <v>-89.497580524607145</v>
      </c>
      <c r="Q6" s="36">
        <v>1.3938041847371501</v>
      </c>
      <c r="R6" s="37">
        <v>12.327386302686429</v>
      </c>
    </row>
    <row r="7" spans="1:18" x14ac:dyDescent="0.35">
      <c r="A7" s="38" t="s">
        <v>169</v>
      </c>
      <c r="B7" s="36">
        <v>1.2668180602325321</v>
      </c>
      <c r="C7" s="36">
        <v>1.2751772280942091</v>
      </c>
      <c r="D7" s="36">
        <v>1.2667376905326031</v>
      </c>
      <c r="E7" s="36">
        <v>1.2809907738868911</v>
      </c>
      <c r="F7" s="36">
        <v>1.2578602209483589</v>
      </c>
      <c r="G7" s="36">
        <v>1.2686137391760459</v>
      </c>
      <c r="H7" s="36">
        <v>1.297126243200148</v>
      </c>
      <c r="I7" s="36">
        <v>1.2673841502545271</v>
      </c>
      <c r="J7" s="36">
        <v>1.2780090996110931</v>
      </c>
      <c r="K7" s="36">
        <v>1.2695720275730551</v>
      </c>
      <c r="L7" s="36">
        <v>1.272891321349876</v>
      </c>
      <c r="M7" s="36">
        <v>1.27890396729612</v>
      </c>
      <c r="N7" s="36">
        <v>1.2885484286697599</v>
      </c>
      <c r="O7" s="36">
        <v>1.2843009928827049</v>
      </c>
      <c r="P7" s="36">
        <v>-89.495974178460685</v>
      </c>
      <c r="Q7" s="36">
        <v>1.2752095674077091</v>
      </c>
      <c r="R7" s="37">
        <v>10.318833436674231</v>
      </c>
    </row>
    <row r="8" spans="1:18" x14ac:dyDescent="0.35">
      <c r="A8" s="38" t="s">
        <v>170</v>
      </c>
      <c r="B8" s="36">
        <v>0.71877790854549395</v>
      </c>
      <c r="C8" s="36">
        <v>0.66518516457225441</v>
      </c>
      <c r="D8" s="36">
        <v>0.67054290564219976</v>
      </c>
      <c r="E8" s="36">
        <v>0.64352526796942866</v>
      </c>
      <c r="F8" s="36">
        <v>0.62440165545858872</v>
      </c>
      <c r="G8" s="36">
        <v>0.64255860484970484</v>
      </c>
      <c r="H8" s="36">
        <v>0.64181372892197774</v>
      </c>
      <c r="I8" s="36">
        <v>0.66007994444945273</v>
      </c>
      <c r="J8" s="36">
        <v>0.63575079062946116</v>
      </c>
      <c r="K8" s="36">
        <v>0.72394262896509265</v>
      </c>
      <c r="L8" s="36">
        <v>0.83594089338021627</v>
      </c>
      <c r="M8" s="36">
        <v>0.89751329841160354</v>
      </c>
      <c r="N8" s="36">
        <v>0.87159308134658331</v>
      </c>
      <c r="O8" s="36">
        <v>0.8957227426320411</v>
      </c>
      <c r="P8" s="36">
        <v>-89.58446933564656</v>
      </c>
      <c r="Q8" s="36">
        <v>0.7233820439838643</v>
      </c>
      <c r="R8" s="37">
        <v>3.3204957306620599</v>
      </c>
    </row>
    <row r="9" spans="1:18" x14ac:dyDescent="0.35">
      <c r="A9" s="38" t="s">
        <v>171</v>
      </c>
      <c r="B9" s="36">
        <v>0.80203235742664614</v>
      </c>
      <c r="C9" s="36">
        <v>0.68157370677714746</v>
      </c>
      <c r="D9" s="36">
        <v>0.64073032676580632</v>
      </c>
      <c r="E9" s="36">
        <v>0.59518396436083931</v>
      </c>
      <c r="F9" s="36">
        <v>0.59863342479793225</v>
      </c>
      <c r="G9" s="36">
        <v>0.50959118293107852</v>
      </c>
      <c r="H9" s="36">
        <v>0.45247748862008141</v>
      </c>
      <c r="I9" s="36">
        <v>0.44432939814165989</v>
      </c>
      <c r="J9" s="36">
        <v>0.45755710406885558</v>
      </c>
      <c r="K9" s="36">
        <v>0.45512382745024638</v>
      </c>
      <c r="L9" s="36">
        <v>0.48712886548989948</v>
      </c>
      <c r="M9" s="36">
        <v>0.44072686390949362</v>
      </c>
      <c r="N9" s="36">
        <v>0.43910464428624169</v>
      </c>
      <c r="O9" s="36">
        <v>0.44442519140744652</v>
      </c>
      <c r="P9" s="36">
        <v>-89.551979884244687</v>
      </c>
      <c r="Q9" s="36">
        <v>0.53204416760238393</v>
      </c>
      <c r="R9" s="37">
        <v>1.7962337444058729</v>
      </c>
    </row>
    <row r="10" spans="1:18" ht="16.5" x14ac:dyDescent="0.45"/>
    <row r="11" spans="1:18" x14ac:dyDescent="0.35">
      <c r="A11" s="39"/>
      <c r="E11" s="35"/>
    </row>
    <row r="12" spans="1:18" x14ac:dyDescent="0.35"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8" x14ac:dyDescent="0.35"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8" x14ac:dyDescent="0.35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8" x14ac:dyDescent="0.35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8" x14ac:dyDescent="0.35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2:15" x14ac:dyDescent="0.3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2:15" x14ac:dyDescent="0.35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20" spans="2:15" x14ac:dyDescent="0.3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2:15" x14ac:dyDescent="0.3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2:15" x14ac:dyDescent="0.3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2:15" x14ac:dyDescent="0.35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2:15" x14ac:dyDescent="0.3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2:15" x14ac:dyDescent="0.3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2:15" x14ac:dyDescent="0.3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2:15" x14ac:dyDescent="0.3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</sheetData>
  <phoneticPr fontId="3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4B6D8-A3EF-45ED-A84B-97DE073E47C6}">
  <dimension ref="A1:D348"/>
  <sheetViews>
    <sheetView workbookViewId="0"/>
  </sheetViews>
  <sheetFormatPr defaultRowHeight="14.5" x14ac:dyDescent="0.35"/>
  <cols>
    <col min="1" max="1" width="35.453125" bestFit="1" customWidth="1"/>
    <col min="2" max="2" width="95.1796875" bestFit="1" customWidth="1"/>
    <col min="3" max="3" width="21" bestFit="1" customWidth="1"/>
    <col min="4" max="4" width="122.26953125" bestFit="1" customWidth="1"/>
  </cols>
  <sheetData>
    <row r="1" spans="1:4" x14ac:dyDescent="0.35">
      <c r="A1" t="s">
        <v>172</v>
      </c>
      <c r="B1" t="s">
        <v>173</v>
      </c>
      <c r="C1" t="s">
        <v>174</v>
      </c>
      <c r="D1" t="s">
        <v>175</v>
      </c>
    </row>
    <row r="2" spans="1:4" x14ac:dyDescent="0.35">
      <c r="A2" t="s">
        <v>176</v>
      </c>
      <c r="B2" t="s">
        <v>177</v>
      </c>
      <c r="C2" t="s">
        <v>178</v>
      </c>
      <c r="D2" t="s">
        <v>179</v>
      </c>
    </row>
    <row r="3" spans="1:4" x14ac:dyDescent="0.35">
      <c r="A3" t="s">
        <v>176</v>
      </c>
      <c r="B3" t="s">
        <v>177</v>
      </c>
      <c r="C3" t="s">
        <v>180</v>
      </c>
      <c r="D3" t="s">
        <v>181</v>
      </c>
    </row>
    <row r="4" spans="1:4" x14ac:dyDescent="0.35">
      <c r="A4" t="s">
        <v>176</v>
      </c>
      <c r="B4" t="s">
        <v>177</v>
      </c>
      <c r="C4" t="s">
        <v>182</v>
      </c>
      <c r="D4" t="s">
        <v>183</v>
      </c>
    </row>
    <row r="5" spans="1:4" x14ac:dyDescent="0.35">
      <c r="A5" t="s">
        <v>176</v>
      </c>
      <c r="B5" t="s">
        <v>177</v>
      </c>
      <c r="C5" t="s">
        <v>184</v>
      </c>
      <c r="D5" t="s">
        <v>185</v>
      </c>
    </row>
    <row r="6" spans="1:4" x14ac:dyDescent="0.35">
      <c r="A6" t="s">
        <v>176</v>
      </c>
      <c r="B6" t="s">
        <v>177</v>
      </c>
      <c r="C6" t="s">
        <v>186</v>
      </c>
      <c r="D6" t="s">
        <v>187</v>
      </c>
    </row>
    <row r="7" spans="1:4" x14ac:dyDescent="0.35">
      <c r="A7" t="s">
        <v>176</v>
      </c>
      <c r="B7" t="s">
        <v>177</v>
      </c>
      <c r="C7" t="s">
        <v>188</v>
      </c>
      <c r="D7" t="s">
        <v>189</v>
      </c>
    </row>
    <row r="8" spans="1:4" x14ac:dyDescent="0.35">
      <c r="A8" t="s">
        <v>176</v>
      </c>
      <c r="B8" t="s">
        <v>177</v>
      </c>
      <c r="C8" t="s">
        <v>190</v>
      </c>
      <c r="D8" t="s">
        <v>191</v>
      </c>
    </row>
    <row r="9" spans="1:4" x14ac:dyDescent="0.35">
      <c r="A9" t="s">
        <v>176</v>
      </c>
      <c r="B9" t="s">
        <v>177</v>
      </c>
      <c r="C9" t="s">
        <v>192</v>
      </c>
      <c r="D9" t="s">
        <v>193</v>
      </c>
    </row>
    <row r="10" spans="1:4" x14ac:dyDescent="0.35">
      <c r="A10" t="s">
        <v>176</v>
      </c>
      <c r="B10" t="s">
        <v>177</v>
      </c>
      <c r="C10" t="s">
        <v>194</v>
      </c>
      <c r="D10" t="s">
        <v>195</v>
      </c>
    </row>
    <row r="11" spans="1:4" x14ac:dyDescent="0.35">
      <c r="A11" t="s">
        <v>176</v>
      </c>
      <c r="B11" t="s">
        <v>177</v>
      </c>
      <c r="C11" t="s">
        <v>196</v>
      </c>
      <c r="D11" t="s">
        <v>197</v>
      </c>
    </row>
    <row r="12" spans="1:4" x14ac:dyDescent="0.35">
      <c r="A12" t="s">
        <v>176</v>
      </c>
      <c r="B12" t="s">
        <v>177</v>
      </c>
      <c r="C12" t="s">
        <v>198</v>
      </c>
      <c r="D12" t="s">
        <v>199</v>
      </c>
    </row>
    <row r="13" spans="1:4" x14ac:dyDescent="0.35">
      <c r="A13" t="s">
        <v>176</v>
      </c>
      <c r="B13" t="s">
        <v>177</v>
      </c>
      <c r="C13" t="s">
        <v>200</v>
      </c>
      <c r="D13" t="s">
        <v>201</v>
      </c>
    </row>
    <row r="14" spans="1:4" x14ac:dyDescent="0.35">
      <c r="A14" t="s">
        <v>176</v>
      </c>
      <c r="B14" t="s">
        <v>177</v>
      </c>
      <c r="C14" t="s">
        <v>202</v>
      </c>
      <c r="D14" t="s">
        <v>203</v>
      </c>
    </row>
    <row r="15" spans="1:4" x14ac:dyDescent="0.35">
      <c r="A15" t="s">
        <v>176</v>
      </c>
      <c r="B15" t="s">
        <v>177</v>
      </c>
      <c r="C15" t="s">
        <v>204</v>
      </c>
      <c r="D15" t="s">
        <v>205</v>
      </c>
    </row>
    <row r="16" spans="1:4" x14ac:dyDescent="0.35">
      <c r="A16" t="s">
        <v>176</v>
      </c>
      <c r="B16" t="s">
        <v>177</v>
      </c>
      <c r="C16" t="s">
        <v>206</v>
      </c>
      <c r="D16" t="s">
        <v>207</v>
      </c>
    </row>
    <row r="17" spans="1:4" x14ac:dyDescent="0.35">
      <c r="A17" t="s">
        <v>176</v>
      </c>
      <c r="B17" t="s">
        <v>177</v>
      </c>
      <c r="C17" t="s">
        <v>208</v>
      </c>
      <c r="D17" t="s">
        <v>209</v>
      </c>
    </row>
    <row r="18" spans="1:4" x14ac:dyDescent="0.35">
      <c r="A18" t="s">
        <v>176</v>
      </c>
      <c r="B18" t="s">
        <v>177</v>
      </c>
      <c r="C18" t="s">
        <v>210</v>
      </c>
      <c r="D18" t="s">
        <v>211</v>
      </c>
    </row>
    <row r="19" spans="1:4" x14ac:dyDescent="0.35">
      <c r="A19" t="s">
        <v>81</v>
      </c>
      <c r="B19" t="s">
        <v>82</v>
      </c>
      <c r="C19" t="s">
        <v>212</v>
      </c>
      <c r="D19" t="s">
        <v>213</v>
      </c>
    </row>
    <row r="20" spans="1:4" x14ac:dyDescent="0.35">
      <c r="A20" t="s">
        <v>214</v>
      </c>
      <c r="B20" t="s">
        <v>215</v>
      </c>
      <c r="C20" t="s">
        <v>216</v>
      </c>
      <c r="D20" t="s">
        <v>217</v>
      </c>
    </row>
    <row r="21" spans="1:4" x14ac:dyDescent="0.35">
      <c r="A21" t="s">
        <v>218</v>
      </c>
      <c r="B21" t="s">
        <v>219</v>
      </c>
      <c r="C21" t="s">
        <v>220</v>
      </c>
      <c r="D21" t="s">
        <v>221</v>
      </c>
    </row>
    <row r="22" spans="1:4" x14ac:dyDescent="0.35">
      <c r="A22" t="s">
        <v>218</v>
      </c>
      <c r="B22" t="s">
        <v>219</v>
      </c>
      <c r="C22" t="s">
        <v>222</v>
      </c>
      <c r="D22" t="s">
        <v>223</v>
      </c>
    </row>
    <row r="23" spans="1:4" x14ac:dyDescent="0.35">
      <c r="A23" t="s">
        <v>218</v>
      </c>
      <c r="B23" t="s">
        <v>219</v>
      </c>
      <c r="C23" t="s">
        <v>224</v>
      </c>
      <c r="D23" t="s">
        <v>225</v>
      </c>
    </row>
    <row r="24" spans="1:4" x14ac:dyDescent="0.35">
      <c r="A24" t="s">
        <v>218</v>
      </c>
      <c r="B24" t="s">
        <v>219</v>
      </c>
      <c r="C24" t="s">
        <v>226</v>
      </c>
      <c r="D24" t="s">
        <v>227</v>
      </c>
    </row>
    <row r="25" spans="1:4" x14ac:dyDescent="0.35">
      <c r="A25" t="s">
        <v>218</v>
      </c>
      <c r="B25" t="s">
        <v>219</v>
      </c>
      <c r="C25" t="s">
        <v>228</v>
      </c>
      <c r="D25" t="s">
        <v>229</v>
      </c>
    </row>
    <row r="26" spans="1:4" x14ac:dyDescent="0.35">
      <c r="A26" t="s">
        <v>218</v>
      </c>
      <c r="B26" t="s">
        <v>219</v>
      </c>
      <c r="C26" t="s">
        <v>230</v>
      </c>
      <c r="D26" t="s">
        <v>231</v>
      </c>
    </row>
    <row r="27" spans="1:4" x14ac:dyDescent="0.35">
      <c r="A27" t="s">
        <v>218</v>
      </c>
      <c r="B27" t="s">
        <v>219</v>
      </c>
      <c r="C27" t="s">
        <v>232</v>
      </c>
      <c r="D27" t="s">
        <v>233</v>
      </c>
    </row>
    <row r="28" spans="1:4" x14ac:dyDescent="0.35">
      <c r="A28" t="s">
        <v>218</v>
      </c>
      <c r="B28" t="s">
        <v>219</v>
      </c>
      <c r="C28" t="s">
        <v>234</v>
      </c>
      <c r="D28" t="s">
        <v>235</v>
      </c>
    </row>
    <row r="29" spans="1:4" x14ac:dyDescent="0.35">
      <c r="A29" t="s">
        <v>218</v>
      </c>
      <c r="B29" t="s">
        <v>219</v>
      </c>
      <c r="C29" t="s">
        <v>236</v>
      </c>
      <c r="D29" t="s">
        <v>237</v>
      </c>
    </row>
    <row r="30" spans="1:4" x14ac:dyDescent="0.35">
      <c r="A30" t="s">
        <v>218</v>
      </c>
      <c r="B30" t="s">
        <v>219</v>
      </c>
      <c r="C30" t="s">
        <v>238</v>
      </c>
      <c r="D30" t="s">
        <v>239</v>
      </c>
    </row>
    <row r="31" spans="1:4" x14ac:dyDescent="0.35">
      <c r="A31" t="s">
        <v>218</v>
      </c>
      <c r="B31" t="s">
        <v>219</v>
      </c>
      <c r="C31" t="s">
        <v>240</v>
      </c>
      <c r="D31" t="s">
        <v>241</v>
      </c>
    </row>
    <row r="32" spans="1:4" x14ac:dyDescent="0.35">
      <c r="A32" t="s">
        <v>218</v>
      </c>
      <c r="B32" t="s">
        <v>219</v>
      </c>
      <c r="C32" t="s">
        <v>242</v>
      </c>
      <c r="D32" t="s">
        <v>243</v>
      </c>
    </row>
    <row r="33" spans="1:4" x14ac:dyDescent="0.35">
      <c r="A33" t="s">
        <v>218</v>
      </c>
      <c r="B33" t="s">
        <v>219</v>
      </c>
      <c r="C33" t="s">
        <v>244</v>
      </c>
      <c r="D33" t="s">
        <v>245</v>
      </c>
    </row>
    <row r="34" spans="1:4" x14ac:dyDescent="0.35">
      <c r="A34" t="s">
        <v>218</v>
      </c>
      <c r="B34" t="s">
        <v>219</v>
      </c>
      <c r="C34" t="s">
        <v>246</v>
      </c>
      <c r="D34" t="s">
        <v>247</v>
      </c>
    </row>
    <row r="35" spans="1:4" x14ac:dyDescent="0.35">
      <c r="A35" t="s">
        <v>218</v>
      </c>
      <c r="B35" t="s">
        <v>219</v>
      </c>
      <c r="C35" t="s">
        <v>248</v>
      </c>
      <c r="D35" t="s">
        <v>249</v>
      </c>
    </row>
    <row r="36" spans="1:4" x14ac:dyDescent="0.35">
      <c r="A36" t="s">
        <v>218</v>
      </c>
      <c r="B36" t="s">
        <v>219</v>
      </c>
      <c r="C36" t="s">
        <v>250</v>
      </c>
      <c r="D36" t="s">
        <v>251</v>
      </c>
    </row>
    <row r="37" spans="1:4" x14ac:dyDescent="0.35">
      <c r="A37" t="s">
        <v>218</v>
      </c>
      <c r="B37" t="s">
        <v>219</v>
      </c>
      <c r="C37" t="s">
        <v>252</v>
      </c>
      <c r="D37" t="s">
        <v>253</v>
      </c>
    </row>
    <row r="38" spans="1:4" x14ac:dyDescent="0.35">
      <c r="A38" t="s">
        <v>218</v>
      </c>
      <c r="B38" t="s">
        <v>219</v>
      </c>
      <c r="C38" t="s">
        <v>254</v>
      </c>
      <c r="D38" t="s">
        <v>255</v>
      </c>
    </row>
    <row r="39" spans="1:4" x14ac:dyDescent="0.35">
      <c r="A39" t="s">
        <v>218</v>
      </c>
      <c r="B39" t="s">
        <v>219</v>
      </c>
      <c r="C39" t="s">
        <v>256</v>
      </c>
      <c r="D39" t="s">
        <v>257</v>
      </c>
    </row>
    <row r="40" spans="1:4" x14ac:dyDescent="0.35">
      <c r="A40" t="s">
        <v>218</v>
      </c>
      <c r="B40" t="s">
        <v>219</v>
      </c>
      <c r="C40" t="s">
        <v>258</v>
      </c>
      <c r="D40" t="s">
        <v>259</v>
      </c>
    </row>
    <row r="41" spans="1:4" x14ac:dyDescent="0.35">
      <c r="A41" t="s">
        <v>218</v>
      </c>
      <c r="B41" t="s">
        <v>219</v>
      </c>
      <c r="C41" t="s">
        <v>260</v>
      </c>
      <c r="D41" t="s">
        <v>261</v>
      </c>
    </row>
    <row r="42" spans="1:4" x14ac:dyDescent="0.35">
      <c r="A42" t="s">
        <v>218</v>
      </c>
      <c r="B42" t="s">
        <v>219</v>
      </c>
      <c r="C42" t="s">
        <v>262</v>
      </c>
      <c r="D42" t="s">
        <v>263</v>
      </c>
    </row>
    <row r="43" spans="1:4" x14ac:dyDescent="0.35">
      <c r="A43" t="s">
        <v>218</v>
      </c>
      <c r="B43" t="s">
        <v>219</v>
      </c>
      <c r="C43" t="s">
        <v>264</v>
      </c>
      <c r="D43" t="s">
        <v>265</v>
      </c>
    </row>
    <row r="44" spans="1:4" x14ac:dyDescent="0.35">
      <c r="A44" t="s">
        <v>266</v>
      </c>
      <c r="B44" t="s">
        <v>267</v>
      </c>
      <c r="C44" t="s">
        <v>268</v>
      </c>
      <c r="D44" t="s">
        <v>269</v>
      </c>
    </row>
    <row r="45" spans="1:4" x14ac:dyDescent="0.35">
      <c r="A45" t="s">
        <v>266</v>
      </c>
      <c r="B45" t="s">
        <v>267</v>
      </c>
      <c r="C45" t="s">
        <v>270</v>
      </c>
      <c r="D45" t="s">
        <v>271</v>
      </c>
    </row>
    <row r="46" spans="1:4" x14ac:dyDescent="0.35">
      <c r="A46" t="s">
        <v>266</v>
      </c>
      <c r="B46" t="s">
        <v>267</v>
      </c>
      <c r="C46" t="s">
        <v>272</v>
      </c>
      <c r="D46" t="s">
        <v>273</v>
      </c>
    </row>
    <row r="47" spans="1:4" x14ac:dyDescent="0.35">
      <c r="A47" t="s">
        <v>266</v>
      </c>
      <c r="B47" t="s">
        <v>267</v>
      </c>
      <c r="C47" t="s">
        <v>274</v>
      </c>
      <c r="D47" t="s">
        <v>275</v>
      </c>
    </row>
    <row r="48" spans="1:4" x14ac:dyDescent="0.35">
      <c r="A48" t="s">
        <v>276</v>
      </c>
      <c r="B48" t="s">
        <v>277</v>
      </c>
      <c r="C48" t="s">
        <v>278</v>
      </c>
      <c r="D48" t="s">
        <v>279</v>
      </c>
    </row>
    <row r="49" spans="1:4" x14ac:dyDescent="0.35">
      <c r="A49" t="s">
        <v>280</v>
      </c>
      <c r="B49" t="s">
        <v>281</v>
      </c>
      <c r="C49" t="s">
        <v>282</v>
      </c>
      <c r="D49" t="s">
        <v>283</v>
      </c>
    </row>
    <row r="50" spans="1:4" x14ac:dyDescent="0.35">
      <c r="A50" t="s">
        <v>280</v>
      </c>
      <c r="B50" t="s">
        <v>281</v>
      </c>
      <c r="C50" t="s">
        <v>284</v>
      </c>
      <c r="D50" t="s">
        <v>285</v>
      </c>
    </row>
    <row r="51" spans="1:4" x14ac:dyDescent="0.35">
      <c r="A51" t="s">
        <v>286</v>
      </c>
      <c r="B51" t="s">
        <v>287</v>
      </c>
      <c r="C51" t="s">
        <v>288</v>
      </c>
      <c r="D51" t="s">
        <v>289</v>
      </c>
    </row>
    <row r="52" spans="1:4" x14ac:dyDescent="0.35">
      <c r="A52" t="s">
        <v>290</v>
      </c>
      <c r="B52" t="s">
        <v>291</v>
      </c>
      <c r="C52" t="s">
        <v>292</v>
      </c>
      <c r="D52" t="s">
        <v>293</v>
      </c>
    </row>
    <row r="53" spans="1:4" x14ac:dyDescent="0.35">
      <c r="A53" t="s">
        <v>290</v>
      </c>
      <c r="B53" t="s">
        <v>291</v>
      </c>
      <c r="C53" t="s">
        <v>294</v>
      </c>
      <c r="D53" t="s">
        <v>295</v>
      </c>
    </row>
    <row r="54" spans="1:4" x14ac:dyDescent="0.35">
      <c r="A54" t="s">
        <v>296</v>
      </c>
      <c r="B54" t="s">
        <v>297</v>
      </c>
      <c r="C54" t="s">
        <v>298</v>
      </c>
      <c r="D54" t="s">
        <v>299</v>
      </c>
    </row>
    <row r="55" spans="1:4" x14ac:dyDescent="0.35">
      <c r="A55" t="s">
        <v>300</v>
      </c>
      <c r="B55" t="s">
        <v>301</v>
      </c>
      <c r="C55" t="s">
        <v>302</v>
      </c>
      <c r="D55" t="s">
        <v>303</v>
      </c>
    </row>
    <row r="56" spans="1:4" x14ac:dyDescent="0.35">
      <c r="A56" t="s">
        <v>304</v>
      </c>
      <c r="B56" t="s">
        <v>305</v>
      </c>
      <c r="C56" t="s">
        <v>306</v>
      </c>
      <c r="D56" t="s">
        <v>307</v>
      </c>
    </row>
    <row r="57" spans="1:4" x14ac:dyDescent="0.35">
      <c r="A57" t="s">
        <v>304</v>
      </c>
      <c r="B57" t="s">
        <v>305</v>
      </c>
      <c r="C57" t="s">
        <v>308</v>
      </c>
      <c r="D57" t="s">
        <v>309</v>
      </c>
    </row>
    <row r="58" spans="1:4" x14ac:dyDescent="0.35">
      <c r="A58" t="s">
        <v>304</v>
      </c>
      <c r="B58" t="s">
        <v>305</v>
      </c>
      <c r="C58" t="s">
        <v>310</v>
      </c>
      <c r="D58" t="s">
        <v>311</v>
      </c>
    </row>
    <row r="59" spans="1:4" x14ac:dyDescent="0.35">
      <c r="A59" t="s">
        <v>83</v>
      </c>
      <c r="B59" t="s">
        <v>84</v>
      </c>
      <c r="C59" t="s">
        <v>312</v>
      </c>
      <c r="D59" t="s">
        <v>313</v>
      </c>
    </row>
    <row r="60" spans="1:4" x14ac:dyDescent="0.35">
      <c r="A60" t="s">
        <v>83</v>
      </c>
      <c r="B60" t="s">
        <v>84</v>
      </c>
      <c r="C60" t="s">
        <v>314</v>
      </c>
      <c r="D60" t="s">
        <v>315</v>
      </c>
    </row>
    <row r="61" spans="1:4" x14ac:dyDescent="0.35">
      <c r="A61" t="s">
        <v>85</v>
      </c>
      <c r="B61" t="s">
        <v>86</v>
      </c>
      <c r="C61" t="s">
        <v>312</v>
      </c>
      <c r="D61" t="s">
        <v>313</v>
      </c>
    </row>
    <row r="62" spans="1:4" x14ac:dyDescent="0.35">
      <c r="A62" t="s">
        <v>85</v>
      </c>
      <c r="B62" t="s">
        <v>86</v>
      </c>
      <c r="C62" t="s">
        <v>314</v>
      </c>
      <c r="D62" t="s">
        <v>315</v>
      </c>
    </row>
    <row r="63" spans="1:4" x14ac:dyDescent="0.35">
      <c r="A63" t="s">
        <v>88</v>
      </c>
      <c r="B63" t="s">
        <v>89</v>
      </c>
      <c r="C63" t="s">
        <v>316</v>
      </c>
      <c r="D63" t="s">
        <v>117</v>
      </c>
    </row>
    <row r="64" spans="1:4" x14ac:dyDescent="0.35">
      <c r="A64" t="s">
        <v>88</v>
      </c>
      <c r="B64" t="s">
        <v>89</v>
      </c>
      <c r="C64" t="s">
        <v>317</v>
      </c>
      <c r="D64" t="s">
        <v>318</v>
      </c>
    </row>
    <row r="65" spans="1:4" x14ac:dyDescent="0.35">
      <c r="A65" t="s">
        <v>90</v>
      </c>
      <c r="B65" t="s">
        <v>91</v>
      </c>
      <c r="C65" t="s">
        <v>319</v>
      </c>
      <c r="D65" t="s">
        <v>87</v>
      </c>
    </row>
    <row r="66" spans="1:4" x14ac:dyDescent="0.35">
      <c r="A66" t="s">
        <v>92</v>
      </c>
      <c r="B66" t="s">
        <v>93</v>
      </c>
      <c r="C66" t="s">
        <v>319</v>
      </c>
      <c r="D66" t="s">
        <v>87</v>
      </c>
    </row>
    <row r="67" spans="1:4" x14ac:dyDescent="0.35">
      <c r="A67" t="s">
        <v>320</v>
      </c>
      <c r="B67" t="s">
        <v>321</v>
      </c>
      <c r="C67" t="s">
        <v>322</v>
      </c>
      <c r="D67" t="s">
        <v>323</v>
      </c>
    </row>
    <row r="68" spans="1:4" x14ac:dyDescent="0.35">
      <c r="A68" t="s">
        <v>324</v>
      </c>
      <c r="B68" t="s">
        <v>325</v>
      </c>
      <c r="C68" t="s">
        <v>326</v>
      </c>
      <c r="D68" t="s">
        <v>327</v>
      </c>
    </row>
    <row r="69" spans="1:4" x14ac:dyDescent="0.35">
      <c r="A69" t="s">
        <v>324</v>
      </c>
      <c r="B69" t="s">
        <v>325</v>
      </c>
      <c r="C69" t="s">
        <v>328</v>
      </c>
      <c r="D69" t="s">
        <v>329</v>
      </c>
    </row>
    <row r="70" spans="1:4" x14ac:dyDescent="0.35">
      <c r="A70" t="s">
        <v>324</v>
      </c>
      <c r="B70" t="s">
        <v>325</v>
      </c>
      <c r="C70" t="s">
        <v>330</v>
      </c>
      <c r="D70" t="s">
        <v>331</v>
      </c>
    </row>
    <row r="71" spans="1:4" x14ac:dyDescent="0.35">
      <c r="A71" t="s">
        <v>324</v>
      </c>
      <c r="B71" t="s">
        <v>325</v>
      </c>
      <c r="C71" t="s">
        <v>332</v>
      </c>
      <c r="D71" t="s">
        <v>333</v>
      </c>
    </row>
    <row r="72" spans="1:4" x14ac:dyDescent="0.35">
      <c r="A72" t="s">
        <v>324</v>
      </c>
      <c r="B72" t="s">
        <v>325</v>
      </c>
      <c r="C72" t="s">
        <v>334</v>
      </c>
      <c r="D72" t="s">
        <v>335</v>
      </c>
    </row>
    <row r="73" spans="1:4" x14ac:dyDescent="0.35">
      <c r="A73" t="s">
        <v>324</v>
      </c>
      <c r="B73" t="s">
        <v>325</v>
      </c>
      <c r="C73" t="s">
        <v>336</v>
      </c>
      <c r="D73" t="s">
        <v>337</v>
      </c>
    </row>
    <row r="74" spans="1:4" x14ac:dyDescent="0.35">
      <c r="A74" t="s">
        <v>324</v>
      </c>
      <c r="B74" t="s">
        <v>325</v>
      </c>
      <c r="C74" t="s">
        <v>338</v>
      </c>
      <c r="D74" t="s">
        <v>339</v>
      </c>
    </row>
    <row r="75" spans="1:4" x14ac:dyDescent="0.35">
      <c r="A75" t="s">
        <v>324</v>
      </c>
      <c r="B75" t="s">
        <v>325</v>
      </c>
      <c r="C75" t="s">
        <v>340</v>
      </c>
      <c r="D75" t="s">
        <v>341</v>
      </c>
    </row>
    <row r="76" spans="1:4" x14ac:dyDescent="0.35">
      <c r="A76" t="s">
        <v>324</v>
      </c>
      <c r="B76" t="s">
        <v>325</v>
      </c>
      <c r="C76" t="s">
        <v>342</v>
      </c>
      <c r="D76" t="s">
        <v>343</v>
      </c>
    </row>
    <row r="77" spans="1:4" x14ac:dyDescent="0.35">
      <c r="A77" t="s">
        <v>324</v>
      </c>
      <c r="B77" t="s">
        <v>325</v>
      </c>
      <c r="C77" t="s">
        <v>344</v>
      </c>
      <c r="D77" t="s">
        <v>345</v>
      </c>
    </row>
    <row r="78" spans="1:4" x14ac:dyDescent="0.35">
      <c r="A78" t="s">
        <v>324</v>
      </c>
      <c r="B78" t="s">
        <v>325</v>
      </c>
      <c r="C78" t="s">
        <v>346</v>
      </c>
      <c r="D78" t="s">
        <v>347</v>
      </c>
    </row>
    <row r="79" spans="1:4" x14ac:dyDescent="0.35">
      <c r="A79" t="s">
        <v>324</v>
      </c>
      <c r="B79" t="s">
        <v>325</v>
      </c>
      <c r="C79" t="s">
        <v>348</v>
      </c>
      <c r="D79" t="s">
        <v>349</v>
      </c>
    </row>
    <row r="80" spans="1:4" x14ac:dyDescent="0.35">
      <c r="A80" t="s">
        <v>324</v>
      </c>
      <c r="B80" t="s">
        <v>325</v>
      </c>
      <c r="C80" t="s">
        <v>350</v>
      </c>
      <c r="D80" t="s">
        <v>351</v>
      </c>
    </row>
    <row r="81" spans="1:4" x14ac:dyDescent="0.35">
      <c r="A81" t="s">
        <v>324</v>
      </c>
      <c r="B81" t="s">
        <v>325</v>
      </c>
      <c r="C81" t="s">
        <v>352</v>
      </c>
      <c r="D81" t="s">
        <v>353</v>
      </c>
    </row>
    <row r="82" spans="1:4" x14ac:dyDescent="0.35">
      <c r="A82" t="s">
        <v>324</v>
      </c>
      <c r="B82" t="s">
        <v>325</v>
      </c>
      <c r="C82" t="s">
        <v>354</v>
      </c>
      <c r="D82" t="s">
        <v>355</v>
      </c>
    </row>
    <row r="83" spans="1:4" x14ac:dyDescent="0.35">
      <c r="A83" t="s">
        <v>324</v>
      </c>
      <c r="B83" t="s">
        <v>325</v>
      </c>
      <c r="C83" t="s">
        <v>356</v>
      </c>
      <c r="D83" t="s">
        <v>357</v>
      </c>
    </row>
    <row r="84" spans="1:4" x14ac:dyDescent="0.35">
      <c r="A84" t="s">
        <v>324</v>
      </c>
      <c r="B84" t="s">
        <v>325</v>
      </c>
      <c r="C84" t="s">
        <v>358</v>
      </c>
      <c r="D84" t="s">
        <v>359</v>
      </c>
    </row>
    <row r="85" spans="1:4" x14ac:dyDescent="0.35">
      <c r="A85" t="s">
        <v>324</v>
      </c>
      <c r="B85" t="s">
        <v>325</v>
      </c>
      <c r="C85" t="s">
        <v>360</v>
      </c>
      <c r="D85" t="s">
        <v>361</v>
      </c>
    </row>
    <row r="86" spans="1:4" x14ac:dyDescent="0.35">
      <c r="A86" t="s">
        <v>324</v>
      </c>
      <c r="B86" t="s">
        <v>325</v>
      </c>
      <c r="C86" t="s">
        <v>362</v>
      </c>
      <c r="D86" t="s">
        <v>363</v>
      </c>
    </row>
    <row r="87" spans="1:4" x14ac:dyDescent="0.35">
      <c r="A87" t="s">
        <v>324</v>
      </c>
      <c r="B87" t="s">
        <v>325</v>
      </c>
      <c r="C87" t="s">
        <v>364</v>
      </c>
      <c r="D87" t="s">
        <v>365</v>
      </c>
    </row>
    <row r="88" spans="1:4" x14ac:dyDescent="0.35">
      <c r="A88" t="s">
        <v>324</v>
      </c>
      <c r="B88" t="s">
        <v>325</v>
      </c>
      <c r="C88" t="s">
        <v>366</v>
      </c>
      <c r="D88" t="s">
        <v>367</v>
      </c>
    </row>
    <row r="89" spans="1:4" x14ac:dyDescent="0.35">
      <c r="A89" t="s">
        <v>324</v>
      </c>
      <c r="B89" t="s">
        <v>325</v>
      </c>
      <c r="C89" t="s">
        <v>368</v>
      </c>
      <c r="D89" t="s">
        <v>369</v>
      </c>
    </row>
    <row r="90" spans="1:4" x14ac:dyDescent="0.35">
      <c r="A90" t="s">
        <v>370</v>
      </c>
      <c r="B90" t="s">
        <v>371</v>
      </c>
      <c r="C90" t="s">
        <v>372</v>
      </c>
      <c r="D90" t="s">
        <v>373</v>
      </c>
    </row>
    <row r="91" spans="1:4" x14ac:dyDescent="0.35">
      <c r="A91" t="s">
        <v>370</v>
      </c>
      <c r="B91" t="s">
        <v>371</v>
      </c>
      <c r="C91" t="s">
        <v>374</v>
      </c>
      <c r="D91" t="s">
        <v>375</v>
      </c>
    </row>
    <row r="92" spans="1:4" x14ac:dyDescent="0.35">
      <c r="A92" t="s">
        <v>370</v>
      </c>
      <c r="B92" t="s">
        <v>371</v>
      </c>
      <c r="C92" t="s">
        <v>376</v>
      </c>
      <c r="D92" t="s">
        <v>377</v>
      </c>
    </row>
    <row r="93" spans="1:4" x14ac:dyDescent="0.35">
      <c r="A93" t="s">
        <v>370</v>
      </c>
      <c r="B93" t="s">
        <v>371</v>
      </c>
      <c r="C93" t="s">
        <v>378</v>
      </c>
      <c r="D93" t="s">
        <v>379</v>
      </c>
    </row>
    <row r="94" spans="1:4" x14ac:dyDescent="0.35">
      <c r="A94" t="s">
        <v>370</v>
      </c>
      <c r="B94" t="s">
        <v>371</v>
      </c>
      <c r="C94" t="s">
        <v>380</v>
      </c>
      <c r="D94" t="s">
        <v>381</v>
      </c>
    </row>
    <row r="95" spans="1:4" x14ac:dyDescent="0.35">
      <c r="A95" t="s">
        <v>370</v>
      </c>
      <c r="B95" t="s">
        <v>371</v>
      </c>
      <c r="C95" t="s">
        <v>382</v>
      </c>
      <c r="D95" t="s">
        <v>383</v>
      </c>
    </row>
    <row r="96" spans="1:4" x14ac:dyDescent="0.35">
      <c r="A96" t="s">
        <v>370</v>
      </c>
      <c r="B96" t="s">
        <v>371</v>
      </c>
      <c r="C96" t="s">
        <v>384</v>
      </c>
      <c r="D96" t="s">
        <v>385</v>
      </c>
    </row>
    <row r="97" spans="1:4" x14ac:dyDescent="0.35">
      <c r="A97" t="s">
        <v>370</v>
      </c>
      <c r="B97" t="s">
        <v>371</v>
      </c>
      <c r="C97" t="s">
        <v>386</v>
      </c>
      <c r="D97" t="s">
        <v>387</v>
      </c>
    </row>
    <row r="98" spans="1:4" x14ac:dyDescent="0.35">
      <c r="A98" t="s">
        <v>370</v>
      </c>
      <c r="B98" t="s">
        <v>371</v>
      </c>
      <c r="C98" t="s">
        <v>388</v>
      </c>
      <c r="D98" t="s">
        <v>389</v>
      </c>
    </row>
    <row r="99" spans="1:4" x14ac:dyDescent="0.35">
      <c r="A99" t="s">
        <v>370</v>
      </c>
      <c r="B99" t="s">
        <v>371</v>
      </c>
      <c r="C99" t="s">
        <v>390</v>
      </c>
      <c r="D99" t="s">
        <v>391</v>
      </c>
    </row>
    <row r="100" spans="1:4" x14ac:dyDescent="0.35">
      <c r="A100" t="s">
        <v>392</v>
      </c>
      <c r="B100" t="s">
        <v>393</v>
      </c>
      <c r="C100" t="s">
        <v>372</v>
      </c>
      <c r="D100" t="s">
        <v>373</v>
      </c>
    </row>
    <row r="101" spans="1:4" x14ac:dyDescent="0.35">
      <c r="A101" t="s">
        <v>392</v>
      </c>
      <c r="B101" t="s">
        <v>393</v>
      </c>
      <c r="C101" t="s">
        <v>374</v>
      </c>
      <c r="D101" t="s">
        <v>375</v>
      </c>
    </row>
    <row r="102" spans="1:4" x14ac:dyDescent="0.35">
      <c r="A102" t="s">
        <v>392</v>
      </c>
      <c r="B102" t="s">
        <v>393</v>
      </c>
      <c r="C102" t="s">
        <v>376</v>
      </c>
      <c r="D102" t="s">
        <v>377</v>
      </c>
    </row>
    <row r="103" spans="1:4" x14ac:dyDescent="0.35">
      <c r="A103" t="s">
        <v>392</v>
      </c>
      <c r="B103" t="s">
        <v>393</v>
      </c>
      <c r="C103" t="s">
        <v>378</v>
      </c>
      <c r="D103" t="s">
        <v>379</v>
      </c>
    </row>
    <row r="104" spans="1:4" x14ac:dyDescent="0.35">
      <c r="A104" t="s">
        <v>392</v>
      </c>
      <c r="B104" t="s">
        <v>393</v>
      </c>
      <c r="C104" t="s">
        <v>380</v>
      </c>
      <c r="D104" t="s">
        <v>381</v>
      </c>
    </row>
    <row r="105" spans="1:4" x14ac:dyDescent="0.35">
      <c r="A105" t="s">
        <v>392</v>
      </c>
      <c r="B105" t="s">
        <v>393</v>
      </c>
      <c r="C105" t="s">
        <v>382</v>
      </c>
      <c r="D105" t="s">
        <v>383</v>
      </c>
    </row>
    <row r="106" spans="1:4" x14ac:dyDescent="0.35">
      <c r="A106" t="s">
        <v>392</v>
      </c>
      <c r="B106" t="s">
        <v>393</v>
      </c>
      <c r="C106" t="s">
        <v>384</v>
      </c>
      <c r="D106" t="s">
        <v>385</v>
      </c>
    </row>
    <row r="107" spans="1:4" x14ac:dyDescent="0.35">
      <c r="A107" t="s">
        <v>392</v>
      </c>
      <c r="B107" t="s">
        <v>393</v>
      </c>
      <c r="C107" t="s">
        <v>386</v>
      </c>
      <c r="D107" t="s">
        <v>387</v>
      </c>
    </row>
    <row r="108" spans="1:4" x14ac:dyDescent="0.35">
      <c r="A108" t="s">
        <v>392</v>
      </c>
      <c r="B108" t="s">
        <v>393</v>
      </c>
      <c r="C108" t="s">
        <v>388</v>
      </c>
      <c r="D108" t="s">
        <v>389</v>
      </c>
    </row>
    <row r="109" spans="1:4" x14ac:dyDescent="0.35">
      <c r="A109" t="s">
        <v>392</v>
      </c>
      <c r="B109" t="s">
        <v>393</v>
      </c>
      <c r="C109" t="s">
        <v>390</v>
      </c>
      <c r="D109" t="s">
        <v>391</v>
      </c>
    </row>
    <row r="110" spans="1:4" x14ac:dyDescent="0.35">
      <c r="A110" t="s">
        <v>394</v>
      </c>
      <c r="B110" t="s">
        <v>395</v>
      </c>
      <c r="C110" t="s">
        <v>396</v>
      </c>
      <c r="D110" t="s">
        <v>397</v>
      </c>
    </row>
    <row r="111" spans="1:4" x14ac:dyDescent="0.35">
      <c r="A111" t="s">
        <v>398</v>
      </c>
      <c r="B111" t="s">
        <v>399</v>
      </c>
      <c r="C111" t="s">
        <v>400</v>
      </c>
      <c r="D111" t="s">
        <v>401</v>
      </c>
    </row>
    <row r="112" spans="1:4" x14ac:dyDescent="0.35">
      <c r="A112" t="s">
        <v>398</v>
      </c>
      <c r="B112" t="s">
        <v>399</v>
      </c>
      <c r="C112" t="s">
        <v>402</v>
      </c>
      <c r="D112" t="s">
        <v>403</v>
      </c>
    </row>
    <row r="113" spans="1:4" x14ac:dyDescent="0.35">
      <c r="A113" t="s">
        <v>398</v>
      </c>
      <c r="B113" t="s">
        <v>399</v>
      </c>
      <c r="C113" t="s">
        <v>404</v>
      </c>
      <c r="D113" t="s">
        <v>405</v>
      </c>
    </row>
    <row r="114" spans="1:4" x14ac:dyDescent="0.35">
      <c r="A114" t="s">
        <v>398</v>
      </c>
      <c r="B114" t="s">
        <v>399</v>
      </c>
      <c r="C114" t="s">
        <v>406</v>
      </c>
      <c r="D114" t="s">
        <v>407</v>
      </c>
    </row>
    <row r="115" spans="1:4" x14ac:dyDescent="0.35">
      <c r="A115" t="s">
        <v>398</v>
      </c>
      <c r="B115" t="s">
        <v>399</v>
      </c>
      <c r="C115" t="s">
        <v>408</v>
      </c>
      <c r="D115" t="s">
        <v>409</v>
      </c>
    </row>
    <row r="116" spans="1:4" x14ac:dyDescent="0.35">
      <c r="A116" t="s">
        <v>398</v>
      </c>
      <c r="B116" t="s">
        <v>399</v>
      </c>
      <c r="C116" t="s">
        <v>410</v>
      </c>
      <c r="D116" t="s">
        <v>411</v>
      </c>
    </row>
    <row r="117" spans="1:4" x14ac:dyDescent="0.35">
      <c r="A117" t="s">
        <v>398</v>
      </c>
      <c r="B117" t="s">
        <v>399</v>
      </c>
      <c r="C117" t="s">
        <v>412</v>
      </c>
      <c r="D117" t="s">
        <v>413</v>
      </c>
    </row>
    <row r="118" spans="1:4" x14ac:dyDescent="0.35">
      <c r="A118" t="s">
        <v>414</v>
      </c>
      <c r="B118" t="s">
        <v>415</v>
      </c>
      <c r="C118" t="s">
        <v>416</v>
      </c>
      <c r="D118" t="s">
        <v>417</v>
      </c>
    </row>
    <row r="119" spans="1:4" x14ac:dyDescent="0.35">
      <c r="A119" t="s">
        <v>414</v>
      </c>
      <c r="B119" t="s">
        <v>415</v>
      </c>
      <c r="C119" t="s">
        <v>418</v>
      </c>
      <c r="D119" t="s">
        <v>419</v>
      </c>
    </row>
    <row r="120" spans="1:4" x14ac:dyDescent="0.35">
      <c r="A120" t="s">
        <v>420</v>
      </c>
      <c r="B120" t="s">
        <v>421</v>
      </c>
      <c r="C120" t="s">
        <v>416</v>
      </c>
      <c r="D120" t="s">
        <v>417</v>
      </c>
    </row>
    <row r="121" spans="1:4" x14ac:dyDescent="0.35">
      <c r="A121" t="s">
        <v>420</v>
      </c>
      <c r="B121" t="s">
        <v>421</v>
      </c>
      <c r="C121" t="s">
        <v>418</v>
      </c>
      <c r="D121" t="s">
        <v>419</v>
      </c>
    </row>
    <row r="122" spans="1:4" x14ac:dyDescent="0.35">
      <c r="A122" t="s">
        <v>422</v>
      </c>
      <c r="B122" t="s">
        <v>423</v>
      </c>
      <c r="C122" t="s">
        <v>424</v>
      </c>
      <c r="D122" t="s">
        <v>425</v>
      </c>
    </row>
    <row r="123" spans="1:4" x14ac:dyDescent="0.35">
      <c r="A123" t="s">
        <v>422</v>
      </c>
      <c r="B123" t="s">
        <v>423</v>
      </c>
      <c r="C123" t="s">
        <v>426</v>
      </c>
      <c r="D123" t="s">
        <v>427</v>
      </c>
    </row>
    <row r="124" spans="1:4" x14ac:dyDescent="0.35">
      <c r="A124" t="s">
        <v>422</v>
      </c>
      <c r="B124" t="s">
        <v>423</v>
      </c>
      <c r="C124" t="s">
        <v>428</v>
      </c>
      <c r="D124" t="s">
        <v>429</v>
      </c>
    </row>
    <row r="125" spans="1:4" x14ac:dyDescent="0.35">
      <c r="A125" t="s">
        <v>422</v>
      </c>
      <c r="B125" t="s">
        <v>423</v>
      </c>
      <c r="C125" t="s">
        <v>430</v>
      </c>
      <c r="D125" t="s">
        <v>431</v>
      </c>
    </row>
    <row r="126" spans="1:4" x14ac:dyDescent="0.35">
      <c r="A126" t="s">
        <v>422</v>
      </c>
      <c r="B126" t="s">
        <v>423</v>
      </c>
      <c r="C126" t="s">
        <v>432</v>
      </c>
      <c r="D126" t="s">
        <v>433</v>
      </c>
    </row>
    <row r="127" spans="1:4" x14ac:dyDescent="0.35">
      <c r="A127" t="s">
        <v>422</v>
      </c>
      <c r="B127" t="s">
        <v>423</v>
      </c>
      <c r="C127" t="s">
        <v>434</v>
      </c>
      <c r="D127" t="s">
        <v>435</v>
      </c>
    </row>
    <row r="128" spans="1:4" x14ac:dyDescent="0.35">
      <c r="A128" t="s">
        <v>422</v>
      </c>
      <c r="B128" t="s">
        <v>423</v>
      </c>
      <c r="C128" t="s">
        <v>436</v>
      </c>
      <c r="D128" t="s">
        <v>437</v>
      </c>
    </row>
    <row r="129" spans="1:4" x14ac:dyDescent="0.35">
      <c r="A129" t="s">
        <v>422</v>
      </c>
      <c r="B129" t="s">
        <v>423</v>
      </c>
      <c r="C129" t="s">
        <v>438</v>
      </c>
      <c r="D129" t="s">
        <v>439</v>
      </c>
    </row>
    <row r="130" spans="1:4" x14ac:dyDescent="0.35">
      <c r="A130" t="s">
        <v>422</v>
      </c>
      <c r="B130" t="s">
        <v>423</v>
      </c>
      <c r="C130" t="s">
        <v>440</v>
      </c>
      <c r="D130" t="s">
        <v>441</v>
      </c>
    </row>
    <row r="131" spans="1:4" x14ac:dyDescent="0.35">
      <c r="A131" t="s">
        <v>422</v>
      </c>
      <c r="B131" t="s">
        <v>423</v>
      </c>
      <c r="C131" t="s">
        <v>442</v>
      </c>
      <c r="D131" t="s">
        <v>443</v>
      </c>
    </row>
    <row r="132" spans="1:4" x14ac:dyDescent="0.35">
      <c r="A132" t="s">
        <v>422</v>
      </c>
      <c r="B132" t="s">
        <v>423</v>
      </c>
      <c r="C132" t="s">
        <v>444</v>
      </c>
      <c r="D132" t="s">
        <v>445</v>
      </c>
    </row>
    <row r="133" spans="1:4" x14ac:dyDescent="0.35">
      <c r="A133" t="s">
        <v>446</v>
      </c>
      <c r="B133" t="s">
        <v>447</v>
      </c>
      <c r="C133" t="s">
        <v>448</v>
      </c>
      <c r="D133" t="s">
        <v>449</v>
      </c>
    </row>
    <row r="134" spans="1:4" x14ac:dyDescent="0.35">
      <c r="A134" t="s">
        <v>450</v>
      </c>
      <c r="B134" t="s">
        <v>451</v>
      </c>
      <c r="C134" t="s">
        <v>448</v>
      </c>
      <c r="D134" t="s">
        <v>449</v>
      </c>
    </row>
    <row r="135" spans="1:4" x14ac:dyDescent="0.35">
      <c r="A135" t="s">
        <v>452</v>
      </c>
      <c r="B135" t="s">
        <v>453</v>
      </c>
      <c r="C135" t="s">
        <v>454</v>
      </c>
      <c r="D135" t="s">
        <v>455</v>
      </c>
    </row>
    <row r="136" spans="1:4" x14ac:dyDescent="0.35">
      <c r="A136" t="s">
        <v>452</v>
      </c>
      <c r="B136" t="s">
        <v>453</v>
      </c>
      <c r="C136" t="s">
        <v>456</v>
      </c>
      <c r="D136" t="s">
        <v>457</v>
      </c>
    </row>
    <row r="137" spans="1:4" x14ac:dyDescent="0.35">
      <c r="A137" t="s">
        <v>452</v>
      </c>
      <c r="B137" t="s">
        <v>453</v>
      </c>
      <c r="C137" t="s">
        <v>458</v>
      </c>
      <c r="D137" t="s">
        <v>459</v>
      </c>
    </row>
    <row r="138" spans="1:4" x14ac:dyDescent="0.35">
      <c r="A138" t="s">
        <v>460</v>
      </c>
      <c r="B138" t="s">
        <v>461</v>
      </c>
      <c r="C138" t="s">
        <v>462</v>
      </c>
      <c r="D138" t="s">
        <v>463</v>
      </c>
    </row>
    <row r="139" spans="1:4" x14ac:dyDescent="0.35">
      <c r="A139" t="s">
        <v>460</v>
      </c>
      <c r="B139" t="s">
        <v>461</v>
      </c>
      <c r="C139" t="s">
        <v>464</v>
      </c>
      <c r="D139" t="s">
        <v>465</v>
      </c>
    </row>
    <row r="140" spans="1:4" x14ac:dyDescent="0.35">
      <c r="A140" t="s">
        <v>466</v>
      </c>
      <c r="B140" t="s">
        <v>467</v>
      </c>
      <c r="C140" t="s">
        <v>454</v>
      </c>
      <c r="D140" t="s">
        <v>455</v>
      </c>
    </row>
    <row r="141" spans="1:4" x14ac:dyDescent="0.35">
      <c r="A141" t="s">
        <v>466</v>
      </c>
      <c r="B141" t="s">
        <v>467</v>
      </c>
      <c r="C141" t="s">
        <v>456</v>
      </c>
      <c r="D141" t="s">
        <v>457</v>
      </c>
    </row>
    <row r="142" spans="1:4" x14ac:dyDescent="0.35">
      <c r="A142" t="s">
        <v>466</v>
      </c>
      <c r="B142" t="s">
        <v>467</v>
      </c>
      <c r="C142" t="s">
        <v>458</v>
      </c>
      <c r="D142" t="s">
        <v>459</v>
      </c>
    </row>
    <row r="143" spans="1:4" x14ac:dyDescent="0.35">
      <c r="A143" t="s">
        <v>466</v>
      </c>
      <c r="B143" t="s">
        <v>467</v>
      </c>
      <c r="C143" t="s">
        <v>462</v>
      </c>
      <c r="D143" t="s">
        <v>463</v>
      </c>
    </row>
    <row r="144" spans="1:4" x14ac:dyDescent="0.35">
      <c r="A144" t="s">
        <v>466</v>
      </c>
      <c r="B144" t="s">
        <v>467</v>
      </c>
      <c r="C144" t="s">
        <v>464</v>
      </c>
      <c r="D144" t="s">
        <v>465</v>
      </c>
    </row>
    <row r="145" spans="1:4" x14ac:dyDescent="0.35">
      <c r="A145" t="s">
        <v>468</v>
      </c>
      <c r="B145" t="s">
        <v>469</v>
      </c>
      <c r="C145" t="s">
        <v>470</v>
      </c>
      <c r="D145" t="s">
        <v>471</v>
      </c>
    </row>
    <row r="146" spans="1:4" x14ac:dyDescent="0.35">
      <c r="A146" t="s">
        <v>472</v>
      </c>
      <c r="B146" t="s">
        <v>473</v>
      </c>
      <c r="C146" t="s">
        <v>474</v>
      </c>
      <c r="D146" t="s">
        <v>475</v>
      </c>
    </row>
    <row r="147" spans="1:4" x14ac:dyDescent="0.35">
      <c r="A147" t="s">
        <v>476</v>
      </c>
      <c r="B147" t="s">
        <v>477</v>
      </c>
      <c r="C147" t="s">
        <v>478</v>
      </c>
      <c r="D147" t="s">
        <v>479</v>
      </c>
    </row>
    <row r="148" spans="1:4" x14ac:dyDescent="0.35">
      <c r="A148" t="s">
        <v>480</v>
      </c>
      <c r="B148" t="s">
        <v>481</v>
      </c>
      <c r="C148" t="s">
        <v>464</v>
      </c>
      <c r="D148" t="s">
        <v>465</v>
      </c>
    </row>
    <row r="149" spans="1:4" x14ac:dyDescent="0.35">
      <c r="A149" t="s">
        <v>482</v>
      </c>
      <c r="B149" t="s">
        <v>483</v>
      </c>
      <c r="C149" t="s">
        <v>462</v>
      </c>
      <c r="D149" t="s">
        <v>463</v>
      </c>
    </row>
    <row r="150" spans="1:4" x14ac:dyDescent="0.35">
      <c r="A150" t="s">
        <v>484</v>
      </c>
      <c r="B150" t="s">
        <v>485</v>
      </c>
      <c r="C150" t="s">
        <v>454</v>
      </c>
      <c r="D150" t="s">
        <v>455</v>
      </c>
    </row>
    <row r="151" spans="1:4" x14ac:dyDescent="0.35">
      <c r="A151" t="s">
        <v>484</v>
      </c>
      <c r="B151" t="s">
        <v>485</v>
      </c>
      <c r="C151" t="s">
        <v>456</v>
      </c>
      <c r="D151" t="s">
        <v>457</v>
      </c>
    </row>
    <row r="152" spans="1:4" x14ac:dyDescent="0.35">
      <c r="A152" t="s">
        <v>484</v>
      </c>
      <c r="B152" t="s">
        <v>485</v>
      </c>
      <c r="C152" t="s">
        <v>458</v>
      </c>
      <c r="D152" t="s">
        <v>459</v>
      </c>
    </row>
    <row r="153" spans="1:4" x14ac:dyDescent="0.35">
      <c r="A153" t="s">
        <v>486</v>
      </c>
      <c r="B153" t="s">
        <v>487</v>
      </c>
      <c r="C153" t="s">
        <v>454</v>
      </c>
      <c r="D153" t="s">
        <v>455</v>
      </c>
    </row>
    <row r="154" spans="1:4" x14ac:dyDescent="0.35">
      <c r="A154" t="s">
        <v>486</v>
      </c>
      <c r="B154" t="s">
        <v>487</v>
      </c>
      <c r="C154" t="s">
        <v>456</v>
      </c>
      <c r="D154" t="s">
        <v>457</v>
      </c>
    </row>
    <row r="155" spans="1:4" x14ac:dyDescent="0.35">
      <c r="A155" t="s">
        <v>486</v>
      </c>
      <c r="B155" t="s">
        <v>487</v>
      </c>
      <c r="C155" t="s">
        <v>458</v>
      </c>
      <c r="D155" t="s">
        <v>459</v>
      </c>
    </row>
    <row r="156" spans="1:4" x14ac:dyDescent="0.35">
      <c r="A156" t="s">
        <v>486</v>
      </c>
      <c r="B156" t="s">
        <v>487</v>
      </c>
      <c r="C156" t="s">
        <v>462</v>
      </c>
      <c r="D156" t="s">
        <v>463</v>
      </c>
    </row>
    <row r="157" spans="1:4" x14ac:dyDescent="0.35">
      <c r="A157" t="s">
        <v>486</v>
      </c>
      <c r="B157" t="s">
        <v>487</v>
      </c>
      <c r="C157" t="s">
        <v>464</v>
      </c>
      <c r="D157" t="s">
        <v>465</v>
      </c>
    </row>
    <row r="158" spans="1:4" x14ac:dyDescent="0.35">
      <c r="A158" t="s">
        <v>488</v>
      </c>
      <c r="B158" t="s">
        <v>489</v>
      </c>
      <c r="C158" t="s">
        <v>490</v>
      </c>
      <c r="D158" t="s">
        <v>491</v>
      </c>
    </row>
    <row r="159" spans="1:4" x14ac:dyDescent="0.35">
      <c r="A159" t="s">
        <v>488</v>
      </c>
      <c r="B159" t="s">
        <v>489</v>
      </c>
      <c r="C159" t="s">
        <v>492</v>
      </c>
      <c r="D159" t="s">
        <v>493</v>
      </c>
    </row>
    <row r="160" spans="1:4" x14ac:dyDescent="0.35">
      <c r="A160" t="s">
        <v>488</v>
      </c>
      <c r="B160" t="s">
        <v>489</v>
      </c>
      <c r="C160" t="s">
        <v>494</v>
      </c>
      <c r="D160" t="s">
        <v>495</v>
      </c>
    </row>
    <row r="161" spans="1:4" x14ac:dyDescent="0.35">
      <c r="A161" t="s">
        <v>488</v>
      </c>
      <c r="B161" t="s">
        <v>489</v>
      </c>
      <c r="C161" t="s">
        <v>496</v>
      </c>
      <c r="D161" t="s">
        <v>497</v>
      </c>
    </row>
    <row r="162" spans="1:4" x14ac:dyDescent="0.35">
      <c r="A162" t="s">
        <v>488</v>
      </c>
      <c r="B162" t="s">
        <v>489</v>
      </c>
      <c r="C162" t="s">
        <v>498</v>
      </c>
      <c r="D162" t="s">
        <v>499</v>
      </c>
    </row>
    <row r="163" spans="1:4" x14ac:dyDescent="0.35">
      <c r="A163" t="s">
        <v>488</v>
      </c>
      <c r="B163" t="s">
        <v>489</v>
      </c>
      <c r="C163" t="s">
        <v>500</v>
      </c>
      <c r="D163" t="s">
        <v>501</v>
      </c>
    </row>
    <row r="164" spans="1:4" x14ac:dyDescent="0.35">
      <c r="A164" t="s">
        <v>488</v>
      </c>
      <c r="B164" t="s">
        <v>489</v>
      </c>
      <c r="C164" t="s">
        <v>502</v>
      </c>
      <c r="D164" t="s">
        <v>503</v>
      </c>
    </row>
    <row r="165" spans="1:4" x14ac:dyDescent="0.35">
      <c r="A165" t="s">
        <v>488</v>
      </c>
      <c r="B165" t="s">
        <v>489</v>
      </c>
      <c r="C165" t="s">
        <v>504</v>
      </c>
      <c r="D165" t="s">
        <v>505</v>
      </c>
    </row>
    <row r="166" spans="1:4" x14ac:dyDescent="0.35">
      <c r="A166" t="s">
        <v>488</v>
      </c>
      <c r="B166" t="s">
        <v>489</v>
      </c>
      <c r="C166" t="s">
        <v>506</v>
      </c>
      <c r="D166" t="s">
        <v>507</v>
      </c>
    </row>
    <row r="167" spans="1:4" x14ac:dyDescent="0.35">
      <c r="A167" t="s">
        <v>488</v>
      </c>
      <c r="B167" t="s">
        <v>489</v>
      </c>
      <c r="C167" t="s">
        <v>508</v>
      </c>
      <c r="D167" t="s">
        <v>509</v>
      </c>
    </row>
    <row r="168" spans="1:4" x14ac:dyDescent="0.35">
      <c r="A168" t="s">
        <v>488</v>
      </c>
      <c r="B168" t="s">
        <v>489</v>
      </c>
      <c r="C168" t="s">
        <v>510</v>
      </c>
      <c r="D168" t="s">
        <v>511</v>
      </c>
    </row>
    <row r="169" spans="1:4" x14ac:dyDescent="0.35">
      <c r="A169" t="s">
        <v>488</v>
      </c>
      <c r="B169" t="s">
        <v>489</v>
      </c>
      <c r="C169" t="s">
        <v>512</v>
      </c>
      <c r="D169" t="s">
        <v>513</v>
      </c>
    </row>
    <row r="170" spans="1:4" x14ac:dyDescent="0.35">
      <c r="A170" t="s">
        <v>488</v>
      </c>
      <c r="B170" t="s">
        <v>489</v>
      </c>
      <c r="C170" t="s">
        <v>514</v>
      </c>
      <c r="D170" t="s">
        <v>515</v>
      </c>
    </row>
    <row r="171" spans="1:4" x14ac:dyDescent="0.35">
      <c r="A171" t="s">
        <v>488</v>
      </c>
      <c r="B171" t="s">
        <v>489</v>
      </c>
      <c r="C171" t="s">
        <v>516</v>
      </c>
      <c r="D171" t="s">
        <v>517</v>
      </c>
    </row>
    <row r="172" spans="1:4" x14ac:dyDescent="0.35">
      <c r="A172" t="s">
        <v>518</v>
      </c>
      <c r="B172" t="s">
        <v>519</v>
      </c>
      <c r="C172" t="s">
        <v>520</v>
      </c>
      <c r="D172" t="s">
        <v>521</v>
      </c>
    </row>
    <row r="173" spans="1:4" x14ac:dyDescent="0.35">
      <c r="A173" t="s">
        <v>518</v>
      </c>
      <c r="B173" t="s">
        <v>519</v>
      </c>
      <c r="C173" t="s">
        <v>522</v>
      </c>
      <c r="D173" t="s">
        <v>523</v>
      </c>
    </row>
    <row r="174" spans="1:4" x14ac:dyDescent="0.35">
      <c r="A174" t="s">
        <v>518</v>
      </c>
      <c r="B174" t="s">
        <v>519</v>
      </c>
      <c r="C174" t="s">
        <v>524</v>
      </c>
      <c r="D174" t="s">
        <v>525</v>
      </c>
    </row>
    <row r="175" spans="1:4" x14ac:dyDescent="0.35">
      <c r="A175" t="s">
        <v>518</v>
      </c>
      <c r="B175" t="s">
        <v>519</v>
      </c>
      <c r="C175" t="s">
        <v>526</v>
      </c>
      <c r="D175" t="s">
        <v>527</v>
      </c>
    </row>
    <row r="176" spans="1:4" x14ac:dyDescent="0.35">
      <c r="A176" t="s">
        <v>518</v>
      </c>
      <c r="B176" t="s">
        <v>519</v>
      </c>
      <c r="C176" t="s">
        <v>528</v>
      </c>
      <c r="D176" t="s">
        <v>529</v>
      </c>
    </row>
    <row r="177" spans="1:4" x14ac:dyDescent="0.35">
      <c r="A177" t="s">
        <v>518</v>
      </c>
      <c r="B177" t="s">
        <v>519</v>
      </c>
      <c r="C177" t="s">
        <v>530</v>
      </c>
      <c r="D177" t="s">
        <v>531</v>
      </c>
    </row>
    <row r="178" spans="1:4" x14ac:dyDescent="0.35">
      <c r="A178" t="s">
        <v>532</v>
      </c>
      <c r="B178" t="s">
        <v>533</v>
      </c>
      <c r="C178" t="s">
        <v>534</v>
      </c>
      <c r="D178" t="s">
        <v>535</v>
      </c>
    </row>
    <row r="179" spans="1:4" x14ac:dyDescent="0.35">
      <c r="A179" t="s">
        <v>536</v>
      </c>
      <c r="B179" t="s">
        <v>537</v>
      </c>
      <c r="C179" t="s">
        <v>538</v>
      </c>
      <c r="D179" t="s">
        <v>539</v>
      </c>
    </row>
    <row r="180" spans="1:4" x14ac:dyDescent="0.35">
      <c r="A180" t="s">
        <v>536</v>
      </c>
      <c r="B180" t="s">
        <v>537</v>
      </c>
      <c r="C180" t="s">
        <v>540</v>
      </c>
      <c r="D180" t="s">
        <v>541</v>
      </c>
    </row>
    <row r="181" spans="1:4" x14ac:dyDescent="0.35">
      <c r="A181" t="s">
        <v>536</v>
      </c>
      <c r="B181" t="s">
        <v>537</v>
      </c>
      <c r="C181" t="s">
        <v>542</v>
      </c>
      <c r="D181" t="s">
        <v>543</v>
      </c>
    </row>
    <row r="182" spans="1:4" x14ac:dyDescent="0.35">
      <c r="A182" t="s">
        <v>536</v>
      </c>
      <c r="B182" t="s">
        <v>537</v>
      </c>
      <c r="C182" t="s">
        <v>544</v>
      </c>
      <c r="D182" t="s">
        <v>545</v>
      </c>
    </row>
    <row r="183" spans="1:4" x14ac:dyDescent="0.35">
      <c r="A183" t="s">
        <v>536</v>
      </c>
      <c r="B183" t="s">
        <v>537</v>
      </c>
      <c r="C183" t="s">
        <v>546</v>
      </c>
      <c r="D183" t="s">
        <v>547</v>
      </c>
    </row>
    <row r="184" spans="1:4" x14ac:dyDescent="0.35">
      <c r="A184" t="s">
        <v>536</v>
      </c>
      <c r="B184" t="s">
        <v>537</v>
      </c>
      <c r="C184" t="s">
        <v>548</v>
      </c>
      <c r="D184" t="s">
        <v>549</v>
      </c>
    </row>
    <row r="185" spans="1:4" x14ac:dyDescent="0.35">
      <c r="A185" t="s">
        <v>536</v>
      </c>
      <c r="B185" t="s">
        <v>537</v>
      </c>
      <c r="C185" t="s">
        <v>550</v>
      </c>
      <c r="D185" t="s">
        <v>551</v>
      </c>
    </row>
    <row r="186" spans="1:4" x14ac:dyDescent="0.35">
      <c r="A186" t="s">
        <v>536</v>
      </c>
      <c r="B186" t="s">
        <v>537</v>
      </c>
      <c r="C186" t="s">
        <v>552</v>
      </c>
      <c r="D186" t="s">
        <v>553</v>
      </c>
    </row>
    <row r="187" spans="1:4" x14ac:dyDescent="0.35">
      <c r="A187" t="s">
        <v>536</v>
      </c>
      <c r="B187" t="s">
        <v>537</v>
      </c>
      <c r="C187" t="s">
        <v>554</v>
      </c>
      <c r="D187" t="s">
        <v>555</v>
      </c>
    </row>
    <row r="188" spans="1:4" x14ac:dyDescent="0.35">
      <c r="A188" t="s">
        <v>536</v>
      </c>
      <c r="B188" t="s">
        <v>537</v>
      </c>
      <c r="C188" t="s">
        <v>556</v>
      </c>
      <c r="D188" t="s">
        <v>557</v>
      </c>
    </row>
    <row r="189" spans="1:4" x14ac:dyDescent="0.35">
      <c r="A189" t="s">
        <v>536</v>
      </c>
      <c r="B189" t="s">
        <v>537</v>
      </c>
      <c r="C189" t="s">
        <v>558</v>
      </c>
      <c r="D189" t="s">
        <v>559</v>
      </c>
    </row>
    <row r="190" spans="1:4" x14ac:dyDescent="0.35">
      <c r="A190" t="s">
        <v>536</v>
      </c>
      <c r="B190" t="s">
        <v>537</v>
      </c>
      <c r="C190" t="s">
        <v>560</v>
      </c>
      <c r="D190" t="s">
        <v>561</v>
      </c>
    </row>
    <row r="191" spans="1:4" x14ac:dyDescent="0.35">
      <c r="A191" t="s">
        <v>536</v>
      </c>
      <c r="B191" t="s">
        <v>537</v>
      </c>
      <c r="C191" t="s">
        <v>562</v>
      </c>
      <c r="D191" t="s">
        <v>563</v>
      </c>
    </row>
    <row r="192" spans="1:4" x14ac:dyDescent="0.35">
      <c r="A192" t="s">
        <v>536</v>
      </c>
      <c r="B192" t="s">
        <v>537</v>
      </c>
      <c r="C192" t="s">
        <v>564</v>
      </c>
      <c r="D192" t="s">
        <v>565</v>
      </c>
    </row>
    <row r="193" spans="1:4" x14ac:dyDescent="0.35">
      <c r="A193" t="s">
        <v>536</v>
      </c>
      <c r="B193" t="s">
        <v>537</v>
      </c>
      <c r="C193" t="s">
        <v>566</v>
      </c>
      <c r="D193" t="s">
        <v>567</v>
      </c>
    </row>
    <row r="194" spans="1:4" x14ac:dyDescent="0.35">
      <c r="A194" t="s">
        <v>536</v>
      </c>
      <c r="B194" t="s">
        <v>537</v>
      </c>
      <c r="C194" t="s">
        <v>568</v>
      </c>
      <c r="D194" t="s">
        <v>569</v>
      </c>
    </row>
    <row r="195" spans="1:4" x14ac:dyDescent="0.35">
      <c r="A195" t="s">
        <v>536</v>
      </c>
      <c r="B195" t="s">
        <v>537</v>
      </c>
      <c r="C195" t="s">
        <v>570</v>
      </c>
      <c r="D195" t="s">
        <v>571</v>
      </c>
    </row>
    <row r="196" spans="1:4" x14ac:dyDescent="0.35">
      <c r="A196" t="s">
        <v>536</v>
      </c>
      <c r="B196" t="s">
        <v>537</v>
      </c>
      <c r="C196" t="s">
        <v>572</v>
      </c>
      <c r="D196" t="s">
        <v>573</v>
      </c>
    </row>
    <row r="197" spans="1:4" x14ac:dyDescent="0.35">
      <c r="A197" t="s">
        <v>536</v>
      </c>
      <c r="B197" t="s">
        <v>537</v>
      </c>
      <c r="C197" t="s">
        <v>574</v>
      </c>
      <c r="D197" t="s">
        <v>575</v>
      </c>
    </row>
    <row r="198" spans="1:4" x14ac:dyDescent="0.35">
      <c r="A198" t="s">
        <v>536</v>
      </c>
      <c r="B198" t="s">
        <v>537</v>
      </c>
      <c r="C198" t="s">
        <v>576</v>
      </c>
      <c r="D198" t="s">
        <v>577</v>
      </c>
    </row>
    <row r="199" spans="1:4" x14ac:dyDescent="0.35">
      <c r="A199" t="s">
        <v>536</v>
      </c>
      <c r="B199" t="s">
        <v>537</v>
      </c>
      <c r="C199" t="s">
        <v>578</v>
      </c>
      <c r="D199" t="s">
        <v>579</v>
      </c>
    </row>
    <row r="200" spans="1:4" x14ac:dyDescent="0.35">
      <c r="A200" t="s">
        <v>536</v>
      </c>
      <c r="B200" t="s">
        <v>537</v>
      </c>
      <c r="C200" t="s">
        <v>580</v>
      </c>
      <c r="D200" t="s">
        <v>581</v>
      </c>
    </row>
    <row r="201" spans="1:4" x14ac:dyDescent="0.35">
      <c r="A201" t="s">
        <v>536</v>
      </c>
      <c r="B201" t="s">
        <v>537</v>
      </c>
      <c r="C201" t="s">
        <v>582</v>
      </c>
      <c r="D201" t="s">
        <v>583</v>
      </c>
    </row>
    <row r="202" spans="1:4" x14ac:dyDescent="0.35">
      <c r="A202" t="s">
        <v>584</v>
      </c>
      <c r="B202" t="s">
        <v>585</v>
      </c>
      <c r="C202" t="s">
        <v>586</v>
      </c>
      <c r="D202" t="s">
        <v>587</v>
      </c>
    </row>
    <row r="203" spans="1:4" x14ac:dyDescent="0.35">
      <c r="A203" t="s">
        <v>584</v>
      </c>
      <c r="B203" t="s">
        <v>585</v>
      </c>
      <c r="C203" t="s">
        <v>588</v>
      </c>
      <c r="D203" t="s">
        <v>589</v>
      </c>
    </row>
    <row r="204" spans="1:4" x14ac:dyDescent="0.35">
      <c r="A204" t="s">
        <v>590</v>
      </c>
      <c r="B204" t="s">
        <v>591</v>
      </c>
      <c r="C204" t="s">
        <v>592</v>
      </c>
      <c r="D204" t="s">
        <v>593</v>
      </c>
    </row>
    <row r="205" spans="1:4" x14ac:dyDescent="0.35">
      <c r="A205" t="s">
        <v>590</v>
      </c>
      <c r="B205" t="s">
        <v>591</v>
      </c>
      <c r="C205" t="s">
        <v>594</v>
      </c>
      <c r="D205" t="s">
        <v>595</v>
      </c>
    </row>
    <row r="206" spans="1:4" x14ac:dyDescent="0.35">
      <c r="A206" t="s">
        <v>590</v>
      </c>
      <c r="B206" t="s">
        <v>591</v>
      </c>
      <c r="C206" t="s">
        <v>596</v>
      </c>
      <c r="D206" t="s">
        <v>597</v>
      </c>
    </row>
    <row r="207" spans="1:4" x14ac:dyDescent="0.35">
      <c r="A207" t="s">
        <v>590</v>
      </c>
      <c r="B207" t="s">
        <v>591</v>
      </c>
      <c r="C207" t="s">
        <v>598</v>
      </c>
      <c r="D207" t="s">
        <v>599</v>
      </c>
    </row>
    <row r="208" spans="1:4" x14ac:dyDescent="0.35">
      <c r="A208" t="s">
        <v>600</v>
      </c>
      <c r="B208" t="s">
        <v>601</v>
      </c>
      <c r="C208" t="s">
        <v>602</v>
      </c>
      <c r="D208" t="s">
        <v>603</v>
      </c>
    </row>
    <row r="209" spans="1:4" x14ac:dyDescent="0.35">
      <c r="A209" t="s">
        <v>604</v>
      </c>
      <c r="B209" t="s">
        <v>605</v>
      </c>
      <c r="C209" t="s">
        <v>606</v>
      </c>
      <c r="D209" t="s">
        <v>607</v>
      </c>
    </row>
    <row r="210" spans="1:4" x14ac:dyDescent="0.35">
      <c r="A210" t="s">
        <v>608</v>
      </c>
      <c r="B210" t="s">
        <v>609</v>
      </c>
      <c r="C210" t="s">
        <v>606</v>
      </c>
      <c r="D210" t="s">
        <v>607</v>
      </c>
    </row>
    <row r="211" spans="1:4" x14ac:dyDescent="0.35">
      <c r="A211" t="s">
        <v>610</v>
      </c>
      <c r="B211" t="s">
        <v>611</v>
      </c>
      <c r="C211" t="s">
        <v>612</v>
      </c>
      <c r="D211" t="s">
        <v>613</v>
      </c>
    </row>
    <row r="212" spans="1:4" x14ac:dyDescent="0.35">
      <c r="A212" t="s">
        <v>614</v>
      </c>
      <c r="B212" t="s">
        <v>615</v>
      </c>
      <c r="C212" t="s">
        <v>616</v>
      </c>
      <c r="D212" t="s">
        <v>617</v>
      </c>
    </row>
    <row r="213" spans="1:4" x14ac:dyDescent="0.35">
      <c r="A213" t="s">
        <v>614</v>
      </c>
      <c r="B213" t="s">
        <v>615</v>
      </c>
      <c r="C213" t="s">
        <v>618</v>
      </c>
      <c r="D213" t="s">
        <v>619</v>
      </c>
    </row>
    <row r="214" spans="1:4" x14ac:dyDescent="0.35">
      <c r="A214" t="s">
        <v>620</v>
      </c>
      <c r="B214" t="s">
        <v>621</v>
      </c>
      <c r="C214" t="s">
        <v>622</v>
      </c>
      <c r="D214" t="s">
        <v>623</v>
      </c>
    </row>
    <row r="215" spans="1:4" x14ac:dyDescent="0.35">
      <c r="A215" t="s">
        <v>624</v>
      </c>
      <c r="B215" t="s">
        <v>625</v>
      </c>
      <c r="C215" t="s">
        <v>626</v>
      </c>
      <c r="D215" t="s">
        <v>627</v>
      </c>
    </row>
    <row r="216" spans="1:4" x14ac:dyDescent="0.35">
      <c r="A216" t="s">
        <v>628</v>
      </c>
      <c r="B216" t="s">
        <v>629</v>
      </c>
      <c r="C216" t="s">
        <v>626</v>
      </c>
      <c r="D216" t="s">
        <v>627</v>
      </c>
    </row>
    <row r="217" spans="1:4" x14ac:dyDescent="0.35">
      <c r="A217" t="s">
        <v>630</v>
      </c>
      <c r="B217" t="s">
        <v>631</v>
      </c>
      <c r="C217" t="s">
        <v>632</v>
      </c>
      <c r="D217" t="s">
        <v>633</v>
      </c>
    </row>
    <row r="218" spans="1:4" x14ac:dyDescent="0.35">
      <c r="A218" t="s">
        <v>634</v>
      </c>
      <c r="B218" t="s">
        <v>635</v>
      </c>
      <c r="C218" t="s">
        <v>636</v>
      </c>
      <c r="D218" t="s">
        <v>637</v>
      </c>
    </row>
    <row r="219" spans="1:4" x14ac:dyDescent="0.35">
      <c r="A219" t="s">
        <v>638</v>
      </c>
      <c r="B219" t="s">
        <v>639</v>
      </c>
      <c r="C219" t="s">
        <v>636</v>
      </c>
      <c r="D219" t="s">
        <v>637</v>
      </c>
    </row>
    <row r="220" spans="1:4" x14ac:dyDescent="0.35">
      <c r="A220" t="s">
        <v>640</v>
      </c>
      <c r="B220" t="s">
        <v>641</v>
      </c>
      <c r="C220" t="s">
        <v>322</v>
      </c>
      <c r="D220" t="s">
        <v>323</v>
      </c>
    </row>
    <row r="221" spans="1:4" x14ac:dyDescent="0.35">
      <c r="A221" t="s">
        <v>642</v>
      </c>
      <c r="B221" t="s">
        <v>643</v>
      </c>
      <c r="C221" t="s">
        <v>644</v>
      </c>
      <c r="D221" t="s">
        <v>645</v>
      </c>
    </row>
    <row r="222" spans="1:4" x14ac:dyDescent="0.35">
      <c r="A222" t="s">
        <v>646</v>
      </c>
      <c r="B222" t="s">
        <v>647</v>
      </c>
      <c r="C222" t="s">
        <v>644</v>
      </c>
      <c r="D222" t="s">
        <v>645</v>
      </c>
    </row>
    <row r="223" spans="1:4" x14ac:dyDescent="0.35">
      <c r="A223" t="s">
        <v>648</v>
      </c>
      <c r="B223" t="s">
        <v>649</v>
      </c>
      <c r="C223" t="s">
        <v>632</v>
      </c>
      <c r="D223" t="s">
        <v>633</v>
      </c>
    </row>
    <row r="224" spans="1:4" x14ac:dyDescent="0.35">
      <c r="A224" t="s">
        <v>650</v>
      </c>
      <c r="B224" t="s">
        <v>651</v>
      </c>
      <c r="C224" t="s">
        <v>652</v>
      </c>
      <c r="D224" t="s">
        <v>653</v>
      </c>
    </row>
    <row r="225" spans="1:4" x14ac:dyDescent="0.35">
      <c r="A225" t="s">
        <v>654</v>
      </c>
      <c r="B225" t="s">
        <v>655</v>
      </c>
      <c r="C225" t="s">
        <v>652</v>
      </c>
      <c r="D225" t="s">
        <v>653</v>
      </c>
    </row>
    <row r="226" spans="1:4" x14ac:dyDescent="0.35">
      <c r="A226" t="s">
        <v>656</v>
      </c>
      <c r="B226" t="s">
        <v>657</v>
      </c>
      <c r="C226" t="s">
        <v>658</v>
      </c>
      <c r="D226" t="s">
        <v>659</v>
      </c>
    </row>
    <row r="227" spans="1:4" x14ac:dyDescent="0.35">
      <c r="A227" t="s">
        <v>660</v>
      </c>
      <c r="B227" t="s">
        <v>661</v>
      </c>
      <c r="C227" t="s">
        <v>662</v>
      </c>
      <c r="D227" t="s">
        <v>663</v>
      </c>
    </row>
    <row r="228" spans="1:4" x14ac:dyDescent="0.35">
      <c r="A228" t="s">
        <v>664</v>
      </c>
      <c r="B228" t="s">
        <v>665</v>
      </c>
      <c r="C228" t="s">
        <v>666</v>
      </c>
      <c r="D228" t="s">
        <v>667</v>
      </c>
    </row>
    <row r="229" spans="1:4" x14ac:dyDescent="0.35">
      <c r="A229" t="s">
        <v>668</v>
      </c>
      <c r="B229" t="s">
        <v>669</v>
      </c>
      <c r="C229" t="s">
        <v>670</v>
      </c>
      <c r="D229" t="s">
        <v>671</v>
      </c>
    </row>
    <row r="230" spans="1:4" x14ac:dyDescent="0.35">
      <c r="A230" t="s">
        <v>672</v>
      </c>
      <c r="B230" t="s">
        <v>673</v>
      </c>
      <c r="C230" t="s">
        <v>670</v>
      </c>
      <c r="D230" t="s">
        <v>671</v>
      </c>
    </row>
    <row r="231" spans="1:4" x14ac:dyDescent="0.35">
      <c r="A231" t="s">
        <v>674</v>
      </c>
      <c r="B231" t="s">
        <v>675</v>
      </c>
      <c r="C231" t="s">
        <v>676</v>
      </c>
      <c r="D231" t="s">
        <v>677</v>
      </c>
    </row>
    <row r="232" spans="1:4" x14ac:dyDescent="0.35">
      <c r="A232" t="s">
        <v>678</v>
      </c>
      <c r="B232" t="s">
        <v>679</v>
      </c>
      <c r="C232" t="s">
        <v>676</v>
      </c>
      <c r="D232" t="s">
        <v>677</v>
      </c>
    </row>
    <row r="233" spans="1:4" x14ac:dyDescent="0.35">
      <c r="A233" t="s">
        <v>680</v>
      </c>
      <c r="B233" t="s">
        <v>681</v>
      </c>
      <c r="C233" t="s">
        <v>676</v>
      </c>
      <c r="D233" t="s">
        <v>677</v>
      </c>
    </row>
    <row r="234" spans="1:4" x14ac:dyDescent="0.35">
      <c r="A234" t="s">
        <v>682</v>
      </c>
      <c r="B234" t="s">
        <v>683</v>
      </c>
      <c r="C234" t="s">
        <v>684</v>
      </c>
      <c r="D234" t="s">
        <v>685</v>
      </c>
    </row>
    <row r="235" spans="1:4" x14ac:dyDescent="0.35">
      <c r="A235" t="s">
        <v>686</v>
      </c>
      <c r="B235" t="s">
        <v>687</v>
      </c>
      <c r="C235" t="s">
        <v>676</v>
      </c>
      <c r="D235" t="s">
        <v>677</v>
      </c>
    </row>
    <row r="236" spans="1:4" x14ac:dyDescent="0.35">
      <c r="A236" t="s">
        <v>688</v>
      </c>
      <c r="B236" t="s">
        <v>689</v>
      </c>
      <c r="C236" t="s">
        <v>676</v>
      </c>
      <c r="D236" t="s">
        <v>677</v>
      </c>
    </row>
    <row r="237" spans="1:4" x14ac:dyDescent="0.35">
      <c r="A237" t="s">
        <v>690</v>
      </c>
      <c r="B237" t="s">
        <v>691</v>
      </c>
      <c r="C237" t="s">
        <v>676</v>
      </c>
      <c r="D237" t="s">
        <v>677</v>
      </c>
    </row>
    <row r="238" spans="1:4" x14ac:dyDescent="0.35">
      <c r="A238" t="s">
        <v>692</v>
      </c>
      <c r="B238" t="s">
        <v>693</v>
      </c>
      <c r="C238" t="s">
        <v>694</v>
      </c>
      <c r="D238" t="s">
        <v>695</v>
      </c>
    </row>
    <row r="239" spans="1:4" x14ac:dyDescent="0.35">
      <c r="A239" t="s">
        <v>696</v>
      </c>
      <c r="B239" t="s">
        <v>697</v>
      </c>
      <c r="C239" t="s">
        <v>676</v>
      </c>
      <c r="D239" t="s">
        <v>677</v>
      </c>
    </row>
    <row r="240" spans="1:4" x14ac:dyDescent="0.35">
      <c r="A240" t="s">
        <v>698</v>
      </c>
      <c r="B240" t="s">
        <v>699</v>
      </c>
      <c r="C240" t="s">
        <v>626</v>
      </c>
      <c r="D240" t="s">
        <v>627</v>
      </c>
    </row>
    <row r="241" spans="1:4" x14ac:dyDescent="0.35">
      <c r="A241" t="s">
        <v>700</v>
      </c>
      <c r="B241" t="s">
        <v>701</v>
      </c>
      <c r="C241" t="s">
        <v>676</v>
      </c>
      <c r="D241" t="s">
        <v>677</v>
      </c>
    </row>
    <row r="242" spans="1:4" x14ac:dyDescent="0.35">
      <c r="A242" t="s">
        <v>702</v>
      </c>
      <c r="B242" t="s">
        <v>703</v>
      </c>
      <c r="C242" t="s">
        <v>676</v>
      </c>
      <c r="D242" t="s">
        <v>677</v>
      </c>
    </row>
    <row r="243" spans="1:4" x14ac:dyDescent="0.35">
      <c r="A243" t="s">
        <v>704</v>
      </c>
      <c r="B243" t="s">
        <v>705</v>
      </c>
      <c r="C243" t="s">
        <v>676</v>
      </c>
      <c r="D243" t="s">
        <v>677</v>
      </c>
    </row>
    <row r="244" spans="1:4" x14ac:dyDescent="0.35">
      <c r="A244" t="s">
        <v>706</v>
      </c>
      <c r="B244" t="s">
        <v>707</v>
      </c>
      <c r="C244" t="s">
        <v>708</v>
      </c>
      <c r="D244" t="s">
        <v>709</v>
      </c>
    </row>
    <row r="245" spans="1:4" x14ac:dyDescent="0.35">
      <c r="A245" t="s">
        <v>710</v>
      </c>
      <c r="B245" t="s">
        <v>711</v>
      </c>
      <c r="C245" t="s">
        <v>712</v>
      </c>
      <c r="D245" t="s">
        <v>713</v>
      </c>
    </row>
    <row r="246" spans="1:4" x14ac:dyDescent="0.35">
      <c r="A246" t="s">
        <v>714</v>
      </c>
      <c r="B246" t="s">
        <v>715</v>
      </c>
      <c r="C246" t="s">
        <v>716</v>
      </c>
      <c r="D246" t="s">
        <v>717</v>
      </c>
    </row>
    <row r="247" spans="1:4" x14ac:dyDescent="0.35">
      <c r="A247" t="s">
        <v>718</v>
      </c>
      <c r="B247" t="s">
        <v>719</v>
      </c>
      <c r="C247" t="s">
        <v>716</v>
      </c>
      <c r="D247" t="s">
        <v>717</v>
      </c>
    </row>
    <row r="248" spans="1:4" x14ac:dyDescent="0.35">
      <c r="A248" t="s">
        <v>720</v>
      </c>
      <c r="B248" t="s">
        <v>721</v>
      </c>
      <c r="C248" t="s">
        <v>716</v>
      </c>
      <c r="D248" t="s">
        <v>717</v>
      </c>
    </row>
    <row r="249" spans="1:4" x14ac:dyDescent="0.35">
      <c r="A249" t="s">
        <v>722</v>
      </c>
      <c r="B249" t="s">
        <v>723</v>
      </c>
      <c r="C249" t="s">
        <v>644</v>
      </c>
      <c r="D249" t="s">
        <v>645</v>
      </c>
    </row>
    <row r="250" spans="1:4" x14ac:dyDescent="0.35">
      <c r="A250" t="s">
        <v>724</v>
      </c>
      <c r="B250" t="s">
        <v>725</v>
      </c>
      <c r="C250" t="s">
        <v>644</v>
      </c>
      <c r="D250" t="s">
        <v>645</v>
      </c>
    </row>
    <row r="251" spans="1:4" x14ac:dyDescent="0.35">
      <c r="A251" t="s">
        <v>726</v>
      </c>
      <c r="B251" t="s">
        <v>727</v>
      </c>
      <c r="C251" t="s">
        <v>728</v>
      </c>
      <c r="D251" t="s">
        <v>729</v>
      </c>
    </row>
    <row r="252" spans="1:4" x14ac:dyDescent="0.35">
      <c r="A252" t="s">
        <v>730</v>
      </c>
      <c r="B252" t="s">
        <v>731</v>
      </c>
      <c r="C252" t="s">
        <v>454</v>
      </c>
      <c r="D252" t="s">
        <v>455</v>
      </c>
    </row>
    <row r="253" spans="1:4" x14ac:dyDescent="0.35">
      <c r="A253" t="s">
        <v>730</v>
      </c>
      <c r="B253" t="s">
        <v>731</v>
      </c>
      <c r="C253" t="s">
        <v>456</v>
      </c>
      <c r="D253" t="s">
        <v>457</v>
      </c>
    </row>
    <row r="254" spans="1:4" x14ac:dyDescent="0.35">
      <c r="A254" t="s">
        <v>730</v>
      </c>
      <c r="B254" t="s">
        <v>731</v>
      </c>
      <c r="C254" t="s">
        <v>458</v>
      </c>
      <c r="D254" t="s">
        <v>459</v>
      </c>
    </row>
    <row r="255" spans="1:4" x14ac:dyDescent="0.35">
      <c r="A255" t="s">
        <v>730</v>
      </c>
      <c r="B255" t="s">
        <v>731</v>
      </c>
      <c r="C255" t="s">
        <v>462</v>
      </c>
      <c r="D255" t="s">
        <v>463</v>
      </c>
    </row>
    <row r="256" spans="1:4" x14ac:dyDescent="0.35">
      <c r="A256" t="s">
        <v>730</v>
      </c>
      <c r="B256" t="s">
        <v>731</v>
      </c>
      <c r="C256" t="s">
        <v>464</v>
      </c>
      <c r="D256" t="s">
        <v>465</v>
      </c>
    </row>
    <row r="257" spans="1:4" x14ac:dyDescent="0.35">
      <c r="A257" t="s">
        <v>732</v>
      </c>
      <c r="B257" t="s">
        <v>733</v>
      </c>
      <c r="C257" t="s">
        <v>734</v>
      </c>
      <c r="D257" t="s">
        <v>735</v>
      </c>
    </row>
    <row r="258" spans="1:4" x14ac:dyDescent="0.35">
      <c r="A258" t="s">
        <v>736</v>
      </c>
      <c r="B258" t="s">
        <v>737</v>
      </c>
      <c r="C258" t="s">
        <v>738</v>
      </c>
      <c r="D258" t="s">
        <v>739</v>
      </c>
    </row>
    <row r="259" spans="1:4" x14ac:dyDescent="0.35">
      <c r="A259" t="s">
        <v>736</v>
      </c>
      <c r="B259" t="s">
        <v>737</v>
      </c>
      <c r="C259" t="s">
        <v>740</v>
      </c>
      <c r="D259" t="s">
        <v>741</v>
      </c>
    </row>
    <row r="260" spans="1:4" x14ac:dyDescent="0.35">
      <c r="A260" t="s">
        <v>536</v>
      </c>
      <c r="B260" t="s">
        <v>537</v>
      </c>
      <c r="C260" t="s">
        <v>550</v>
      </c>
      <c r="D260" t="s">
        <v>551</v>
      </c>
    </row>
    <row r="261" spans="1:4" x14ac:dyDescent="0.35">
      <c r="A261" t="s">
        <v>536</v>
      </c>
      <c r="B261" t="s">
        <v>537</v>
      </c>
      <c r="C261" t="s">
        <v>552</v>
      </c>
      <c r="D261" t="s">
        <v>553</v>
      </c>
    </row>
    <row r="262" spans="1:4" x14ac:dyDescent="0.35">
      <c r="A262" t="s">
        <v>536</v>
      </c>
      <c r="B262" t="s">
        <v>537</v>
      </c>
      <c r="C262" t="s">
        <v>554</v>
      </c>
      <c r="D262" t="s">
        <v>555</v>
      </c>
    </row>
    <row r="263" spans="1:4" x14ac:dyDescent="0.35">
      <c r="A263" t="s">
        <v>536</v>
      </c>
      <c r="B263" t="s">
        <v>537</v>
      </c>
      <c r="C263" t="s">
        <v>556</v>
      </c>
      <c r="D263" t="s">
        <v>557</v>
      </c>
    </row>
    <row r="264" spans="1:4" x14ac:dyDescent="0.35">
      <c r="A264" t="s">
        <v>536</v>
      </c>
      <c r="B264" t="s">
        <v>537</v>
      </c>
      <c r="C264" t="s">
        <v>558</v>
      </c>
      <c r="D264" t="s">
        <v>559</v>
      </c>
    </row>
    <row r="265" spans="1:4" x14ac:dyDescent="0.35">
      <c r="A265" t="s">
        <v>536</v>
      </c>
      <c r="B265" t="s">
        <v>537</v>
      </c>
      <c r="C265" t="s">
        <v>560</v>
      </c>
      <c r="D265" t="s">
        <v>561</v>
      </c>
    </row>
    <row r="266" spans="1:4" x14ac:dyDescent="0.35">
      <c r="A266" t="s">
        <v>536</v>
      </c>
      <c r="B266" t="s">
        <v>537</v>
      </c>
      <c r="C266" t="s">
        <v>562</v>
      </c>
      <c r="D266" t="s">
        <v>563</v>
      </c>
    </row>
    <row r="267" spans="1:4" x14ac:dyDescent="0.35">
      <c r="A267" t="s">
        <v>536</v>
      </c>
      <c r="B267" t="s">
        <v>537</v>
      </c>
      <c r="C267" t="s">
        <v>564</v>
      </c>
      <c r="D267" t="s">
        <v>565</v>
      </c>
    </row>
    <row r="268" spans="1:4" x14ac:dyDescent="0.35">
      <c r="A268" t="s">
        <v>536</v>
      </c>
      <c r="B268" t="s">
        <v>537</v>
      </c>
      <c r="C268" t="s">
        <v>566</v>
      </c>
      <c r="D268" t="s">
        <v>567</v>
      </c>
    </row>
    <row r="269" spans="1:4" x14ac:dyDescent="0.35">
      <c r="A269" t="s">
        <v>536</v>
      </c>
      <c r="B269" t="s">
        <v>537</v>
      </c>
      <c r="C269" t="s">
        <v>568</v>
      </c>
      <c r="D269" t="s">
        <v>569</v>
      </c>
    </row>
    <row r="270" spans="1:4" x14ac:dyDescent="0.35">
      <c r="A270" t="s">
        <v>536</v>
      </c>
      <c r="B270" t="s">
        <v>537</v>
      </c>
      <c r="C270" t="s">
        <v>570</v>
      </c>
      <c r="D270" t="s">
        <v>571</v>
      </c>
    </row>
    <row r="271" spans="1:4" x14ac:dyDescent="0.35">
      <c r="A271" t="s">
        <v>584</v>
      </c>
      <c r="B271" t="s">
        <v>585</v>
      </c>
      <c r="C271" t="s">
        <v>312</v>
      </c>
      <c r="D271" t="s">
        <v>313</v>
      </c>
    </row>
    <row r="272" spans="1:4" x14ac:dyDescent="0.35">
      <c r="A272" t="s">
        <v>584</v>
      </c>
      <c r="B272" t="s">
        <v>585</v>
      </c>
      <c r="C272" t="s">
        <v>314</v>
      </c>
      <c r="D272" t="s">
        <v>315</v>
      </c>
    </row>
    <row r="273" spans="1:4" x14ac:dyDescent="0.35">
      <c r="A273" t="s">
        <v>584</v>
      </c>
      <c r="B273" t="s">
        <v>585</v>
      </c>
      <c r="C273" t="s">
        <v>396</v>
      </c>
      <c r="D273" t="s">
        <v>397</v>
      </c>
    </row>
    <row r="274" spans="1:4" x14ac:dyDescent="0.35">
      <c r="A274" t="s">
        <v>584</v>
      </c>
      <c r="B274" t="s">
        <v>585</v>
      </c>
      <c r="C274" t="s">
        <v>448</v>
      </c>
      <c r="D274" t="s">
        <v>449</v>
      </c>
    </row>
    <row r="275" spans="1:4" x14ac:dyDescent="0.35">
      <c r="A275" t="s">
        <v>584</v>
      </c>
      <c r="B275" t="s">
        <v>585</v>
      </c>
      <c r="C275" t="s">
        <v>586</v>
      </c>
      <c r="D275" t="s">
        <v>587</v>
      </c>
    </row>
    <row r="276" spans="1:4" x14ac:dyDescent="0.35">
      <c r="A276" t="s">
        <v>584</v>
      </c>
      <c r="B276" t="s">
        <v>585</v>
      </c>
      <c r="C276" t="s">
        <v>588</v>
      </c>
      <c r="D276" t="s">
        <v>589</v>
      </c>
    </row>
    <row r="277" spans="1:4" x14ac:dyDescent="0.35">
      <c r="A277" t="s">
        <v>590</v>
      </c>
      <c r="B277" t="s">
        <v>591</v>
      </c>
      <c r="C277" t="s">
        <v>592</v>
      </c>
      <c r="D277" t="s">
        <v>593</v>
      </c>
    </row>
    <row r="278" spans="1:4" x14ac:dyDescent="0.35">
      <c r="A278" t="s">
        <v>590</v>
      </c>
      <c r="B278" t="s">
        <v>591</v>
      </c>
      <c r="C278" t="s">
        <v>594</v>
      </c>
      <c r="D278" t="s">
        <v>595</v>
      </c>
    </row>
    <row r="279" spans="1:4" x14ac:dyDescent="0.35">
      <c r="A279" t="s">
        <v>590</v>
      </c>
      <c r="B279" t="s">
        <v>591</v>
      </c>
      <c r="C279" t="s">
        <v>596</v>
      </c>
      <c r="D279" t="s">
        <v>597</v>
      </c>
    </row>
    <row r="280" spans="1:4" x14ac:dyDescent="0.35">
      <c r="A280" t="s">
        <v>590</v>
      </c>
      <c r="B280" t="s">
        <v>591</v>
      </c>
      <c r="C280" t="s">
        <v>598</v>
      </c>
      <c r="D280" t="s">
        <v>599</v>
      </c>
    </row>
    <row r="281" spans="1:4" x14ac:dyDescent="0.35">
      <c r="A281" t="s">
        <v>600</v>
      </c>
      <c r="B281" t="s">
        <v>601</v>
      </c>
      <c r="C281" t="s">
        <v>602</v>
      </c>
      <c r="D281" t="s">
        <v>603</v>
      </c>
    </row>
    <row r="282" spans="1:4" x14ac:dyDescent="0.35">
      <c r="A282" t="s">
        <v>604</v>
      </c>
      <c r="B282" t="s">
        <v>605</v>
      </c>
      <c r="C282" t="s">
        <v>606</v>
      </c>
      <c r="D282" t="s">
        <v>607</v>
      </c>
    </row>
    <row r="283" spans="1:4" x14ac:dyDescent="0.35">
      <c r="A283" t="s">
        <v>608</v>
      </c>
      <c r="B283" t="s">
        <v>609</v>
      </c>
      <c r="C283" t="s">
        <v>606</v>
      </c>
      <c r="D283" t="s">
        <v>607</v>
      </c>
    </row>
    <row r="284" spans="1:4" x14ac:dyDescent="0.35">
      <c r="A284" t="s">
        <v>610</v>
      </c>
      <c r="B284" t="s">
        <v>611</v>
      </c>
      <c r="C284" t="s">
        <v>606</v>
      </c>
      <c r="D284" t="s">
        <v>607</v>
      </c>
    </row>
    <row r="285" spans="1:4" x14ac:dyDescent="0.35">
      <c r="A285" t="s">
        <v>610</v>
      </c>
      <c r="B285" t="s">
        <v>611</v>
      </c>
      <c r="C285" t="s">
        <v>612</v>
      </c>
      <c r="D285" t="s">
        <v>613</v>
      </c>
    </row>
    <row r="286" spans="1:4" x14ac:dyDescent="0.35">
      <c r="A286" t="s">
        <v>614</v>
      </c>
      <c r="B286" t="s">
        <v>615</v>
      </c>
      <c r="C286" t="s">
        <v>616</v>
      </c>
      <c r="D286" t="s">
        <v>617</v>
      </c>
    </row>
    <row r="287" spans="1:4" x14ac:dyDescent="0.35">
      <c r="A287" t="s">
        <v>614</v>
      </c>
      <c r="B287" t="s">
        <v>615</v>
      </c>
      <c r="C287" t="s">
        <v>618</v>
      </c>
      <c r="D287" t="s">
        <v>619</v>
      </c>
    </row>
    <row r="288" spans="1:4" x14ac:dyDescent="0.35">
      <c r="A288" t="s">
        <v>620</v>
      </c>
      <c r="B288" t="s">
        <v>621</v>
      </c>
      <c r="C288" t="s">
        <v>622</v>
      </c>
      <c r="D288" t="s">
        <v>623</v>
      </c>
    </row>
    <row r="289" spans="1:4" x14ac:dyDescent="0.35">
      <c r="A289" t="s">
        <v>624</v>
      </c>
      <c r="B289" t="s">
        <v>625</v>
      </c>
      <c r="C289" t="s">
        <v>592</v>
      </c>
      <c r="D289" t="s">
        <v>593</v>
      </c>
    </row>
    <row r="290" spans="1:4" x14ac:dyDescent="0.35">
      <c r="A290" t="s">
        <v>624</v>
      </c>
      <c r="B290" t="s">
        <v>625</v>
      </c>
      <c r="C290" t="s">
        <v>602</v>
      </c>
      <c r="D290" t="s">
        <v>603</v>
      </c>
    </row>
    <row r="291" spans="1:4" x14ac:dyDescent="0.35">
      <c r="A291" t="s">
        <v>624</v>
      </c>
      <c r="B291" t="s">
        <v>625</v>
      </c>
      <c r="C291" t="s">
        <v>626</v>
      </c>
      <c r="D291" t="s">
        <v>627</v>
      </c>
    </row>
    <row r="292" spans="1:4" x14ac:dyDescent="0.35">
      <c r="A292" t="s">
        <v>628</v>
      </c>
      <c r="B292" t="s">
        <v>629</v>
      </c>
      <c r="C292" t="s">
        <v>626</v>
      </c>
      <c r="D292" t="s">
        <v>627</v>
      </c>
    </row>
    <row r="293" spans="1:4" x14ac:dyDescent="0.35">
      <c r="A293" t="s">
        <v>630</v>
      </c>
      <c r="B293" t="s">
        <v>631</v>
      </c>
      <c r="C293" t="s">
        <v>632</v>
      </c>
      <c r="D293" t="s">
        <v>633</v>
      </c>
    </row>
    <row r="294" spans="1:4" x14ac:dyDescent="0.35">
      <c r="A294" t="s">
        <v>634</v>
      </c>
      <c r="B294" t="s">
        <v>635</v>
      </c>
      <c r="C294" t="s">
        <v>636</v>
      </c>
      <c r="D294" t="s">
        <v>637</v>
      </c>
    </row>
    <row r="295" spans="1:4" x14ac:dyDescent="0.35">
      <c r="A295" t="s">
        <v>638</v>
      </c>
      <c r="B295" t="s">
        <v>639</v>
      </c>
      <c r="C295" t="s">
        <v>636</v>
      </c>
      <c r="D295" t="s">
        <v>637</v>
      </c>
    </row>
    <row r="296" spans="1:4" x14ac:dyDescent="0.35">
      <c r="A296" t="s">
        <v>640</v>
      </c>
      <c r="B296" t="s">
        <v>641</v>
      </c>
      <c r="C296" t="s">
        <v>322</v>
      </c>
      <c r="D296" t="s">
        <v>323</v>
      </c>
    </row>
    <row r="297" spans="1:4" x14ac:dyDescent="0.35">
      <c r="A297" t="s">
        <v>640</v>
      </c>
      <c r="B297" t="s">
        <v>641</v>
      </c>
      <c r="C297" t="s">
        <v>652</v>
      </c>
      <c r="D297" t="s">
        <v>653</v>
      </c>
    </row>
    <row r="298" spans="1:4" x14ac:dyDescent="0.35">
      <c r="A298" t="s">
        <v>640</v>
      </c>
      <c r="B298" t="s">
        <v>641</v>
      </c>
      <c r="C298" t="s">
        <v>676</v>
      </c>
      <c r="D298" t="s">
        <v>677</v>
      </c>
    </row>
    <row r="299" spans="1:4" x14ac:dyDescent="0.35">
      <c r="A299" t="s">
        <v>642</v>
      </c>
      <c r="B299" t="s">
        <v>643</v>
      </c>
      <c r="C299" t="s">
        <v>322</v>
      </c>
      <c r="D299" t="s">
        <v>323</v>
      </c>
    </row>
    <row r="300" spans="1:4" x14ac:dyDescent="0.35">
      <c r="A300" t="s">
        <v>642</v>
      </c>
      <c r="B300" t="s">
        <v>643</v>
      </c>
      <c r="C300" t="s">
        <v>676</v>
      </c>
      <c r="D300" t="s">
        <v>677</v>
      </c>
    </row>
    <row r="301" spans="1:4" x14ac:dyDescent="0.35">
      <c r="A301" t="s">
        <v>642</v>
      </c>
      <c r="B301" t="s">
        <v>643</v>
      </c>
      <c r="C301" t="s">
        <v>644</v>
      </c>
      <c r="D301" t="s">
        <v>645</v>
      </c>
    </row>
    <row r="302" spans="1:4" x14ac:dyDescent="0.35">
      <c r="A302" t="s">
        <v>646</v>
      </c>
      <c r="B302" t="s">
        <v>647</v>
      </c>
      <c r="C302" t="s">
        <v>644</v>
      </c>
      <c r="D302" t="s">
        <v>645</v>
      </c>
    </row>
    <row r="303" spans="1:4" x14ac:dyDescent="0.35">
      <c r="A303" t="s">
        <v>648</v>
      </c>
      <c r="B303" t="s">
        <v>649</v>
      </c>
      <c r="C303" t="s">
        <v>632</v>
      </c>
      <c r="D303" t="s">
        <v>633</v>
      </c>
    </row>
    <row r="304" spans="1:4" x14ac:dyDescent="0.35">
      <c r="A304" t="s">
        <v>650</v>
      </c>
      <c r="B304" t="s">
        <v>651</v>
      </c>
      <c r="C304" t="s">
        <v>652</v>
      </c>
      <c r="D304" t="s">
        <v>653</v>
      </c>
    </row>
    <row r="305" spans="1:4" x14ac:dyDescent="0.35">
      <c r="A305" t="s">
        <v>654</v>
      </c>
      <c r="B305" t="s">
        <v>655</v>
      </c>
      <c r="C305" t="s">
        <v>652</v>
      </c>
      <c r="D305" t="s">
        <v>653</v>
      </c>
    </row>
    <row r="306" spans="1:4" x14ac:dyDescent="0.35">
      <c r="A306" t="s">
        <v>654</v>
      </c>
      <c r="B306" t="s">
        <v>655</v>
      </c>
      <c r="C306" t="s">
        <v>644</v>
      </c>
      <c r="D306" t="s">
        <v>645</v>
      </c>
    </row>
    <row r="307" spans="1:4" x14ac:dyDescent="0.35">
      <c r="A307" t="s">
        <v>656</v>
      </c>
      <c r="B307" t="s">
        <v>657</v>
      </c>
      <c r="C307" t="s">
        <v>658</v>
      </c>
      <c r="D307" t="s">
        <v>659</v>
      </c>
    </row>
    <row r="308" spans="1:4" x14ac:dyDescent="0.35">
      <c r="A308" t="s">
        <v>656</v>
      </c>
      <c r="B308" t="s">
        <v>657</v>
      </c>
      <c r="C308" t="s">
        <v>676</v>
      </c>
      <c r="D308" t="s">
        <v>677</v>
      </c>
    </row>
    <row r="309" spans="1:4" x14ac:dyDescent="0.35">
      <c r="A309" t="s">
        <v>660</v>
      </c>
      <c r="B309" t="s">
        <v>661</v>
      </c>
      <c r="C309" t="s">
        <v>662</v>
      </c>
      <c r="D309" t="s">
        <v>663</v>
      </c>
    </row>
    <row r="310" spans="1:4" x14ac:dyDescent="0.35">
      <c r="A310" t="s">
        <v>664</v>
      </c>
      <c r="B310" t="s">
        <v>665</v>
      </c>
      <c r="C310" t="s">
        <v>666</v>
      </c>
      <c r="D310" t="s">
        <v>667</v>
      </c>
    </row>
    <row r="311" spans="1:4" x14ac:dyDescent="0.35">
      <c r="A311" t="s">
        <v>668</v>
      </c>
      <c r="B311" t="s">
        <v>669</v>
      </c>
      <c r="C311" t="s">
        <v>670</v>
      </c>
      <c r="D311" t="s">
        <v>671</v>
      </c>
    </row>
    <row r="312" spans="1:4" x14ac:dyDescent="0.35">
      <c r="A312" t="s">
        <v>672</v>
      </c>
      <c r="B312" t="s">
        <v>673</v>
      </c>
      <c r="C312" t="s">
        <v>670</v>
      </c>
      <c r="D312" t="s">
        <v>671</v>
      </c>
    </row>
    <row r="313" spans="1:4" x14ac:dyDescent="0.35">
      <c r="A313" t="s">
        <v>674</v>
      </c>
      <c r="B313" t="s">
        <v>675</v>
      </c>
      <c r="C313" t="s">
        <v>676</v>
      </c>
      <c r="D313" t="s">
        <v>677</v>
      </c>
    </row>
    <row r="314" spans="1:4" x14ac:dyDescent="0.35">
      <c r="A314" t="s">
        <v>678</v>
      </c>
      <c r="B314" t="s">
        <v>679</v>
      </c>
      <c r="C314" t="s">
        <v>676</v>
      </c>
      <c r="D314" t="s">
        <v>677</v>
      </c>
    </row>
    <row r="315" spans="1:4" x14ac:dyDescent="0.35">
      <c r="A315" t="s">
        <v>680</v>
      </c>
      <c r="B315" t="s">
        <v>681</v>
      </c>
      <c r="C315" t="s">
        <v>676</v>
      </c>
      <c r="D315" t="s">
        <v>677</v>
      </c>
    </row>
    <row r="316" spans="1:4" x14ac:dyDescent="0.35">
      <c r="A316" t="s">
        <v>682</v>
      </c>
      <c r="B316" t="s">
        <v>683</v>
      </c>
      <c r="C316" t="s">
        <v>684</v>
      </c>
      <c r="D316" t="s">
        <v>685</v>
      </c>
    </row>
    <row r="317" spans="1:4" x14ac:dyDescent="0.35">
      <c r="A317" t="s">
        <v>686</v>
      </c>
      <c r="B317" t="s">
        <v>687</v>
      </c>
      <c r="C317" t="s">
        <v>676</v>
      </c>
      <c r="D317" t="s">
        <v>677</v>
      </c>
    </row>
    <row r="318" spans="1:4" x14ac:dyDescent="0.35">
      <c r="A318" t="s">
        <v>688</v>
      </c>
      <c r="B318" t="s">
        <v>689</v>
      </c>
      <c r="C318" t="s">
        <v>676</v>
      </c>
      <c r="D318" t="s">
        <v>677</v>
      </c>
    </row>
    <row r="319" spans="1:4" x14ac:dyDescent="0.35">
      <c r="A319" t="s">
        <v>690</v>
      </c>
      <c r="B319" t="s">
        <v>691</v>
      </c>
      <c r="C319" t="s">
        <v>716</v>
      </c>
      <c r="D319" t="s">
        <v>717</v>
      </c>
    </row>
    <row r="320" spans="1:4" x14ac:dyDescent="0.35">
      <c r="A320" t="s">
        <v>692</v>
      </c>
      <c r="B320" t="s">
        <v>693</v>
      </c>
      <c r="C320" t="s">
        <v>694</v>
      </c>
      <c r="D320" t="s">
        <v>695</v>
      </c>
    </row>
    <row r="321" spans="1:4" x14ac:dyDescent="0.35">
      <c r="A321" t="s">
        <v>696</v>
      </c>
      <c r="B321" t="s">
        <v>697</v>
      </c>
      <c r="C321" t="s">
        <v>676</v>
      </c>
      <c r="D321" t="s">
        <v>677</v>
      </c>
    </row>
    <row r="322" spans="1:4" x14ac:dyDescent="0.35">
      <c r="A322" t="s">
        <v>696</v>
      </c>
      <c r="B322" t="s">
        <v>697</v>
      </c>
      <c r="C322" t="s">
        <v>644</v>
      </c>
      <c r="D322" t="s">
        <v>645</v>
      </c>
    </row>
    <row r="323" spans="1:4" x14ac:dyDescent="0.35">
      <c r="A323" t="s">
        <v>698</v>
      </c>
      <c r="B323" t="s">
        <v>699</v>
      </c>
      <c r="C323" t="s">
        <v>626</v>
      </c>
      <c r="D323" t="s">
        <v>627</v>
      </c>
    </row>
    <row r="324" spans="1:4" x14ac:dyDescent="0.35">
      <c r="A324" t="s">
        <v>698</v>
      </c>
      <c r="B324" t="s">
        <v>699</v>
      </c>
      <c r="C324" t="s">
        <v>644</v>
      </c>
      <c r="D324" t="s">
        <v>645</v>
      </c>
    </row>
    <row r="325" spans="1:4" x14ac:dyDescent="0.35">
      <c r="A325" t="s">
        <v>700</v>
      </c>
      <c r="B325" t="s">
        <v>701</v>
      </c>
      <c r="C325" t="s">
        <v>676</v>
      </c>
      <c r="D325" t="s">
        <v>677</v>
      </c>
    </row>
    <row r="326" spans="1:4" x14ac:dyDescent="0.35">
      <c r="A326" t="s">
        <v>702</v>
      </c>
      <c r="B326" t="s">
        <v>703</v>
      </c>
      <c r="C326" t="s">
        <v>202</v>
      </c>
      <c r="D326" t="s">
        <v>203</v>
      </c>
    </row>
    <row r="327" spans="1:4" x14ac:dyDescent="0.35">
      <c r="A327" t="s">
        <v>702</v>
      </c>
      <c r="B327" t="s">
        <v>703</v>
      </c>
      <c r="C327" t="s">
        <v>670</v>
      </c>
      <c r="D327" t="s">
        <v>671</v>
      </c>
    </row>
    <row r="328" spans="1:4" x14ac:dyDescent="0.35">
      <c r="A328" t="s">
        <v>702</v>
      </c>
      <c r="B328" t="s">
        <v>703</v>
      </c>
      <c r="C328" t="s">
        <v>676</v>
      </c>
      <c r="D328" t="s">
        <v>677</v>
      </c>
    </row>
    <row r="329" spans="1:4" x14ac:dyDescent="0.35">
      <c r="A329" t="s">
        <v>702</v>
      </c>
      <c r="B329" t="s">
        <v>703</v>
      </c>
      <c r="C329" t="s">
        <v>708</v>
      </c>
      <c r="D329" t="s">
        <v>709</v>
      </c>
    </row>
    <row r="330" spans="1:4" x14ac:dyDescent="0.35">
      <c r="A330" t="s">
        <v>704</v>
      </c>
      <c r="B330" t="s">
        <v>705</v>
      </c>
      <c r="C330" t="s">
        <v>676</v>
      </c>
      <c r="D330" t="s">
        <v>677</v>
      </c>
    </row>
    <row r="331" spans="1:4" x14ac:dyDescent="0.35">
      <c r="A331" t="s">
        <v>704</v>
      </c>
      <c r="B331" t="s">
        <v>705</v>
      </c>
      <c r="C331" t="s">
        <v>708</v>
      </c>
      <c r="D331" t="s">
        <v>709</v>
      </c>
    </row>
    <row r="332" spans="1:4" x14ac:dyDescent="0.35">
      <c r="A332" t="s">
        <v>706</v>
      </c>
      <c r="B332" t="s">
        <v>707</v>
      </c>
      <c r="C332" t="s">
        <v>708</v>
      </c>
      <c r="D332" t="s">
        <v>709</v>
      </c>
    </row>
    <row r="333" spans="1:4" x14ac:dyDescent="0.35">
      <c r="A333" t="s">
        <v>710</v>
      </c>
      <c r="B333" t="s">
        <v>711</v>
      </c>
      <c r="C333" t="s">
        <v>712</v>
      </c>
      <c r="D333" t="s">
        <v>713</v>
      </c>
    </row>
    <row r="334" spans="1:4" x14ac:dyDescent="0.35">
      <c r="A334" t="s">
        <v>710</v>
      </c>
      <c r="B334" t="s">
        <v>711</v>
      </c>
      <c r="C334" t="s">
        <v>644</v>
      </c>
      <c r="D334" t="s">
        <v>645</v>
      </c>
    </row>
    <row r="335" spans="1:4" x14ac:dyDescent="0.35">
      <c r="A335" t="s">
        <v>710</v>
      </c>
      <c r="B335" t="s">
        <v>711</v>
      </c>
      <c r="C335" t="s">
        <v>734</v>
      </c>
      <c r="D335" t="s">
        <v>735</v>
      </c>
    </row>
    <row r="336" spans="1:4" x14ac:dyDescent="0.35">
      <c r="A336" t="s">
        <v>714</v>
      </c>
      <c r="B336" t="s">
        <v>715</v>
      </c>
      <c r="C336" t="s">
        <v>716</v>
      </c>
      <c r="D336" t="s">
        <v>717</v>
      </c>
    </row>
    <row r="337" spans="1:4" x14ac:dyDescent="0.35">
      <c r="A337" t="s">
        <v>718</v>
      </c>
      <c r="B337" t="s">
        <v>719</v>
      </c>
      <c r="C337" t="s">
        <v>716</v>
      </c>
      <c r="D337" t="s">
        <v>717</v>
      </c>
    </row>
    <row r="338" spans="1:4" x14ac:dyDescent="0.35">
      <c r="A338" t="s">
        <v>720</v>
      </c>
      <c r="B338" t="s">
        <v>721</v>
      </c>
      <c r="C338" t="s">
        <v>716</v>
      </c>
      <c r="D338" t="s">
        <v>717</v>
      </c>
    </row>
    <row r="339" spans="1:4" x14ac:dyDescent="0.35">
      <c r="A339" t="s">
        <v>722</v>
      </c>
      <c r="B339" t="s">
        <v>723</v>
      </c>
      <c r="C339" t="s">
        <v>644</v>
      </c>
      <c r="D339" t="s">
        <v>645</v>
      </c>
    </row>
    <row r="340" spans="1:4" x14ac:dyDescent="0.35">
      <c r="A340" t="s">
        <v>724</v>
      </c>
      <c r="B340" t="s">
        <v>725</v>
      </c>
      <c r="C340" t="s">
        <v>644</v>
      </c>
      <c r="D340" t="s">
        <v>645</v>
      </c>
    </row>
    <row r="341" spans="1:4" x14ac:dyDescent="0.35">
      <c r="A341" t="s">
        <v>724</v>
      </c>
      <c r="B341" t="s">
        <v>725</v>
      </c>
      <c r="C341" t="s">
        <v>734</v>
      </c>
      <c r="D341" t="s">
        <v>735</v>
      </c>
    </row>
    <row r="342" spans="1:4" x14ac:dyDescent="0.35">
      <c r="A342" t="s">
        <v>726</v>
      </c>
      <c r="B342" t="s">
        <v>727</v>
      </c>
      <c r="C342" t="s">
        <v>728</v>
      </c>
      <c r="D342" t="s">
        <v>729</v>
      </c>
    </row>
    <row r="343" spans="1:4" x14ac:dyDescent="0.35">
      <c r="A343" t="s">
        <v>730</v>
      </c>
      <c r="B343" t="s">
        <v>731</v>
      </c>
      <c r="C343" t="s">
        <v>464</v>
      </c>
      <c r="D343" t="s">
        <v>465</v>
      </c>
    </row>
    <row r="344" spans="1:4" x14ac:dyDescent="0.35">
      <c r="A344" t="s">
        <v>730</v>
      </c>
      <c r="B344" t="s">
        <v>731</v>
      </c>
      <c r="C344" t="s">
        <v>598</v>
      </c>
      <c r="D344" t="s">
        <v>599</v>
      </c>
    </row>
    <row r="345" spans="1:4" x14ac:dyDescent="0.35">
      <c r="A345" t="s">
        <v>730</v>
      </c>
      <c r="B345" t="s">
        <v>731</v>
      </c>
      <c r="C345" t="s">
        <v>652</v>
      </c>
      <c r="D345" t="s">
        <v>653</v>
      </c>
    </row>
    <row r="346" spans="1:4" x14ac:dyDescent="0.35">
      <c r="A346" t="s">
        <v>732</v>
      </c>
      <c r="B346" t="s">
        <v>733</v>
      </c>
      <c r="C346" t="s">
        <v>734</v>
      </c>
      <c r="D346" t="s">
        <v>735</v>
      </c>
    </row>
    <row r="347" spans="1:4" x14ac:dyDescent="0.35">
      <c r="A347" t="s">
        <v>736</v>
      </c>
      <c r="B347" t="s">
        <v>737</v>
      </c>
      <c r="C347" t="s">
        <v>738</v>
      </c>
      <c r="D347" t="s">
        <v>739</v>
      </c>
    </row>
    <row r="348" spans="1:4" x14ac:dyDescent="0.35">
      <c r="A348" t="s">
        <v>736</v>
      </c>
      <c r="B348" t="s">
        <v>737</v>
      </c>
      <c r="C348" t="s">
        <v>740</v>
      </c>
      <c r="D348" t="s">
        <v>741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D82A7-F276-4A2A-8815-EB0286163028}">
  <dimension ref="A1:C42"/>
  <sheetViews>
    <sheetView workbookViewId="0"/>
  </sheetViews>
  <sheetFormatPr defaultRowHeight="14.5" x14ac:dyDescent="0.35"/>
  <cols>
    <col min="1" max="1" width="59.453125" bestFit="1" customWidth="1"/>
    <col min="2" max="2" width="43.1796875" bestFit="1" customWidth="1"/>
    <col min="3" max="3" width="52.54296875" bestFit="1" customWidth="1"/>
  </cols>
  <sheetData>
    <row r="1" spans="1:3" ht="19" thickBot="1" x14ac:dyDescent="0.4">
      <c r="A1" s="82" t="s">
        <v>742</v>
      </c>
      <c r="B1" s="83" t="s">
        <v>743</v>
      </c>
      <c r="C1" s="83" t="s">
        <v>744</v>
      </c>
    </row>
    <row r="2" spans="1:3" ht="15" thickBot="1" x14ac:dyDescent="0.4">
      <c r="A2" s="84" t="s">
        <v>745</v>
      </c>
      <c r="B2" s="85" t="s">
        <v>746</v>
      </c>
      <c r="C2" s="85" t="s">
        <v>746</v>
      </c>
    </row>
    <row r="3" spans="1:3" ht="15" thickBot="1" x14ac:dyDescent="0.4">
      <c r="A3" s="227" t="s">
        <v>747</v>
      </c>
      <c r="B3" s="227" t="s">
        <v>82</v>
      </c>
      <c r="C3" s="86" t="s">
        <v>748</v>
      </c>
    </row>
    <row r="4" spans="1:3" ht="15" thickBot="1" x14ac:dyDescent="0.4">
      <c r="A4" s="228"/>
      <c r="B4" s="228"/>
      <c r="C4" s="86" t="s">
        <v>109</v>
      </c>
    </row>
    <row r="5" spans="1:3" ht="15" thickBot="1" x14ac:dyDescent="0.4">
      <c r="A5" s="228"/>
      <c r="B5" s="228"/>
      <c r="C5" s="86" t="s">
        <v>108</v>
      </c>
    </row>
    <row r="6" spans="1:3" ht="15" thickBot="1" x14ac:dyDescent="0.4">
      <c r="A6" s="228"/>
      <c r="B6" s="228"/>
      <c r="C6" s="86" t="s">
        <v>749</v>
      </c>
    </row>
    <row r="7" spans="1:3" ht="15" thickBot="1" x14ac:dyDescent="0.4">
      <c r="A7" s="228"/>
      <c r="B7" s="228"/>
      <c r="C7" s="86" t="s">
        <v>750</v>
      </c>
    </row>
    <row r="8" spans="1:3" ht="15" thickBot="1" x14ac:dyDescent="0.4">
      <c r="A8" s="228"/>
      <c r="B8" s="228"/>
      <c r="C8" s="86" t="s">
        <v>751</v>
      </c>
    </row>
    <row r="9" spans="1:3" ht="15" thickBot="1" x14ac:dyDescent="0.4">
      <c r="A9" s="228"/>
      <c r="B9" s="228"/>
      <c r="C9" s="86" t="s">
        <v>752</v>
      </c>
    </row>
    <row r="10" spans="1:3" ht="15" thickBot="1" x14ac:dyDescent="0.4">
      <c r="A10" s="228"/>
      <c r="B10" s="228"/>
      <c r="C10" s="86" t="s">
        <v>753</v>
      </c>
    </row>
    <row r="11" spans="1:3" ht="15" thickBot="1" x14ac:dyDescent="0.4">
      <c r="A11" s="228"/>
      <c r="B11" s="228"/>
      <c r="C11" s="86" t="s">
        <v>754</v>
      </c>
    </row>
    <row r="12" spans="1:3" ht="15" thickBot="1" x14ac:dyDescent="0.4">
      <c r="A12" s="228"/>
      <c r="B12" s="228"/>
      <c r="C12" s="86" t="s">
        <v>755</v>
      </c>
    </row>
    <row r="13" spans="1:3" ht="15" thickBot="1" x14ac:dyDescent="0.4">
      <c r="A13" s="229"/>
      <c r="B13" s="229"/>
      <c r="C13" s="86" t="s">
        <v>756</v>
      </c>
    </row>
    <row r="14" spans="1:3" ht="15" thickBot="1" x14ac:dyDescent="0.4">
      <c r="A14" s="87" t="s">
        <v>757</v>
      </c>
      <c r="B14" s="88" t="s">
        <v>758</v>
      </c>
      <c r="C14" s="86" t="s">
        <v>759</v>
      </c>
    </row>
    <row r="15" spans="1:3" ht="15" thickBot="1" x14ac:dyDescent="0.4">
      <c r="A15" s="227" t="s">
        <v>760</v>
      </c>
      <c r="B15" s="227" t="s">
        <v>86</v>
      </c>
      <c r="C15" s="86" t="s">
        <v>761</v>
      </c>
    </row>
    <row r="16" spans="1:3" ht="15" thickBot="1" x14ac:dyDescent="0.4">
      <c r="A16" s="228"/>
      <c r="B16" s="228"/>
      <c r="C16" s="86" t="s">
        <v>762</v>
      </c>
    </row>
    <row r="17" spans="1:3" ht="15" thickBot="1" x14ac:dyDescent="0.4">
      <c r="A17" s="228"/>
      <c r="B17" s="228"/>
      <c r="C17" s="86" t="s">
        <v>763</v>
      </c>
    </row>
    <row r="18" spans="1:3" ht="15" thickBot="1" x14ac:dyDescent="0.4">
      <c r="A18" s="228"/>
      <c r="B18" s="228"/>
      <c r="C18" s="86" t="s">
        <v>764</v>
      </c>
    </row>
    <row r="19" spans="1:3" ht="15" thickBot="1" x14ac:dyDescent="0.4">
      <c r="A19" s="228"/>
      <c r="B19" s="228"/>
      <c r="C19" s="86" t="s">
        <v>765</v>
      </c>
    </row>
    <row r="20" spans="1:3" ht="15" thickBot="1" x14ac:dyDescent="0.4">
      <c r="A20" s="229"/>
      <c r="B20" s="229"/>
      <c r="C20" s="86" t="s">
        <v>766</v>
      </c>
    </row>
    <row r="21" spans="1:3" ht="15" thickBot="1" x14ac:dyDescent="0.4">
      <c r="A21" s="227" t="s">
        <v>767</v>
      </c>
      <c r="B21" s="227" t="s">
        <v>89</v>
      </c>
      <c r="C21" s="86" t="s">
        <v>768</v>
      </c>
    </row>
    <row r="22" spans="1:3" ht="15" thickBot="1" x14ac:dyDescent="0.4">
      <c r="A22" s="228"/>
      <c r="B22" s="228"/>
      <c r="C22" s="86" t="s">
        <v>769</v>
      </c>
    </row>
    <row r="23" spans="1:3" ht="15" thickBot="1" x14ac:dyDescent="0.4">
      <c r="A23" s="229"/>
      <c r="B23" s="229"/>
      <c r="C23" s="86" t="s">
        <v>770</v>
      </c>
    </row>
    <row r="24" spans="1:3" ht="15" thickBot="1" x14ac:dyDescent="0.4">
      <c r="A24" s="227" t="s">
        <v>771</v>
      </c>
      <c r="B24" s="227" t="s">
        <v>91</v>
      </c>
      <c r="C24" s="86" t="s">
        <v>772</v>
      </c>
    </row>
    <row r="25" spans="1:3" ht="15" thickBot="1" x14ac:dyDescent="0.4">
      <c r="A25" s="228"/>
      <c r="B25" s="228"/>
      <c r="C25" s="86" t="s">
        <v>773</v>
      </c>
    </row>
    <row r="26" spans="1:3" ht="15" thickBot="1" x14ac:dyDescent="0.4">
      <c r="A26" s="228"/>
      <c r="B26" s="228"/>
      <c r="C26" s="86" t="s">
        <v>774</v>
      </c>
    </row>
    <row r="27" spans="1:3" ht="15" thickBot="1" x14ac:dyDescent="0.4">
      <c r="A27" s="229"/>
      <c r="B27" s="229"/>
      <c r="C27" s="86" t="s">
        <v>775</v>
      </c>
    </row>
    <row r="28" spans="1:3" ht="15" thickBot="1" x14ac:dyDescent="0.4">
      <c r="A28" s="227" t="s">
        <v>776</v>
      </c>
      <c r="B28" s="227" t="s">
        <v>93</v>
      </c>
      <c r="C28" s="86" t="s">
        <v>777</v>
      </c>
    </row>
    <row r="29" spans="1:3" ht="15" thickBot="1" x14ac:dyDescent="0.4">
      <c r="A29" s="228"/>
      <c r="B29" s="228"/>
      <c r="C29" s="86" t="s">
        <v>778</v>
      </c>
    </row>
    <row r="30" spans="1:3" ht="15" thickBot="1" x14ac:dyDescent="0.4">
      <c r="A30" s="228"/>
      <c r="B30" s="228"/>
      <c r="C30" s="86" t="s">
        <v>779</v>
      </c>
    </row>
    <row r="31" spans="1:3" ht="15" thickBot="1" x14ac:dyDescent="0.4">
      <c r="A31" s="229"/>
      <c r="B31" s="229"/>
      <c r="C31" s="86" t="s">
        <v>780</v>
      </c>
    </row>
    <row r="32" spans="1:3" ht="15" thickBot="1" x14ac:dyDescent="0.4">
      <c r="A32" s="89" t="s">
        <v>781</v>
      </c>
      <c r="B32" s="90" t="s">
        <v>782</v>
      </c>
      <c r="C32" s="85" t="s">
        <v>782</v>
      </c>
    </row>
    <row r="33" spans="1:3" ht="15" thickBot="1" x14ac:dyDescent="0.4">
      <c r="A33" s="87" t="s">
        <v>783</v>
      </c>
      <c r="B33" s="88" t="s">
        <v>371</v>
      </c>
      <c r="C33" s="86" t="s">
        <v>784</v>
      </c>
    </row>
    <row r="34" spans="1:3" ht="15" thickBot="1" x14ac:dyDescent="0.4">
      <c r="A34" s="87" t="s">
        <v>785</v>
      </c>
      <c r="B34" s="88" t="s">
        <v>786</v>
      </c>
      <c r="C34" s="86" t="s">
        <v>787</v>
      </c>
    </row>
    <row r="35" spans="1:3" ht="15" thickBot="1" x14ac:dyDescent="0.4">
      <c r="A35" s="87" t="s">
        <v>788</v>
      </c>
      <c r="B35" s="88" t="s">
        <v>585</v>
      </c>
      <c r="C35" s="86" t="s">
        <v>789</v>
      </c>
    </row>
    <row r="36" spans="1:3" ht="15" thickBot="1" x14ac:dyDescent="0.4">
      <c r="A36" s="87" t="s">
        <v>790</v>
      </c>
      <c r="B36" s="88" t="s">
        <v>321</v>
      </c>
      <c r="C36" s="86" t="s">
        <v>790</v>
      </c>
    </row>
    <row r="37" spans="1:3" ht="15" thickBot="1" x14ac:dyDescent="0.4">
      <c r="A37" s="87" t="s">
        <v>791</v>
      </c>
      <c r="B37" s="88" t="s">
        <v>641</v>
      </c>
      <c r="C37" s="86" t="s">
        <v>792</v>
      </c>
    </row>
    <row r="38" spans="1:3" ht="15" thickBot="1" x14ac:dyDescent="0.4">
      <c r="A38" s="87" t="s">
        <v>793</v>
      </c>
      <c r="B38" s="88" t="s">
        <v>794</v>
      </c>
      <c r="C38" s="86" t="s">
        <v>795</v>
      </c>
    </row>
    <row r="39" spans="1:3" ht="15" thickBot="1" x14ac:dyDescent="0.4">
      <c r="A39" s="87" t="s">
        <v>796</v>
      </c>
      <c r="B39" s="88" t="s">
        <v>797</v>
      </c>
      <c r="C39" s="86" t="s">
        <v>797</v>
      </c>
    </row>
    <row r="40" spans="1:3" ht="15" thickBot="1" x14ac:dyDescent="0.4">
      <c r="A40" s="227" t="s">
        <v>798</v>
      </c>
      <c r="B40" s="227" t="s">
        <v>537</v>
      </c>
      <c r="C40" s="86" t="s">
        <v>799</v>
      </c>
    </row>
    <row r="41" spans="1:3" ht="15" thickBot="1" x14ac:dyDescent="0.4">
      <c r="A41" s="229"/>
      <c r="B41" s="229"/>
      <c r="C41" s="86" t="s">
        <v>800</v>
      </c>
    </row>
    <row r="42" spans="1:3" x14ac:dyDescent="0.35">
      <c r="A42" s="226" t="s">
        <v>801</v>
      </c>
      <c r="B42" s="226"/>
      <c r="C42" s="226"/>
    </row>
  </sheetData>
  <mergeCells count="13">
    <mergeCell ref="A3:A13"/>
    <mergeCell ref="B3:B13"/>
    <mergeCell ref="A15:A20"/>
    <mergeCell ref="B15:B20"/>
    <mergeCell ref="A21:A23"/>
    <mergeCell ref="B21:B23"/>
    <mergeCell ref="A42:C42"/>
    <mergeCell ref="A24:A27"/>
    <mergeCell ref="B24:B27"/>
    <mergeCell ref="A28:A31"/>
    <mergeCell ref="B28:B31"/>
    <mergeCell ref="A40:A41"/>
    <mergeCell ref="B40:B4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FC246-1747-41F9-8B88-227AD3DF94A4}">
  <dimension ref="A1:G47"/>
  <sheetViews>
    <sheetView workbookViewId="0"/>
  </sheetViews>
  <sheetFormatPr defaultRowHeight="14.5" x14ac:dyDescent="0.35"/>
  <cols>
    <col min="1" max="1" width="23.1796875" bestFit="1" customWidth="1"/>
    <col min="2" max="2" width="34.54296875" customWidth="1"/>
    <col min="3" max="6" width="7.81640625" bestFit="1" customWidth="1"/>
    <col min="7" max="7" width="11" customWidth="1"/>
  </cols>
  <sheetData>
    <row r="1" spans="1:7" ht="15" thickBot="1" x14ac:dyDescent="0.4">
      <c r="A1" t="s">
        <v>802</v>
      </c>
    </row>
    <row r="2" spans="1:7" ht="44" thickBot="1" x14ac:dyDescent="0.4">
      <c r="A2" s="237"/>
      <c r="B2" s="238"/>
      <c r="C2" s="91">
        <v>2013</v>
      </c>
      <c r="D2" s="91">
        <v>2014</v>
      </c>
      <c r="E2" s="91">
        <v>2015</v>
      </c>
      <c r="F2" s="91">
        <v>2016</v>
      </c>
      <c r="G2" s="92" t="s">
        <v>803</v>
      </c>
    </row>
    <row r="3" spans="1:7" ht="15" thickBot="1" x14ac:dyDescent="0.4">
      <c r="A3" s="239" t="s">
        <v>804</v>
      </c>
      <c r="B3" s="240"/>
      <c r="C3" s="240"/>
      <c r="D3" s="240"/>
      <c r="E3" s="240"/>
      <c r="F3" s="240"/>
      <c r="G3" s="241"/>
    </row>
    <row r="4" spans="1:7" x14ac:dyDescent="0.35">
      <c r="A4" s="236" t="s">
        <v>805</v>
      </c>
      <c r="B4" s="101" t="s">
        <v>806</v>
      </c>
      <c r="C4" s="102">
        <v>76529</v>
      </c>
      <c r="D4" s="102">
        <v>78237</v>
      </c>
      <c r="E4" s="102">
        <v>79793</v>
      </c>
      <c r="F4" s="102">
        <v>80473</v>
      </c>
      <c r="G4" s="103">
        <v>1.99</v>
      </c>
    </row>
    <row r="5" spans="1:7" x14ac:dyDescent="0.35">
      <c r="A5" s="231"/>
      <c r="B5" s="104" t="s">
        <v>807</v>
      </c>
      <c r="C5" s="94">
        <v>7696</v>
      </c>
      <c r="D5" s="94">
        <v>7704</v>
      </c>
      <c r="E5" s="94">
        <v>7694</v>
      </c>
      <c r="F5" s="94">
        <v>7607</v>
      </c>
      <c r="G5" s="95">
        <v>-0.13</v>
      </c>
    </row>
    <row r="6" spans="1:7" x14ac:dyDescent="0.35">
      <c r="A6" s="231"/>
      <c r="B6" s="104" t="s">
        <v>808</v>
      </c>
      <c r="C6" s="96">
        <v>132</v>
      </c>
      <c r="D6" s="96">
        <v>132</v>
      </c>
      <c r="E6" s="96">
        <v>131</v>
      </c>
      <c r="F6" s="96">
        <v>131</v>
      </c>
      <c r="G6" s="95">
        <v>-0.38</v>
      </c>
    </row>
    <row r="7" spans="1:7" x14ac:dyDescent="0.35">
      <c r="A7" s="231"/>
      <c r="B7" s="104" t="s">
        <v>809</v>
      </c>
      <c r="C7" s="96">
        <v>10</v>
      </c>
      <c r="D7" s="96">
        <v>10</v>
      </c>
      <c r="E7" s="96">
        <v>10</v>
      </c>
      <c r="F7" s="96">
        <v>10</v>
      </c>
      <c r="G7" s="95">
        <v>0.81</v>
      </c>
    </row>
    <row r="8" spans="1:7" x14ac:dyDescent="0.35">
      <c r="A8" s="231"/>
      <c r="B8" s="104" t="s">
        <v>810</v>
      </c>
      <c r="C8" s="96">
        <v>101</v>
      </c>
      <c r="D8" s="96">
        <v>98</v>
      </c>
      <c r="E8" s="96">
        <v>96</v>
      </c>
      <c r="F8" s="96">
        <v>95</v>
      </c>
      <c r="G8" s="95">
        <v>-2.08</v>
      </c>
    </row>
    <row r="9" spans="1:7" x14ac:dyDescent="0.35">
      <c r="A9" s="231"/>
      <c r="B9" s="104" t="s">
        <v>811</v>
      </c>
      <c r="C9" s="94">
        <v>1720</v>
      </c>
      <c r="D9" s="94">
        <v>1681</v>
      </c>
      <c r="E9" s="94">
        <v>1642</v>
      </c>
      <c r="F9" s="94">
        <v>1627</v>
      </c>
      <c r="G9" s="95">
        <v>-2.3199999999999998</v>
      </c>
    </row>
    <row r="10" spans="1:7" ht="15" thickBot="1" x14ac:dyDescent="0.4">
      <c r="A10" s="232"/>
      <c r="B10" s="105" t="s">
        <v>812</v>
      </c>
      <c r="C10" s="99">
        <v>131</v>
      </c>
      <c r="D10" s="99">
        <v>133</v>
      </c>
      <c r="E10" s="99">
        <v>131</v>
      </c>
      <c r="F10" s="99">
        <v>129</v>
      </c>
      <c r="G10" s="100">
        <v>-1.1599999999999999</v>
      </c>
    </row>
    <row r="11" spans="1:7" x14ac:dyDescent="0.35">
      <c r="A11" s="230" t="s">
        <v>813</v>
      </c>
      <c r="B11" s="104" t="s">
        <v>806</v>
      </c>
      <c r="C11" s="94">
        <v>78652</v>
      </c>
      <c r="D11" s="94">
        <v>81734</v>
      </c>
      <c r="E11" s="94">
        <v>81298</v>
      </c>
      <c r="F11" s="94">
        <v>81509</v>
      </c>
      <c r="G11" s="95">
        <v>-0.53</v>
      </c>
    </row>
    <row r="12" spans="1:7" x14ac:dyDescent="0.35">
      <c r="A12" s="231"/>
      <c r="B12" s="104" t="s">
        <v>807</v>
      </c>
      <c r="C12" s="96">
        <v>996</v>
      </c>
      <c r="D12" s="96">
        <v>971</v>
      </c>
      <c r="E12" s="96">
        <v>961</v>
      </c>
      <c r="F12" s="96">
        <v>891</v>
      </c>
      <c r="G12" s="95">
        <v>-1.03</v>
      </c>
    </row>
    <row r="13" spans="1:7" x14ac:dyDescent="0.35">
      <c r="A13" s="231"/>
      <c r="B13" s="104" t="s">
        <v>808</v>
      </c>
      <c r="C13" s="96">
        <v>128</v>
      </c>
      <c r="D13" s="96">
        <v>131</v>
      </c>
      <c r="E13" s="96">
        <v>130</v>
      </c>
      <c r="F13" s="96">
        <v>134</v>
      </c>
      <c r="G13" s="95">
        <v>-0.76</v>
      </c>
    </row>
    <row r="14" spans="1:7" x14ac:dyDescent="0.35">
      <c r="A14" s="231"/>
      <c r="B14" s="104" t="s">
        <v>809</v>
      </c>
      <c r="C14" s="96">
        <v>29</v>
      </c>
      <c r="D14" s="96">
        <v>30</v>
      </c>
      <c r="E14" s="96">
        <v>30</v>
      </c>
      <c r="F14" s="96">
        <v>31</v>
      </c>
      <c r="G14" s="95">
        <v>0</v>
      </c>
    </row>
    <row r="15" spans="1:7" x14ac:dyDescent="0.35">
      <c r="A15" s="231"/>
      <c r="B15" s="104" t="s">
        <v>810</v>
      </c>
      <c r="C15" s="96">
        <v>13</v>
      </c>
      <c r="D15" s="96">
        <v>12</v>
      </c>
      <c r="E15" s="96">
        <v>12</v>
      </c>
      <c r="F15" s="96">
        <v>11</v>
      </c>
      <c r="G15" s="95">
        <v>-0.5</v>
      </c>
    </row>
    <row r="16" spans="1:7" x14ac:dyDescent="0.35">
      <c r="A16" s="231"/>
      <c r="B16" s="104" t="s">
        <v>811</v>
      </c>
      <c r="C16" s="96">
        <v>1.63</v>
      </c>
      <c r="D16" s="96">
        <v>1.6</v>
      </c>
      <c r="E16" s="96">
        <v>1.6</v>
      </c>
      <c r="F16" s="96">
        <v>1.64</v>
      </c>
      <c r="G16" s="95">
        <v>-0.23</v>
      </c>
    </row>
    <row r="17" spans="1:7" ht="15" thickBot="1" x14ac:dyDescent="0.4">
      <c r="A17" s="232"/>
      <c r="B17" s="105" t="s">
        <v>812</v>
      </c>
      <c r="C17" s="99">
        <v>0.37</v>
      </c>
      <c r="D17" s="99">
        <v>0.37</v>
      </c>
      <c r="E17" s="99">
        <v>0.37</v>
      </c>
      <c r="F17" s="99">
        <v>0.38</v>
      </c>
      <c r="G17" s="100">
        <v>0.54</v>
      </c>
    </row>
    <row r="18" spans="1:7" ht="15" thickBot="1" x14ac:dyDescent="0.4">
      <c r="A18" s="233" t="s">
        <v>814</v>
      </c>
      <c r="B18" s="234"/>
      <c r="C18" s="234"/>
      <c r="D18" s="234"/>
      <c r="E18" s="234"/>
      <c r="F18" s="234"/>
      <c r="G18" s="235"/>
    </row>
    <row r="19" spans="1:7" x14ac:dyDescent="0.35">
      <c r="A19" s="236" t="s">
        <v>815</v>
      </c>
      <c r="B19" s="101" t="s">
        <v>806</v>
      </c>
      <c r="C19" s="102">
        <v>48557</v>
      </c>
      <c r="D19" s="106">
        <v>49762</v>
      </c>
      <c r="E19" s="106">
        <v>57976</v>
      </c>
      <c r="F19" s="102">
        <v>59646</v>
      </c>
      <c r="G19" s="107">
        <v>16.510000000000002</v>
      </c>
    </row>
    <row r="20" spans="1:7" x14ac:dyDescent="0.35">
      <c r="A20" s="231"/>
      <c r="B20" s="104" t="s">
        <v>807</v>
      </c>
      <c r="C20" s="94">
        <v>7216</v>
      </c>
      <c r="D20" s="108">
        <v>7308</v>
      </c>
      <c r="E20" s="108">
        <v>5612</v>
      </c>
      <c r="F20" s="94">
        <v>5591</v>
      </c>
      <c r="G20" s="97">
        <v>-23.21</v>
      </c>
    </row>
    <row r="21" spans="1:7" x14ac:dyDescent="0.35">
      <c r="A21" s="231"/>
      <c r="B21" s="104" t="s">
        <v>808</v>
      </c>
      <c r="C21" s="94">
        <v>123445</v>
      </c>
      <c r="D21" s="108">
        <v>124752</v>
      </c>
      <c r="E21" s="108">
        <v>92510</v>
      </c>
      <c r="F21" s="94">
        <v>93055</v>
      </c>
      <c r="G21" s="97">
        <v>-25.84</v>
      </c>
    </row>
    <row r="22" spans="1:7" x14ac:dyDescent="0.35">
      <c r="A22" s="231"/>
      <c r="B22" s="104" t="s">
        <v>809</v>
      </c>
      <c r="C22" s="94">
        <v>9407</v>
      </c>
      <c r="D22" s="108">
        <v>9870</v>
      </c>
      <c r="E22" s="108">
        <v>8058</v>
      </c>
      <c r="F22" s="94">
        <v>8038</v>
      </c>
      <c r="G22" s="97">
        <v>-18.36</v>
      </c>
    </row>
    <row r="23" spans="1:7" x14ac:dyDescent="0.35">
      <c r="A23" s="231"/>
      <c r="B23" s="104" t="s">
        <v>810</v>
      </c>
      <c r="C23" s="96">
        <v>149</v>
      </c>
      <c r="D23" s="109">
        <v>147</v>
      </c>
      <c r="E23" s="109">
        <v>97</v>
      </c>
      <c r="F23" s="96">
        <v>94</v>
      </c>
      <c r="G23" s="97">
        <v>-34.090000000000003</v>
      </c>
    </row>
    <row r="24" spans="1:7" x14ac:dyDescent="0.35">
      <c r="A24" s="231"/>
      <c r="B24" s="104" t="s">
        <v>811</v>
      </c>
      <c r="C24" s="94">
        <v>2542</v>
      </c>
      <c r="D24" s="108">
        <v>2507</v>
      </c>
      <c r="E24" s="108">
        <v>1596</v>
      </c>
      <c r="F24" s="94">
        <v>1560</v>
      </c>
      <c r="G24" s="97">
        <v>-36.35</v>
      </c>
    </row>
    <row r="25" spans="1:7" ht="15" thickBot="1" x14ac:dyDescent="0.4">
      <c r="A25" s="232"/>
      <c r="B25" s="105" t="s">
        <v>812</v>
      </c>
      <c r="C25" s="99">
        <v>194</v>
      </c>
      <c r="D25" s="110">
        <v>198</v>
      </c>
      <c r="E25" s="110">
        <v>139</v>
      </c>
      <c r="F25" s="99">
        <v>135</v>
      </c>
      <c r="G25" s="111">
        <v>-29.93</v>
      </c>
    </row>
    <row r="26" spans="1:7" x14ac:dyDescent="0.35">
      <c r="A26" s="230" t="s">
        <v>816</v>
      </c>
      <c r="B26" s="101" t="s">
        <v>806</v>
      </c>
      <c r="C26" s="102">
        <v>41885</v>
      </c>
      <c r="D26" s="106">
        <v>46128</v>
      </c>
      <c r="E26" s="106">
        <v>93817</v>
      </c>
      <c r="F26" s="102">
        <v>93729</v>
      </c>
      <c r="G26" s="107">
        <v>103.38</v>
      </c>
    </row>
    <row r="27" spans="1:7" x14ac:dyDescent="0.35">
      <c r="A27" s="231"/>
      <c r="B27" s="104" t="s">
        <v>807</v>
      </c>
      <c r="C27" s="96">
        <v>984</v>
      </c>
      <c r="D27" s="109">
        <v>974</v>
      </c>
      <c r="E27" s="108">
        <v>1285</v>
      </c>
      <c r="F27" s="94">
        <v>1212</v>
      </c>
      <c r="G27" s="97">
        <v>31.91</v>
      </c>
    </row>
    <row r="28" spans="1:7" x14ac:dyDescent="0.35">
      <c r="A28" s="231"/>
      <c r="B28" s="104" t="s">
        <v>808</v>
      </c>
      <c r="C28" s="96">
        <v>134</v>
      </c>
      <c r="D28" s="109">
        <v>151</v>
      </c>
      <c r="E28" s="108">
        <v>5189</v>
      </c>
      <c r="F28" s="94">
        <v>5093</v>
      </c>
      <c r="G28" s="97">
        <v>3328.71</v>
      </c>
    </row>
    <row r="29" spans="1:7" x14ac:dyDescent="0.35">
      <c r="A29" s="231"/>
      <c r="B29" s="104" t="s">
        <v>809</v>
      </c>
      <c r="C29" s="96">
        <v>32</v>
      </c>
      <c r="D29" s="109">
        <v>40</v>
      </c>
      <c r="E29" s="109">
        <v>481</v>
      </c>
      <c r="F29" s="96">
        <v>469</v>
      </c>
      <c r="G29" s="97">
        <v>1110.83</v>
      </c>
    </row>
    <row r="30" spans="1:7" x14ac:dyDescent="0.35">
      <c r="A30" s="231"/>
      <c r="B30" s="104" t="s">
        <v>810</v>
      </c>
      <c r="C30" s="96">
        <v>24</v>
      </c>
      <c r="D30" s="109">
        <v>21</v>
      </c>
      <c r="E30" s="109">
        <v>14</v>
      </c>
      <c r="F30" s="96">
        <v>13</v>
      </c>
      <c r="G30" s="97">
        <v>-35.14</v>
      </c>
    </row>
    <row r="31" spans="1:7" x14ac:dyDescent="0.35">
      <c r="A31" s="231"/>
      <c r="B31" s="104" t="s">
        <v>811</v>
      </c>
      <c r="C31" s="96">
        <v>3.19</v>
      </c>
      <c r="D31" s="109">
        <v>3.28</v>
      </c>
      <c r="E31" s="109">
        <v>55.31</v>
      </c>
      <c r="F31" s="96">
        <v>54.33</v>
      </c>
      <c r="G31" s="97">
        <v>1585.83</v>
      </c>
    </row>
    <row r="32" spans="1:7" ht="15" thickBot="1" x14ac:dyDescent="0.4">
      <c r="A32" s="232"/>
      <c r="B32" s="105" t="s">
        <v>812</v>
      </c>
      <c r="C32" s="99">
        <v>0.77</v>
      </c>
      <c r="D32" s="110">
        <v>0.86</v>
      </c>
      <c r="E32" s="110">
        <v>5.13</v>
      </c>
      <c r="F32" s="99">
        <v>5</v>
      </c>
      <c r="G32" s="111">
        <v>495.34</v>
      </c>
    </row>
    <row r="33" spans="1:7" ht="15" thickBot="1" x14ac:dyDescent="0.4">
      <c r="A33" s="233" t="s">
        <v>817</v>
      </c>
      <c r="B33" s="234"/>
      <c r="C33" s="234"/>
      <c r="D33" s="234"/>
      <c r="E33" s="234"/>
      <c r="F33" s="234"/>
      <c r="G33" s="235"/>
    </row>
    <row r="34" spans="1:7" x14ac:dyDescent="0.35">
      <c r="A34" s="236" t="s">
        <v>815</v>
      </c>
      <c r="B34" s="101" t="s">
        <v>806</v>
      </c>
      <c r="C34" s="102">
        <v>56131</v>
      </c>
      <c r="D34" s="102">
        <v>57456</v>
      </c>
      <c r="E34" s="102">
        <v>57976</v>
      </c>
      <c r="F34" s="102">
        <v>59646</v>
      </c>
      <c r="G34" s="103">
        <v>0.91</v>
      </c>
    </row>
    <row r="35" spans="1:7" x14ac:dyDescent="0.35">
      <c r="A35" s="231"/>
      <c r="B35" s="104" t="s">
        <v>807</v>
      </c>
      <c r="C35" s="94">
        <v>7216</v>
      </c>
      <c r="D35" s="94">
        <v>7308</v>
      </c>
      <c r="E35" s="94">
        <v>7423</v>
      </c>
      <c r="F35" s="94">
        <v>7414</v>
      </c>
      <c r="G35" s="95">
        <v>1.58</v>
      </c>
    </row>
    <row r="36" spans="1:7" x14ac:dyDescent="0.35">
      <c r="A36" s="231"/>
      <c r="B36" s="104" t="s">
        <v>808</v>
      </c>
      <c r="C36" s="94">
        <v>123445</v>
      </c>
      <c r="D36" s="94">
        <v>124752</v>
      </c>
      <c r="E36" s="94">
        <v>121357</v>
      </c>
      <c r="F36" s="94">
        <v>121547</v>
      </c>
      <c r="G36" s="95">
        <v>-2.72</v>
      </c>
    </row>
    <row r="37" spans="1:7" x14ac:dyDescent="0.35">
      <c r="A37" s="231"/>
      <c r="B37" s="104" t="s">
        <v>809</v>
      </c>
      <c r="C37" s="94">
        <v>9407</v>
      </c>
      <c r="D37" s="94">
        <v>9870</v>
      </c>
      <c r="E37" s="94">
        <v>10613</v>
      </c>
      <c r="F37" s="94">
        <v>10546</v>
      </c>
      <c r="G37" s="95">
        <v>7.53</v>
      </c>
    </row>
    <row r="38" spans="1:7" x14ac:dyDescent="0.35">
      <c r="A38" s="231"/>
      <c r="B38" s="104" t="s">
        <v>818</v>
      </c>
      <c r="C38" s="96">
        <v>129</v>
      </c>
      <c r="D38" s="96">
        <v>127</v>
      </c>
      <c r="E38" s="96">
        <v>128</v>
      </c>
      <c r="F38" s="96">
        <v>124</v>
      </c>
      <c r="G38" s="95">
        <v>0.66</v>
      </c>
    </row>
    <row r="39" spans="1:7" x14ac:dyDescent="0.35">
      <c r="A39" s="231"/>
      <c r="B39" s="104" t="s">
        <v>819</v>
      </c>
      <c r="C39" s="112">
        <v>2199.1999999999998</v>
      </c>
      <c r="D39" s="112">
        <v>2171.3000000000002</v>
      </c>
      <c r="E39" s="112">
        <v>2093.1999999999998</v>
      </c>
      <c r="F39" s="112">
        <v>2037.8</v>
      </c>
      <c r="G39" s="95">
        <v>-3.59</v>
      </c>
    </row>
    <row r="40" spans="1:7" ht="15" thickBot="1" x14ac:dyDescent="0.4">
      <c r="A40" s="232"/>
      <c r="B40" s="105" t="s">
        <v>820</v>
      </c>
      <c r="C40" s="99">
        <v>167.6</v>
      </c>
      <c r="D40" s="99">
        <v>171.8</v>
      </c>
      <c r="E40" s="99">
        <v>183.1</v>
      </c>
      <c r="F40" s="99">
        <v>176.8</v>
      </c>
      <c r="G40" s="100">
        <v>6.56</v>
      </c>
    </row>
    <row r="41" spans="1:7" x14ac:dyDescent="0.35">
      <c r="A41" s="230" t="s">
        <v>816</v>
      </c>
      <c r="B41" s="93" t="s">
        <v>806</v>
      </c>
      <c r="C41" s="94">
        <v>85329</v>
      </c>
      <c r="D41" s="94">
        <v>90037</v>
      </c>
      <c r="E41" s="94">
        <v>93817</v>
      </c>
      <c r="F41" s="94">
        <v>93729</v>
      </c>
      <c r="G41" s="95">
        <v>4.2</v>
      </c>
    </row>
    <row r="42" spans="1:7" x14ac:dyDescent="0.35">
      <c r="A42" s="231"/>
      <c r="B42" s="93" t="s">
        <v>807</v>
      </c>
      <c r="C42" s="96">
        <v>984</v>
      </c>
      <c r="D42" s="96">
        <v>974</v>
      </c>
      <c r="E42" s="96">
        <v>990</v>
      </c>
      <c r="F42" s="96">
        <v>936</v>
      </c>
      <c r="G42" s="95">
        <v>1.58</v>
      </c>
    </row>
    <row r="43" spans="1:7" x14ac:dyDescent="0.35">
      <c r="A43" s="231"/>
      <c r="B43" s="93" t="s">
        <v>808</v>
      </c>
      <c r="C43" s="96">
        <v>134</v>
      </c>
      <c r="D43" s="96">
        <v>151</v>
      </c>
      <c r="E43" s="96">
        <v>147</v>
      </c>
      <c r="F43" s="96">
        <v>144</v>
      </c>
      <c r="G43" s="95">
        <v>-2.72</v>
      </c>
    </row>
    <row r="44" spans="1:7" x14ac:dyDescent="0.35">
      <c r="A44" s="231"/>
      <c r="B44" s="93" t="s">
        <v>809</v>
      </c>
      <c r="C44" s="96">
        <v>32</v>
      </c>
      <c r="D44" s="96">
        <v>40</v>
      </c>
      <c r="E44" s="96">
        <v>43</v>
      </c>
      <c r="F44" s="96">
        <v>41</v>
      </c>
      <c r="G44" s="95">
        <v>7.53</v>
      </c>
    </row>
    <row r="45" spans="1:7" x14ac:dyDescent="0.35">
      <c r="A45" s="231"/>
      <c r="B45" s="93" t="s">
        <v>818</v>
      </c>
      <c r="C45" s="96">
        <v>12</v>
      </c>
      <c r="D45" s="96">
        <v>11</v>
      </c>
      <c r="E45" s="96">
        <v>11</v>
      </c>
      <c r="F45" s="96">
        <v>10</v>
      </c>
      <c r="G45" s="95">
        <v>-2.52</v>
      </c>
    </row>
    <row r="46" spans="1:7" x14ac:dyDescent="0.35">
      <c r="A46" s="231"/>
      <c r="B46" s="93" t="s">
        <v>819</v>
      </c>
      <c r="C46" s="96">
        <v>1.57</v>
      </c>
      <c r="D46" s="96">
        <v>1.68</v>
      </c>
      <c r="E46" s="96">
        <v>1.57</v>
      </c>
      <c r="F46" s="96">
        <v>1.53</v>
      </c>
      <c r="G46" s="95">
        <v>-6.64</v>
      </c>
    </row>
    <row r="47" spans="1:7" ht="15" thickBot="1" x14ac:dyDescent="0.4">
      <c r="A47" s="232"/>
      <c r="B47" s="98" t="s">
        <v>820</v>
      </c>
      <c r="C47" s="99">
        <v>0.38</v>
      </c>
      <c r="D47" s="99">
        <v>0.44</v>
      </c>
      <c r="E47" s="99">
        <v>0.46</v>
      </c>
      <c r="F47" s="99">
        <v>0.44</v>
      </c>
      <c r="G47" s="100">
        <v>3.19</v>
      </c>
    </row>
  </sheetData>
  <mergeCells count="10">
    <mergeCell ref="A26:A32"/>
    <mergeCell ref="A33:G33"/>
    <mergeCell ref="A34:A40"/>
    <mergeCell ref="A41:A47"/>
    <mergeCell ref="A2:B2"/>
    <mergeCell ref="A3:G3"/>
    <mergeCell ref="A4:A10"/>
    <mergeCell ref="A11:A17"/>
    <mergeCell ref="A18:G18"/>
    <mergeCell ref="A19:A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8E8-0D40-47AE-B727-988EF05EC43D}">
  <dimension ref="A1:F836"/>
  <sheetViews>
    <sheetView workbookViewId="0"/>
  </sheetViews>
  <sheetFormatPr defaultRowHeight="14.5" x14ac:dyDescent="0.35"/>
  <cols>
    <col min="1" max="1" width="7.81640625" bestFit="1" customWidth="1"/>
    <col min="2" max="2" width="10" bestFit="1" customWidth="1"/>
    <col min="3" max="3" width="21.81640625" bestFit="1" customWidth="1"/>
    <col min="4" max="4" width="19.1796875" bestFit="1" customWidth="1"/>
    <col min="5" max="5" width="21.54296875" bestFit="1" customWidth="1"/>
    <col min="6" max="6" width="18.81640625" bestFit="1" customWidth="1"/>
  </cols>
  <sheetData>
    <row r="1" spans="1:6" x14ac:dyDescent="0.35">
      <c r="A1" t="s">
        <v>821</v>
      </c>
      <c r="B1" t="s">
        <v>822</v>
      </c>
      <c r="C1" t="s">
        <v>823</v>
      </c>
      <c r="D1" t="s">
        <v>824</v>
      </c>
      <c r="E1" t="s">
        <v>825</v>
      </c>
      <c r="F1" t="s">
        <v>826</v>
      </c>
    </row>
    <row r="2" spans="1:6" x14ac:dyDescent="0.35">
      <c r="A2">
        <v>391211</v>
      </c>
      <c r="B2" t="s">
        <v>827</v>
      </c>
      <c r="C2">
        <v>0.217</v>
      </c>
      <c r="D2">
        <v>1.458</v>
      </c>
      <c r="E2">
        <v>0</v>
      </c>
      <c r="F2">
        <v>0</v>
      </c>
    </row>
    <row r="3" spans="1:6" x14ac:dyDescent="0.35">
      <c r="A3">
        <v>391211</v>
      </c>
      <c r="B3" t="s">
        <v>828</v>
      </c>
      <c r="C3">
        <v>0.217</v>
      </c>
      <c r="D3">
        <v>1.458</v>
      </c>
      <c r="E3">
        <v>0</v>
      </c>
      <c r="F3">
        <v>0</v>
      </c>
    </row>
    <row r="4" spans="1:6" x14ac:dyDescent="0.35">
      <c r="A4">
        <v>391211</v>
      </c>
      <c r="B4" t="s">
        <v>829</v>
      </c>
      <c r="C4">
        <v>0.217</v>
      </c>
      <c r="D4">
        <v>1.458</v>
      </c>
      <c r="E4">
        <v>0</v>
      </c>
      <c r="F4">
        <v>0</v>
      </c>
    </row>
    <row r="5" spans="1:6" x14ac:dyDescent="0.35">
      <c r="A5">
        <v>391212</v>
      </c>
      <c r="B5" t="s">
        <v>827</v>
      </c>
      <c r="C5">
        <v>0.217</v>
      </c>
      <c r="D5">
        <v>1.458</v>
      </c>
      <c r="E5">
        <v>0</v>
      </c>
      <c r="F5">
        <v>0</v>
      </c>
    </row>
    <row r="6" spans="1:6" x14ac:dyDescent="0.35">
      <c r="A6">
        <v>391212</v>
      </c>
      <c r="B6" t="s">
        <v>828</v>
      </c>
      <c r="C6">
        <v>0.217</v>
      </c>
      <c r="D6">
        <v>1.458</v>
      </c>
      <c r="E6">
        <v>0</v>
      </c>
      <c r="F6">
        <v>0</v>
      </c>
    </row>
    <row r="7" spans="1:6" x14ac:dyDescent="0.35">
      <c r="A7">
        <v>391212</v>
      </c>
      <c r="B7" t="s">
        <v>829</v>
      </c>
      <c r="C7">
        <v>0.217</v>
      </c>
      <c r="D7">
        <v>1.458</v>
      </c>
      <c r="E7">
        <v>0</v>
      </c>
      <c r="F7">
        <v>0</v>
      </c>
    </row>
    <row r="8" spans="1:6" x14ac:dyDescent="0.35">
      <c r="A8">
        <v>391220</v>
      </c>
      <c r="B8" t="s">
        <v>827</v>
      </c>
      <c r="C8">
        <v>0.217</v>
      </c>
      <c r="D8">
        <v>1.458</v>
      </c>
      <c r="E8">
        <v>0</v>
      </c>
      <c r="F8">
        <v>0</v>
      </c>
    </row>
    <row r="9" spans="1:6" x14ac:dyDescent="0.35">
      <c r="A9">
        <v>391220</v>
      </c>
      <c r="B9" t="s">
        <v>828</v>
      </c>
      <c r="C9">
        <v>0.217</v>
      </c>
      <c r="D9">
        <v>1.458</v>
      </c>
      <c r="E9">
        <v>0</v>
      </c>
      <c r="F9">
        <v>0</v>
      </c>
    </row>
    <row r="10" spans="1:6" x14ac:dyDescent="0.35">
      <c r="A10">
        <v>391220</v>
      </c>
      <c r="B10" t="s">
        <v>829</v>
      </c>
      <c r="C10">
        <v>0.217</v>
      </c>
      <c r="D10">
        <v>1.458</v>
      </c>
      <c r="E10">
        <v>0</v>
      </c>
      <c r="F10">
        <v>0</v>
      </c>
    </row>
    <row r="11" spans="1:6" x14ac:dyDescent="0.35">
      <c r="A11">
        <v>391231</v>
      </c>
      <c r="B11" t="s">
        <v>827</v>
      </c>
      <c r="C11">
        <v>0.217</v>
      </c>
      <c r="D11">
        <v>1.458</v>
      </c>
      <c r="E11">
        <v>0</v>
      </c>
      <c r="F11">
        <v>0</v>
      </c>
    </row>
    <row r="12" spans="1:6" x14ac:dyDescent="0.35">
      <c r="A12">
        <v>391231</v>
      </c>
      <c r="B12" t="s">
        <v>828</v>
      </c>
      <c r="C12">
        <v>0.217</v>
      </c>
      <c r="D12">
        <v>1.458</v>
      </c>
      <c r="E12">
        <v>0</v>
      </c>
      <c r="F12">
        <v>0</v>
      </c>
    </row>
    <row r="13" spans="1:6" x14ac:dyDescent="0.35">
      <c r="A13">
        <v>391231</v>
      </c>
      <c r="B13" t="s">
        <v>829</v>
      </c>
      <c r="C13">
        <v>0.217</v>
      </c>
      <c r="D13">
        <v>1.458</v>
      </c>
      <c r="E13">
        <v>0</v>
      </c>
      <c r="F13">
        <v>0</v>
      </c>
    </row>
    <row r="14" spans="1:6" x14ac:dyDescent="0.35">
      <c r="A14">
        <v>391239</v>
      </c>
      <c r="B14" t="s">
        <v>827</v>
      </c>
      <c r="C14">
        <v>0.217</v>
      </c>
      <c r="D14">
        <v>1.458</v>
      </c>
      <c r="E14">
        <v>0</v>
      </c>
      <c r="F14">
        <v>0</v>
      </c>
    </row>
    <row r="15" spans="1:6" x14ac:dyDescent="0.35">
      <c r="A15">
        <v>391239</v>
      </c>
      <c r="B15" t="s">
        <v>828</v>
      </c>
      <c r="C15">
        <v>0.217</v>
      </c>
      <c r="D15">
        <v>1.458</v>
      </c>
      <c r="E15">
        <v>0</v>
      </c>
      <c r="F15">
        <v>0</v>
      </c>
    </row>
    <row r="16" spans="1:6" x14ac:dyDescent="0.35">
      <c r="A16">
        <v>391239</v>
      </c>
      <c r="B16" t="s">
        <v>829</v>
      </c>
      <c r="C16">
        <v>0.217</v>
      </c>
      <c r="D16">
        <v>1.458</v>
      </c>
      <c r="E16">
        <v>0</v>
      </c>
      <c r="F16">
        <v>0</v>
      </c>
    </row>
    <row r="17" spans="1:6" x14ac:dyDescent="0.35">
      <c r="A17">
        <v>391290</v>
      </c>
      <c r="B17" t="s">
        <v>827</v>
      </c>
      <c r="C17">
        <v>0.217</v>
      </c>
      <c r="D17">
        <v>1.458</v>
      </c>
      <c r="E17">
        <v>0</v>
      </c>
      <c r="F17">
        <v>0</v>
      </c>
    </row>
    <row r="18" spans="1:6" x14ac:dyDescent="0.35">
      <c r="A18">
        <v>391290</v>
      </c>
      <c r="B18" t="s">
        <v>828</v>
      </c>
      <c r="C18">
        <v>0.217</v>
      </c>
      <c r="D18">
        <v>1.458</v>
      </c>
      <c r="E18">
        <v>0</v>
      </c>
      <c r="F18">
        <v>0</v>
      </c>
    </row>
    <row r="19" spans="1:6" x14ac:dyDescent="0.35">
      <c r="A19">
        <v>391290</v>
      </c>
      <c r="B19" t="s">
        <v>829</v>
      </c>
      <c r="C19">
        <v>0.217</v>
      </c>
      <c r="D19">
        <v>1.458</v>
      </c>
      <c r="E19">
        <v>0</v>
      </c>
      <c r="F19">
        <v>0</v>
      </c>
    </row>
    <row r="20" spans="1:6" x14ac:dyDescent="0.35">
      <c r="A20">
        <v>391710</v>
      </c>
      <c r="B20" t="s">
        <v>827</v>
      </c>
      <c r="C20">
        <v>0.217</v>
      </c>
      <c r="D20">
        <v>1.458</v>
      </c>
      <c r="E20">
        <v>0</v>
      </c>
      <c r="F20">
        <v>0</v>
      </c>
    </row>
    <row r="21" spans="1:6" x14ac:dyDescent="0.35">
      <c r="A21">
        <v>391710</v>
      </c>
      <c r="B21" t="s">
        <v>828</v>
      </c>
      <c r="C21">
        <v>0.217</v>
      </c>
      <c r="D21">
        <v>1.458</v>
      </c>
      <c r="E21">
        <v>0</v>
      </c>
      <c r="F21">
        <v>0</v>
      </c>
    </row>
    <row r="22" spans="1:6" x14ac:dyDescent="0.35">
      <c r="A22">
        <v>391710</v>
      </c>
      <c r="B22" t="s">
        <v>829</v>
      </c>
      <c r="C22">
        <v>0.217</v>
      </c>
      <c r="D22">
        <v>1.458</v>
      </c>
      <c r="E22">
        <v>0</v>
      </c>
      <c r="F22">
        <v>0</v>
      </c>
    </row>
    <row r="23" spans="1:6" x14ac:dyDescent="0.35">
      <c r="A23">
        <v>392071</v>
      </c>
      <c r="B23" t="s">
        <v>827</v>
      </c>
      <c r="C23">
        <v>0.217</v>
      </c>
      <c r="D23">
        <v>1.458</v>
      </c>
      <c r="E23">
        <v>0</v>
      </c>
      <c r="F23">
        <v>0</v>
      </c>
    </row>
    <row r="24" spans="1:6" x14ac:dyDescent="0.35">
      <c r="A24">
        <v>392071</v>
      </c>
      <c r="B24" t="s">
        <v>828</v>
      </c>
      <c r="C24">
        <v>0.217</v>
      </c>
      <c r="D24">
        <v>1.458</v>
      </c>
      <c r="E24">
        <v>0</v>
      </c>
      <c r="F24">
        <v>0</v>
      </c>
    </row>
    <row r="25" spans="1:6" x14ac:dyDescent="0.35">
      <c r="A25">
        <v>392071</v>
      </c>
      <c r="B25" t="s">
        <v>829</v>
      </c>
      <c r="C25">
        <v>0.217</v>
      </c>
      <c r="D25">
        <v>1.458</v>
      </c>
      <c r="E25">
        <v>0</v>
      </c>
      <c r="F25">
        <v>0</v>
      </c>
    </row>
    <row r="26" spans="1:6" x14ac:dyDescent="0.35">
      <c r="A26">
        <v>392073</v>
      </c>
      <c r="B26" t="s">
        <v>827</v>
      </c>
      <c r="C26">
        <v>0.217</v>
      </c>
      <c r="D26">
        <v>1.458</v>
      </c>
      <c r="E26">
        <v>0</v>
      </c>
      <c r="F26">
        <v>0</v>
      </c>
    </row>
    <row r="27" spans="1:6" x14ac:dyDescent="0.35">
      <c r="A27">
        <v>392073</v>
      </c>
      <c r="B27" t="s">
        <v>828</v>
      </c>
      <c r="C27">
        <v>0.217</v>
      </c>
      <c r="D27">
        <v>1.458</v>
      </c>
      <c r="E27">
        <v>0</v>
      </c>
      <c r="F27">
        <v>0</v>
      </c>
    </row>
    <row r="28" spans="1:6" x14ac:dyDescent="0.35">
      <c r="A28">
        <v>392073</v>
      </c>
      <c r="B28" t="s">
        <v>829</v>
      </c>
      <c r="C28">
        <v>0.217</v>
      </c>
      <c r="D28">
        <v>1.458</v>
      </c>
      <c r="E28">
        <v>0</v>
      </c>
      <c r="F28">
        <v>0</v>
      </c>
    </row>
    <row r="29" spans="1:6" x14ac:dyDescent="0.35">
      <c r="A29">
        <v>392079</v>
      </c>
      <c r="B29" t="s">
        <v>827</v>
      </c>
      <c r="C29">
        <v>0.217</v>
      </c>
      <c r="D29">
        <v>1.458</v>
      </c>
      <c r="E29">
        <v>0</v>
      </c>
      <c r="F29">
        <v>0</v>
      </c>
    </row>
    <row r="30" spans="1:6" x14ac:dyDescent="0.35">
      <c r="A30">
        <v>392079</v>
      </c>
      <c r="B30" t="s">
        <v>828</v>
      </c>
      <c r="C30">
        <v>0.217</v>
      </c>
      <c r="D30">
        <v>1.458</v>
      </c>
      <c r="E30">
        <v>0</v>
      </c>
      <c r="F30">
        <v>0</v>
      </c>
    </row>
    <row r="31" spans="1:6" x14ac:dyDescent="0.35">
      <c r="A31">
        <v>392079</v>
      </c>
      <c r="B31" t="s">
        <v>829</v>
      </c>
      <c r="C31">
        <v>0.217</v>
      </c>
      <c r="D31">
        <v>1.458</v>
      </c>
      <c r="E31">
        <v>0</v>
      </c>
      <c r="F31">
        <v>0</v>
      </c>
    </row>
    <row r="32" spans="1:6" x14ac:dyDescent="0.35">
      <c r="A32">
        <v>392114</v>
      </c>
      <c r="B32" t="s">
        <v>827</v>
      </c>
      <c r="C32">
        <v>0.217</v>
      </c>
      <c r="D32">
        <v>1.458</v>
      </c>
      <c r="E32">
        <v>0</v>
      </c>
      <c r="F32">
        <v>0</v>
      </c>
    </row>
    <row r="33" spans="1:6" x14ac:dyDescent="0.35">
      <c r="A33">
        <v>392114</v>
      </c>
      <c r="B33" t="s">
        <v>828</v>
      </c>
      <c r="C33">
        <v>0.217</v>
      </c>
      <c r="D33">
        <v>1.458</v>
      </c>
      <c r="E33">
        <v>0</v>
      </c>
      <c r="F33">
        <v>0</v>
      </c>
    </row>
    <row r="34" spans="1:6" x14ac:dyDescent="0.35">
      <c r="A34">
        <v>392114</v>
      </c>
      <c r="B34" t="s">
        <v>829</v>
      </c>
      <c r="C34">
        <v>0.217</v>
      </c>
      <c r="D34">
        <v>1.458</v>
      </c>
      <c r="E34">
        <v>0</v>
      </c>
      <c r="F34">
        <v>0</v>
      </c>
    </row>
    <row r="35" spans="1:6" x14ac:dyDescent="0.35">
      <c r="A35">
        <v>392490</v>
      </c>
      <c r="B35" t="s">
        <v>827</v>
      </c>
      <c r="C35">
        <v>0.217</v>
      </c>
      <c r="D35">
        <v>1.458</v>
      </c>
      <c r="E35">
        <v>0</v>
      </c>
      <c r="F35">
        <v>0</v>
      </c>
    </row>
    <row r="36" spans="1:6" x14ac:dyDescent="0.35">
      <c r="A36">
        <v>392490</v>
      </c>
      <c r="B36" t="s">
        <v>828</v>
      </c>
      <c r="C36">
        <v>0.217</v>
      </c>
      <c r="D36">
        <v>1.458</v>
      </c>
      <c r="E36">
        <v>0</v>
      </c>
      <c r="F36">
        <v>0</v>
      </c>
    </row>
    <row r="37" spans="1:6" x14ac:dyDescent="0.35">
      <c r="A37">
        <v>392490</v>
      </c>
      <c r="B37" t="s">
        <v>829</v>
      </c>
      <c r="C37">
        <v>0.217</v>
      </c>
      <c r="D37">
        <v>1.458</v>
      </c>
      <c r="E37">
        <v>0</v>
      </c>
      <c r="F37">
        <v>0</v>
      </c>
    </row>
    <row r="38" spans="1:6" x14ac:dyDescent="0.35">
      <c r="A38">
        <v>440110</v>
      </c>
      <c r="B38" t="s">
        <v>827</v>
      </c>
      <c r="C38">
        <v>0.28899999999999998</v>
      </c>
      <c r="D38">
        <v>1.0680000000000001</v>
      </c>
      <c r="E38">
        <v>0</v>
      </c>
      <c r="F38">
        <v>0</v>
      </c>
    </row>
    <row r="39" spans="1:6" x14ac:dyDescent="0.35">
      <c r="A39">
        <v>440110</v>
      </c>
      <c r="B39" t="s">
        <v>828</v>
      </c>
      <c r="C39">
        <v>0.28899999999999998</v>
      </c>
      <c r="D39">
        <v>1.0680000000000001</v>
      </c>
      <c r="E39">
        <v>0</v>
      </c>
      <c r="F39">
        <v>0</v>
      </c>
    </row>
    <row r="40" spans="1:6" x14ac:dyDescent="0.35">
      <c r="A40">
        <v>440111</v>
      </c>
      <c r="B40" t="s">
        <v>829</v>
      </c>
      <c r="C40">
        <v>0.28799999999999998</v>
      </c>
      <c r="D40">
        <v>1.4139999999999999</v>
      </c>
      <c r="E40">
        <v>0</v>
      </c>
      <c r="F40">
        <v>0</v>
      </c>
    </row>
    <row r="41" spans="1:6" x14ac:dyDescent="0.35">
      <c r="A41">
        <v>440112</v>
      </c>
      <c r="B41" t="s">
        <v>829</v>
      </c>
      <c r="C41">
        <v>0.29799999999999999</v>
      </c>
      <c r="D41">
        <v>1.0549999999999999</v>
      </c>
      <c r="E41">
        <v>0</v>
      </c>
      <c r="F41">
        <v>0</v>
      </c>
    </row>
    <row r="42" spans="1:6" x14ac:dyDescent="0.35">
      <c r="A42">
        <v>440121</v>
      </c>
      <c r="B42" t="s">
        <v>827</v>
      </c>
      <c r="C42">
        <v>0.38400000000000001</v>
      </c>
      <c r="D42">
        <v>1.8859999999999999</v>
      </c>
      <c r="E42">
        <v>0</v>
      </c>
      <c r="F42">
        <v>0</v>
      </c>
    </row>
    <row r="43" spans="1:6" x14ac:dyDescent="0.35">
      <c r="A43">
        <v>440121</v>
      </c>
      <c r="B43" t="s">
        <v>828</v>
      </c>
      <c r="C43">
        <v>0.38400000000000001</v>
      </c>
      <c r="D43">
        <v>1.8859999999999999</v>
      </c>
      <c r="E43">
        <v>0</v>
      </c>
      <c r="F43">
        <v>0</v>
      </c>
    </row>
    <row r="44" spans="1:6" x14ac:dyDescent="0.35">
      <c r="A44">
        <v>440121</v>
      </c>
      <c r="B44" t="s">
        <v>829</v>
      </c>
      <c r="C44">
        <v>0.38400000000000001</v>
      </c>
      <c r="D44">
        <v>1.8859999999999999</v>
      </c>
      <c r="E44">
        <v>0</v>
      </c>
      <c r="F44">
        <v>0</v>
      </c>
    </row>
    <row r="45" spans="1:6" x14ac:dyDescent="0.35">
      <c r="A45">
        <v>440122</v>
      </c>
      <c r="B45" t="s">
        <v>827</v>
      </c>
      <c r="C45">
        <v>0.38400000000000001</v>
      </c>
      <c r="D45">
        <v>1.357</v>
      </c>
      <c r="E45">
        <v>0</v>
      </c>
      <c r="F45">
        <v>0</v>
      </c>
    </row>
    <row r="46" spans="1:6" x14ac:dyDescent="0.35">
      <c r="A46">
        <v>440122</v>
      </c>
      <c r="B46" t="s">
        <v>828</v>
      </c>
      <c r="C46">
        <v>0.38400000000000001</v>
      </c>
      <c r="D46">
        <v>1.357</v>
      </c>
      <c r="E46">
        <v>0</v>
      </c>
      <c r="F46">
        <v>0</v>
      </c>
    </row>
    <row r="47" spans="1:6" x14ac:dyDescent="0.35">
      <c r="A47">
        <v>440122</v>
      </c>
      <c r="B47" t="s">
        <v>829</v>
      </c>
      <c r="C47">
        <v>0.38400000000000001</v>
      </c>
      <c r="D47">
        <v>1.357</v>
      </c>
      <c r="E47">
        <v>0</v>
      </c>
      <c r="F47">
        <v>0</v>
      </c>
    </row>
    <row r="48" spans="1:6" x14ac:dyDescent="0.35">
      <c r="A48">
        <v>440130</v>
      </c>
      <c r="B48" t="s">
        <v>827</v>
      </c>
      <c r="C48">
        <v>0.4</v>
      </c>
      <c r="D48">
        <v>1.8109999999999999</v>
      </c>
      <c r="E48">
        <v>0</v>
      </c>
      <c r="F48">
        <v>0</v>
      </c>
    </row>
    <row r="49" spans="1:6" x14ac:dyDescent="0.35">
      <c r="A49">
        <v>440131</v>
      </c>
      <c r="B49" t="s">
        <v>828</v>
      </c>
      <c r="C49">
        <v>0.47199999999999998</v>
      </c>
      <c r="D49">
        <v>2.0840000000000001</v>
      </c>
      <c r="E49">
        <v>0</v>
      </c>
      <c r="F49">
        <v>0</v>
      </c>
    </row>
    <row r="50" spans="1:6" x14ac:dyDescent="0.35">
      <c r="A50">
        <v>440131</v>
      </c>
      <c r="B50" t="s">
        <v>829</v>
      </c>
      <c r="C50">
        <v>0.47199999999999998</v>
      </c>
      <c r="D50">
        <v>2.0840000000000001</v>
      </c>
      <c r="E50">
        <v>0</v>
      </c>
      <c r="F50">
        <v>0</v>
      </c>
    </row>
    <row r="51" spans="1:6" x14ac:dyDescent="0.35">
      <c r="A51">
        <v>440139</v>
      </c>
      <c r="B51" t="s">
        <v>827</v>
      </c>
      <c r="C51">
        <v>0.40300000000000002</v>
      </c>
      <c r="D51">
        <v>1.825</v>
      </c>
      <c r="E51">
        <v>0</v>
      </c>
      <c r="F51">
        <v>0</v>
      </c>
    </row>
    <row r="52" spans="1:6" x14ac:dyDescent="0.35">
      <c r="A52">
        <v>440139</v>
      </c>
      <c r="B52" t="s">
        <v>828</v>
      </c>
      <c r="C52">
        <v>0.40300000000000002</v>
      </c>
      <c r="D52">
        <v>1.825</v>
      </c>
      <c r="E52">
        <v>0</v>
      </c>
      <c r="F52">
        <v>0</v>
      </c>
    </row>
    <row r="53" spans="1:6" x14ac:dyDescent="0.35">
      <c r="A53">
        <v>440139</v>
      </c>
      <c r="B53" t="s">
        <v>829</v>
      </c>
      <c r="C53">
        <v>0.47199999999999998</v>
      </c>
      <c r="D53">
        <v>2.0840000000000001</v>
      </c>
      <c r="E53">
        <v>0</v>
      </c>
      <c r="F53">
        <v>0</v>
      </c>
    </row>
    <row r="54" spans="1:6" x14ac:dyDescent="0.35">
      <c r="A54">
        <v>440140</v>
      </c>
      <c r="B54" t="s">
        <v>829</v>
      </c>
      <c r="C54">
        <v>0.371</v>
      </c>
      <c r="D54">
        <v>1.6379999999999999</v>
      </c>
      <c r="E54">
        <v>0</v>
      </c>
      <c r="F54">
        <v>0</v>
      </c>
    </row>
    <row r="55" spans="1:6" x14ac:dyDescent="0.35">
      <c r="A55">
        <v>440210</v>
      </c>
      <c r="B55" t="s">
        <v>827</v>
      </c>
      <c r="C55">
        <v>0.74399999999999999</v>
      </c>
      <c r="D55">
        <v>1.595</v>
      </c>
      <c r="E55">
        <v>0</v>
      </c>
      <c r="F55">
        <v>0</v>
      </c>
    </row>
    <row r="56" spans="1:6" x14ac:dyDescent="0.35">
      <c r="A56">
        <v>440210</v>
      </c>
      <c r="B56" t="s">
        <v>828</v>
      </c>
      <c r="C56">
        <v>0.74399999999999999</v>
      </c>
      <c r="D56">
        <v>1.595</v>
      </c>
      <c r="E56">
        <v>0</v>
      </c>
      <c r="F56">
        <v>0</v>
      </c>
    </row>
    <row r="57" spans="1:6" x14ac:dyDescent="0.35">
      <c r="A57">
        <v>440210</v>
      </c>
      <c r="B57" t="s">
        <v>829</v>
      </c>
      <c r="C57">
        <v>0.74399999999999999</v>
      </c>
      <c r="D57">
        <v>1.595</v>
      </c>
      <c r="E57">
        <v>0</v>
      </c>
      <c r="F57">
        <v>0</v>
      </c>
    </row>
    <row r="58" spans="1:6" x14ac:dyDescent="0.35">
      <c r="A58">
        <v>440290</v>
      </c>
      <c r="B58" t="s">
        <v>827</v>
      </c>
      <c r="C58">
        <v>0.69299999999999995</v>
      </c>
      <c r="D58">
        <v>1.6220000000000001</v>
      </c>
      <c r="E58">
        <v>0</v>
      </c>
      <c r="F58">
        <v>0</v>
      </c>
    </row>
    <row r="59" spans="1:6" x14ac:dyDescent="0.35">
      <c r="A59">
        <v>440290</v>
      </c>
      <c r="B59" t="s">
        <v>828</v>
      </c>
      <c r="C59">
        <v>0.69299999999999995</v>
      </c>
      <c r="D59">
        <v>1.6220000000000001</v>
      </c>
      <c r="E59">
        <v>0</v>
      </c>
      <c r="F59">
        <v>0</v>
      </c>
    </row>
    <row r="60" spans="1:6" x14ac:dyDescent="0.35">
      <c r="A60">
        <v>440290</v>
      </c>
      <c r="B60" t="s">
        <v>829</v>
      </c>
      <c r="C60">
        <v>0.69299999999999995</v>
      </c>
      <c r="D60">
        <v>1.6220000000000001</v>
      </c>
      <c r="E60">
        <v>0</v>
      </c>
      <c r="F60">
        <v>0</v>
      </c>
    </row>
    <row r="61" spans="1:6" x14ac:dyDescent="0.35">
      <c r="A61">
        <v>440310</v>
      </c>
      <c r="B61" t="s">
        <v>827</v>
      </c>
      <c r="C61">
        <v>0.34499999999999997</v>
      </c>
      <c r="D61">
        <v>1.32</v>
      </c>
      <c r="E61">
        <v>0.26200000000000001</v>
      </c>
      <c r="F61">
        <v>1</v>
      </c>
    </row>
    <row r="62" spans="1:6" x14ac:dyDescent="0.35">
      <c r="A62">
        <v>440310</v>
      </c>
      <c r="B62" t="s">
        <v>828</v>
      </c>
      <c r="C62">
        <v>0.34499999999999997</v>
      </c>
      <c r="D62">
        <v>1.32</v>
      </c>
      <c r="E62">
        <v>0.26200000000000001</v>
      </c>
      <c r="F62">
        <v>1</v>
      </c>
    </row>
    <row r="63" spans="1:6" x14ac:dyDescent="0.35">
      <c r="A63">
        <v>440311</v>
      </c>
      <c r="B63" t="s">
        <v>829</v>
      </c>
      <c r="C63">
        <v>0.34499999999999997</v>
      </c>
      <c r="D63">
        <v>1.694</v>
      </c>
      <c r="E63">
        <v>0.20399999999999999</v>
      </c>
      <c r="F63">
        <v>1</v>
      </c>
    </row>
    <row r="64" spans="1:6" x14ac:dyDescent="0.35">
      <c r="A64">
        <v>440312</v>
      </c>
      <c r="B64" t="s">
        <v>829</v>
      </c>
      <c r="C64">
        <v>0.34499999999999997</v>
      </c>
      <c r="D64">
        <v>1.22</v>
      </c>
      <c r="E64">
        <v>0.28299999999999997</v>
      </c>
      <c r="F64">
        <v>1</v>
      </c>
    </row>
    <row r="65" spans="1:6" x14ac:dyDescent="0.35">
      <c r="A65">
        <v>440320</v>
      </c>
      <c r="B65" t="s">
        <v>827</v>
      </c>
      <c r="C65">
        <v>0.34499999999999997</v>
      </c>
      <c r="D65">
        <v>1.6659999999999999</v>
      </c>
      <c r="E65">
        <v>0.20799999999999999</v>
      </c>
      <c r="F65">
        <v>1</v>
      </c>
    </row>
    <row r="66" spans="1:6" x14ac:dyDescent="0.35">
      <c r="A66">
        <v>440320</v>
      </c>
      <c r="B66" t="s">
        <v>828</v>
      </c>
      <c r="C66">
        <v>0.34499999999999997</v>
      </c>
      <c r="D66">
        <v>1.6659999999999999</v>
      </c>
      <c r="E66">
        <v>0.20799999999999999</v>
      </c>
      <c r="F66">
        <v>1</v>
      </c>
    </row>
    <row r="67" spans="1:6" x14ac:dyDescent="0.35">
      <c r="A67">
        <v>440321</v>
      </c>
      <c r="B67" t="s">
        <v>829</v>
      </c>
      <c r="C67">
        <v>0.34499999999999997</v>
      </c>
      <c r="D67">
        <v>1.544</v>
      </c>
      <c r="E67">
        <v>0.224</v>
      </c>
      <c r="F67">
        <v>1</v>
      </c>
    </row>
    <row r="68" spans="1:6" x14ac:dyDescent="0.35">
      <c r="A68">
        <v>440322</v>
      </c>
      <c r="B68" t="s">
        <v>829</v>
      </c>
      <c r="C68">
        <v>0.34499999999999997</v>
      </c>
      <c r="D68">
        <v>1.544</v>
      </c>
      <c r="E68">
        <v>0.224</v>
      </c>
      <c r="F68">
        <v>1</v>
      </c>
    </row>
    <row r="69" spans="1:6" x14ac:dyDescent="0.35">
      <c r="A69">
        <v>440323</v>
      </c>
      <c r="B69" t="s">
        <v>829</v>
      </c>
      <c r="C69">
        <v>0.34499999999999997</v>
      </c>
      <c r="D69">
        <v>1.7629999999999999</v>
      </c>
      <c r="E69">
        <v>0.19600000000000001</v>
      </c>
      <c r="F69">
        <v>1</v>
      </c>
    </row>
    <row r="70" spans="1:6" x14ac:dyDescent="0.35">
      <c r="A70">
        <v>440324</v>
      </c>
      <c r="B70" t="s">
        <v>829</v>
      </c>
      <c r="C70">
        <v>0.34499999999999997</v>
      </c>
      <c r="D70">
        <v>1.7629999999999999</v>
      </c>
      <c r="E70">
        <v>0.19600000000000001</v>
      </c>
      <c r="F70">
        <v>1</v>
      </c>
    </row>
    <row r="71" spans="1:6" x14ac:dyDescent="0.35">
      <c r="A71">
        <v>440325</v>
      </c>
      <c r="B71" t="s">
        <v>829</v>
      </c>
      <c r="C71">
        <v>0.34499999999999997</v>
      </c>
      <c r="D71">
        <v>1.6910000000000001</v>
      </c>
      <c r="E71">
        <v>0.20399999999999999</v>
      </c>
      <c r="F71">
        <v>1</v>
      </c>
    </row>
    <row r="72" spans="1:6" x14ac:dyDescent="0.35">
      <c r="A72">
        <v>440326</v>
      </c>
      <c r="B72" t="s">
        <v>829</v>
      </c>
      <c r="C72">
        <v>0.34499999999999997</v>
      </c>
      <c r="D72">
        <v>1.6910000000000001</v>
      </c>
      <c r="E72">
        <v>0.20399999999999999</v>
      </c>
      <c r="F72">
        <v>1</v>
      </c>
    </row>
    <row r="73" spans="1:6" x14ac:dyDescent="0.35">
      <c r="A73">
        <v>440341</v>
      </c>
      <c r="B73" t="s">
        <v>827</v>
      </c>
      <c r="C73">
        <v>0.34499999999999997</v>
      </c>
      <c r="D73">
        <v>1.248</v>
      </c>
      <c r="E73">
        <v>0.27700000000000002</v>
      </c>
      <c r="F73">
        <v>1</v>
      </c>
    </row>
    <row r="74" spans="1:6" x14ac:dyDescent="0.35">
      <c r="A74">
        <v>440341</v>
      </c>
      <c r="B74" t="s">
        <v>828</v>
      </c>
      <c r="C74">
        <v>0.34499999999999997</v>
      </c>
      <c r="D74">
        <v>1.248</v>
      </c>
      <c r="E74">
        <v>0.27700000000000002</v>
      </c>
      <c r="F74">
        <v>1</v>
      </c>
    </row>
    <row r="75" spans="1:6" x14ac:dyDescent="0.35">
      <c r="A75">
        <v>440341</v>
      </c>
      <c r="B75" t="s">
        <v>829</v>
      </c>
      <c r="C75">
        <v>0.34499999999999997</v>
      </c>
      <c r="D75">
        <v>1.248</v>
      </c>
      <c r="E75">
        <v>0.27700000000000002</v>
      </c>
      <c r="F75">
        <v>1</v>
      </c>
    </row>
    <row r="76" spans="1:6" x14ac:dyDescent="0.35">
      <c r="A76">
        <v>440349</v>
      </c>
      <c r="B76" t="s">
        <v>827</v>
      </c>
      <c r="C76">
        <v>0.34499999999999997</v>
      </c>
      <c r="D76">
        <v>1.409</v>
      </c>
      <c r="E76">
        <v>0.25</v>
      </c>
      <c r="F76">
        <v>1</v>
      </c>
    </row>
    <row r="77" spans="1:6" x14ac:dyDescent="0.35">
      <c r="A77">
        <v>440349</v>
      </c>
      <c r="B77" t="s">
        <v>828</v>
      </c>
      <c r="C77">
        <v>0.34499999999999997</v>
      </c>
      <c r="D77">
        <v>1.323</v>
      </c>
      <c r="E77">
        <v>0.26300000000000001</v>
      </c>
      <c r="F77">
        <v>1</v>
      </c>
    </row>
    <row r="78" spans="1:6" x14ac:dyDescent="0.35">
      <c r="A78">
        <v>440349</v>
      </c>
      <c r="B78" t="s">
        <v>829</v>
      </c>
      <c r="C78">
        <v>0.34499999999999997</v>
      </c>
      <c r="D78">
        <v>1.323</v>
      </c>
      <c r="E78">
        <v>0.26300000000000001</v>
      </c>
      <c r="F78">
        <v>1</v>
      </c>
    </row>
    <row r="79" spans="1:6" x14ac:dyDescent="0.35">
      <c r="A79">
        <v>440391</v>
      </c>
      <c r="B79" t="s">
        <v>827</v>
      </c>
      <c r="C79">
        <v>0.34499999999999997</v>
      </c>
      <c r="D79">
        <v>1.165</v>
      </c>
      <c r="E79">
        <v>0.29599999999999999</v>
      </c>
      <c r="F79">
        <v>1</v>
      </c>
    </row>
    <row r="80" spans="1:6" x14ac:dyDescent="0.35">
      <c r="A80">
        <v>440391</v>
      </c>
      <c r="B80" t="s">
        <v>828</v>
      </c>
      <c r="C80">
        <v>0.34499999999999997</v>
      </c>
      <c r="D80">
        <v>1.165</v>
      </c>
      <c r="E80">
        <v>0.29599999999999999</v>
      </c>
      <c r="F80">
        <v>1</v>
      </c>
    </row>
    <row r="81" spans="1:6" x14ac:dyDescent="0.35">
      <c r="A81">
        <v>440391</v>
      </c>
      <c r="B81" t="s">
        <v>829</v>
      </c>
      <c r="C81">
        <v>0.34499999999999997</v>
      </c>
      <c r="D81">
        <v>1.165</v>
      </c>
      <c r="E81">
        <v>0.29599999999999999</v>
      </c>
      <c r="F81">
        <v>1</v>
      </c>
    </row>
    <row r="82" spans="1:6" x14ac:dyDescent="0.35">
      <c r="A82">
        <v>440392</v>
      </c>
      <c r="B82" t="s">
        <v>827</v>
      </c>
      <c r="C82">
        <v>0.34499999999999997</v>
      </c>
      <c r="D82">
        <v>1.1910000000000001</v>
      </c>
      <c r="E82">
        <v>0.28999999999999998</v>
      </c>
      <c r="F82">
        <v>1</v>
      </c>
    </row>
    <row r="83" spans="1:6" x14ac:dyDescent="0.35">
      <c r="A83">
        <v>440392</v>
      </c>
      <c r="B83" t="s">
        <v>828</v>
      </c>
      <c r="C83">
        <v>0.34499999999999997</v>
      </c>
      <c r="D83">
        <v>1.1910000000000001</v>
      </c>
      <c r="E83">
        <v>0.28999999999999998</v>
      </c>
      <c r="F83">
        <v>1</v>
      </c>
    </row>
    <row r="84" spans="1:6" x14ac:dyDescent="0.35">
      <c r="A84">
        <v>440393</v>
      </c>
      <c r="B84" t="s">
        <v>829</v>
      </c>
      <c r="C84">
        <v>0.34499999999999997</v>
      </c>
      <c r="D84">
        <v>1.1910000000000001</v>
      </c>
      <c r="E84">
        <v>0.28999999999999998</v>
      </c>
      <c r="F84">
        <v>1</v>
      </c>
    </row>
    <row r="85" spans="1:6" x14ac:dyDescent="0.35">
      <c r="A85">
        <v>440394</v>
      </c>
      <c r="B85" t="s">
        <v>829</v>
      </c>
      <c r="C85">
        <v>0.34499999999999997</v>
      </c>
      <c r="D85">
        <v>1.1910000000000001</v>
      </c>
      <c r="E85">
        <v>0.28999999999999998</v>
      </c>
      <c r="F85">
        <v>1</v>
      </c>
    </row>
    <row r="86" spans="1:6" x14ac:dyDescent="0.35">
      <c r="A86">
        <v>440395</v>
      </c>
      <c r="B86" t="s">
        <v>829</v>
      </c>
      <c r="C86">
        <v>0.34499999999999997</v>
      </c>
      <c r="D86">
        <v>1.2629999999999999</v>
      </c>
      <c r="E86">
        <v>0.27300000000000002</v>
      </c>
      <c r="F86">
        <v>1</v>
      </c>
    </row>
    <row r="87" spans="1:6" x14ac:dyDescent="0.35">
      <c r="A87">
        <v>440396</v>
      </c>
      <c r="B87" t="s">
        <v>829</v>
      </c>
      <c r="C87">
        <v>0.34499999999999997</v>
      </c>
      <c r="D87">
        <v>1.2629999999999999</v>
      </c>
      <c r="E87">
        <v>0.27300000000000002</v>
      </c>
      <c r="F87">
        <v>1</v>
      </c>
    </row>
    <row r="88" spans="1:6" x14ac:dyDescent="0.35">
      <c r="A88">
        <v>440397</v>
      </c>
      <c r="B88" t="s">
        <v>829</v>
      </c>
      <c r="C88">
        <v>0.34499999999999997</v>
      </c>
      <c r="D88">
        <v>1.794</v>
      </c>
      <c r="E88">
        <v>0.192</v>
      </c>
      <c r="F88">
        <v>1</v>
      </c>
    </row>
    <row r="89" spans="1:6" x14ac:dyDescent="0.35">
      <c r="A89">
        <v>440398</v>
      </c>
      <c r="B89" t="s">
        <v>829</v>
      </c>
      <c r="C89">
        <v>0.34499999999999997</v>
      </c>
      <c r="D89">
        <v>1.196</v>
      </c>
      <c r="E89">
        <v>0.28899999999999998</v>
      </c>
      <c r="F89">
        <v>1</v>
      </c>
    </row>
    <row r="90" spans="1:6" x14ac:dyDescent="0.35">
      <c r="A90">
        <v>440399</v>
      </c>
      <c r="B90" t="s">
        <v>827</v>
      </c>
      <c r="C90">
        <v>0.34499999999999997</v>
      </c>
      <c r="D90">
        <v>1.353</v>
      </c>
      <c r="E90">
        <v>0.26100000000000001</v>
      </c>
      <c r="F90">
        <v>1</v>
      </c>
    </row>
    <row r="91" spans="1:6" x14ac:dyDescent="0.35">
      <c r="A91">
        <v>440399</v>
      </c>
      <c r="B91" t="s">
        <v>828</v>
      </c>
      <c r="C91">
        <v>0.34499999999999997</v>
      </c>
      <c r="D91">
        <v>1.353</v>
      </c>
      <c r="E91">
        <v>0.26100000000000001</v>
      </c>
      <c r="F91">
        <v>1</v>
      </c>
    </row>
    <row r="92" spans="1:6" x14ac:dyDescent="0.35">
      <c r="A92">
        <v>440399</v>
      </c>
      <c r="B92" t="s">
        <v>829</v>
      </c>
      <c r="C92">
        <v>0.34499999999999997</v>
      </c>
      <c r="D92">
        <v>1.25</v>
      </c>
      <c r="E92">
        <v>0.27600000000000002</v>
      </c>
      <c r="F92">
        <v>1</v>
      </c>
    </row>
    <row r="93" spans="1:6" x14ac:dyDescent="0.35">
      <c r="A93">
        <v>440410</v>
      </c>
      <c r="B93" t="s">
        <v>827</v>
      </c>
      <c r="C93">
        <v>0.41</v>
      </c>
      <c r="D93">
        <v>2.0129999999999999</v>
      </c>
      <c r="E93">
        <v>0</v>
      </c>
      <c r="F93">
        <v>0</v>
      </c>
    </row>
    <row r="94" spans="1:6" x14ac:dyDescent="0.35">
      <c r="A94">
        <v>440410</v>
      </c>
      <c r="B94" t="s">
        <v>828</v>
      </c>
      <c r="C94">
        <v>0.41</v>
      </c>
      <c r="D94">
        <v>2.0129999999999999</v>
      </c>
      <c r="E94">
        <v>0</v>
      </c>
      <c r="F94">
        <v>0</v>
      </c>
    </row>
    <row r="95" spans="1:6" x14ac:dyDescent="0.35">
      <c r="A95">
        <v>440410</v>
      </c>
      <c r="B95" t="s">
        <v>829</v>
      </c>
      <c r="C95">
        <v>0.41</v>
      </c>
      <c r="D95">
        <v>2.0129999999999999</v>
      </c>
      <c r="E95">
        <v>0</v>
      </c>
      <c r="F95">
        <v>0</v>
      </c>
    </row>
    <row r="96" spans="1:6" x14ac:dyDescent="0.35">
      <c r="A96">
        <v>440420</v>
      </c>
      <c r="B96" t="s">
        <v>827</v>
      </c>
      <c r="C96">
        <v>0.41</v>
      </c>
      <c r="D96">
        <v>1.4490000000000001</v>
      </c>
      <c r="E96">
        <v>0</v>
      </c>
      <c r="F96">
        <v>0</v>
      </c>
    </row>
    <row r="97" spans="1:6" x14ac:dyDescent="0.35">
      <c r="A97">
        <v>440420</v>
      </c>
      <c r="B97" t="s">
        <v>828</v>
      </c>
      <c r="C97">
        <v>0.41</v>
      </c>
      <c r="D97">
        <v>1.4490000000000001</v>
      </c>
      <c r="E97">
        <v>0</v>
      </c>
      <c r="F97">
        <v>0</v>
      </c>
    </row>
    <row r="98" spans="1:6" x14ac:dyDescent="0.35">
      <c r="A98">
        <v>440420</v>
      </c>
      <c r="B98" t="s">
        <v>829</v>
      </c>
      <c r="C98">
        <v>0.41</v>
      </c>
      <c r="D98">
        <v>1.4490000000000001</v>
      </c>
      <c r="E98">
        <v>0</v>
      </c>
      <c r="F98">
        <v>0</v>
      </c>
    </row>
    <row r="99" spans="1:6" x14ac:dyDescent="0.35">
      <c r="A99">
        <v>440500</v>
      </c>
      <c r="B99" t="s">
        <v>827</v>
      </c>
      <c r="C99">
        <v>0.436</v>
      </c>
      <c r="D99">
        <v>1.6120000000000001</v>
      </c>
      <c r="E99">
        <v>0</v>
      </c>
      <c r="F99">
        <v>0</v>
      </c>
    </row>
    <row r="100" spans="1:6" x14ac:dyDescent="0.35">
      <c r="A100">
        <v>440500</v>
      </c>
      <c r="B100" t="s">
        <v>828</v>
      </c>
      <c r="C100">
        <v>0.436</v>
      </c>
      <c r="D100">
        <v>1.6120000000000001</v>
      </c>
      <c r="E100">
        <v>0</v>
      </c>
      <c r="F100">
        <v>0</v>
      </c>
    </row>
    <row r="101" spans="1:6" x14ac:dyDescent="0.35">
      <c r="A101">
        <v>440500</v>
      </c>
      <c r="B101" t="s">
        <v>829</v>
      </c>
      <c r="C101">
        <v>0.436</v>
      </c>
      <c r="D101">
        <v>1.6120000000000001</v>
      </c>
      <c r="E101">
        <v>0</v>
      </c>
      <c r="F101">
        <v>0</v>
      </c>
    </row>
    <row r="102" spans="1:6" x14ac:dyDescent="0.35">
      <c r="A102">
        <v>440610</v>
      </c>
      <c r="B102" t="s">
        <v>827</v>
      </c>
      <c r="C102">
        <v>0.40600000000000003</v>
      </c>
      <c r="D102">
        <v>1.504</v>
      </c>
      <c r="E102">
        <v>0.27</v>
      </c>
      <c r="F102">
        <v>1</v>
      </c>
    </row>
    <row r="103" spans="1:6" x14ac:dyDescent="0.35">
      <c r="A103">
        <v>440610</v>
      </c>
      <c r="B103" t="s">
        <v>828</v>
      </c>
      <c r="C103">
        <v>0.40600000000000003</v>
      </c>
      <c r="D103">
        <v>1.504</v>
      </c>
      <c r="E103">
        <v>0.27</v>
      </c>
      <c r="F103">
        <v>1</v>
      </c>
    </row>
    <row r="104" spans="1:6" x14ac:dyDescent="0.35">
      <c r="A104">
        <v>440611</v>
      </c>
      <c r="B104" t="s">
        <v>829</v>
      </c>
      <c r="C104">
        <v>0.40699999999999997</v>
      </c>
      <c r="D104">
        <v>1.998</v>
      </c>
      <c r="E104">
        <v>0.20399999999999999</v>
      </c>
      <c r="F104">
        <v>1</v>
      </c>
    </row>
    <row r="105" spans="1:6" x14ac:dyDescent="0.35">
      <c r="A105">
        <v>440612</v>
      </c>
      <c r="B105" t="s">
        <v>829</v>
      </c>
      <c r="C105">
        <v>0.40699999999999997</v>
      </c>
      <c r="D105">
        <v>1.389</v>
      </c>
      <c r="E105">
        <v>0.29299999999999998</v>
      </c>
      <c r="F105">
        <v>1</v>
      </c>
    </row>
    <row r="106" spans="1:6" x14ac:dyDescent="0.35">
      <c r="A106">
        <v>440690</v>
      </c>
      <c r="B106" t="s">
        <v>827</v>
      </c>
      <c r="C106">
        <v>0.307</v>
      </c>
      <c r="D106">
        <v>1.139</v>
      </c>
      <c r="E106">
        <v>0.27</v>
      </c>
      <c r="F106">
        <v>1</v>
      </c>
    </row>
    <row r="107" spans="1:6" x14ac:dyDescent="0.35">
      <c r="A107">
        <v>440690</v>
      </c>
      <c r="B107" t="s">
        <v>828</v>
      </c>
      <c r="C107">
        <v>0.307</v>
      </c>
      <c r="D107">
        <v>1.139</v>
      </c>
      <c r="E107">
        <v>0.27</v>
      </c>
      <c r="F107">
        <v>1</v>
      </c>
    </row>
    <row r="108" spans="1:6" x14ac:dyDescent="0.35">
      <c r="A108">
        <v>440691</v>
      </c>
      <c r="B108" t="s">
        <v>829</v>
      </c>
      <c r="C108">
        <v>0.307</v>
      </c>
      <c r="D108">
        <v>1.5089999999999999</v>
      </c>
      <c r="E108">
        <v>0.20399999999999999</v>
      </c>
      <c r="F108">
        <v>1</v>
      </c>
    </row>
    <row r="109" spans="1:6" x14ac:dyDescent="0.35">
      <c r="A109">
        <v>440692</v>
      </c>
      <c r="B109" t="s">
        <v>829</v>
      </c>
      <c r="C109">
        <v>0.307</v>
      </c>
      <c r="D109">
        <v>1.0489999999999999</v>
      </c>
      <c r="E109">
        <v>0.29299999999999998</v>
      </c>
      <c r="F109">
        <v>1</v>
      </c>
    </row>
    <row r="110" spans="1:6" x14ac:dyDescent="0.35">
      <c r="A110">
        <v>440710</v>
      </c>
      <c r="B110" t="s">
        <v>827</v>
      </c>
      <c r="C110">
        <v>0.45100000000000001</v>
      </c>
      <c r="D110">
        <v>2.1840000000000002</v>
      </c>
      <c r="E110">
        <v>0.22</v>
      </c>
      <c r="F110">
        <v>1.0609999999999999</v>
      </c>
    </row>
    <row r="111" spans="1:6" x14ac:dyDescent="0.35">
      <c r="A111">
        <v>440710</v>
      </c>
      <c r="B111" t="s">
        <v>828</v>
      </c>
      <c r="C111">
        <v>0.45100000000000001</v>
      </c>
      <c r="D111">
        <v>2.1840000000000002</v>
      </c>
      <c r="E111">
        <v>0.22</v>
      </c>
      <c r="F111">
        <v>1.0609999999999999</v>
      </c>
    </row>
    <row r="112" spans="1:6" x14ac:dyDescent="0.35">
      <c r="A112">
        <v>440711</v>
      </c>
      <c r="B112" t="s">
        <v>829</v>
      </c>
      <c r="C112">
        <v>0.45100000000000001</v>
      </c>
      <c r="D112">
        <v>2.0190000000000001</v>
      </c>
      <c r="E112">
        <v>0.23799999999999999</v>
      </c>
      <c r="F112">
        <v>1.0640000000000001</v>
      </c>
    </row>
    <row r="113" spans="1:6" x14ac:dyDescent="0.35">
      <c r="A113">
        <v>440712</v>
      </c>
      <c r="B113" t="s">
        <v>829</v>
      </c>
      <c r="C113">
        <v>0.45100000000000001</v>
      </c>
      <c r="D113">
        <v>2.3050000000000002</v>
      </c>
      <c r="E113">
        <v>0.20799999999999999</v>
      </c>
      <c r="F113">
        <v>1.0629999999999999</v>
      </c>
    </row>
    <row r="114" spans="1:6" x14ac:dyDescent="0.35">
      <c r="A114">
        <v>440719</v>
      </c>
      <c r="B114" t="s">
        <v>829</v>
      </c>
      <c r="C114">
        <v>0.45100000000000001</v>
      </c>
      <c r="D114">
        <v>2.2120000000000002</v>
      </c>
      <c r="E114">
        <v>0.216</v>
      </c>
      <c r="F114">
        <v>1.056</v>
      </c>
    </row>
    <row r="115" spans="1:6" x14ac:dyDescent="0.35">
      <c r="A115">
        <v>440721</v>
      </c>
      <c r="B115" t="s">
        <v>827</v>
      </c>
      <c r="C115">
        <v>0.47599999999999998</v>
      </c>
      <c r="D115">
        <v>1.92</v>
      </c>
      <c r="E115">
        <v>0.249</v>
      </c>
      <c r="F115">
        <v>1.002</v>
      </c>
    </row>
    <row r="116" spans="1:6" x14ac:dyDescent="0.35">
      <c r="A116">
        <v>440721</v>
      </c>
      <c r="B116" t="s">
        <v>828</v>
      </c>
      <c r="C116">
        <v>0.47599999999999998</v>
      </c>
      <c r="D116">
        <v>1.92</v>
      </c>
      <c r="E116">
        <v>0.249</v>
      </c>
      <c r="F116">
        <v>1.002</v>
      </c>
    </row>
    <row r="117" spans="1:6" x14ac:dyDescent="0.35">
      <c r="A117">
        <v>440721</v>
      </c>
      <c r="B117" t="s">
        <v>829</v>
      </c>
      <c r="C117">
        <v>0.47599999999999998</v>
      </c>
      <c r="D117">
        <v>1.92</v>
      </c>
      <c r="E117">
        <v>0.249</v>
      </c>
      <c r="F117">
        <v>1.002</v>
      </c>
    </row>
    <row r="118" spans="1:6" x14ac:dyDescent="0.35">
      <c r="A118">
        <v>440722</v>
      </c>
      <c r="B118" t="s">
        <v>827</v>
      </c>
      <c r="C118">
        <v>0.46700000000000003</v>
      </c>
      <c r="D118">
        <v>2.3879999999999999</v>
      </c>
      <c r="E118">
        <v>0.20499999999999999</v>
      </c>
      <c r="F118">
        <v>1.046</v>
      </c>
    </row>
    <row r="119" spans="1:6" x14ac:dyDescent="0.35">
      <c r="A119">
        <v>440722</v>
      </c>
      <c r="B119" t="s">
        <v>828</v>
      </c>
      <c r="C119">
        <v>0.46700000000000003</v>
      </c>
      <c r="D119">
        <v>2.3879999999999999</v>
      </c>
      <c r="E119">
        <v>0.20499999999999999</v>
      </c>
      <c r="F119">
        <v>1.046</v>
      </c>
    </row>
    <row r="120" spans="1:6" x14ac:dyDescent="0.35">
      <c r="A120">
        <v>440722</v>
      </c>
      <c r="B120" t="s">
        <v>829</v>
      </c>
      <c r="C120">
        <v>0.46700000000000003</v>
      </c>
      <c r="D120">
        <v>2.3879999999999999</v>
      </c>
      <c r="E120">
        <v>0.20499999999999999</v>
      </c>
      <c r="F120">
        <v>1.046</v>
      </c>
    </row>
    <row r="121" spans="1:6" x14ac:dyDescent="0.35">
      <c r="A121">
        <v>440725</v>
      </c>
      <c r="B121" t="s">
        <v>827</v>
      </c>
      <c r="C121">
        <v>0.46800000000000003</v>
      </c>
      <c r="D121">
        <v>1.6919999999999999</v>
      </c>
      <c r="E121">
        <v>0.29599999999999999</v>
      </c>
      <c r="F121">
        <v>1.071</v>
      </c>
    </row>
    <row r="122" spans="1:6" x14ac:dyDescent="0.35">
      <c r="A122">
        <v>440725</v>
      </c>
      <c r="B122" t="s">
        <v>828</v>
      </c>
      <c r="C122">
        <v>0.46800000000000003</v>
      </c>
      <c r="D122">
        <v>1.6919999999999999</v>
      </c>
      <c r="E122">
        <v>0.29599999999999999</v>
      </c>
      <c r="F122">
        <v>1.071</v>
      </c>
    </row>
    <row r="123" spans="1:6" x14ac:dyDescent="0.35">
      <c r="A123">
        <v>440725</v>
      </c>
      <c r="B123" t="s">
        <v>829</v>
      </c>
      <c r="C123">
        <v>0.46800000000000003</v>
      </c>
      <c r="D123">
        <v>1.6919999999999999</v>
      </c>
      <c r="E123">
        <v>0.29599999999999999</v>
      </c>
      <c r="F123">
        <v>1.071</v>
      </c>
    </row>
    <row r="124" spans="1:6" x14ac:dyDescent="0.35">
      <c r="A124">
        <v>440726</v>
      </c>
      <c r="B124" t="s">
        <v>827</v>
      </c>
      <c r="C124">
        <v>0.46500000000000002</v>
      </c>
      <c r="D124">
        <v>1.8280000000000001</v>
      </c>
      <c r="E124">
        <v>0.27100000000000002</v>
      </c>
      <c r="F124">
        <v>1.0660000000000001</v>
      </c>
    </row>
    <row r="125" spans="1:6" x14ac:dyDescent="0.35">
      <c r="A125">
        <v>440726</v>
      </c>
      <c r="B125" t="s">
        <v>828</v>
      </c>
      <c r="C125">
        <v>0.46500000000000002</v>
      </c>
      <c r="D125">
        <v>1.8280000000000001</v>
      </c>
      <c r="E125">
        <v>0.27100000000000002</v>
      </c>
      <c r="F125">
        <v>1.0660000000000001</v>
      </c>
    </row>
    <row r="126" spans="1:6" x14ac:dyDescent="0.35">
      <c r="A126">
        <v>440726</v>
      </c>
      <c r="B126" t="s">
        <v>829</v>
      </c>
      <c r="C126">
        <v>0.46500000000000002</v>
      </c>
      <c r="D126">
        <v>1.8280000000000001</v>
      </c>
      <c r="E126">
        <v>0.27100000000000002</v>
      </c>
      <c r="F126">
        <v>1.0660000000000001</v>
      </c>
    </row>
    <row r="127" spans="1:6" x14ac:dyDescent="0.35">
      <c r="A127">
        <v>440727</v>
      </c>
      <c r="B127" t="s">
        <v>827</v>
      </c>
      <c r="C127">
        <v>0.45900000000000002</v>
      </c>
      <c r="D127">
        <v>1.633</v>
      </c>
      <c r="E127">
        <v>0.3</v>
      </c>
      <c r="F127">
        <v>1.0669999999999999</v>
      </c>
    </row>
    <row r="128" spans="1:6" x14ac:dyDescent="0.35">
      <c r="A128">
        <v>440727</v>
      </c>
      <c r="B128" t="s">
        <v>828</v>
      </c>
      <c r="C128">
        <v>0.45900000000000002</v>
      </c>
      <c r="D128">
        <v>1.633</v>
      </c>
      <c r="E128">
        <v>0.3</v>
      </c>
      <c r="F128">
        <v>1.0669999999999999</v>
      </c>
    </row>
    <row r="129" spans="1:6" x14ac:dyDescent="0.35">
      <c r="A129">
        <v>440727</v>
      </c>
      <c r="B129" t="s">
        <v>829</v>
      </c>
      <c r="C129">
        <v>0.45900000000000002</v>
      </c>
      <c r="D129">
        <v>1.633</v>
      </c>
      <c r="E129">
        <v>0.3</v>
      </c>
      <c r="F129">
        <v>1.0669999999999999</v>
      </c>
    </row>
    <row r="130" spans="1:6" x14ac:dyDescent="0.35">
      <c r="A130">
        <v>440728</v>
      </c>
      <c r="B130" t="s">
        <v>827</v>
      </c>
      <c r="C130">
        <v>0.439</v>
      </c>
      <c r="D130">
        <v>1.4930000000000001</v>
      </c>
      <c r="E130">
        <v>0.31</v>
      </c>
      <c r="F130">
        <v>1.0529999999999999</v>
      </c>
    </row>
    <row r="131" spans="1:6" x14ac:dyDescent="0.35">
      <c r="A131">
        <v>440728</v>
      </c>
      <c r="B131" t="s">
        <v>828</v>
      </c>
      <c r="C131">
        <v>0.439</v>
      </c>
      <c r="D131">
        <v>1.4930000000000001</v>
      </c>
      <c r="E131">
        <v>0.31</v>
      </c>
      <c r="F131">
        <v>1.0529999999999999</v>
      </c>
    </row>
    <row r="132" spans="1:6" x14ac:dyDescent="0.35">
      <c r="A132">
        <v>440728</v>
      </c>
      <c r="B132" t="s">
        <v>829</v>
      </c>
      <c r="C132">
        <v>0.439</v>
      </c>
      <c r="D132">
        <v>1.4930000000000001</v>
      </c>
      <c r="E132">
        <v>0.31</v>
      </c>
      <c r="F132">
        <v>1.0529999999999999</v>
      </c>
    </row>
    <row r="133" spans="1:6" x14ac:dyDescent="0.35">
      <c r="A133">
        <v>440729</v>
      </c>
      <c r="B133" t="s">
        <v>827</v>
      </c>
      <c r="C133">
        <v>0.46400000000000002</v>
      </c>
      <c r="D133">
        <v>1.534</v>
      </c>
      <c r="E133">
        <v>0.33200000000000002</v>
      </c>
      <c r="F133">
        <v>1.0669999999999999</v>
      </c>
    </row>
    <row r="134" spans="1:6" x14ac:dyDescent="0.35">
      <c r="A134">
        <v>440729</v>
      </c>
      <c r="B134" t="s">
        <v>828</v>
      </c>
      <c r="C134">
        <v>0.47</v>
      </c>
      <c r="D134">
        <v>1.6259999999999999</v>
      </c>
      <c r="E134">
        <v>0.31</v>
      </c>
      <c r="F134">
        <v>1.0649999999999999</v>
      </c>
    </row>
    <row r="135" spans="1:6" x14ac:dyDescent="0.35">
      <c r="A135">
        <v>440729</v>
      </c>
      <c r="B135" t="s">
        <v>829</v>
      </c>
      <c r="C135">
        <v>0.46899999999999997</v>
      </c>
      <c r="D135">
        <v>1.621</v>
      </c>
      <c r="E135">
        <v>0.31</v>
      </c>
      <c r="F135">
        <v>1.0649999999999999</v>
      </c>
    </row>
    <row r="136" spans="1:6" x14ac:dyDescent="0.35">
      <c r="A136">
        <v>440791</v>
      </c>
      <c r="B136" t="s">
        <v>827</v>
      </c>
      <c r="C136">
        <v>0.47299999999999998</v>
      </c>
      <c r="D136">
        <v>1.597</v>
      </c>
      <c r="E136">
        <v>0.315</v>
      </c>
      <c r="F136">
        <v>1.0649999999999999</v>
      </c>
    </row>
    <row r="137" spans="1:6" x14ac:dyDescent="0.35">
      <c r="A137">
        <v>440791</v>
      </c>
      <c r="B137" t="s">
        <v>828</v>
      </c>
      <c r="C137">
        <v>0.47299999999999998</v>
      </c>
      <c r="D137">
        <v>1.597</v>
      </c>
      <c r="E137">
        <v>0.315</v>
      </c>
      <c r="F137">
        <v>1.0649999999999999</v>
      </c>
    </row>
    <row r="138" spans="1:6" x14ac:dyDescent="0.35">
      <c r="A138">
        <v>440791</v>
      </c>
      <c r="B138" t="s">
        <v>829</v>
      </c>
      <c r="C138">
        <v>0.47299999999999998</v>
      </c>
      <c r="D138">
        <v>1.597</v>
      </c>
      <c r="E138">
        <v>0.315</v>
      </c>
      <c r="F138">
        <v>1.0649999999999999</v>
      </c>
    </row>
    <row r="139" spans="1:6" x14ac:dyDescent="0.35">
      <c r="A139">
        <v>440792</v>
      </c>
      <c r="B139" t="s">
        <v>827</v>
      </c>
      <c r="C139">
        <v>0.46300000000000002</v>
      </c>
      <c r="D139">
        <v>1.599</v>
      </c>
      <c r="E139">
        <v>0.318</v>
      </c>
      <c r="F139">
        <v>1.0980000000000001</v>
      </c>
    </row>
    <row r="140" spans="1:6" x14ac:dyDescent="0.35">
      <c r="A140">
        <v>440792</v>
      </c>
      <c r="B140" t="s">
        <v>828</v>
      </c>
      <c r="C140">
        <v>0.46300000000000002</v>
      </c>
      <c r="D140">
        <v>1.599</v>
      </c>
      <c r="E140">
        <v>0.318</v>
      </c>
      <c r="F140">
        <v>1.0980000000000001</v>
      </c>
    </row>
    <row r="141" spans="1:6" x14ac:dyDescent="0.35">
      <c r="A141">
        <v>440792</v>
      </c>
      <c r="B141" t="s">
        <v>829</v>
      </c>
      <c r="C141">
        <v>0.46300000000000002</v>
      </c>
      <c r="D141">
        <v>1.599</v>
      </c>
      <c r="E141">
        <v>0.318</v>
      </c>
      <c r="F141">
        <v>1.0980000000000001</v>
      </c>
    </row>
    <row r="142" spans="1:6" x14ac:dyDescent="0.35">
      <c r="A142">
        <v>440793</v>
      </c>
      <c r="B142" t="s">
        <v>827</v>
      </c>
      <c r="C142">
        <v>0.48099999999999998</v>
      </c>
      <c r="D142">
        <v>1.774</v>
      </c>
      <c r="E142">
        <v>0.28799999999999998</v>
      </c>
      <c r="F142">
        <v>1.0609999999999999</v>
      </c>
    </row>
    <row r="143" spans="1:6" x14ac:dyDescent="0.35">
      <c r="A143">
        <v>440793</v>
      </c>
      <c r="B143" t="s">
        <v>828</v>
      </c>
      <c r="C143">
        <v>0.48099999999999998</v>
      </c>
      <c r="D143">
        <v>1.774</v>
      </c>
      <c r="E143">
        <v>0.28799999999999998</v>
      </c>
      <c r="F143">
        <v>1.0609999999999999</v>
      </c>
    </row>
    <row r="144" spans="1:6" x14ac:dyDescent="0.35">
      <c r="A144">
        <v>440793</v>
      </c>
      <c r="B144" t="s">
        <v>829</v>
      </c>
      <c r="C144">
        <v>0.48099999999999998</v>
      </c>
      <c r="D144">
        <v>1.774</v>
      </c>
      <c r="E144">
        <v>0.28799999999999998</v>
      </c>
      <c r="F144">
        <v>1.0609999999999999</v>
      </c>
    </row>
    <row r="145" spans="1:6" x14ac:dyDescent="0.35">
      <c r="A145">
        <v>440794</v>
      </c>
      <c r="B145" t="s">
        <v>827</v>
      </c>
      <c r="C145">
        <v>0.48099999999999998</v>
      </c>
      <c r="D145">
        <v>1.958</v>
      </c>
      <c r="E145">
        <v>0.26400000000000001</v>
      </c>
      <c r="F145">
        <v>1.075</v>
      </c>
    </row>
    <row r="146" spans="1:6" x14ac:dyDescent="0.35">
      <c r="A146">
        <v>440794</v>
      </c>
      <c r="B146" t="s">
        <v>828</v>
      </c>
      <c r="C146">
        <v>0.48099999999999998</v>
      </c>
      <c r="D146">
        <v>1.958</v>
      </c>
      <c r="E146">
        <v>0.26400000000000001</v>
      </c>
      <c r="F146">
        <v>1.075</v>
      </c>
    </row>
    <row r="147" spans="1:6" x14ac:dyDescent="0.35">
      <c r="A147">
        <v>440794</v>
      </c>
      <c r="B147" t="s">
        <v>829</v>
      </c>
      <c r="C147">
        <v>0.48099999999999998</v>
      </c>
      <c r="D147">
        <v>1.958</v>
      </c>
      <c r="E147">
        <v>0.26400000000000001</v>
      </c>
      <c r="F147">
        <v>1.075</v>
      </c>
    </row>
    <row r="148" spans="1:6" x14ac:dyDescent="0.35">
      <c r="A148">
        <v>440795</v>
      </c>
      <c r="B148" t="s">
        <v>827</v>
      </c>
      <c r="C148">
        <v>0.47199999999999998</v>
      </c>
      <c r="D148">
        <v>1.6120000000000001</v>
      </c>
      <c r="E148">
        <v>0.314</v>
      </c>
      <c r="F148">
        <v>1.071</v>
      </c>
    </row>
    <row r="149" spans="1:6" x14ac:dyDescent="0.35">
      <c r="A149">
        <v>440795</v>
      </c>
      <c r="B149" t="s">
        <v>828</v>
      </c>
      <c r="C149">
        <v>0.47199999999999998</v>
      </c>
      <c r="D149">
        <v>1.6120000000000001</v>
      </c>
      <c r="E149">
        <v>0.314</v>
      </c>
      <c r="F149">
        <v>1.071</v>
      </c>
    </row>
    <row r="150" spans="1:6" x14ac:dyDescent="0.35">
      <c r="A150">
        <v>440795</v>
      </c>
      <c r="B150" t="s">
        <v>829</v>
      </c>
      <c r="C150">
        <v>0.47199999999999998</v>
      </c>
      <c r="D150">
        <v>1.6120000000000001</v>
      </c>
      <c r="E150">
        <v>0.314</v>
      </c>
      <c r="F150">
        <v>1.071</v>
      </c>
    </row>
    <row r="151" spans="1:6" x14ac:dyDescent="0.35">
      <c r="A151">
        <v>440796</v>
      </c>
      <c r="B151" t="s">
        <v>829</v>
      </c>
      <c r="C151">
        <v>0.47599999999999998</v>
      </c>
      <c r="D151">
        <v>1.7430000000000001</v>
      </c>
      <c r="E151">
        <v>0.29299999999999998</v>
      </c>
      <c r="F151">
        <v>1.0740000000000001</v>
      </c>
    </row>
    <row r="152" spans="1:6" x14ac:dyDescent="0.35">
      <c r="A152">
        <v>440797</v>
      </c>
      <c r="B152" t="s">
        <v>829</v>
      </c>
      <c r="C152">
        <v>0.46300000000000002</v>
      </c>
      <c r="D152">
        <v>2.4089999999999998</v>
      </c>
      <c r="E152">
        <v>0.20699999999999999</v>
      </c>
      <c r="F152">
        <v>1.0740000000000001</v>
      </c>
    </row>
    <row r="153" spans="1:6" x14ac:dyDescent="0.35">
      <c r="A153">
        <v>440799</v>
      </c>
      <c r="B153" t="s">
        <v>827</v>
      </c>
      <c r="C153">
        <v>0.47399999999999998</v>
      </c>
      <c r="D153">
        <v>1.8320000000000001</v>
      </c>
      <c r="E153">
        <v>0.28100000000000003</v>
      </c>
      <c r="F153">
        <v>1.07</v>
      </c>
    </row>
    <row r="154" spans="1:6" x14ac:dyDescent="0.35">
      <c r="A154">
        <v>440799</v>
      </c>
      <c r="B154" t="s">
        <v>828</v>
      </c>
      <c r="C154">
        <v>0.47299999999999998</v>
      </c>
      <c r="D154">
        <v>1.853</v>
      </c>
      <c r="E154">
        <v>0.27900000000000003</v>
      </c>
      <c r="F154">
        <v>1.07</v>
      </c>
    </row>
    <row r="155" spans="1:6" x14ac:dyDescent="0.35">
      <c r="A155">
        <v>440799</v>
      </c>
      <c r="B155" t="s">
        <v>829</v>
      </c>
      <c r="C155">
        <v>0.47599999999999998</v>
      </c>
      <c r="D155">
        <v>1.7250000000000001</v>
      </c>
      <c r="E155">
        <v>0.29499999999999998</v>
      </c>
      <c r="F155">
        <v>1.07</v>
      </c>
    </row>
    <row r="156" spans="1:6" x14ac:dyDescent="0.35">
      <c r="A156">
        <v>440810</v>
      </c>
      <c r="B156" t="s">
        <v>827</v>
      </c>
      <c r="C156">
        <v>0.46899999999999997</v>
      </c>
      <c r="D156">
        <v>2.3050000000000002</v>
      </c>
      <c r="E156">
        <v>0.21099999999999999</v>
      </c>
      <c r="F156">
        <v>1.034</v>
      </c>
    </row>
    <row r="157" spans="1:6" x14ac:dyDescent="0.35">
      <c r="A157">
        <v>440810</v>
      </c>
      <c r="B157" t="s">
        <v>828</v>
      </c>
      <c r="C157">
        <v>0.46700000000000003</v>
      </c>
      <c r="D157">
        <v>2.294</v>
      </c>
      <c r="E157">
        <v>0.21099999999999999</v>
      </c>
      <c r="F157">
        <v>1.034</v>
      </c>
    </row>
    <row r="158" spans="1:6" x14ac:dyDescent="0.35">
      <c r="A158">
        <v>440810</v>
      </c>
      <c r="B158" t="s">
        <v>829</v>
      </c>
      <c r="C158">
        <v>0.46700000000000003</v>
      </c>
      <c r="D158">
        <v>2.294</v>
      </c>
      <c r="E158">
        <v>0.21099999999999999</v>
      </c>
      <c r="F158">
        <v>1.034</v>
      </c>
    </row>
    <row r="159" spans="1:6" x14ac:dyDescent="0.35">
      <c r="A159">
        <v>440831</v>
      </c>
      <c r="B159" t="s">
        <v>827</v>
      </c>
      <c r="C159">
        <v>0.47599999999999998</v>
      </c>
      <c r="D159">
        <v>1.7210000000000001</v>
      </c>
      <c r="E159">
        <v>0.28799999999999998</v>
      </c>
      <c r="F159">
        <v>1.042</v>
      </c>
    </row>
    <row r="160" spans="1:6" x14ac:dyDescent="0.35">
      <c r="A160">
        <v>440831</v>
      </c>
      <c r="B160" t="s">
        <v>828</v>
      </c>
      <c r="C160">
        <v>0.47599999999999998</v>
      </c>
      <c r="D160">
        <v>1.7210000000000001</v>
      </c>
      <c r="E160">
        <v>0.28799999999999998</v>
      </c>
      <c r="F160">
        <v>1.042</v>
      </c>
    </row>
    <row r="161" spans="1:6" x14ac:dyDescent="0.35">
      <c r="A161">
        <v>440831</v>
      </c>
      <c r="B161" t="s">
        <v>829</v>
      </c>
      <c r="C161">
        <v>0.47599999999999998</v>
      </c>
      <c r="D161">
        <v>1.7210000000000001</v>
      </c>
      <c r="E161">
        <v>0.28799999999999998</v>
      </c>
      <c r="F161">
        <v>1.042</v>
      </c>
    </row>
    <row r="162" spans="1:6" x14ac:dyDescent="0.35">
      <c r="A162">
        <v>440839</v>
      </c>
      <c r="B162" t="s">
        <v>827</v>
      </c>
      <c r="C162">
        <v>0.47299999999999998</v>
      </c>
      <c r="D162">
        <v>1.7989999999999999</v>
      </c>
      <c r="E162">
        <v>0.27200000000000002</v>
      </c>
      <c r="F162">
        <v>1.0349999999999999</v>
      </c>
    </row>
    <row r="163" spans="1:6" x14ac:dyDescent="0.35">
      <c r="A163">
        <v>440839</v>
      </c>
      <c r="B163" t="s">
        <v>828</v>
      </c>
      <c r="C163">
        <v>0.47199999999999998</v>
      </c>
      <c r="D163">
        <v>1.7969999999999999</v>
      </c>
      <c r="E163">
        <v>0.27200000000000002</v>
      </c>
      <c r="F163">
        <v>1.0349999999999999</v>
      </c>
    </row>
    <row r="164" spans="1:6" x14ac:dyDescent="0.35">
      <c r="A164">
        <v>440839</v>
      </c>
      <c r="B164" t="s">
        <v>829</v>
      </c>
      <c r="C164">
        <v>0.47199999999999998</v>
      </c>
      <c r="D164">
        <v>1.7969999999999999</v>
      </c>
      <c r="E164">
        <v>0.27200000000000002</v>
      </c>
      <c r="F164">
        <v>1.0349999999999999</v>
      </c>
    </row>
    <row r="165" spans="1:6" x14ac:dyDescent="0.35">
      <c r="A165">
        <v>440890</v>
      </c>
      <c r="B165" t="s">
        <v>827</v>
      </c>
      <c r="C165">
        <v>0.46899999999999997</v>
      </c>
      <c r="D165">
        <v>1.724</v>
      </c>
      <c r="E165">
        <v>0.28399999999999997</v>
      </c>
      <c r="F165">
        <v>1.042</v>
      </c>
    </row>
    <row r="166" spans="1:6" x14ac:dyDescent="0.35">
      <c r="A166">
        <v>440890</v>
      </c>
      <c r="B166" t="s">
        <v>828</v>
      </c>
      <c r="C166">
        <v>0.46899999999999997</v>
      </c>
      <c r="D166">
        <v>1.724</v>
      </c>
      <c r="E166">
        <v>0.28399999999999997</v>
      </c>
      <c r="F166">
        <v>1.042</v>
      </c>
    </row>
    <row r="167" spans="1:6" x14ac:dyDescent="0.35">
      <c r="A167">
        <v>440890</v>
      </c>
      <c r="B167" t="s">
        <v>829</v>
      </c>
      <c r="C167">
        <v>0.46899999999999997</v>
      </c>
      <c r="D167">
        <v>1.724</v>
      </c>
      <c r="E167">
        <v>0.28399999999999997</v>
      </c>
      <c r="F167">
        <v>1.042</v>
      </c>
    </row>
    <row r="168" spans="1:6" x14ac:dyDescent="0.35">
      <c r="A168">
        <v>440910</v>
      </c>
      <c r="B168" t="s">
        <v>827</v>
      </c>
      <c r="C168">
        <v>0.46800000000000003</v>
      </c>
      <c r="D168">
        <v>2.2989999999999999</v>
      </c>
      <c r="E168">
        <v>0</v>
      </c>
      <c r="F168">
        <v>0</v>
      </c>
    </row>
    <row r="169" spans="1:6" x14ac:dyDescent="0.35">
      <c r="A169">
        <v>440910</v>
      </c>
      <c r="B169" t="s">
        <v>828</v>
      </c>
      <c r="C169">
        <v>0.46800000000000003</v>
      </c>
      <c r="D169">
        <v>2.2989999999999999</v>
      </c>
      <c r="E169">
        <v>0</v>
      </c>
      <c r="F169">
        <v>0</v>
      </c>
    </row>
    <row r="170" spans="1:6" x14ac:dyDescent="0.35">
      <c r="A170">
        <v>440910</v>
      </c>
      <c r="B170" t="s">
        <v>829</v>
      </c>
      <c r="C170">
        <v>0.46800000000000003</v>
      </c>
      <c r="D170">
        <v>2.2989999999999999</v>
      </c>
      <c r="E170">
        <v>0</v>
      </c>
      <c r="F170">
        <v>0</v>
      </c>
    </row>
    <row r="171" spans="1:6" x14ac:dyDescent="0.35">
      <c r="A171">
        <v>440921</v>
      </c>
      <c r="B171" t="s">
        <v>827</v>
      </c>
      <c r="C171">
        <v>0.46899999999999997</v>
      </c>
      <c r="D171">
        <v>1.569</v>
      </c>
      <c r="E171">
        <v>0</v>
      </c>
      <c r="F171">
        <v>0</v>
      </c>
    </row>
    <row r="172" spans="1:6" x14ac:dyDescent="0.35">
      <c r="A172">
        <v>440921</v>
      </c>
      <c r="B172" t="s">
        <v>828</v>
      </c>
      <c r="C172">
        <v>0.46899999999999997</v>
      </c>
      <c r="D172">
        <v>1.569</v>
      </c>
      <c r="E172">
        <v>0</v>
      </c>
      <c r="F172">
        <v>0</v>
      </c>
    </row>
    <row r="173" spans="1:6" x14ac:dyDescent="0.35">
      <c r="A173">
        <v>440921</v>
      </c>
      <c r="B173" t="s">
        <v>829</v>
      </c>
      <c r="C173">
        <v>0.46899999999999997</v>
      </c>
      <c r="D173">
        <v>1.569</v>
      </c>
      <c r="E173">
        <v>0</v>
      </c>
      <c r="F173">
        <v>0</v>
      </c>
    </row>
    <row r="174" spans="1:6" x14ac:dyDescent="0.35">
      <c r="A174">
        <v>440922</v>
      </c>
      <c r="B174" t="s">
        <v>829</v>
      </c>
      <c r="C174">
        <v>0.47399999999999998</v>
      </c>
      <c r="D174">
        <v>1.6519999999999999</v>
      </c>
      <c r="E174">
        <v>0</v>
      </c>
      <c r="F174">
        <v>0</v>
      </c>
    </row>
    <row r="175" spans="1:6" x14ac:dyDescent="0.35">
      <c r="A175">
        <v>440929</v>
      </c>
      <c r="B175" t="s">
        <v>827</v>
      </c>
      <c r="C175">
        <v>0.47199999999999998</v>
      </c>
      <c r="D175">
        <v>1.669</v>
      </c>
      <c r="E175">
        <v>0</v>
      </c>
      <c r="F175">
        <v>0</v>
      </c>
    </row>
    <row r="176" spans="1:6" x14ac:dyDescent="0.35">
      <c r="A176">
        <v>440929</v>
      </c>
      <c r="B176" t="s">
        <v>828</v>
      </c>
      <c r="C176">
        <v>0.47199999999999998</v>
      </c>
      <c r="D176">
        <v>1.669</v>
      </c>
      <c r="E176">
        <v>0</v>
      </c>
      <c r="F176">
        <v>0</v>
      </c>
    </row>
    <row r="177" spans="1:6" x14ac:dyDescent="0.35">
      <c r="A177">
        <v>440929</v>
      </c>
      <c r="B177" t="s">
        <v>829</v>
      </c>
      <c r="C177">
        <v>0.47199999999999998</v>
      </c>
      <c r="D177">
        <v>1.669</v>
      </c>
      <c r="E177">
        <v>0</v>
      </c>
      <c r="F177">
        <v>0</v>
      </c>
    </row>
    <row r="178" spans="1:6" x14ac:dyDescent="0.35">
      <c r="A178">
        <v>441011</v>
      </c>
      <c r="B178" t="s">
        <v>827</v>
      </c>
      <c r="C178">
        <v>0.41099999999999998</v>
      </c>
      <c r="D178">
        <v>1.522</v>
      </c>
      <c r="E178">
        <v>0</v>
      </c>
      <c r="F178">
        <v>0</v>
      </c>
    </row>
    <row r="179" spans="1:6" x14ac:dyDescent="0.35">
      <c r="A179">
        <v>441011</v>
      </c>
      <c r="B179" t="s">
        <v>828</v>
      </c>
      <c r="C179">
        <v>0.41099999999999998</v>
      </c>
      <c r="D179">
        <v>1.522</v>
      </c>
      <c r="E179">
        <v>0</v>
      </c>
      <c r="F179">
        <v>0</v>
      </c>
    </row>
    <row r="180" spans="1:6" x14ac:dyDescent="0.35">
      <c r="A180">
        <v>441011</v>
      </c>
      <c r="B180" t="s">
        <v>829</v>
      </c>
      <c r="C180">
        <v>0.41099999999999998</v>
      </c>
      <c r="D180">
        <v>1.522</v>
      </c>
      <c r="E180">
        <v>0</v>
      </c>
      <c r="F180">
        <v>0</v>
      </c>
    </row>
    <row r="181" spans="1:6" x14ac:dyDescent="0.35">
      <c r="A181">
        <v>441012</v>
      </c>
      <c r="B181" t="s">
        <v>827</v>
      </c>
      <c r="C181">
        <v>0.435</v>
      </c>
      <c r="D181">
        <v>1.6080000000000001</v>
      </c>
      <c r="E181">
        <v>0</v>
      </c>
      <c r="F181">
        <v>0</v>
      </c>
    </row>
    <row r="182" spans="1:6" x14ac:dyDescent="0.35">
      <c r="A182">
        <v>441012</v>
      </c>
      <c r="B182" t="s">
        <v>828</v>
      </c>
      <c r="C182">
        <v>0.435</v>
      </c>
      <c r="D182">
        <v>1.6080000000000001</v>
      </c>
      <c r="E182">
        <v>0</v>
      </c>
      <c r="F182">
        <v>0</v>
      </c>
    </row>
    <row r="183" spans="1:6" x14ac:dyDescent="0.35">
      <c r="A183">
        <v>441012</v>
      </c>
      <c r="B183" t="s">
        <v>829</v>
      </c>
      <c r="C183">
        <v>0.435</v>
      </c>
      <c r="D183">
        <v>1.6080000000000001</v>
      </c>
      <c r="E183">
        <v>0</v>
      </c>
      <c r="F183">
        <v>0</v>
      </c>
    </row>
    <row r="184" spans="1:6" x14ac:dyDescent="0.35">
      <c r="A184">
        <v>441019</v>
      </c>
      <c r="B184" t="s">
        <v>827</v>
      </c>
      <c r="C184">
        <v>0.45200000000000001</v>
      </c>
      <c r="D184">
        <v>1.67</v>
      </c>
      <c r="E184">
        <v>0</v>
      </c>
      <c r="F184">
        <v>0</v>
      </c>
    </row>
    <row r="185" spans="1:6" x14ac:dyDescent="0.35">
      <c r="A185">
        <v>441019</v>
      </c>
      <c r="B185" t="s">
        <v>828</v>
      </c>
      <c r="C185">
        <v>0.45200000000000001</v>
      </c>
      <c r="D185">
        <v>1.67</v>
      </c>
      <c r="E185">
        <v>0</v>
      </c>
      <c r="F185">
        <v>0</v>
      </c>
    </row>
    <row r="186" spans="1:6" x14ac:dyDescent="0.35">
      <c r="A186">
        <v>441019</v>
      </c>
      <c r="B186" t="s">
        <v>829</v>
      </c>
      <c r="C186">
        <v>0.45200000000000001</v>
      </c>
      <c r="D186">
        <v>1.67</v>
      </c>
      <c r="E186">
        <v>0</v>
      </c>
      <c r="F186">
        <v>0</v>
      </c>
    </row>
    <row r="187" spans="1:6" x14ac:dyDescent="0.35">
      <c r="A187">
        <v>441090</v>
      </c>
      <c r="B187" t="s">
        <v>827</v>
      </c>
      <c r="C187">
        <v>0.436</v>
      </c>
      <c r="D187">
        <v>1.6120000000000001</v>
      </c>
      <c r="E187">
        <v>0</v>
      </c>
      <c r="F187">
        <v>0</v>
      </c>
    </row>
    <row r="188" spans="1:6" x14ac:dyDescent="0.35">
      <c r="A188">
        <v>441090</v>
      </c>
      <c r="B188" t="s">
        <v>828</v>
      </c>
      <c r="C188">
        <v>0.436</v>
      </c>
      <c r="D188">
        <v>1.6120000000000001</v>
      </c>
      <c r="E188">
        <v>0</v>
      </c>
      <c r="F188">
        <v>0</v>
      </c>
    </row>
    <row r="189" spans="1:6" x14ac:dyDescent="0.35">
      <c r="A189">
        <v>441090</v>
      </c>
      <c r="B189" t="s">
        <v>829</v>
      </c>
      <c r="C189">
        <v>0.436</v>
      </c>
      <c r="D189">
        <v>1.6120000000000001</v>
      </c>
      <c r="E189">
        <v>0</v>
      </c>
      <c r="F189">
        <v>0</v>
      </c>
    </row>
    <row r="190" spans="1:6" x14ac:dyDescent="0.35">
      <c r="A190">
        <v>441112</v>
      </c>
      <c r="B190" t="s">
        <v>827</v>
      </c>
      <c r="C190">
        <v>0.38300000000000001</v>
      </c>
      <c r="D190">
        <v>1.4179999999999999</v>
      </c>
      <c r="E190">
        <v>0</v>
      </c>
      <c r="F190">
        <v>0</v>
      </c>
    </row>
    <row r="191" spans="1:6" x14ac:dyDescent="0.35">
      <c r="A191">
        <v>441112</v>
      </c>
      <c r="B191" t="s">
        <v>828</v>
      </c>
      <c r="C191">
        <v>0.38300000000000001</v>
      </c>
      <c r="D191">
        <v>1.4179999999999999</v>
      </c>
      <c r="E191">
        <v>0</v>
      </c>
      <c r="F191">
        <v>0</v>
      </c>
    </row>
    <row r="192" spans="1:6" x14ac:dyDescent="0.35">
      <c r="A192">
        <v>441112</v>
      </c>
      <c r="B192" t="s">
        <v>829</v>
      </c>
      <c r="C192">
        <v>0.38300000000000001</v>
      </c>
      <c r="D192">
        <v>1.4179999999999999</v>
      </c>
      <c r="E192">
        <v>0</v>
      </c>
      <c r="F192">
        <v>0</v>
      </c>
    </row>
    <row r="193" spans="1:6" x14ac:dyDescent="0.35">
      <c r="A193">
        <v>441113</v>
      </c>
      <c r="B193" t="s">
        <v>827</v>
      </c>
      <c r="C193">
        <v>0.39700000000000002</v>
      </c>
      <c r="D193">
        <v>1.466</v>
      </c>
      <c r="E193">
        <v>0</v>
      </c>
      <c r="F193">
        <v>0</v>
      </c>
    </row>
    <row r="194" spans="1:6" x14ac:dyDescent="0.35">
      <c r="A194">
        <v>441113</v>
      </c>
      <c r="B194" t="s">
        <v>828</v>
      </c>
      <c r="C194">
        <v>0.39700000000000002</v>
      </c>
      <c r="D194">
        <v>1.466</v>
      </c>
      <c r="E194">
        <v>0</v>
      </c>
      <c r="F194">
        <v>0</v>
      </c>
    </row>
    <row r="195" spans="1:6" x14ac:dyDescent="0.35">
      <c r="A195">
        <v>441113</v>
      </c>
      <c r="B195" t="s">
        <v>829</v>
      </c>
      <c r="C195">
        <v>0.39700000000000002</v>
      </c>
      <c r="D195">
        <v>1.466</v>
      </c>
      <c r="E195">
        <v>0</v>
      </c>
      <c r="F195">
        <v>0</v>
      </c>
    </row>
    <row r="196" spans="1:6" x14ac:dyDescent="0.35">
      <c r="A196">
        <v>441114</v>
      </c>
      <c r="B196" t="s">
        <v>827</v>
      </c>
      <c r="C196">
        <v>0.40699999999999997</v>
      </c>
      <c r="D196">
        <v>1.5049999999999999</v>
      </c>
      <c r="E196">
        <v>0</v>
      </c>
      <c r="F196">
        <v>0</v>
      </c>
    </row>
    <row r="197" spans="1:6" x14ac:dyDescent="0.35">
      <c r="A197">
        <v>441114</v>
      </c>
      <c r="B197" t="s">
        <v>828</v>
      </c>
      <c r="C197">
        <v>0.40699999999999997</v>
      </c>
      <c r="D197">
        <v>1.5049999999999999</v>
      </c>
      <c r="E197">
        <v>0</v>
      </c>
      <c r="F197">
        <v>0</v>
      </c>
    </row>
    <row r="198" spans="1:6" x14ac:dyDescent="0.35">
      <c r="A198">
        <v>441114</v>
      </c>
      <c r="B198" t="s">
        <v>829</v>
      </c>
      <c r="C198">
        <v>0.40699999999999997</v>
      </c>
      <c r="D198">
        <v>1.5049999999999999</v>
      </c>
      <c r="E198">
        <v>0</v>
      </c>
      <c r="F198">
        <v>0</v>
      </c>
    </row>
    <row r="199" spans="1:6" x14ac:dyDescent="0.35">
      <c r="A199">
        <v>441192</v>
      </c>
      <c r="B199" t="s">
        <v>827</v>
      </c>
      <c r="C199">
        <v>0.46300000000000002</v>
      </c>
      <c r="D199">
        <v>1.7130000000000001</v>
      </c>
      <c r="E199">
        <v>0</v>
      </c>
      <c r="F199">
        <v>0</v>
      </c>
    </row>
    <row r="200" spans="1:6" x14ac:dyDescent="0.35">
      <c r="A200">
        <v>441192</v>
      </c>
      <c r="B200" t="s">
        <v>828</v>
      </c>
      <c r="C200">
        <v>0.46300000000000002</v>
      </c>
      <c r="D200">
        <v>1.7130000000000001</v>
      </c>
      <c r="E200">
        <v>0</v>
      </c>
      <c r="F200">
        <v>0</v>
      </c>
    </row>
    <row r="201" spans="1:6" x14ac:dyDescent="0.35">
      <c r="A201">
        <v>441192</v>
      </c>
      <c r="B201" t="s">
        <v>829</v>
      </c>
      <c r="C201">
        <v>0.46300000000000002</v>
      </c>
      <c r="D201">
        <v>1.7130000000000001</v>
      </c>
      <c r="E201">
        <v>0</v>
      </c>
      <c r="F201">
        <v>0</v>
      </c>
    </row>
    <row r="202" spans="1:6" x14ac:dyDescent="0.35">
      <c r="A202">
        <v>441193</v>
      </c>
      <c r="B202" t="s">
        <v>827</v>
      </c>
      <c r="C202">
        <v>0.45300000000000001</v>
      </c>
      <c r="D202">
        <v>1.6739999999999999</v>
      </c>
      <c r="E202">
        <v>0</v>
      </c>
      <c r="F202">
        <v>0</v>
      </c>
    </row>
    <row r="203" spans="1:6" x14ac:dyDescent="0.35">
      <c r="A203">
        <v>441193</v>
      </c>
      <c r="B203" t="s">
        <v>828</v>
      </c>
      <c r="C203">
        <v>0.45300000000000001</v>
      </c>
      <c r="D203">
        <v>1.6739999999999999</v>
      </c>
      <c r="E203">
        <v>0</v>
      </c>
      <c r="F203">
        <v>0</v>
      </c>
    </row>
    <row r="204" spans="1:6" x14ac:dyDescent="0.35">
      <c r="A204">
        <v>441193</v>
      </c>
      <c r="B204" t="s">
        <v>829</v>
      </c>
      <c r="C204">
        <v>0.45300000000000001</v>
      </c>
      <c r="D204">
        <v>1.6739999999999999</v>
      </c>
      <c r="E204">
        <v>0</v>
      </c>
      <c r="F204">
        <v>0</v>
      </c>
    </row>
    <row r="205" spans="1:6" x14ac:dyDescent="0.35">
      <c r="A205">
        <v>441194</v>
      </c>
      <c r="B205" t="s">
        <v>827</v>
      </c>
      <c r="C205">
        <v>0.441</v>
      </c>
      <c r="D205">
        <v>1.631</v>
      </c>
      <c r="E205">
        <v>0</v>
      </c>
      <c r="F205">
        <v>0</v>
      </c>
    </row>
    <row r="206" spans="1:6" x14ac:dyDescent="0.35">
      <c r="A206">
        <v>441194</v>
      </c>
      <c r="B206" t="s">
        <v>828</v>
      </c>
      <c r="C206">
        <v>0.441</v>
      </c>
      <c r="D206">
        <v>1.631</v>
      </c>
      <c r="E206">
        <v>0</v>
      </c>
      <c r="F206">
        <v>0</v>
      </c>
    </row>
    <row r="207" spans="1:6" x14ac:dyDescent="0.35">
      <c r="A207">
        <v>441194</v>
      </c>
      <c r="B207" t="s">
        <v>829</v>
      </c>
      <c r="C207">
        <v>0.441</v>
      </c>
      <c r="D207">
        <v>1.631</v>
      </c>
      <c r="E207">
        <v>0</v>
      </c>
      <c r="F207">
        <v>0</v>
      </c>
    </row>
    <row r="208" spans="1:6" x14ac:dyDescent="0.35">
      <c r="A208">
        <v>441210</v>
      </c>
      <c r="B208" t="s">
        <v>827</v>
      </c>
      <c r="C208">
        <v>0.46</v>
      </c>
      <c r="D208">
        <v>1.5369999999999999</v>
      </c>
      <c r="E208">
        <v>0</v>
      </c>
      <c r="F208">
        <v>0</v>
      </c>
    </row>
    <row r="209" spans="1:6" x14ac:dyDescent="0.35">
      <c r="A209">
        <v>441210</v>
      </c>
      <c r="B209" t="s">
        <v>828</v>
      </c>
      <c r="C209">
        <v>0.46</v>
      </c>
      <c r="D209">
        <v>1.5369999999999999</v>
      </c>
      <c r="E209">
        <v>0</v>
      </c>
      <c r="F209">
        <v>0</v>
      </c>
    </row>
    <row r="210" spans="1:6" x14ac:dyDescent="0.35">
      <c r="A210">
        <v>441210</v>
      </c>
      <c r="B210" t="s">
        <v>829</v>
      </c>
      <c r="C210">
        <v>0.46</v>
      </c>
      <c r="D210">
        <v>1.5369999999999999</v>
      </c>
      <c r="E210">
        <v>0</v>
      </c>
      <c r="F210">
        <v>0</v>
      </c>
    </row>
    <row r="211" spans="1:6" x14ac:dyDescent="0.35">
      <c r="A211">
        <v>441231</v>
      </c>
      <c r="B211" t="s">
        <v>827</v>
      </c>
      <c r="C211">
        <v>0.443</v>
      </c>
      <c r="D211">
        <v>1.6140000000000001</v>
      </c>
      <c r="E211">
        <v>0</v>
      </c>
      <c r="F211">
        <v>0</v>
      </c>
    </row>
    <row r="212" spans="1:6" x14ac:dyDescent="0.35">
      <c r="A212">
        <v>441231</v>
      </c>
      <c r="B212" t="s">
        <v>828</v>
      </c>
      <c r="C212">
        <v>0.443</v>
      </c>
      <c r="D212">
        <v>1.6140000000000001</v>
      </c>
      <c r="E212">
        <v>0</v>
      </c>
      <c r="F212">
        <v>0</v>
      </c>
    </row>
    <row r="213" spans="1:6" x14ac:dyDescent="0.35">
      <c r="A213">
        <v>441231</v>
      </c>
      <c r="B213" t="s">
        <v>829</v>
      </c>
      <c r="C213">
        <v>0.443</v>
      </c>
      <c r="D213">
        <v>1.6140000000000001</v>
      </c>
      <c r="E213">
        <v>0</v>
      </c>
      <c r="F213">
        <v>0</v>
      </c>
    </row>
    <row r="214" spans="1:6" x14ac:dyDescent="0.35">
      <c r="A214">
        <v>441232</v>
      </c>
      <c r="B214" t="s">
        <v>827</v>
      </c>
      <c r="C214">
        <v>0.443</v>
      </c>
      <c r="D214">
        <v>1.599</v>
      </c>
      <c r="E214">
        <v>0</v>
      </c>
      <c r="F214">
        <v>0</v>
      </c>
    </row>
    <row r="215" spans="1:6" x14ac:dyDescent="0.35">
      <c r="A215">
        <v>441232</v>
      </c>
      <c r="B215" t="s">
        <v>828</v>
      </c>
      <c r="C215">
        <v>0.443</v>
      </c>
      <c r="D215">
        <v>1.6259999999999999</v>
      </c>
      <c r="E215">
        <v>0</v>
      </c>
      <c r="F215">
        <v>0</v>
      </c>
    </row>
    <row r="216" spans="1:6" x14ac:dyDescent="0.35">
      <c r="A216">
        <v>441233</v>
      </c>
      <c r="B216" t="s">
        <v>829</v>
      </c>
      <c r="C216">
        <v>0.443</v>
      </c>
      <c r="D216">
        <v>1.643</v>
      </c>
      <c r="E216">
        <v>0</v>
      </c>
      <c r="F216">
        <v>0</v>
      </c>
    </row>
    <row r="217" spans="1:6" x14ac:dyDescent="0.35">
      <c r="A217">
        <v>441234</v>
      </c>
      <c r="B217" t="s">
        <v>829</v>
      </c>
      <c r="C217">
        <v>0.443</v>
      </c>
      <c r="D217">
        <v>1.6259999999999999</v>
      </c>
      <c r="E217">
        <v>0</v>
      </c>
      <c r="F217">
        <v>0</v>
      </c>
    </row>
    <row r="218" spans="1:6" x14ac:dyDescent="0.35">
      <c r="A218">
        <v>441239</v>
      </c>
      <c r="B218" t="s">
        <v>827</v>
      </c>
      <c r="C218">
        <v>0.443</v>
      </c>
      <c r="D218">
        <v>2.173</v>
      </c>
      <c r="E218">
        <v>0</v>
      </c>
      <c r="F218">
        <v>0</v>
      </c>
    </row>
    <row r="219" spans="1:6" x14ac:dyDescent="0.35">
      <c r="A219">
        <v>441239</v>
      </c>
      <c r="B219" t="s">
        <v>828</v>
      </c>
      <c r="C219">
        <v>0.443</v>
      </c>
      <c r="D219">
        <v>2.173</v>
      </c>
      <c r="E219">
        <v>0</v>
      </c>
      <c r="F219">
        <v>0</v>
      </c>
    </row>
    <row r="220" spans="1:6" x14ac:dyDescent="0.35">
      <c r="A220">
        <v>441239</v>
      </c>
      <c r="B220" t="s">
        <v>829</v>
      </c>
      <c r="C220">
        <v>0.443</v>
      </c>
      <c r="D220">
        <v>2.173</v>
      </c>
      <c r="E220">
        <v>0</v>
      </c>
      <c r="F220">
        <v>0</v>
      </c>
    </row>
    <row r="221" spans="1:6" x14ac:dyDescent="0.35">
      <c r="A221">
        <v>441294</v>
      </c>
      <c r="B221" t="s">
        <v>827</v>
      </c>
      <c r="C221">
        <v>0.45</v>
      </c>
      <c r="D221">
        <v>1.6639999999999999</v>
      </c>
      <c r="E221">
        <v>0</v>
      </c>
      <c r="F221">
        <v>0</v>
      </c>
    </row>
    <row r="222" spans="1:6" x14ac:dyDescent="0.35">
      <c r="A222">
        <v>441294</v>
      </c>
      <c r="B222" t="s">
        <v>828</v>
      </c>
      <c r="C222">
        <v>0.45</v>
      </c>
      <c r="D222">
        <v>1.6639999999999999</v>
      </c>
      <c r="E222">
        <v>0</v>
      </c>
      <c r="F222">
        <v>0</v>
      </c>
    </row>
    <row r="223" spans="1:6" x14ac:dyDescent="0.35">
      <c r="A223">
        <v>441294</v>
      </c>
      <c r="B223" t="s">
        <v>829</v>
      </c>
      <c r="C223">
        <v>0.45</v>
      </c>
      <c r="D223">
        <v>1.6639999999999999</v>
      </c>
      <c r="E223">
        <v>0</v>
      </c>
      <c r="F223">
        <v>0</v>
      </c>
    </row>
    <row r="224" spans="1:6" x14ac:dyDescent="0.35">
      <c r="A224">
        <v>441299</v>
      </c>
      <c r="B224" t="s">
        <v>827</v>
      </c>
      <c r="C224">
        <v>0.41399999999999998</v>
      </c>
      <c r="D224">
        <v>1.532</v>
      </c>
      <c r="E224">
        <v>0</v>
      </c>
      <c r="F224">
        <v>0</v>
      </c>
    </row>
    <row r="225" spans="1:6" x14ac:dyDescent="0.35">
      <c r="A225">
        <v>441299</v>
      </c>
      <c r="B225" t="s">
        <v>828</v>
      </c>
      <c r="C225">
        <v>0.41499999999999998</v>
      </c>
      <c r="D225">
        <v>1.534</v>
      </c>
      <c r="E225">
        <v>0</v>
      </c>
      <c r="F225">
        <v>0</v>
      </c>
    </row>
    <row r="226" spans="1:6" x14ac:dyDescent="0.35">
      <c r="A226">
        <v>441299</v>
      </c>
      <c r="B226" t="s">
        <v>829</v>
      </c>
      <c r="C226">
        <v>0.41499999999999998</v>
      </c>
      <c r="D226">
        <v>1.534</v>
      </c>
      <c r="E226">
        <v>0</v>
      </c>
      <c r="F226">
        <v>0</v>
      </c>
    </row>
    <row r="227" spans="1:6" x14ac:dyDescent="0.35">
      <c r="A227">
        <v>441300</v>
      </c>
      <c r="B227" t="s">
        <v>827</v>
      </c>
      <c r="C227">
        <v>0.38700000000000001</v>
      </c>
      <c r="D227">
        <v>1.43</v>
      </c>
      <c r="E227">
        <v>0</v>
      </c>
      <c r="F227">
        <v>0</v>
      </c>
    </row>
    <row r="228" spans="1:6" x14ac:dyDescent="0.35">
      <c r="A228">
        <v>441300</v>
      </c>
      <c r="B228" t="s">
        <v>828</v>
      </c>
      <c r="C228">
        <v>0.38700000000000001</v>
      </c>
      <c r="D228">
        <v>1.43</v>
      </c>
      <c r="E228">
        <v>0</v>
      </c>
      <c r="F228">
        <v>0</v>
      </c>
    </row>
    <row r="229" spans="1:6" x14ac:dyDescent="0.35">
      <c r="A229">
        <v>441300</v>
      </c>
      <c r="B229" t="s">
        <v>829</v>
      </c>
      <c r="C229">
        <v>0.38700000000000001</v>
      </c>
      <c r="D229">
        <v>1.43</v>
      </c>
      <c r="E229">
        <v>0</v>
      </c>
      <c r="F229">
        <v>0</v>
      </c>
    </row>
    <row r="230" spans="1:6" x14ac:dyDescent="0.35">
      <c r="A230">
        <v>441400</v>
      </c>
      <c r="B230" t="s">
        <v>827</v>
      </c>
      <c r="C230">
        <v>0.36799999999999999</v>
      </c>
      <c r="D230">
        <v>1.3240000000000001</v>
      </c>
      <c r="E230">
        <v>0</v>
      </c>
      <c r="F230">
        <v>0</v>
      </c>
    </row>
    <row r="231" spans="1:6" x14ac:dyDescent="0.35">
      <c r="A231">
        <v>441400</v>
      </c>
      <c r="B231" t="s">
        <v>828</v>
      </c>
      <c r="C231">
        <v>0.36799999999999999</v>
      </c>
      <c r="D231">
        <v>1.3240000000000001</v>
      </c>
      <c r="E231">
        <v>0</v>
      </c>
      <c r="F231">
        <v>0</v>
      </c>
    </row>
    <row r="232" spans="1:6" x14ac:dyDescent="0.35">
      <c r="A232">
        <v>441400</v>
      </c>
      <c r="B232" t="s">
        <v>829</v>
      </c>
      <c r="C232">
        <v>0.36799999999999999</v>
      </c>
      <c r="D232">
        <v>1.3240000000000001</v>
      </c>
      <c r="E232">
        <v>0</v>
      </c>
      <c r="F232">
        <v>0</v>
      </c>
    </row>
    <row r="233" spans="1:6" x14ac:dyDescent="0.35">
      <c r="A233">
        <v>441510</v>
      </c>
      <c r="B233" t="s">
        <v>827</v>
      </c>
      <c r="C233">
        <v>0.42299999999999999</v>
      </c>
      <c r="D233">
        <v>1.5649999999999999</v>
      </c>
      <c r="E233">
        <v>0</v>
      </c>
      <c r="F233">
        <v>0</v>
      </c>
    </row>
    <row r="234" spans="1:6" x14ac:dyDescent="0.35">
      <c r="A234">
        <v>441510</v>
      </c>
      <c r="B234" t="s">
        <v>828</v>
      </c>
      <c r="C234">
        <v>0.42299999999999999</v>
      </c>
      <c r="D234">
        <v>1.5649999999999999</v>
      </c>
      <c r="E234">
        <v>0</v>
      </c>
      <c r="F234">
        <v>0</v>
      </c>
    </row>
    <row r="235" spans="1:6" x14ac:dyDescent="0.35">
      <c r="A235">
        <v>441510</v>
      </c>
      <c r="B235" t="s">
        <v>829</v>
      </c>
      <c r="C235">
        <v>0.42299999999999999</v>
      </c>
      <c r="D235">
        <v>1.5649999999999999</v>
      </c>
      <c r="E235">
        <v>0</v>
      </c>
      <c r="F235">
        <v>0</v>
      </c>
    </row>
    <row r="236" spans="1:6" x14ac:dyDescent="0.35">
      <c r="A236">
        <v>441520</v>
      </c>
      <c r="B236" t="s">
        <v>827</v>
      </c>
      <c r="C236">
        <v>0.40400000000000003</v>
      </c>
      <c r="D236">
        <v>1.4950000000000001</v>
      </c>
      <c r="E236">
        <v>0</v>
      </c>
      <c r="F236">
        <v>0</v>
      </c>
    </row>
    <row r="237" spans="1:6" x14ac:dyDescent="0.35">
      <c r="A237">
        <v>441520</v>
      </c>
      <c r="B237" t="s">
        <v>828</v>
      </c>
      <c r="C237">
        <v>0.40400000000000003</v>
      </c>
      <c r="D237">
        <v>1.4950000000000001</v>
      </c>
      <c r="E237">
        <v>0</v>
      </c>
      <c r="F237">
        <v>0</v>
      </c>
    </row>
    <row r="238" spans="1:6" x14ac:dyDescent="0.35">
      <c r="A238">
        <v>441520</v>
      </c>
      <c r="B238" t="s">
        <v>829</v>
      </c>
      <c r="C238">
        <v>0.40400000000000003</v>
      </c>
      <c r="D238">
        <v>1.4950000000000001</v>
      </c>
      <c r="E238">
        <v>0</v>
      </c>
      <c r="F238">
        <v>0</v>
      </c>
    </row>
    <row r="239" spans="1:6" x14ac:dyDescent="0.35">
      <c r="A239">
        <v>441600</v>
      </c>
      <c r="B239" t="s">
        <v>827</v>
      </c>
      <c r="C239">
        <v>0.35299999999999998</v>
      </c>
      <c r="D239">
        <v>1.3069999999999999</v>
      </c>
      <c r="E239">
        <v>0</v>
      </c>
      <c r="F239">
        <v>0</v>
      </c>
    </row>
    <row r="240" spans="1:6" x14ac:dyDescent="0.35">
      <c r="A240">
        <v>441600</v>
      </c>
      <c r="B240" t="s">
        <v>828</v>
      </c>
      <c r="C240">
        <v>0.35299999999999998</v>
      </c>
      <c r="D240">
        <v>1.3069999999999999</v>
      </c>
      <c r="E240">
        <v>0</v>
      </c>
      <c r="F240">
        <v>0</v>
      </c>
    </row>
    <row r="241" spans="1:6" x14ac:dyDescent="0.35">
      <c r="A241">
        <v>441600</v>
      </c>
      <c r="B241" t="s">
        <v>829</v>
      </c>
      <c r="C241">
        <v>0.35299999999999998</v>
      </c>
      <c r="D241">
        <v>1.3069999999999999</v>
      </c>
      <c r="E241">
        <v>0</v>
      </c>
      <c r="F241">
        <v>0</v>
      </c>
    </row>
    <row r="242" spans="1:6" x14ac:dyDescent="0.35">
      <c r="A242">
        <v>441700</v>
      </c>
      <c r="B242" t="s">
        <v>827</v>
      </c>
      <c r="C242">
        <v>0.35299999999999998</v>
      </c>
      <c r="D242">
        <v>1.3049999999999999</v>
      </c>
      <c r="E242">
        <v>0</v>
      </c>
      <c r="F242">
        <v>0</v>
      </c>
    </row>
    <row r="243" spans="1:6" x14ac:dyDescent="0.35">
      <c r="A243">
        <v>441700</v>
      </c>
      <c r="B243" t="s">
        <v>828</v>
      </c>
      <c r="C243">
        <v>0.35299999999999998</v>
      </c>
      <c r="D243">
        <v>1.3049999999999999</v>
      </c>
      <c r="E243">
        <v>0</v>
      </c>
      <c r="F243">
        <v>0</v>
      </c>
    </row>
    <row r="244" spans="1:6" x14ac:dyDescent="0.35">
      <c r="A244">
        <v>441700</v>
      </c>
      <c r="B244" t="s">
        <v>829</v>
      </c>
      <c r="C244">
        <v>0.35299999999999998</v>
      </c>
      <c r="D244">
        <v>1.3049999999999999</v>
      </c>
      <c r="E244">
        <v>0</v>
      </c>
      <c r="F244">
        <v>0</v>
      </c>
    </row>
    <row r="245" spans="1:6" x14ac:dyDescent="0.35">
      <c r="A245">
        <v>441810</v>
      </c>
      <c r="B245" t="s">
        <v>827</v>
      </c>
      <c r="C245">
        <v>0.187</v>
      </c>
      <c r="D245">
        <v>0.752</v>
      </c>
      <c r="E245">
        <v>0</v>
      </c>
      <c r="F245">
        <v>0</v>
      </c>
    </row>
    <row r="246" spans="1:6" x14ac:dyDescent="0.35">
      <c r="A246">
        <v>441810</v>
      </c>
      <c r="B246" t="s">
        <v>828</v>
      </c>
      <c r="C246">
        <v>0.187</v>
      </c>
      <c r="D246">
        <v>0.752</v>
      </c>
      <c r="E246">
        <v>0</v>
      </c>
      <c r="F246">
        <v>0</v>
      </c>
    </row>
    <row r="247" spans="1:6" x14ac:dyDescent="0.35">
      <c r="A247">
        <v>441810</v>
      </c>
      <c r="B247" t="s">
        <v>829</v>
      </c>
      <c r="C247">
        <v>0.187</v>
      </c>
      <c r="D247">
        <v>0.752</v>
      </c>
      <c r="E247">
        <v>0</v>
      </c>
      <c r="F247">
        <v>0</v>
      </c>
    </row>
    <row r="248" spans="1:6" x14ac:dyDescent="0.35">
      <c r="A248">
        <v>441820</v>
      </c>
      <c r="B248" t="s">
        <v>827</v>
      </c>
      <c r="C248">
        <v>0.39400000000000002</v>
      </c>
      <c r="D248">
        <v>1.587</v>
      </c>
      <c r="E248">
        <v>0</v>
      </c>
      <c r="F248">
        <v>0</v>
      </c>
    </row>
    <row r="249" spans="1:6" x14ac:dyDescent="0.35">
      <c r="A249">
        <v>441820</v>
      </c>
      <c r="B249" t="s">
        <v>828</v>
      </c>
      <c r="C249">
        <v>0.39400000000000002</v>
      </c>
      <c r="D249">
        <v>1.587</v>
      </c>
      <c r="E249">
        <v>0</v>
      </c>
      <c r="F249">
        <v>0</v>
      </c>
    </row>
    <row r="250" spans="1:6" x14ac:dyDescent="0.35">
      <c r="A250">
        <v>441820</v>
      </c>
      <c r="B250" t="s">
        <v>829</v>
      </c>
      <c r="C250">
        <v>0.39400000000000002</v>
      </c>
      <c r="D250">
        <v>1.587</v>
      </c>
      <c r="E250">
        <v>0</v>
      </c>
      <c r="F250">
        <v>0</v>
      </c>
    </row>
    <row r="251" spans="1:6" x14ac:dyDescent="0.35">
      <c r="A251">
        <v>441840</v>
      </c>
      <c r="B251" t="s">
        <v>827</v>
      </c>
      <c r="C251">
        <v>0.432</v>
      </c>
      <c r="D251">
        <v>1.599</v>
      </c>
      <c r="E251">
        <v>0</v>
      </c>
      <c r="F251">
        <v>0</v>
      </c>
    </row>
    <row r="252" spans="1:6" x14ac:dyDescent="0.35">
      <c r="A252">
        <v>441840</v>
      </c>
      <c r="B252" t="s">
        <v>828</v>
      </c>
      <c r="C252">
        <v>0.432</v>
      </c>
      <c r="D252">
        <v>1.599</v>
      </c>
      <c r="E252">
        <v>0</v>
      </c>
      <c r="F252">
        <v>0</v>
      </c>
    </row>
    <row r="253" spans="1:6" x14ac:dyDescent="0.35">
      <c r="A253">
        <v>441840</v>
      </c>
      <c r="B253" t="s">
        <v>829</v>
      </c>
      <c r="C253">
        <v>0.432</v>
      </c>
      <c r="D253">
        <v>1.599</v>
      </c>
      <c r="E253">
        <v>0</v>
      </c>
      <c r="F253">
        <v>0</v>
      </c>
    </row>
    <row r="254" spans="1:6" x14ac:dyDescent="0.35">
      <c r="A254">
        <v>441850</v>
      </c>
      <c r="B254" t="s">
        <v>827</v>
      </c>
      <c r="C254">
        <v>0.432</v>
      </c>
      <c r="D254">
        <v>1.599</v>
      </c>
      <c r="E254">
        <v>0</v>
      </c>
      <c r="F254">
        <v>0</v>
      </c>
    </row>
    <row r="255" spans="1:6" x14ac:dyDescent="0.35">
      <c r="A255">
        <v>441850</v>
      </c>
      <c r="B255" t="s">
        <v>828</v>
      </c>
      <c r="C255">
        <v>0.432</v>
      </c>
      <c r="D255">
        <v>1.599</v>
      </c>
      <c r="E255">
        <v>0</v>
      </c>
      <c r="F255">
        <v>0</v>
      </c>
    </row>
    <row r="256" spans="1:6" x14ac:dyDescent="0.35">
      <c r="A256">
        <v>441850</v>
      </c>
      <c r="B256" t="s">
        <v>829</v>
      </c>
      <c r="C256">
        <v>0.432</v>
      </c>
      <c r="D256">
        <v>1.599</v>
      </c>
      <c r="E256">
        <v>0</v>
      </c>
      <c r="F256">
        <v>0</v>
      </c>
    </row>
    <row r="257" spans="1:6" x14ac:dyDescent="0.35">
      <c r="A257">
        <v>441860</v>
      </c>
      <c r="B257" t="s">
        <v>827</v>
      </c>
      <c r="C257">
        <v>0.45200000000000001</v>
      </c>
      <c r="D257">
        <v>1.67</v>
      </c>
      <c r="E257">
        <v>0</v>
      </c>
      <c r="F257">
        <v>0</v>
      </c>
    </row>
    <row r="258" spans="1:6" x14ac:dyDescent="0.35">
      <c r="A258">
        <v>441860</v>
      </c>
      <c r="B258" t="s">
        <v>828</v>
      </c>
      <c r="C258">
        <v>0.45200000000000001</v>
      </c>
      <c r="D258">
        <v>1.67</v>
      </c>
      <c r="E258">
        <v>0</v>
      </c>
      <c r="F258">
        <v>0</v>
      </c>
    </row>
    <row r="259" spans="1:6" x14ac:dyDescent="0.35">
      <c r="A259">
        <v>441860</v>
      </c>
      <c r="B259" t="s">
        <v>829</v>
      </c>
      <c r="C259">
        <v>0.45200000000000001</v>
      </c>
      <c r="D259">
        <v>1.67</v>
      </c>
      <c r="E259">
        <v>0</v>
      </c>
      <c r="F259">
        <v>0</v>
      </c>
    </row>
    <row r="260" spans="1:6" x14ac:dyDescent="0.35">
      <c r="A260">
        <v>441871</v>
      </c>
      <c r="B260" t="s">
        <v>827</v>
      </c>
      <c r="C260">
        <v>0.47899999999999998</v>
      </c>
      <c r="D260">
        <v>1.77</v>
      </c>
      <c r="E260">
        <v>0</v>
      </c>
      <c r="F260">
        <v>0</v>
      </c>
    </row>
    <row r="261" spans="1:6" x14ac:dyDescent="0.35">
      <c r="A261">
        <v>441871</v>
      </c>
      <c r="B261" t="s">
        <v>828</v>
      </c>
      <c r="C261">
        <v>0.47899999999999998</v>
      </c>
      <c r="D261">
        <v>1.77</v>
      </c>
      <c r="E261">
        <v>0</v>
      </c>
      <c r="F261">
        <v>0</v>
      </c>
    </row>
    <row r="262" spans="1:6" x14ac:dyDescent="0.35">
      <c r="A262">
        <v>441872</v>
      </c>
      <c r="B262" t="s">
        <v>827</v>
      </c>
      <c r="C262">
        <v>0.45500000000000002</v>
      </c>
      <c r="D262">
        <v>1.681</v>
      </c>
      <c r="E262">
        <v>0</v>
      </c>
      <c r="F262">
        <v>0</v>
      </c>
    </row>
    <row r="263" spans="1:6" x14ac:dyDescent="0.35">
      <c r="A263">
        <v>441872</v>
      </c>
      <c r="B263" t="s">
        <v>828</v>
      </c>
      <c r="C263">
        <v>0.45500000000000002</v>
      </c>
      <c r="D263">
        <v>1.681</v>
      </c>
      <c r="E263">
        <v>0</v>
      </c>
      <c r="F263">
        <v>0</v>
      </c>
    </row>
    <row r="264" spans="1:6" x14ac:dyDescent="0.35">
      <c r="A264">
        <v>441873</v>
      </c>
      <c r="B264" t="s">
        <v>829</v>
      </c>
      <c r="C264">
        <v>0.47099999999999997</v>
      </c>
      <c r="D264">
        <v>1.577</v>
      </c>
      <c r="E264">
        <v>0</v>
      </c>
      <c r="F264">
        <v>0</v>
      </c>
    </row>
    <row r="265" spans="1:6" x14ac:dyDescent="0.35">
      <c r="A265">
        <v>441874</v>
      </c>
      <c r="B265" t="s">
        <v>829</v>
      </c>
      <c r="C265">
        <v>0.47899999999999998</v>
      </c>
      <c r="D265">
        <v>1.77</v>
      </c>
      <c r="E265">
        <v>0</v>
      </c>
      <c r="F265">
        <v>0</v>
      </c>
    </row>
    <row r="266" spans="1:6" x14ac:dyDescent="0.35">
      <c r="A266">
        <v>441875</v>
      </c>
      <c r="B266" t="s">
        <v>829</v>
      </c>
      <c r="C266">
        <v>0.45500000000000002</v>
      </c>
      <c r="D266">
        <v>1.681</v>
      </c>
      <c r="E266">
        <v>0</v>
      </c>
      <c r="F266">
        <v>0</v>
      </c>
    </row>
    <row r="267" spans="1:6" x14ac:dyDescent="0.35">
      <c r="A267">
        <v>441879</v>
      </c>
      <c r="B267" t="s">
        <v>827</v>
      </c>
      <c r="C267">
        <v>0.47599999999999998</v>
      </c>
      <c r="D267">
        <v>1.76</v>
      </c>
      <c r="E267">
        <v>0</v>
      </c>
      <c r="F267">
        <v>0</v>
      </c>
    </row>
    <row r="268" spans="1:6" x14ac:dyDescent="0.35">
      <c r="A268">
        <v>441879</v>
      </c>
      <c r="B268" t="s">
        <v>828</v>
      </c>
      <c r="C268">
        <v>0.47599999999999998</v>
      </c>
      <c r="D268">
        <v>1.76</v>
      </c>
      <c r="E268">
        <v>0</v>
      </c>
      <c r="F268">
        <v>0</v>
      </c>
    </row>
    <row r="269" spans="1:6" x14ac:dyDescent="0.35">
      <c r="A269">
        <v>441879</v>
      </c>
      <c r="B269" t="s">
        <v>829</v>
      </c>
      <c r="C269">
        <v>0.47599999999999998</v>
      </c>
      <c r="D269">
        <v>1.76</v>
      </c>
      <c r="E269">
        <v>0</v>
      </c>
      <c r="F269">
        <v>0</v>
      </c>
    </row>
    <row r="270" spans="1:6" x14ac:dyDescent="0.35">
      <c r="A270">
        <v>441890</v>
      </c>
      <c r="B270" t="s">
        <v>827</v>
      </c>
      <c r="C270">
        <v>0.45700000000000002</v>
      </c>
      <c r="D270">
        <v>1.966</v>
      </c>
      <c r="E270">
        <v>0</v>
      </c>
      <c r="F270">
        <v>0</v>
      </c>
    </row>
    <row r="271" spans="1:6" x14ac:dyDescent="0.35">
      <c r="A271">
        <v>441890</v>
      </c>
      <c r="B271" t="s">
        <v>828</v>
      </c>
      <c r="C271">
        <v>0.45700000000000002</v>
      </c>
      <c r="D271">
        <v>1.966</v>
      </c>
      <c r="E271">
        <v>0</v>
      </c>
      <c r="F271">
        <v>0</v>
      </c>
    </row>
    <row r="272" spans="1:6" x14ac:dyDescent="0.35">
      <c r="A272">
        <v>441891</v>
      </c>
      <c r="B272" t="s">
        <v>829</v>
      </c>
      <c r="C272">
        <v>0.45100000000000001</v>
      </c>
      <c r="D272">
        <v>1.5089999999999999</v>
      </c>
      <c r="E272">
        <v>0</v>
      </c>
      <c r="F272">
        <v>0</v>
      </c>
    </row>
    <row r="273" spans="1:6" x14ac:dyDescent="0.35">
      <c r="A273">
        <v>441899</v>
      </c>
      <c r="B273" t="s">
        <v>829</v>
      </c>
      <c r="C273">
        <v>0.45700000000000002</v>
      </c>
      <c r="D273">
        <v>1.966</v>
      </c>
      <c r="E273">
        <v>0</v>
      </c>
      <c r="F273">
        <v>0</v>
      </c>
    </row>
    <row r="274" spans="1:6" x14ac:dyDescent="0.35">
      <c r="A274">
        <v>441900</v>
      </c>
      <c r="B274" t="s">
        <v>827</v>
      </c>
      <c r="C274">
        <v>0.42099999999999999</v>
      </c>
      <c r="D274">
        <v>1.512</v>
      </c>
      <c r="E274">
        <v>0</v>
      </c>
      <c r="F274">
        <v>0</v>
      </c>
    </row>
    <row r="275" spans="1:6" x14ac:dyDescent="0.35">
      <c r="A275">
        <v>441900</v>
      </c>
      <c r="B275" t="s">
        <v>828</v>
      </c>
      <c r="C275">
        <v>0.42099999999999999</v>
      </c>
      <c r="D275">
        <v>1.512</v>
      </c>
      <c r="E275">
        <v>0</v>
      </c>
      <c r="F275">
        <v>0</v>
      </c>
    </row>
    <row r="276" spans="1:6" x14ac:dyDescent="0.35">
      <c r="A276">
        <v>441911</v>
      </c>
      <c r="B276" t="s">
        <v>829</v>
      </c>
      <c r="C276">
        <v>0.47199999999999998</v>
      </c>
      <c r="D276">
        <v>1.5780000000000001</v>
      </c>
      <c r="E276">
        <v>0</v>
      </c>
      <c r="F276">
        <v>0</v>
      </c>
    </row>
    <row r="277" spans="1:6" x14ac:dyDescent="0.35">
      <c r="A277">
        <v>441912</v>
      </c>
      <c r="B277" t="s">
        <v>829</v>
      </c>
      <c r="C277">
        <v>0.47199999999999998</v>
      </c>
      <c r="D277">
        <v>1.5780000000000001</v>
      </c>
      <c r="E277">
        <v>0</v>
      </c>
      <c r="F277">
        <v>0</v>
      </c>
    </row>
    <row r="278" spans="1:6" x14ac:dyDescent="0.35">
      <c r="A278">
        <v>441919</v>
      </c>
      <c r="B278" t="s">
        <v>829</v>
      </c>
      <c r="C278">
        <v>0.41899999999999998</v>
      </c>
      <c r="D278">
        <v>1.399</v>
      </c>
      <c r="E278">
        <v>0</v>
      </c>
      <c r="F278">
        <v>0</v>
      </c>
    </row>
    <row r="279" spans="1:6" x14ac:dyDescent="0.35">
      <c r="A279">
        <v>441990</v>
      </c>
      <c r="B279" t="s">
        <v>829</v>
      </c>
      <c r="C279">
        <v>0.42099999999999999</v>
      </c>
      <c r="D279">
        <v>1.512</v>
      </c>
      <c r="E279">
        <v>0</v>
      </c>
      <c r="F279">
        <v>0</v>
      </c>
    </row>
    <row r="280" spans="1:6" x14ac:dyDescent="0.35">
      <c r="A280">
        <v>442010</v>
      </c>
      <c r="B280" t="s">
        <v>827</v>
      </c>
      <c r="C280">
        <v>0.46700000000000003</v>
      </c>
      <c r="D280">
        <v>1.6779999999999999</v>
      </c>
      <c r="E280">
        <v>0</v>
      </c>
      <c r="F280">
        <v>0</v>
      </c>
    </row>
    <row r="281" spans="1:6" x14ac:dyDescent="0.35">
      <c r="A281">
        <v>442010</v>
      </c>
      <c r="B281" t="s">
        <v>828</v>
      </c>
      <c r="C281">
        <v>0.46700000000000003</v>
      </c>
      <c r="D281">
        <v>1.6779999999999999</v>
      </c>
      <c r="E281">
        <v>0</v>
      </c>
      <c r="F281">
        <v>0</v>
      </c>
    </row>
    <row r="282" spans="1:6" x14ac:dyDescent="0.35">
      <c r="A282">
        <v>442010</v>
      </c>
      <c r="B282" t="s">
        <v>829</v>
      </c>
      <c r="C282">
        <v>0.46700000000000003</v>
      </c>
      <c r="D282">
        <v>1.6779999999999999</v>
      </c>
      <c r="E282">
        <v>0</v>
      </c>
      <c r="F282">
        <v>0</v>
      </c>
    </row>
    <row r="283" spans="1:6" x14ac:dyDescent="0.35">
      <c r="A283">
        <v>442090</v>
      </c>
      <c r="B283" t="s">
        <v>827</v>
      </c>
      <c r="C283">
        <v>0.43099999999999999</v>
      </c>
      <c r="D283">
        <v>1.5640000000000001</v>
      </c>
      <c r="E283">
        <v>0</v>
      </c>
      <c r="F283">
        <v>0</v>
      </c>
    </row>
    <row r="284" spans="1:6" x14ac:dyDescent="0.35">
      <c r="A284">
        <v>442090</v>
      </c>
      <c r="B284" t="s">
        <v>828</v>
      </c>
      <c r="C284">
        <v>0.43099999999999999</v>
      </c>
      <c r="D284">
        <v>1.5640000000000001</v>
      </c>
      <c r="E284">
        <v>0</v>
      </c>
      <c r="F284">
        <v>0</v>
      </c>
    </row>
    <row r="285" spans="1:6" x14ac:dyDescent="0.35">
      <c r="A285">
        <v>442090</v>
      </c>
      <c r="B285" t="s">
        <v>829</v>
      </c>
      <c r="C285">
        <v>0.43099999999999999</v>
      </c>
      <c r="D285">
        <v>1.5640000000000001</v>
      </c>
      <c r="E285">
        <v>0</v>
      </c>
      <c r="F285">
        <v>0</v>
      </c>
    </row>
    <row r="286" spans="1:6" x14ac:dyDescent="0.35">
      <c r="A286">
        <v>442110</v>
      </c>
      <c r="B286" t="s">
        <v>827</v>
      </c>
      <c r="C286">
        <v>0.4</v>
      </c>
      <c r="D286">
        <v>1.478</v>
      </c>
      <c r="E286">
        <v>0</v>
      </c>
      <c r="F286">
        <v>0</v>
      </c>
    </row>
    <row r="287" spans="1:6" x14ac:dyDescent="0.35">
      <c r="A287">
        <v>442110</v>
      </c>
      <c r="B287" t="s">
        <v>828</v>
      </c>
      <c r="C287">
        <v>0.4</v>
      </c>
      <c r="D287">
        <v>1.478</v>
      </c>
      <c r="E287">
        <v>0</v>
      </c>
      <c r="F287">
        <v>0</v>
      </c>
    </row>
    <row r="288" spans="1:6" x14ac:dyDescent="0.35">
      <c r="A288">
        <v>442110</v>
      </c>
      <c r="B288" t="s">
        <v>829</v>
      </c>
      <c r="C288">
        <v>0.4</v>
      </c>
      <c r="D288">
        <v>1.478</v>
      </c>
      <c r="E288">
        <v>0</v>
      </c>
      <c r="F288">
        <v>0</v>
      </c>
    </row>
    <row r="289" spans="1:6" x14ac:dyDescent="0.35">
      <c r="A289">
        <v>442190</v>
      </c>
      <c r="B289" t="s">
        <v>827</v>
      </c>
      <c r="C289">
        <v>0.36799999999999999</v>
      </c>
      <c r="D289">
        <v>1.3640000000000001</v>
      </c>
      <c r="E289">
        <v>0</v>
      </c>
      <c r="F289">
        <v>0</v>
      </c>
    </row>
    <row r="290" spans="1:6" x14ac:dyDescent="0.35">
      <c r="A290">
        <v>442190</v>
      </c>
      <c r="B290" t="s">
        <v>828</v>
      </c>
      <c r="C290">
        <v>0.38100000000000001</v>
      </c>
      <c r="D290">
        <v>1.409</v>
      </c>
      <c r="E290">
        <v>0</v>
      </c>
      <c r="F290">
        <v>0</v>
      </c>
    </row>
    <row r="291" spans="1:6" x14ac:dyDescent="0.35">
      <c r="A291">
        <v>442191</v>
      </c>
      <c r="B291" t="s">
        <v>829</v>
      </c>
      <c r="C291">
        <v>0.374</v>
      </c>
      <c r="D291">
        <v>1.25</v>
      </c>
      <c r="E291">
        <v>0</v>
      </c>
      <c r="F291">
        <v>0</v>
      </c>
    </row>
    <row r="292" spans="1:6" x14ac:dyDescent="0.35">
      <c r="A292">
        <v>442199</v>
      </c>
      <c r="B292" t="s">
        <v>829</v>
      </c>
      <c r="C292">
        <v>0.38200000000000001</v>
      </c>
      <c r="D292">
        <v>1.4119999999999999</v>
      </c>
      <c r="E292">
        <v>0</v>
      </c>
      <c r="F292">
        <v>0</v>
      </c>
    </row>
    <row r="293" spans="1:6" x14ac:dyDescent="0.35">
      <c r="A293">
        <v>470100</v>
      </c>
      <c r="B293" t="s">
        <v>827</v>
      </c>
      <c r="C293">
        <v>0</v>
      </c>
      <c r="D293">
        <v>0</v>
      </c>
      <c r="E293">
        <v>4.6500000000000003E-4</v>
      </c>
      <c r="F293" s="10">
        <v>1.9239999999999999E-3</v>
      </c>
    </row>
    <row r="294" spans="1:6" x14ac:dyDescent="0.35">
      <c r="A294">
        <v>470100</v>
      </c>
      <c r="B294" t="s">
        <v>828</v>
      </c>
      <c r="C294">
        <v>0</v>
      </c>
      <c r="D294">
        <v>0</v>
      </c>
      <c r="E294">
        <v>4.6500000000000003E-4</v>
      </c>
      <c r="F294" s="10">
        <v>1.9239999999999999E-3</v>
      </c>
    </row>
    <row r="295" spans="1:6" x14ac:dyDescent="0.35">
      <c r="A295">
        <v>470100</v>
      </c>
      <c r="B295" t="s">
        <v>829</v>
      </c>
      <c r="C295">
        <v>0</v>
      </c>
      <c r="D295">
        <v>0</v>
      </c>
      <c r="E295">
        <v>4.6500000000000003E-4</v>
      </c>
      <c r="F295" s="10">
        <v>1.9239999999999999E-3</v>
      </c>
    </row>
    <row r="296" spans="1:6" x14ac:dyDescent="0.35">
      <c r="A296">
        <v>470200</v>
      </c>
      <c r="B296" t="s">
        <v>827</v>
      </c>
      <c r="C296">
        <v>0</v>
      </c>
      <c r="D296">
        <v>0</v>
      </c>
      <c r="E296">
        <v>4.0100000000000004E-4</v>
      </c>
      <c r="F296" s="10">
        <v>1.931E-3</v>
      </c>
    </row>
    <row r="297" spans="1:6" x14ac:dyDescent="0.35">
      <c r="A297">
        <v>470200</v>
      </c>
      <c r="B297" t="s">
        <v>828</v>
      </c>
      <c r="C297">
        <v>0</v>
      </c>
      <c r="D297">
        <v>0</v>
      </c>
      <c r="E297">
        <v>4.0100000000000004E-4</v>
      </c>
      <c r="F297" s="10">
        <v>1.931E-3</v>
      </c>
    </row>
    <row r="298" spans="1:6" x14ac:dyDescent="0.35">
      <c r="A298">
        <v>470200</v>
      </c>
      <c r="B298" t="s">
        <v>829</v>
      </c>
      <c r="C298">
        <v>0</v>
      </c>
      <c r="D298">
        <v>0</v>
      </c>
      <c r="E298">
        <v>4.0100000000000004E-4</v>
      </c>
      <c r="F298" s="10">
        <v>1.931E-3</v>
      </c>
    </row>
    <row r="299" spans="1:6" x14ac:dyDescent="0.35">
      <c r="A299">
        <v>470311</v>
      </c>
      <c r="B299" t="s">
        <v>827</v>
      </c>
      <c r="C299">
        <v>0</v>
      </c>
      <c r="D299">
        <v>0</v>
      </c>
      <c r="E299">
        <v>4.1099999999999996E-4</v>
      </c>
      <c r="F299" s="10">
        <v>2.3010000000000001E-3</v>
      </c>
    </row>
    <row r="300" spans="1:6" x14ac:dyDescent="0.35">
      <c r="A300">
        <v>470311</v>
      </c>
      <c r="B300" t="s">
        <v>828</v>
      </c>
      <c r="C300">
        <v>0</v>
      </c>
      <c r="D300">
        <v>0</v>
      </c>
      <c r="E300">
        <v>4.1099999999999996E-4</v>
      </c>
      <c r="F300" s="10">
        <v>2.3010000000000001E-3</v>
      </c>
    </row>
    <row r="301" spans="1:6" x14ac:dyDescent="0.35">
      <c r="A301">
        <v>470311</v>
      </c>
      <c r="B301" t="s">
        <v>829</v>
      </c>
      <c r="C301">
        <v>0</v>
      </c>
      <c r="D301">
        <v>0</v>
      </c>
      <c r="E301">
        <v>4.1099999999999996E-4</v>
      </c>
      <c r="F301" s="10">
        <v>2.3010000000000001E-3</v>
      </c>
    </row>
    <row r="302" spans="1:6" x14ac:dyDescent="0.35">
      <c r="A302">
        <v>470319</v>
      </c>
      <c r="B302" t="s">
        <v>827</v>
      </c>
      <c r="C302">
        <v>0</v>
      </c>
      <c r="D302">
        <v>0</v>
      </c>
      <c r="E302">
        <v>4.0999999999999999E-4</v>
      </c>
      <c r="F302" s="10">
        <v>1.6539999999999999E-3</v>
      </c>
    </row>
    <row r="303" spans="1:6" x14ac:dyDescent="0.35">
      <c r="A303">
        <v>470319</v>
      </c>
      <c r="B303" t="s">
        <v>828</v>
      </c>
      <c r="C303">
        <v>0</v>
      </c>
      <c r="D303">
        <v>0</v>
      </c>
      <c r="E303">
        <v>4.0999999999999999E-4</v>
      </c>
      <c r="F303" s="10">
        <v>1.6539999999999999E-3</v>
      </c>
    </row>
    <row r="304" spans="1:6" x14ac:dyDescent="0.35">
      <c r="A304">
        <v>470319</v>
      </c>
      <c r="B304" t="s">
        <v>829</v>
      </c>
      <c r="C304">
        <v>0</v>
      </c>
      <c r="D304">
        <v>0</v>
      </c>
      <c r="E304">
        <v>4.0999999999999999E-4</v>
      </c>
      <c r="F304" s="10">
        <v>1.6539999999999999E-3</v>
      </c>
    </row>
    <row r="305" spans="1:6" x14ac:dyDescent="0.35">
      <c r="A305">
        <v>470321</v>
      </c>
      <c r="B305" t="s">
        <v>827</v>
      </c>
      <c r="C305">
        <v>0</v>
      </c>
      <c r="D305">
        <v>0</v>
      </c>
      <c r="E305">
        <v>4.0100000000000004E-4</v>
      </c>
      <c r="F305" s="10">
        <v>2.3010000000000001E-3</v>
      </c>
    </row>
    <row r="306" spans="1:6" x14ac:dyDescent="0.35">
      <c r="A306">
        <v>470321</v>
      </c>
      <c r="B306" t="s">
        <v>828</v>
      </c>
      <c r="C306">
        <v>0</v>
      </c>
      <c r="D306">
        <v>0</v>
      </c>
      <c r="E306">
        <v>4.0100000000000004E-4</v>
      </c>
      <c r="F306" s="10">
        <v>2.3010000000000001E-3</v>
      </c>
    </row>
    <row r="307" spans="1:6" x14ac:dyDescent="0.35">
      <c r="A307">
        <v>470321</v>
      </c>
      <c r="B307" t="s">
        <v>829</v>
      </c>
      <c r="C307">
        <v>0</v>
      </c>
      <c r="D307">
        <v>0</v>
      </c>
      <c r="E307">
        <v>4.0100000000000004E-4</v>
      </c>
      <c r="F307" s="10">
        <v>2.3010000000000001E-3</v>
      </c>
    </row>
    <row r="308" spans="1:6" x14ac:dyDescent="0.35">
      <c r="A308">
        <v>470329</v>
      </c>
      <c r="B308" t="s">
        <v>827</v>
      </c>
      <c r="C308">
        <v>0</v>
      </c>
      <c r="D308">
        <v>0</v>
      </c>
      <c r="E308">
        <v>4.0100000000000004E-4</v>
      </c>
      <c r="F308" s="10">
        <v>1.6539999999999999E-3</v>
      </c>
    </row>
    <row r="309" spans="1:6" x14ac:dyDescent="0.35">
      <c r="A309">
        <v>470329</v>
      </c>
      <c r="B309" t="s">
        <v>828</v>
      </c>
      <c r="C309">
        <v>0</v>
      </c>
      <c r="D309">
        <v>0</v>
      </c>
      <c r="E309">
        <v>4.0100000000000004E-4</v>
      </c>
      <c r="F309" s="10">
        <v>1.6539999999999999E-3</v>
      </c>
    </row>
    <row r="310" spans="1:6" x14ac:dyDescent="0.35">
      <c r="A310">
        <v>470329</v>
      </c>
      <c r="B310" t="s">
        <v>829</v>
      </c>
      <c r="C310">
        <v>0</v>
      </c>
      <c r="D310">
        <v>0</v>
      </c>
      <c r="E310">
        <v>4.0100000000000004E-4</v>
      </c>
      <c r="F310" s="10">
        <v>1.6539999999999999E-3</v>
      </c>
    </row>
    <row r="311" spans="1:6" x14ac:dyDescent="0.35">
      <c r="A311">
        <v>470411</v>
      </c>
      <c r="B311" t="s">
        <v>827</v>
      </c>
      <c r="C311">
        <v>0</v>
      </c>
      <c r="D311">
        <v>0</v>
      </c>
      <c r="E311">
        <v>4.1099999999999996E-4</v>
      </c>
      <c r="F311" s="10">
        <v>2.3010000000000001E-3</v>
      </c>
    </row>
    <row r="312" spans="1:6" x14ac:dyDescent="0.35">
      <c r="A312">
        <v>470411</v>
      </c>
      <c r="B312" t="s">
        <v>828</v>
      </c>
      <c r="C312">
        <v>0</v>
      </c>
      <c r="D312">
        <v>0</v>
      </c>
      <c r="E312">
        <v>4.1099999999999996E-4</v>
      </c>
      <c r="F312" s="10">
        <v>2.3010000000000001E-3</v>
      </c>
    </row>
    <row r="313" spans="1:6" x14ac:dyDescent="0.35">
      <c r="A313">
        <v>470411</v>
      </c>
      <c r="B313" t="s">
        <v>829</v>
      </c>
      <c r="C313">
        <v>0</v>
      </c>
      <c r="D313">
        <v>0</v>
      </c>
      <c r="E313">
        <v>4.1099999999999996E-4</v>
      </c>
      <c r="F313" s="10">
        <v>2.3010000000000001E-3</v>
      </c>
    </row>
    <row r="314" spans="1:6" x14ac:dyDescent="0.35">
      <c r="A314">
        <v>470419</v>
      </c>
      <c r="B314" t="s">
        <v>827</v>
      </c>
      <c r="C314">
        <v>0</v>
      </c>
      <c r="D314">
        <v>0</v>
      </c>
      <c r="E314">
        <v>4.0999999999999999E-4</v>
      </c>
      <c r="F314" s="10">
        <v>1.6539999999999999E-3</v>
      </c>
    </row>
    <row r="315" spans="1:6" x14ac:dyDescent="0.35">
      <c r="A315">
        <v>470419</v>
      </c>
      <c r="B315" t="s">
        <v>828</v>
      </c>
      <c r="C315">
        <v>0</v>
      </c>
      <c r="D315">
        <v>0</v>
      </c>
      <c r="E315">
        <v>4.0999999999999999E-4</v>
      </c>
      <c r="F315" s="10">
        <v>1.6539999999999999E-3</v>
      </c>
    </row>
    <row r="316" spans="1:6" x14ac:dyDescent="0.35">
      <c r="A316">
        <v>470419</v>
      </c>
      <c r="B316" t="s">
        <v>829</v>
      </c>
      <c r="C316">
        <v>0</v>
      </c>
      <c r="D316">
        <v>0</v>
      </c>
      <c r="E316">
        <v>4.0999999999999999E-4</v>
      </c>
      <c r="F316" s="10">
        <v>1.6539999999999999E-3</v>
      </c>
    </row>
    <row r="317" spans="1:6" x14ac:dyDescent="0.35">
      <c r="A317">
        <v>470421</v>
      </c>
      <c r="B317" t="s">
        <v>827</v>
      </c>
      <c r="C317">
        <v>0</v>
      </c>
      <c r="D317">
        <v>0</v>
      </c>
      <c r="E317">
        <v>4.0100000000000004E-4</v>
      </c>
      <c r="F317" s="10">
        <v>2.3010000000000001E-3</v>
      </c>
    </row>
    <row r="318" spans="1:6" x14ac:dyDescent="0.35">
      <c r="A318">
        <v>470421</v>
      </c>
      <c r="B318" t="s">
        <v>828</v>
      </c>
      <c r="C318">
        <v>0</v>
      </c>
      <c r="D318">
        <v>0</v>
      </c>
      <c r="E318">
        <v>4.0100000000000004E-4</v>
      </c>
      <c r="F318" s="10">
        <v>2.3010000000000001E-3</v>
      </c>
    </row>
    <row r="319" spans="1:6" x14ac:dyDescent="0.35">
      <c r="A319">
        <v>470421</v>
      </c>
      <c r="B319" t="s">
        <v>829</v>
      </c>
      <c r="C319">
        <v>0</v>
      </c>
      <c r="D319">
        <v>0</v>
      </c>
      <c r="E319">
        <v>4.0100000000000004E-4</v>
      </c>
      <c r="F319" s="10">
        <v>2.3010000000000001E-3</v>
      </c>
    </row>
    <row r="320" spans="1:6" x14ac:dyDescent="0.35">
      <c r="A320">
        <v>470429</v>
      </c>
      <c r="B320" t="s">
        <v>827</v>
      </c>
      <c r="C320">
        <v>0</v>
      </c>
      <c r="D320">
        <v>0</v>
      </c>
      <c r="E320">
        <v>4.0100000000000004E-4</v>
      </c>
      <c r="F320" s="10">
        <v>1.6539999999999999E-3</v>
      </c>
    </row>
    <row r="321" spans="1:6" x14ac:dyDescent="0.35">
      <c r="A321">
        <v>470429</v>
      </c>
      <c r="B321" t="s">
        <v>828</v>
      </c>
      <c r="C321">
        <v>0</v>
      </c>
      <c r="D321">
        <v>0</v>
      </c>
      <c r="E321">
        <v>4.0100000000000004E-4</v>
      </c>
      <c r="F321" s="10">
        <v>1.6539999999999999E-3</v>
      </c>
    </row>
    <row r="322" spans="1:6" x14ac:dyDescent="0.35">
      <c r="A322">
        <v>470429</v>
      </c>
      <c r="B322" t="s">
        <v>829</v>
      </c>
      <c r="C322">
        <v>0</v>
      </c>
      <c r="D322">
        <v>0</v>
      </c>
      <c r="E322">
        <v>4.0100000000000004E-4</v>
      </c>
      <c r="F322" s="10">
        <v>1.6539999999999999E-3</v>
      </c>
    </row>
    <row r="323" spans="1:6" x14ac:dyDescent="0.35">
      <c r="A323">
        <v>470500</v>
      </c>
      <c r="B323" t="s">
        <v>827</v>
      </c>
      <c r="C323">
        <v>0</v>
      </c>
      <c r="D323">
        <v>0</v>
      </c>
      <c r="E323">
        <v>4.35E-4</v>
      </c>
      <c r="F323" s="10">
        <v>1.931E-3</v>
      </c>
    </row>
    <row r="324" spans="1:6" x14ac:dyDescent="0.35">
      <c r="A324">
        <v>470500</v>
      </c>
      <c r="B324" t="s">
        <v>828</v>
      </c>
      <c r="C324">
        <v>0</v>
      </c>
      <c r="D324">
        <v>0</v>
      </c>
      <c r="E324">
        <v>4.35E-4</v>
      </c>
      <c r="F324" s="10">
        <v>1.931E-3</v>
      </c>
    </row>
    <row r="325" spans="1:6" x14ac:dyDescent="0.35">
      <c r="A325">
        <v>470500</v>
      </c>
      <c r="B325" t="s">
        <v>829</v>
      </c>
      <c r="C325">
        <v>0</v>
      </c>
      <c r="D325">
        <v>0</v>
      </c>
      <c r="E325">
        <v>4.35E-4</v>
      </c>
      <c r="F325" s="10">
        <v>1.931E-3</v>
      </c>
    </row>
    <row r="326" spans="1:6" x14ac:dyDescent="0.35">
      <c r="A326">
        <v>470620</v>
      </c>
      <c r="B326" t="s">
        <v>827</v>
      </c>
      <c r="C326">
        <v>0</v>
      </c>
      <c r="D326">
        <v>0</v>
      </c>
      <c r="E326">
        <v>3.6199999999999996E-4</v>
      </c>
      <c r="F326" s="10">
        <v>1.6870000000000001E-3</v>
      </c>
    </row>
    <row r="327" spans="1:6" x14ac:dyDescent="0.35">
      <c r="A327">
        <v>470620</v>
      </c>
      <c r="B327" t="s">
        <v>828</v>
      </c>
      <c r="C327">
        <v>0</v>
      </c>
      <c r="D327">
        <v>0</v>
      </c>
      <c r="E327">
        <v>3.6199999999999996E-4</v>
      </c>
      <c r="F327" s="10">
        <v>1.6870000000000001E-3</v>
      </c>
    </row>
    <row r="328" spans="1:6" x14ac:dyDescent="0.35">
      <c r="A328">
        <v>470620</v>
      </c>
      <c r="B328" t="s">
        <v>829</v>
      </c>
      <c r="C328">
        <v>0</v>
      </c>
      <c r="D328">
        <v>0</v>
      </c>
      <c r="E328">
        <v>3.6199999999999996E-4</v>
      </c>
      <c r="F328" s="10">
        <v>1.6870000000000001E-3</v>
      </c>
    </row>
    <row r="329" spans="1:6" x14ac:dyDescent="0.35">
      <c r="A329">
        <v>470630</v>
      </c>
      <c r="B329" t="s">
        <v>827</v>
      </c>
      <c r="C329">
        <v>0</v>
      </c>
      <c r="D329">
        <v>0</v>
      </c>
      <c r="E329">
        <v>3.6199999999999996E-4</v>
      </c>
      <c r="F329" s="10">
        <v>1.3489999999999999E-3</v>
      </c>
    </row>
    <row r="330" spans="1:6" x14ac:dyDescent="0.35">
      <c r="A330">
        <v>470630</v>
      </c>
      <c r="B330" t="s">
        <v>828</v>
      </c>
      <c r="C330">
        <v>0</v>
      </c>
      <c r="D330">
        <v>0</v>
      </c>
      <c r="E330">
        <v>3.6199999999999996E-4</v>
      </c>
      <c r="F330" s="10">
        <v>1.3489999999999999E-3</v>
      </c>
    </row>
    <row r="331" spans="1:6" x14ac:dyDescent="0.35">
      <c r="A331">
        <v>470630</v>
      </c>
      <c r="B331" t="s">
        <v>829</v>
      </c>
      <c r="C331">
        <v>0</v>
      </c>
      <c r="D331">
        <v>0</v>
      </c>
      <c r="E331">
        <v>3.6199999999999996E-4</v>
      </c>
      <c r="F331" s="10">
        <v>1.3489999999999999E-3</v>
      </c>
    </row>
    <row r="332" spans="1:6" x14ac:dyDescent="0.35">
      <c r="A332">
        <v>470710</v>
      </c>
      <c r="B332" t="s">
        <v>827</v>
      </c>
      <c r="C332">
        <v>0.39200000000000002</v>
      </c>
      <c r="D332">
        <v>1.8240000000000001</v>
      </c>
      <c r="E332">
        <v>0</v>
      </c>
      <c r="F332">
        <v>0</v>
      </c>
    </row>
    <row r="333" spans="1:6" x14ac:dyDescent="0.35">
      <c r="A333">
        <v>470710</v>
      </c>
      <c r="B333" t="s">
        <v>828</v>
      </c>
      <c r="C333">
        <v>0.39200000000000002</v>
      </c>
      <c r="D333">
        <v>1.8240000000000001</v>
      </c>
      <c r="E333">
        <v>0</v>
      </c>
      <c r="F333">
        <v>0</v>
      </c>
    </row>
    <row r="334" spans="1:6" x14ac:dyDescent="0.35">
      <c r="A334">
        <v>470710</v>
      </c>
      <c r="B334" t="s">
        <v>829</v>
      </c>
      <c r="C334">
        <v>0.39200000000000002</v>
      </c>
      <c r="D334">
        <v>1.8240000000000001</v>
      </c>
      <c r="E334">
        <v>0</v>
      </c>
      <c r="F334">
        <v>0</v>
      </c>
    </row>
    <row r="335" spans="1:6" x14ac:dyDescent="0.35">
      <c r="A335">
        <v>470720</v>
      </c>
      <c r="B335" t="s">
        <v>827</v>
      </c>
      <c r="C335">
        <v>0.27900000000000003</v>
      </c>
      <c r="D335">
        <v>1.298</v>
      </c>
      <c r="E335">
        <v>0</v>
      </c>
      <c r="F335">
        <v>0</v>
      </c>
    </row>
    <row r="336" spans="1:6" x14ac:dyDescent="0.35">
      <c r="A336">
        <v>470720</v>
      </c>
      <c r="B336" t="s">
        <v>828</v>
      </c>
      <c r="C336">
        <v>0.27900000000000003</v>
      </c>
      <c r="D336">
        <v>1.298</v>
      </c>
      <c r="E336">
        <v>0</v>
      </c>
      <c r="F336">
        <v>0</v>
      </c>
    </row>
    <row r="337" spans="1:6" x14ac:dyDescent="0.35">
      <c r="A337">
        <v>470720</v>
      </c>
      <c r="B337" t="s">
        <v>829</v>
      </c>
      <c r="C337">
        <v>0.27900000000000003</v>
      </c>
      <c r="D337">
        <v>1.298</v>
      </c>
      <c r="E337">
        <v>0</v>
      </c>
      <c r="F337">
        <v>0</v>
      </c>
    </row>
    <row r="338" spans="1:6" x14ac:dyDescent="0.35">
      <c r="A338">
        <v>470730</v>
      </c>
      <c r="B338" t="s">
        <v>827</v>
      </c>
      <c r="C338">
        <v>0.27900000000000003</v>
      </c>
      <c r="D338">
        <v>1.298</v>
      </c>
      <c r="E338">
        <v>0</v>
      </c>
      <c r="F338">
        <v>0</v>
      </c>
    </row>
    <row r="339" spans="1:6" x14ac:dyDescent="0.35">
      <c r="A339">
        <v>470730</v>
      </c>
      <c r="B339" t="s">
        <v>828</v>
      </c>
      <c r="C339">
        <v>0.27900000000000003</v>
      </c>
      <c r="D339">
        <v>1.298</v>
      </c>
      <c r="E339">
        <v>0</v>
      </c>
      <c r="F339">
        <v>0</v>
      </c>
    </row>
    <row r="340" spans="1:6" x14ac:dyDescent="0.35">
      <c r="A340">
        <v>470730</v>
      </c>
      <c r="B340" t="s">
        <v>829</v>
      </c>
      <c r="C340">
        <v>0.27900000000000003</v>
      </c>
      <c r="D340">
        <v>1.298</v>
      </c>
      <c r="E340">
        <v>0</v>
      </c>
      <c r="F340">
        <v>0</v>
      </c>
    </row>
    <row r="341" spans="1:6" x14ac:dyDescent="0.35">
      <c r="A341">
        <v>470790</v>
      </c>
      <c r="B341" t="s">
        <v>827</v>
      </c>
      <c r="C341">
        <v>0.27200000000000002</v>
      </c>
      <c r="D341">
        <v>1.266</v>
      </c>
      <c r="E341">
        <v>0</v>
      </c>
      <c r="F341">
        <v>0</v>
      </c>
    </row>
    <row r="342" spans="1:6" x14ac:dyDescent="0.35">
      <c r="A342">
        <v>470790</v>
      </c>
      <c r="B342" t="s">
        <v>828</v>
      </c>
      <c r="C342">
        <v>0.27200000000000002</v>
      </c>
      <c r="D342">
        <v>1.266</v>
      </c>
      <c r="E342">
        <v>0</v>
      </c>
      <c r="F342">
        <v>0</v>
      </c>
    </row>
    <row r="343" spans="1:6" x14ac:dyDescent="0.35">
      <c r="A343">
        <v>470790</v>
      </c>
      <c r="B343" t="s">
        <v>829</v>
      </c>
      <c r="C343">
        <v>0.27200000000000002</v>
      </c>
      <c r="D343">
        <v>1.266</v>
      </c>
      <c r="E343">
        <v>0</v>
      </c>
      <c r="F343">
        <v>0</v>
      </c>
    </row>
    <row r="344" spans="1:6" x14ac:dyDescent="0.35">
      <c r="A344">
        <v>470799</v>
      </c>
      <c r="B344" t="s">
        <v>827</v>
      </c>
      <c r="C344">
        <v>0.27200000000000002</v>
      </c>
      <c r="D344">
        <v>1.266</v>
      </c>
      <c r="E344">
        <v>0</v>
      </c>
      <c r="F344">
        <v>0</v>
      </c>
    </row>
    <row r="345" spans="1:6" x14ac:dyDescent="0.35">
      <c r="A345">
        <v>470799</v>
      </c>
      <c r="B345" t="s">
        <v>828</v>
      </c>
      <c r="C345">
        <v>0.27200000000000002</v>
      </c>
      <c r="D345">
        <v>1.266</v>
      </c>
      <c r="E345">
        <v>0</v>
      </c>
      <c r="F345">
        <v>0</v>
      </c>
    </row>
    <row r="346" spans="1:6" x14ac:dyDescent="0.35">
      <c r="A346">
        <v>470799</v>
      </c>
      <c r="B346" t="s">
        <v>829</v>
      </c>
      <c r="C346">
        <v>0.27200000000000002</v>
      </c>
      <c r="D346">
        <v>1.266</v>
      </c>
      <c r="E346">
        <v>0</v>
      </c>
      <c r="F346">
        <v>0</v>
      </c>
    </row>
    <row r="347" spans="1:6" x14ac:dyDescent="0.35">
      <c r="A347">
        <v>480100</v>
      </c>
      <c r="B347" t="s">
        <v>827</v>
      </c>
      <c r="C347">
        <v>0.38</v>
      </c>
      <c r="D347">
        <v>1.77</v>
      </c>
      <c r="E347">
        <v>0</v>
      </c>
      <c r="F347">
        <v>0</v>
      </c>
    </row>
    <row r="348" spans="1:6" x14ac:dyDescent="0.35">
      <c r="A348">
        <v>480100</v>
      </c>
      <c r="B348" t="s">
        <v>828</v>
      </c>
      <c r="C348">
        <v>0.38</v>
      </c>
      <c r="D348">
        <v>1.77</v>
      </c>
      <c r="E348">
        <v>0</v>
      </c>
      <c r="F348">
        <v>0</v>
      </c>
    </row>
    <row r="349" spans="1:6" x14ac:dyDescent="0.35">
      <c r="A349">
        <v>480100</v>
      </c>
      <c r="B349" t="s">
        <v>829</v>
      </c>
      <c r="C349">
        <v>0.38</v>
      </c>
      <c r="D349">
        <v>1.77</v>
      </c>
      <c r="E349">
        <v>0</v>
      </c>
      <c r="F349">
        <v>0</v>
      </c>
    </row>
    <row r="350" spans="1:6" x14ac:dyDescent="0.35">
      <c r="A350">
        <v>480210</v>
      </c>
      <c r="B350" t="s">
        <v>827</v>
      </c>
      <c r="C350">
        <v>0.115</v>
      </c>
      <c r="D350">
        <v>0.53700000000000003</v>
      </c>
      <c r="E350">
        <v>0</v>
      </c>
      <c r="F350">
        <v>0</v>
      </c>
    </row>
    <row r="351" spans="1:6" x14ac:dyDescent="0.35">
      <c r="A351">
        <v>480210</v>
      </c>
      <c r="B351" t="s">
        <v>828</v>
      </c>
      <c r="C351">
        <v>0.115</v>
      </c>
      <c r="D351">
        <v>0.53700000000000003</v>
      </c>
      <c r="E351">
        <v>0</v>
      </c>
      <c r="F351">
        <v>0</v>
      </c>
    </row>
    <row r="352" spans="1:6" x14ac:dyDescent="0.35">
      <c r="A352">
        <v>480210</v>
      </c>
      <c r="B352" t="s">
        <v>829</v>
      </c>
      <c r="C352">
        <v>0.115</v>
      </c>
      <c r="D352">
        <v>0.53700000000000003</v>
      </c>
      <c r="E352">
        <v>0</v>
      </c>
      <c r="F352">
        <v>0</v>
      </c>
    </row>
    <row r="353" spans="1:6" x14ac:dyDescent="0.35">
      <c r="A353">
        <v>480220</v>
      </c>
      <c r="B353" t="s">
        <v>827</v>
      </c>
      <c r="C353">
        <v>0.35799999999999998</v>
      </c>
      <c r="D353">
        <v>1.6679999999999999</v>
      </c>
      <c r="E353">
        <v>0</v>
      </c>
      <c r="F353">
        <v>0</v>
      </c>
    </row>
    <row r="354" spans="1:6" x14ac:dyDescent="0.35">
      <c r="A354">
        <v>480220</v>
      </c>
      <c r="B354" t="s">
        <v>828</v>
      </c>
      <c r="C354">
        <v>0.35799999999999998</v>
      </c>
      <c r="D354">
        <v>1.6679999999999999</v>
      </c>
      <c r="E354">
        <v>0</v>
      </c>
      <c r="F354">
        <v>0</v>
      </c>
    </row>
    <row r="355" spans="1:6" x14ac:dyDescent="0.35">
      <c r="A355">
        <v>480220</v>
      </c>
      <c r="B355" t="s">
        <v>829</v>
      </c>
      <c r="C355">
        <v>0.35799999999999998</v>
      </c>
      <c r="D355">
        <v>1.6679999999999999</v>
      </c>
      <c r="E355">
        <v>0</v>
      </c>
      <c r="F355">
        <v>0</v>
      </c>
    </row>
    <row r="356" spans="1:6" x14ac:dyDescent="0.35">
      <c r="A356">
        <v>480240</v>
      </c>
      <c r="B356" t="s">
        <v>827</v>
      </c>
      <c r="C356">
        <v>0.33800000000000002</v>
      </c>
      <c r="D356">
        <v>1.5720000000000001</v>
      </c>
      <c r="E356">
        <v>0</v>
      </c>
      <c r="F356">
        <v>0</v>
      </c>
    </row>
    <row r="357" spans="1:6" x14ac:dyDescent="0.35">
      <c r="A357">
        <v>480240</v>
      </c>
      <c r="B357" t="s">
        <v>828</v>
      </c>
      <c r="C357">
        <v>0.33800000000000002</v>
      </c>
      <c r="D357">
        <v>1.5720000000000001</v>
      </c>
      <c r="E357">
        <v>0</v>
      </c>
      <c r="F357">
        <v>0</v>
      </c>
    </row>
    <row r="358" spans="1:6" x14ac:dyDescent="0.35">
      <c r="A358">
        <v>480240</v>
      </c>
      <c r="B358" t="s">
        <v>829</v>
      </c>
      <c r="C358">
        <v>0.33800000000000002</v>
      </c>
      <c r="D358">
        <v>1.5720000000000001</v>
      </c>
      <c r="E358">
        <v>0</v>
      </c>
      <c r="F358">
        <v>0</v>
      </c>
    </row>
    <row r="359" spans="1:6" x14ac:dyDescent="0.35">
      <c r="A359">
        <v>480254</v>
      </c>
      <c r="B359" t="s">
        <v>827</v>
      </c>
      <c r="C359">
        <v>0.35799999999999998</v>
      </c>
      <c r="D359">
        <v>1.6679999999999999</v>
      </c>
      <c r="E359">
        <v>0</v>
      </c>
      <c r="F359">
        <v>0</v>
      </c>
    </row>
    <row r="360" spans="1:6" x14ac:dyDescent="0.35">
      <c r="A360">
        <v>480254</v>
      </c>
      <c r="B360" t="s">
        <v>828</v>
      </c>
      <c r="C360">
        <v>0.35799999999999998</v>
      </c>
      <c r="D360">
        <v>1.6679999999999999</v>
      </c>
      <c r="E360">
        <v>0</v>
      </c>
      <c r="F360">
        <v>0</v>
      </c>
    </row>
    <row r="361" spans="1:6" x14ac:dyDescent="0.35">
      <c r="A361">
        <v>480254</v>
      </c>
      <c r="B361" t="s">
        <v>829</v>
      </c>
      <c r="C361">
        <v>0.35799999999999998</v>
      </c>
      <c r="D361">
        <v>1.6679999999999999</v>
      </c>
      <c r="E361">
        <v>0</v>
      </c>
      <c r="F361">
        <v>0</v>
      </c>
    </row>
    <row r="362" spans="1:6" x14ac:dyDescent="0.35">
      <c r="A362">
        <v>480255</v>
      </c>
      <c r="B362" t="s">
        <v>827</v>
      </c>
      <c r="C362">
        <v>0.35799999999999998</v>
      </c>
      <c r="D362">
        <v>1.6679999999999999</v>
      </c>
      <c r="E362">
        <v>0</v>
      </c>
      <c r="F362">
        <v>0</v>
      </c>
    </row>
    <row r="363" spans="1:6" x14ac:dyDescent="0.35">
      <c r="A363">
        <v>480255</v>
      </c>
      <c r="B363" t="s">
        <v>828</v>
      </c>
      <c r="C363">
        <v>0.35799999999999998</v>
      </c>
      <c r="D363">
        <v>1.6679999999999999</v>
      </c>
      <c r="E363">
        <v>0</v>
      </c>
      <c r="F363">
        <v>0</v>
      </c>
    </row>
    <row r="364" spans="1:6" x14ac:dyDescent="0.35">
      <c r="A364">
        <v>480255</v>
      </c>
      <c r="B364" t="s">
        <v>829</v>
      </c>
      <c r="C364">
        <v>0.35799999999999998</v>
      </c>
      <c r="D364">
        <v>1.6679999999999999</v>
      </c>
      <c r="E364">
        <v>0</v>
      </c>
      <c r="F364">
        <v>0</v>
      </c>
    </row>
    <row r="365" spans="1:6" x14ac:dyDescent="0.35">
      <c r="A365">
        <v>480256</v>
      </c>
      <c r="B365" t="s">
        <v>827</v>
      </c>
      <c r="C365">
        <v>0.35799999999999998</v>
      </c>
      <c r="D365">
        <v>1.6679999999999999</v>
      </c>
      <c r="E365">
        <v>0</v>
      </c>
      <c r="F365">
        <v>0</v>
      </c>
    </row>
    <row r="366" spans="1:6" x14ac:dyDescent="0.35">
      <c r="A366">
        <v>480256</v>
      </c>
      <c r="B366" t="s">
        <v>828</v>
      </c>
      <c r="C366">
        <v>0.35799999999999998</v>
      </c>
      <c r="D366">
        <v>1.6679999999999999</v>
      </c>
      <c r="E366">
        <v>0</v>
      </c>
      <c r="F366">
        <v>0</v>
      </c>
    </row>
    <row r="367" spans="1:6" x14ac:dyDescent="0.35">
      <c r="A367">
        <v>480256</v>
      </c>
      <c r="B367" t="s">
        <v>829</v>
      </c>
      <c r="C367">
        <v>0.35799999999999998</v>
      </c>
      <c r="D367">
        <v>1.6679999999999999</v>
      </c>
      <c r="E367">
        <v>0</v>
      </c>
      <c r="F367">
        <v>0</v>
      </c>
    </row>
    <row r="368" spans="1:6" x14ac:dyDescent="0.35">
      <c r="A368">
        <v>480257</v>
      </c>
      <c r="B368" t="s">
        <v>827</v>
      </c>
      <c r="C368">
        <v>0.35799999999999998</v>
      </c>
      <c r="D368">
        <v>1.6679999999999999</v>
      </c>
      <c r="E368">
        <v>0</v>
      </c>
      <c r="F368">
        <v>0</v>
      </c>
    </row>
    <row r="369" spans="1:6" x14ac:dyDescent="0.35">
      <c r="A369">
        <v>480257</v>
      </c>
      <c r="B369" t="s">
        <v>828</v>
      </c>
      <c r="C369">
        <v>0.35799999999999998</v>
      </c>
      <c r="D369">
        <v>1.6679999999999999</v>
      </c>
      <c r="E369">
        <v>0</v>
      </c>
      <c r="F369">
        <v>0</v>
      </c>
    </row>
    <row r="370" spans="1:6" x14ac:dyDescent="0.35">
      <c r="A370">
        <v>480257</v>
      </c>
      <c r="B370" t="s">
        <v>829</v>
      </c>
      <c r="C370">
        <v>0.35799999999999998</v>
      </c>
      <c r="D370">
        <v>1.6679999999999999</v>
      </c>
      <c r="E370">
        <v>0</v>
      </c>
      <c r="F370">
        <v>0</v>
      </c>
    </row>
    <row r="371" spans="1:6" x14ac:dyDescent="0.35">
      <c r="A371">
        <v>480258</v>
      </c>
      <c r="B371" t="s">
        <v>827</v>
      </c>
      <c r="C371">
        <v>0.35799999999999998</v>
      </c>
      <c r="D371">
        <v>1.6679999999999999</v>
      </c>
      <c r="E371">
        <v>0</v>
      </c>
      <c r="F371">
        <v>0</v>
      </c>
    </row>
    <row r="372" spans="1:6" x14ac:dyDescent="0.35">
      <c r="A372">
        <v>480258</v>
      </c>
      <c r="B372" t="s">
        <v>828</v>
      </c>
      <c r="C372">
        <v>0.35799999999999998</v>
      </c>
      <c r="D372">
        <v>1.6679999999999999</v>
      </c>
      <c r="E372">
        <v>0</v>
      </c>
      <c r="F372">
        <v>0</v>
      </c>
    </row>
    <row r="373" spans="1:6" x14ac:dyDescent="0.35">
      <c r="A373">
        <v>480258</v>
      </c>
      <c r="B373" t="s">
        <v>829</v>
      </c>
      <c r="C373">
        <v>0.35799999999999998</v>
      </c>
      <c r="D373">
        <v>1.6679999999999999</v>
      </c>
      <c r="E373">
        <v>0</v>
      </c>
      <c r="F373">
        <v>0</v>
      </c>
    </row>
    <row r="374" spans="1:6" x14ac:dyDescent="0.35">
      <c r="A374">
        <v>480261</v>
      </c>
      <c r="B374" t="s">
        <v>827</v>
      </c>
      <c r="C374">
        <v>0.315</v>
      </c>
      <c r="D374">
        <v>1.464</v>
      </c>
      <c r="E374">
        <v>0</v>
      </c>
      <c r="F374">
        <v>0</v>
      </c>
    </row>
    <row r="375" spans="1:6" x14ac:dyDescent="0.35">
      <c r="A375">
        <v>480261</v>
      </c>
      <c r="B375" t="s">
        <v>828</v>
      </c>
      <c r="C375">
        <v>0.315</v>
      </c>
      <c r="D375">
        <v>1.464</v>
      </c>
      <c r="E375">
        <v>0</v>
      </c>
      <c r="F375">
        <v>0</v>
      </c>
    </row>
    <row r="376" spans="1:6" x14ac:dyDescent="0.35">
      <c r="A376">
        <v>480261</v>
      </c>
      <c r="B376" t="s">
        <v>829</v>
      </c>
      <c r="C376">
        <v>0.315</v>
      </c>
      <c r="D376">
        <v>1.464</v>
      </c>
      <c r="E376">
        <v>0</v>
      </c>
      <c r="F376">
        <v>0</v>
      </c>
    </row>
    <row r="377" spans="1:6" x14ac:dyDescent="0.35">
      <c r="A377">
        <v>480262</v>
      </c>
      <c r="B377" t="s">
        <v>827</v>
      </c>
      <c r="C377">
        <v>0.315</v>
      </c>
      <c r="D377">
        <v>1.464</v>
      </c>
      <c r="E377">
        <v>0</v>
      </c>
      <c r="F377">
        <v>0</v>
      </c>
    </row>
    <row r="378" spans="1:6" x14ac:dyDescent="0.35">
      <c r="A378">
        <v>480262</v>
      </c>
      <c r="B378" t="s">
        <v>828</v>
      </c>
      <c r="C378">
        <v>0.315</v>
      </c>
      <c r="D378">
        <v>1.464</v>
      </c>
      <c r="E378">
        <v>0</v>
      </c>
      <c r="F378">
        <v>0</v>
      </c>
    </row>
    <row r="379" spans="1:6" x14ac:dyDescent="0.35">
      <c r="A379">
        <v>480262</v>
      </c>
      <c r="B379" t="s">
        <v>829</v>
      </c>
      <c r="C379">
        <v>0.315</v>
      </c>
      <c r="D379">
        <v>1.464</v>
      </c>
      <c r="E379">
        <v>0</v>
      </c>
      <c r="F379">
        <v>0</v>
      </c>
    </row>
    <row r="380" spans="1:6" x14ac:dyDescent="0.35">
      <c r="A380">
        <v>480269</v>
      </c>
      <c r="B380" t="s">
        <v>827</v>
      </c>
      <c r="C380">
        <v>0.315</v>
      </c>
      <c r="D380">
        <v>1.464</v>
      </c>
      <c r="E380">
        <v>0</v>
      </c>
      <c r="F380">
        <v>0</v>
      </c>
    </row>
    <row r="381" spans="1:6" x14ac:dyDescent="0.35">
      <c r="A381">
        <v>480269</v>
      </c>
      <c r="B381" t="s">
        <v>828</v>
      </c>
      <c r="C381">
        <v>0.315</v>
      </c>
      <c r="D381">
        <v>1.464</v>
      </c>
      <c r="E381">
        <v>0</v>
      </c>
      <c r="F381">
        <v>0</v>
      </c>
    </row>
    <row r="382" spans="1:6" x14ac:dyDescent="0.35">
      <c r="A382">
        <v>480269</v>
      </c>
      <c r="B382" t="s">
        <v>829</v>
      </c>
      <c r="C382">
        <v>0.315</v>
      </c>
      <c r="D382">
        <v>1.464</v>
      </c>
      <c r="E382">
        <v>0</v>
      </c>
      <c r="F382">
        <v>0</v>
      </c>
    </row>
    <row r="383" spans="1:6" x14ac:dyDescent="0.35">
      <c r="A383">
        <v>480300</v>
      </c>
      <c r="B383" t="s">
        <v>827</v>
      </c>
      <c r="C383">
        <v>0.435</v>
      </c>
      <c r="D383">
        <v>2.0230000000000001</v>
      </c>
      <c r="E383">
        <v>0</v>
      </c>
      <c r="F383">
        <v>0</v>
      </c>
    </row>
    <row r="384" spans="1:6" x14ac:dyDescent="0.35">
      <c r="A384">
        <v>480300</v>
      </c>
      <c r="B384" t="s">
        <v>828</v>
      </c>
      <c r="C384">
        <v>0.435</v>
      </c>
      <c r="D384">
        <v>2.0230000000000001</v>
      </c>
      <c r="E384">
        <v>0</v>
      </c>
      <c r="F384">
        <v>0</v>
      </c>
    </row>
    <row r="385" spans="1:6" x14ac:dyDescent="0.35">
      <c r="A385">
        <v>480300</v>
      </c>
      <c r="B385" t="s">
        <v>829</v>
      </c>
      <c r="C385">
        <v>0.435</v>
      </c>
      <c r="D385">
        <v>2.0230000000000001</v>
      </c>
      <c r="E385">
        <v>0</v>
      </c>
      <c r="F385">
        <v>0</v>
      </c>
    </row>
    <row r="386" spans="1:6" x14ac:dyDescent="0.35">
      <c r="A386">
        <v>480411</v>
      </c>
      <c r="B386" t="s">
        <v>827</v>
      </c>
      <c r="C386">
        <v>0.38800000000000001</v>
      </c>
      <c r="D386">
        <v>1.9990000000000001</v>
      </c>
      <c r="E386">
        <v>0</v>
      </c>
      <c r="F386">
        <v>0</v>
      </c>
    </row>
    <row r="387" spans="1:6" x14ac:dyDescent="0.35">
      <c r="A387">
        <v>480411</v>
      </c>
      <c r="B387" t="s">
        <v>828</v>
      </c>
      <c r="C387">
        <v>0.38800000000000001</v>
      </c>
      <c r="D387">
        <v>1.9990000000000001</v>
      </c>
      <c r="E387">
        <v>0</v>
      </c>
      <c r="F387">
        <v>0</v>
      </c>
    </row>
    <row r="388" spans="1:6" x14ac:dyDescent="0.35">
      <c r="A388">
        <v>480411</v>
      </c>
      <c r="B388" t="s">
        <v>829</v>
      </c>
      <c r="C388">
        <v>0.38800000000000001</v>
      </c>
      <c r="D388">
        <v>1.9990000000000001</v>
      </c>
      <c r="E388">
        <v>0</v>
      </c>
      <c r="F388">
        <v>0</v>
      </c>
    </row>
    <row r="389" spans="1:6" x14ac:dyDescent="0.35">
      <c r="A389">
        <v>480419</v>
      </c>
      <c r="B389" t="s">
        <v>827</v>
      </c>
      <c r="C389">
        <v>0.38800000000000001</v>
      </c>
      <c r="D389">
        <v>2.15</v>
      </c>
      <c r="E389">
        <v>0</v>
      </c>
      <c r="F389">
        <v>0</v>
      </c>
    </row>
    <row r="390" spans="1:6" x14ac:dyDescent="0.35">
      <c r="A390">
        <v>480419</v>
      </c>
      <c r="B390" t="s">
        <v>828</v>
      </c>
      <c r="C390">
        <v>0.38800000000000001</v>
      </c>
      <c r="D390">
        <v>2.15</v>
      </c>
      <c r="E390">
        <v>0</v>
      </c>
      <c r="F390">
        <v>0</v>
      </c>
    </row>
    <row r="391" spans="1:6" x14ac:dyDescent="0.35">
      <c r="A391">
        <v>480419</v>
      </c>
      <c r="B391" t="s">
        <v>829</v>
      </c>
      <c r="C391">
        <v>0.38800000000000001</v>
      </c>
      <c r="D391">
        <v>2.15</v>
      </c>
      <c r="E391">
        <v>0</v>
      </c>
      <c r="F391">
        <v>0</v>
      </c>
    </row>
    <row r="392" spans="1:6" x14ac:dyDescent="0.35">
      <c r="A392">
        <v>480421</v>
      </c>
      <c r="B392" t="s">
        <v>827</v>
      </c>
      <c r="C392">
        <v>0.41099999999999998</v>
      </c>
      <c r="D392">
        <v>2.2810000000000001</v>
      </c>
      <c r="E392">
        <v>0</v>
      </c>
      <c r="F392">
        <v>0</v>
      </c>
    </row>
    <row r="393" spans="1:6" x14ac:dyDescent="0.35">
      <c r="A393">
        <v>480421</v>
      </c>
      <c r="B393" t="s">
        <v>828</v>
      </c>
      <c r="C393">
        <v>0.41099999999999998</v>
      </c>
      <c r="D393">
        <v>2.2810000000000001</v>
      </c>
      <c r="E393">
        <v>0</v>
      </c>
      <c r="F393">
        <v>0</v>
      </c>
    </row>
    <row r="394" spans="1:6" x14ac:dyDescent="0.35">
      <c r="A394">
        <v>480421</v>
      </c>
      <c r="B394" t="s">
        <v>829</v>
      </c>
      <c r="C394">
        <v>0.41099999999999998</v>
      </c>
      <c r="D394">
        <v>2.2810000000000001</v>
      </c>
      <c r="E394">
        <v>0</v>
      </c>
      <c r="F394">
        <v>0</v>
      </c>
    </row>
    <row r="395" spans="1:6" x14ac:dyDescent="0.35">
      <c r="A395">
        <v>480429</v>
      </c>
      <c r="B395" t="s">
        <v>827</v>
      </c>
      <c r="C395">
        <v>0.41099999999999998</v>
      </c>
      <c r="D395">
        <v>2.2810000000000001</v>
      </c>
      <c r="E395">
        <v>0</v>
      </c>
      <c r="F395">
        <v>0</v>
      </c>
    </row>
    <row r="396" spans="1:6" x14ac:dyDescent="0.35">
      <c r="A396">
        <v>480429</v>
      </c>
      <c r="B396" t="s">
        <v>828</v>
      </c>
      <c r="C396">
        <v>0.41099999999999998</v>
      </c>
      <c r="D396">
        <v>2.2810000000000001</v>
      </c>
      <c r="E396">
        <v>0</v>
      </c>
      <c r="F396">
        <v>0</v>
      </c>
    </row>
    <row r="397" spans="1:6" x14ac:dyDescent="0.35">
      <c r="A397">
        <v>480429</v>
      </c>
      <c r="B397" t="s">
        <v>829</v>
      </c>
      <c r="C397">
        <v>0.41099999999999998</v>
      </c>
      <c r="D397">
        <v>2.2810000000000001</v>
      </c>
      <c r="E397">
        <v>0</v>
      </c>
      <c r="F397">
        <v>0</v>
      </c>
    </row>
    <row r="398" spans="1:6" x14ac:dyDescent="0.35">
      <c r="A398">
        <v>480431</v>
      </c>
      <c r="B398" t="s">
        <v>827</v>
      </c>
      <c r="C398">
        <v>0.42299999999999999</v>
      </c>
      <c r="D398">
        <v>2.347</v>
      </c>
      <c r="E398">
        <v>0</v>
      </c>
      <c r="F398">
        <v>0</v>
      </c>
    </row>
    <row r="399" spans="1:6" x14ac:dyDescent="0.35">
      <c r="A399">
        <v>480431</v>
      </c>
      <c r="B399" t="s">
        <v>828</v>
      </c>
      <c r="C399">
        <v>0.42299999999999999</v>
      </c>
      <c r="D399">
        <v>2.347</v>
      </c>
      <c r="E399">
        <v>0</v>
      </c>
      <c r="F399">
        <v>0</v>
      </c>
    </row>
    <row r="400" spans="1:6" x14ac:dyDescent="0.35">
      <c r="A400">
        <v>480431</v>
      </c>
      <c r="B400" t="s">
        <v>829</v>
      </c>
      <c r="C400">
        <v>0.42299999999999999</v>
      </c>
      <c r="D400">
        <v>2.347</v>
      </c>
      <c r="E400">
        <v>0</v>
      </c>
      <c r="F400">
        <v>0</v>
      </c>
    </row>
    <row r="401" spans="1:6" x14ac:dyDescent="0.35">
      <c r="A401">
        <v>480439</v>
      </c>
      <c r="B401" t="s">
        <v>827</v>
      </c>
      <c r="C401">
        <v>0.41599999999999998</v>
      </c>
      <c r="D401">
        <v>2.306</v>
      </c>
      <c r="E401">
        <v>0</v>
      </c>
      <c r="F401">
        <v>0</v>
      </c>
    </row>
    <row r="402" spans="1:6" x14ac:dyDescent="0.35">
      <c r="A402">
        <v>480439</v>
      </c>
      <c r="B402" t="s">
        <v>828</v>
      </c>
      <c r="C402">
        <v>0.41599999999999998</v>
      </c>
      <c r="D402">
        <v>2.306</v>
      </c>
      <c r="E402">
        <v>0</v>
      </c>
      <c r="F402">
        <v>0</v>
      </c>
    </row>
    <row r="403" spans="1:6" x14ac:dyDescent="0.35">
      <c r="A403">
        <v>480439</v>
      </c>
      <c r="B403" t="s">
        <v>829</v>
      </c>
      <c r="C403">
        <v>0.41599999999999998</v>
      </c>
      <c r="D403">
        <v>2.306</v>
      </c>
      <c r="E403">
        <v>0</v>
      </c>
      <c r="F403">
        <v>0</v>
      </c>
    </row>
    <row r="404" spans="1:6" x14ac:dyDescent="0.35">
      <c r="A404">
        <v>480441</v>
      </c>
      <c r="B404" t="s">
        <v>827</v>
      </c>
      <c r="C404">
        <v>0.41599999999999998</v>
      </c>
      <c r="D404">
        <v>1.9350000000000001</v>
      </c>
      <c r="E404">
        <v>0</v>
      </c>
      <c r="F404">
        <v>0</v>
      </c>
    </row>
    <row r="405" spans="1:6" x14ac:dyDescent="0.35">
      <c r="A405">
        <v>480441</v>
      </c>
      <c r="B405" t="s">
        <v>828</v>
      </c>
      <c r="C405">
        <v>0.41599999999999998</v>
      </c>
      <c r="D405">
        <v>1.9350000000000001</v>
      </c>
      <c r="E405">
        <v>0</v>
      </c>
      <c r="F405">
        <v>0</v>
      </c>
    </row>
    <row r="406" spans="1:6" x14ac:dyDescent="0.35">
      <c r="A406">
        <v>480441</v>
      </c>
      <c r="B406" t="s">
        <v>829</v>
      </c>
      <c r="C406">
        <v>0.41599999999999998</v>
      </c>
      <c r="D406">
        <v>1.9350000000000001</v>
      </c>
      <c r="E406">
        <v>0</v>
      </c>
      <c r="F406">
        <v>0</v>
      </c>
    </row>
    <row r="407" spans="1:6" x14ac:dyDescent="0.35">
      <c r="A407">
        <v>480442</v>
      </c>
      <c r="B407" t="s">
        <v>827</v>
      </c>
      <c r="C407">
        <v>0.41599999999999998</v>
      </c>
      <c r="D407">
        <v>1.9350000000000001</v>
      </c>
      <c r="E407">
        <v>0</v>
      </c>
      <c r="F407">
        <v>0</v>
      </c>
    </row>
    <row r="408" spans="1:6" x14ac:dyDescent="0.35">
      <c r="A408">
        <v>480442</v>
      </c>
      <c r="B408" t="s">
        <v>828</v>
      </c>
      <c r="C408">
        <v>0.41599999999999998</v>
      </c>
      <c r="D408">
        <v>1.9350000000000001</v>
      </c>
      <c r="E408">
        <v>0</v>
      </c>
      <c r="F408">
        <v>0</v>
      </c>
    </row>
    <row r="409" spans="1:6" x14ac:dyDescent="0.35">
      <c r="A409">
        <v>480442</v>
      </c>
      <c r="B409" t="s">
        <v>829</v>
      </c>
      <c r="C409">
        <v>0.41599999999999998</v>
      </c>
      <c r="D409">
        <v>1.9350000000000001</v>
      </c>
      <c r="E409">
        <v>0</v>
      </c>
      <c r="F409">
        <v>0</v>
      </c>
    </row>
    <row r="410" spans="1:6" x14ac:dyDescent="0.35">
      <c r="A410">
        <v>480449</v>
      </c>
      <c r="B410" t="s">
        <v>827</v>
      </c>
      <c r="C410">
        <v>0.41599999999999998</v>
      </c>
      <c r="D410">
        <v>1.9350000000000001</v>
      </c>
      <c r="E410">
        <v>0</v>
      </c>
      <c r="F410">
        <v>0</v>
      </c>
    </row>
    <row r="411" spans="1:6" x14ac:dyDescent="0.35">
      <c r="A411">
        <v>480449</v>
      </c>
      <c r="B411" t="s">
        <v>828</v>
      </c>
      <c r="C411">
        <v>0.41599999999999998</v>
      </c>
      <c r="D411">
        <v>1.9350000000000001</v>
      </c>
      <c r="E411">
        <v>0</v>
      </c>
      <c r="F411">
        <v>0</v>
      </c>
    </row>
    <row r="412" spans="1:6" x14ac:dyDescent="0.35">
      <c r="A412">
        <v>480449</v>
      </c>
      <c r="B412" t="s">
        <v>829</v>
      </c>
      <c r="C412">
        <v>0.41599999999999998</v>
      </c>
      <c r="D412">
        <v>1.9350000000000001</v>
      </c>
      <c r="E412">
        <v>0</v>
      </c>
      <c r="F412">
        <v>0</v>
      </c>
    </row>
    <row r="413" spans="1:6" x14ac:dyDescent="0.35">
      <c r="A413">
        <v>480451</v>
      </c>
      <c r="B413" t="s">
        <v>827</v>
      </c>
      <c r="C413">
        <v>0.41599999999999998</v>
      </c>
      <c r="D413">
        <v>1.9350000000000001</v>
      </c>
      <c r="E413">
        <v>0</v>
      </c>
      <c r="F413">
        <v>0</v>
      </c>
    </row>
    <row r="414" spans="1:6" x14ac:dyDescent="0.35">
      <c r="A414">
        <v>480451</v>
      </c>
      <c r="B414" t="s">
        <v>828</v>
      </c>
      <c r="C414">
        <v>0.41599999999999998</v>
      </c>
      <c r="D414">
        <v>1.9350000000000001</v>
      </c>
      <c r="E414">
        <v>0</v>
      </c>
      <c r="F414">
        <v>0</v>
      </c>
    </row>
    <row r="415" spans="1:6" x14ac:dyDescent="0.35">
      <c r="A415">
        <v>480451</v>
      </c>
      <c r="B415" t="s">
        <v>829</v>
      </c>
      <c r="C415">
        <v>0.41599999999999998</v>
      </c>
      <c r="D415">
        <v>1.9350000000000001</v>
      </c>
      <c r="E415">
        <v>0</v>
      </c>
      <c r="F415">
        <v>0</v>
      </c>
    </row>
    <row r="416" spans="1:6" x14ac:dyDescent="0.35">
      <c r="A416">
        <v>480452</v>
      </c>
      <c r="B416" t="s">
        <v>827</v>
      </c>
      <c r="C416">
        <v>0.41599999999999998</v>
      </c>
      <c r="D416">
        <v>1.9350000000000001</v>
      </c>
      <c r="E416">
        <v>0</v>
      </c>
      <c r="F416">
        <v>0</v>
      </c>
    </row>
    <row r="417" spans="1:6" x14ac:dyDescent="0.35">
      <c r="A417">
        <v>480452</v>
      </c>
      <c r="B417" t="s">
        <v>828</v>
      </c>
      <c r="C417">
        <v>0.41599999999999998</v>
      </c>
      <c r="D417">
        <v>1.9350000000000001</v>
      </c>
      <c r="E417">
        <v>0</v>
      </c>
      <c r="F417">
        <v>0</v>
      </c>
    </row>
    <row r="418" spans="1:6" x14ac:dyDescent="0.35">
      <c r="A418">
        <v>480452</v>
      </c>
      <c r="B418" t="s">
        <v>829</v>
      </c>
      <c r="C418">
        <v>0.41599999999999998</v>
      </c>
      <c r="D418">
        <v>1.9350000000000001</v>
      </c>
      <c r="E418">
        <v>0</v>
      </c>
      <c r="F418">
        <v>0</v>
      </c>
    </row>
    <row r="419" spans="1:6" x14ac:dyDescent="0.35">
      <c r="A419">
        <v>480459</v>
      </c>
      <c r="B419" t="s">
        <v>827</v>
      </c>
      <c r="C419">
        <v>0.41599999999999998</v>
      </c>
      <c r="D419">
        <v>2.12</v>
      </c>
      <c r="E419">
        <v>0</v>
      </c>
      <c r="F419">
        <v>0</v>
      </c>
    </row>
    <row r="420" spans="1:6" x14ac:dyDescent="0.35">
      <c r="A420">
        <v>480459</v>
      </c>
      <c r="B420" t="s">
        <v>828</v>
      </c>
      <c r="C420">
        <v>0.41599999999999998</v>
      </c>
      <c r="D420">
        <v>2.12</v>
      </c>
      <c r="E420">
        <v>0</v>
      </c>
      <c r="F420">
        <v>0</v>
      </c>
    </row>
    <row r="421" spans="1:6" x14ac:dyDescent="0.35">
      <c r="A421">
        <v>480459</v>
      </c>
      <c r="B421" t="s">
        <v>829</v>
      </c>
      <c r="C421">
        <v>0.41599999999999998</v>
      </c>
      <c r="D421">
        <v>2.12</v>
      </c>
      <c r="E421">
        <v>0</v>
      </c>
      <c r="F421">
        <v>0</v>
      </c>
    </row>
    <row r="422" spans="1:6" x14ac:dyDescent="0.35">
      <c r="A422">
        <v>480511</v>
      </c>
      <c r="B422" t="s">
        <v>827</v>
      </c>
      <c r="C422">
        <v>0.42899999999999999</v>
      </c>
      <c r="D422">
        <v>1.996</v>
      </c>
      <c r="E422">
        <v>0</v>
      </c>
      <c r="F422">
        <v>0</v>
      </c>
    </row>
    <row r="423" spans="1:6" x14ac:dyDescent="0.35">
      <c r="A423">
        <v>480511</v>
      </c>
      <c r="B423" t="s">
        <v>828</v>
      </c>
      <c r="C423">
        <v>0.42899999999999999</v>
      </c>
      <c r="D423">
        <v>1.996</v>
      </c>
      <c r="E423">
        <v>0</v>
      </c>
      <c r="F423">
        <v>0</v>
      </c>
    </row>
    <row r="424" spans="1:6" x14ac:dyDescent="0.35">
      <c r="A424">
        <v>480511</v>
      </c>
      <c r="B424" t="s">
        <v>829</v>
      </c>
      <c r="C424">
        <v>0.42899999999999999</v>
      </c>
      <c r="D424">
        <v>1.996</v>
      </c>
      <c r="E424">
        <v>0</v>
      </c>
      <c r="F424">
        <v>0</v>
      </c>
    </row>
    <row r="425" spans="1:6" x14ac:dyDescent="0.35">
      <c r="A425">
        <v>480512</v>
      </c>
      <c r="B425" t="s">
        <v>827</v>
      </c>
      <c r="C425">
        <v>0.42899999999999999</v>
      </c>
      <c r="D425">
        <v>1.996</v>
      </c>
      <c r="E425">
        <v>0</v>
      </c>
      <c r="F425">
        <v>0</v>
      </c>
    </row>
    <row r="426" spans="1:6" x14ac:dyDescent="0.35">
      <c r="A426">
        <v>480512</v>
      </c>
      <c r="B426" t="s">
        <v>828</v>
      </c>
      <c r="C426">
        <v>0.42899999999999999</v>
      </c>
      <c r="D426">
        <v>1.996</v>
      </c>
      <c r="E426">
        <v>0</v>
      </c>
      <c r="F426">
        <v>0</v>
      </c>
    </row>
    <row r="427" spans="1:6" x14ac:dyDescent="0.35">
      <c r="A427">
        <v>480512</v>
      </c>
      <c r="B427" t="s">
        <v>829</v>
      </c>
      <c r="C427">
        <v>0.42899999999999999</v>
      </c>
      <c r="D427">
        <v>1.996</v>
      </c>
      <c r="E427">
        <v>0</v>
      </c>
      <c r="F427">
        <v>0</v>
      </c>
    </row>
    <row r="428" spans="1:6" x14ac:dyDescent="0.35">
      <c r="A428">
        <v>480519</v>
      </c>
      <c r="B428" t="s">
        <v>827</v>
      </c>
      <c r="C428">
        <v>0.40899999999999997</v>
      </c>
      <c r="D428">
        <v>1.9039999999999999</v>
      </c>
      <c r="E428">
        <v>0</v>
      </c>
      <c r="F428">
        <v>0</v>
      </c>
    </row>
    <row r="429" spans="1:6" x14ac:dyDescent="0.35">
      <c r="A429">
        <v>480519</v>
      </c>
      <c r="B429" t="s">
        <v>828</v>
      </c>
      <c r="C429">
        <v>0.40899999999999997</v>
      </c>
      <c r="D429">
        <v>1.9039999999999999</v>
      </c>
      <c r="E429">
        <v>0</v>
      </c>
      <c r="F429">
        <v>0</v>
      </c>
    </row>
    <row r="430" spans="1:6" x14ac:dyDescent="0.35">
      <c r="A430">
        <v>480519</v>
      </c>
      <c r="B430" t="s">
        <v>829</v>
      </c>
      <c r="C430">
        <v>0.40899999999999997</v>
      </c>
      <c r="D430">
        <v>1.9039999999999999</v>
      </c>
      <c r="E430">
        <v>0</v>
      </c>
      <c r="F430">
        <v>0</v>
      </c>
    </row>
    <row r="431" spans="1:6" x14ac:dyDescent="0.35">
      <c r="A431">
        <v>480524</v>
      </c>
      <c r="B431" t="s">
        <v>827</v>
      </c>
      <c r="C431">
        <v>0.41199999999999998</v>
      </c>
      <c r="D431">
        <v>1.919</v>
      </c>
      <c r="E431">
        <v>0</v>
      </c>
      <c r="F431">
        <v>0</v>
      </c>
    </row>
    <row r="432" spans="1:6" x14ac:dyDescent="0.35">
      <c r="A432">
        <v>480524</v>
      </c>
      <c r="B432" t="s">
        <v>828</v>
      </c>
      <c r="C432">
        <v>0.41199999999999998</v>
      </c>
      <c r="D432">
        <v>1.919</v>
      </c>
      <c r="E432">
        <v>0</v>
      </c>
      <c r="F432">
        <v>0</v>
      </c>
    </row>
    <row r="433" spans="1:6" x14ac:dyDescent="0.35">
      <c r="A433">
        <v>480524</v>
      </c>
      <c r="B433" t="s">
        <v>829</v>
      </c>
      <c r="C433">
        <v>0.41199999999999998</v>
      </c>
      <c r="D433">
        <v>1.919</v>
      </c>
      <c r="E433">
        <v>0</v>
      </c>
      <c r="F433">
        <v>0</v>
      </c>
    </row>
    <row r="434" spans="1:6" x14ac:dyDescent="0.35">
      <c r="A434">
        <v>480525</v>
      </c>
      <c r="B434" t="s">
        <v>827</v>
      </c>
      <c r="C434">
        <v>0.41199999999999998</v>
      </c>
      <c r="D434">
        <v>1.919</v>
      </c>
      <c r="E434">
        <v>0</v>
      </c>
      <c r="F434">
        <v>0</v>
      </c>
    </row>
    <row r="435" spans="1:6" x14ac:dyDescent="0.35">
      <c r="A435">
        <v>480525</v>
      </c>
      <c r="B435" t="s">
        <v>828</v>
      </c>
      <c r="C435">
        <v>0.41199999999999998</v>
      </c>
      <c r="D435">
        <v>1.919</v>
      </c>
      <c r="E435">
        <v>0</v>
      </c>
      <c r="F435">
        <v>0</v>
      </c>
    </row>
    <row r="436" spans="1:6" x14ac:dyDescent="0.35">
      <c r="A436">
        <v>480525</v>
      </c>
      <c r="B436" t="s">
        <v>829</v>
      </c>
      <c r="C436">
        <v>0.41199999999999998</v>
      </c>
      <c r="D436">
        <v>1.919</v>
      </c>
      <c r="E436">
        <v>0</v>
      </c>
      <c r="F436">
        <v>0</v>
      </c>
    </row>
    <row r="437" spans="1:6" x14ac:dyDescent="0.35">
      <c r="A437">
        <v>480530</v>
      </c>
      <c r="B437" t="s">
        <v>827</v>
      </c>
      <c r="C437">
        <v>0.39200000000000002</v>
      </c>
      <c r="D437">
        <v>1.8240000000000001</v>
      </c>
      <c r="E437">
        <v>0</v>
      </c>
      <c r="F437">
        <v>0</v>
      </c>
    </row>
    <row r="438" spans="1:6" x14ac:dyDescent="0.35">
      <c r="A438">
        <v>480530</v>
      </c>
      <c r="B438" t="s">
        <v>828</v>
      </c>
      <c r="C438">
        <v>0.39200000000000002</v>
      </c>
      <c r="D438">
        <v>1.8240000000000001</v>
      </c>
      <c r="E438">
        <v>0</v>
      </c>
      <c r="F438">
        <v>0</v>
      </c>
    </row>
    <row r="439" spans="1:6" x14ac:dyDescent="0.35">
      <c r="A439">
        <v>480530</v>
      </c>
      <c r="B439" t="s">
        <v>829</v>
      </c>
      <c r="C439">
        <v>0.39200000000000002</v>
      </c>
      <c r="D439">
        <v>1.8240000000000001</v>
      </c>
      <c r="E439">
        <v>0</v>
      </c>
      <c r="F439">
        <v>0</v>
      </c>
    </row>
    <row r="440" spans="1:6" x14ac:dyDescent="0.35">
      <c r="A440">
        <v>480540</v>
      </c>
      <c r="B440" t="s">
        <v>827</v>
      </c>
      <c r="C440">
        <v>0.30599999999999999</v>
      </c>
      <c r="D440">
        <v>1.423</v>
      </c>
      <c r="E440">
        <v>0</v>
      </c>
      <c r="F440">
        <v>0</v>
      </c>
    </row>
    <row r="441" spans="1:6" x14ac:dyDescent="0.35">
      <c r="A441">
        <v>480540</v>
      </c>
      <c r="B441" t="s">
        <v>828</v>
      </c>
      <c r="C441">
        <v>0.30599999999999999</v>
      </c>
      <c r="D441">
        <v>1.423</v>
      </c>
      <c r="E441">
        <v>0</v>
      </c>
      <c r="F441">
        <v>0</v>
      </c>
    </row>
    <row r="442" spans="1:6" x14ac:dyDescent="0.35">
      <c r="A442">
        <v>480540</v>
      </c>
      <c r="B442" t="s">
        <v>829</v>
      </c>
      <c r="C442">
        <v>0.30599999999999999</v>
      </c>
      <c r="D442">
        <v>1.423</v>
      </c>
      <c r="E442">
        <v>0</v>
      </c>
      <c r="F442">
        <v>0</v>
      </c>
    </row>
    <row r="443" spans="1:6" x14ac:dyDescent="0.35">
      <c r="A443">
        <v>480550</v>
      </c>
      <c r="B443" t="s">
        <v>827</v>
      </c>
      <c r="C443">
        <v>0.19400000000000001</v>
      </c>
      <c r="D443">
        <v>0.90100000000000002</v>
      </c>
      <c r="E443">
        <v>0</v>
      </c>
      <c r="F443">
        <v>0</v>
      </c>
    </row>
    <row r="444" spans="1:6" x14ac:dyDescent="0.35">
      <c r="A444">
        <v>480550</v>
      </c>
      <c r="B444" t="s">
        <v>828</v>
      </c>
      <c r="C444">
        <v>0.19400000000000001</v>
      </c>
      <c r="D444">
        <v>0.90100000000000002</v>
      </c>
      <c r="E444">
        <v>0</v>
      </c>
      <c r="F444">
        <v>0</v>
      </c>
    </row>
    <row r="445" spans="1:6" x14ac:dyDescent="0.35">
      <c r="A445">
        <v>480550</v>
      </c>
      <c r="B445" t="s">
        <v>829</v>
      </c>
      <c r="C445">
        <v>0.19400000000000001</v>
      </c>
      <c r="D445">
        <v>0.90100000000000002</v>
      </c>
      <c r="E445">
        <v>0</v>
      </c>
      <c r="F445">
        <v>0</v>
      </c>
    </row>
    <row r="446" spans="1:6" x14ac:dyDescent="0.35">
      <c r="A446">
        <v>480591</v>
      </c>
      <c r="B446" t="s">
        <v>827</v>
      </c>
      <c r="C446">
        <v>0.377</v>
      </c>
      <c r="D446">
        <v>1.7529999999999999</v>
      </c>
      <c r="E446">
        <v>0</v>
      </c>
      <c r="F446">
        <v>0</v>
      </c>
    </row>
    <row r="447" spans="1:6" x14ac:dyDescent="0.35">
      <c r="A447">
        <v>480591</v>
      </c>
      <c r="B447" t="s">
        <v>828</v>
      </c>
      <c r="C447">
        <v>0.377</v>
      </c>
      <c r="D447">
        <v>1.7529999999999999</v>
      </c>
      <c r="E447">
        <v>0</v>
      </c>
      <c r="F447">
        <v>0</v>
      </c>
    </row>
    <row r="448" spans="1:6" x14ac:dyDescent="0.35">
      <c r="A448">
        <v>480591</v>
      </c>
      <c r="B448" t="s">
        <v>829</v>
      </c>
      <c r="C448">
        <v>0.377</v>
      </c>
      <c r="D448">
        <v>1.7529999999999999</v>
      </c>
      <c r="E448">
        <v>0</v>
      </c>
      <c r="F448">
        <v>0</v>
      </c>
    </row>
    <row r="449" spans="1:6" x14ac:dyDescent="0.35">
      <c r="A449">
        <v>480592</v>
      </c>
      <c r="B449" t="s">
        <v>827</v>
      </c>
      <c r="C449">
        <v>0.377</v>
      </c>
      <c r="D449">
        <v>1.7529999999999999</v>
      </c>
      <c r="E449">
        <v>0</v>
      </c>
      <c r="F449">
        <v>0</v>
      </c>
    </row>
    <row r="450" spans="1:6" x14ac:dyDescent="0.35">
      <c r="A450">
        <v>480592</v>
      </c>
      <c r="B450" t="s">
        <v>828</v>
      </c>
      <c r="C450">
        <v>0.377</v>
      </c>
      <c r="D450">
        <v>1.7529999999999999</v>
      </c>
      <c r="E450">
        <v>0</v>
      </c>
      <c r="F450">
        <v>0</v>
      </c>
    </row>
    <row r="451" spans="1:6" x14ac:dyDescent="0.35">
      <c r="A451">
        <v>480592</v>
      </c>
      <c r="B451" t="s">
        <v>829</v>
      </c>
      <c r="C451">
        <v>0.377</v>
      </c>
      <c r="D451">
        <v>1.7529999999999999</v>
      </c>
      <c r="E451">
        <v>0</v>
      </c>
      <c r="F451">
        <v>0</v>
      </c>
    </row>
    <row r="452" spans="1:6" x14ac:dyDescent="0.35">
      <c r="A452">
        <v>480593</v>
      </c>
      <c r="B452" t="s">
        <v>827</v>
      </c>
      <c r="C452">
        <v>0.377</v>
      </c>
      <c r="D452">
        <v>1.7529999999999999</v>
      </c>
      <c r="E452">
        <v>0</v>
      </c>
      <c r="F452">
        <v>0</v>
      </c>
    </row>
    <row r="453" spans="1:6" x14ac:dyDescent="0.35">
      <c r="A453">
        <v>480593</v>
      </c>
      <c r="B453" t="s">
        <v>828</v>
      </c>
      <c r="C453">
        <v>0.377</v>
      </c>
      <c r="D453">
        <v>1.7529999999999999</v>
      </c>
      <c r="E453">
        <v>0</v>
      </c>
      <c r="F453">
        <v>0</v>
      </c>
    </row>
    <row r="454" spans="1:6" x14ac:dyDescent="0.35">
      <c r="A454">
        <v>480593</v>
      </c>
      <c r="B454" t="s">
        <v>829</v>
      </c>
      <c r="C454">
        <v>0.377</v>
      </c>
      <c r="D454">
        <v>1.7529999999999999</v>
      </c>
      <c r="E454">
        <v>0</v>
      </c>
      <c r="F454">
        <v>0</v>
      </c>
    </row>
    <row r="455" spans="1:6" x14ac:dyDescent="0.35">
      <c r="A455">
        <v>480610</v>
      </c>
      <c r="B455" t="s">
        <v>827</v>
      </c>
      <c r="C455">
        <v>0.433</v>
      </c>
      <c r="D455">
        <v>2.0169999999999999</v>
      </c>
      <c r="E455">
        <v>0</v>
      </c>
      <c r="F455">
        <v>0</v>
      </c>
    </row>
    <row r="456" spans="1:6" x14ac:dyDescent="0.35">
      <c r="A456">
        <v>480610</v>
      </c>
      <c r="B456" t="s">
        <v>828</v>
      </c>
      <c r="C456">
        <v>0.433</v>
      </c>
      <c r="D456">
        <v>2.0169999999999999</v>
      </c>
      <c r="E456">
        <v>0</v>
      </c>
      <c r="F456">
        <v>0</v>
      </c>
    </row>
    <row r="457" spans="1:6" x14ac:dyDescent="0.35">
      <c r="A457">
        <v>480610</v>
      </c>
      <c r="B457" t="s">
        <v>829</v>
      </c>
      <c r="C457">
        <v>0.433</v>
      </c>
      <c r="D457">
        <v>2.0169999999999999</v>
      </c>
      <c r="E457">
        <v>0</v>
      </c>
      <c r="F457">
        <v>0</v>
      </c>
    </row>
    <row r="458" spans="1:6" x14ac:dyDescent="0.35">
      <c r="A458">
        <v>480620</v>
      </c>
      <c r="B458" t="s">
        <v>827</v>
      </c>
      <c r="C458">
        <v>0.433</v>
      </c>
      <c r="D458">
        <v>2.0169999999999999</v>
      </c>
      <c r="E458">
        <v>0</v>
      </c>
      <c r="F458">
        <v>0</v>
      </c>
    </row>
    <row r="459" spans="1:6" x14ac:dyDescent="0.35">
      <c r="A459">
        <v>480620</v>
      </c>
      <c r="B459" t="s">
        <v>828</v>
      </c>
      <c r="C459">
        <v>0.433</v>
      </c>
      <c r="D459">
        <v>2.0169999999999999</v>
      </c>
      <c r="E459">
        <v>0</v>
      </c>
      <c r="F459">
        <v>0</v>
      </c>
    </row>
    <row r="460" spans="1:6" x14ac:dyDescent="0.35">
      <c r="A460">
        <v>480620</v>
      </c>
      <c r="B460" t="s">
        <v>829</v>
      </c>
      <c r="C460">
        <v>0.433</v>
      </c>
      <c r="D460">
        <v>2.0169999999999999</v>
      </c>
      <c r="E460">
        <v>0</v>
      </c>
      <c r="F460">
        <v>0</v>
      </c>
    </row>
    <row r="461" spans="1:6" x14ac:dyDescent="0.35">
      <c r="A461">
        <v>480630</v>
      </c>
      <c r="B461" t="s">
        <v>827</v>
      </c>
      <c r="C461">
        <v>0.42599999999999999</v>
      </c>
      <c r="D461">
        <v>1.9850000000000001</v>
      </c>
      <c r="E461">
        <v>0</v>
      </c>
      <c r="F461">
        <v>0</v>
      </c>
    </row>
    <row r="462" spans="1:6" x14ac:dyDescent="0.35">
      <c r="A462">
        <v>480630</v>
      </c>
      <c r="B462" t="s">
        <v>828</v>
      </c>
      <c r="C462">
        <v>0.42599999999999999</v>
      </c>
      <c r="D462">
        <v>1.9850000000000001</v>
      </c>
      <c r="E462">
        <v>0</v>
      </c>
      <c r="F462">
        <v>0</v>
      </c>
    </row>
    <row r="463" spans="1:6" x14ac:dyDescent="0.35">
      <c r="A463">
        <v>480630</v>
      </c>
      <c r="B463" t="s">
        <v>829</v>
      </c>
      <c r="C463">
        <v>0.42599999999999999</v>
      </c>
      <c r="D463">
        <v>1.9850000000000001</v>
      </c>
      <c r="E463">
        <v>0</v>
      </c>
      <c r="F463">
        <v>0</v>
      </c>
    </row>
    <row r="464" spans="1:6" x14ac:dyDescent="0.35">
      <c r="A464">
        <v>480640</v>
      </c>
      <c r="B464" t="s">
        <v>827</v>
      </c>
      <c r="C464">
        <v>0.42599999999999999</v>
      </c>
      <c r="D464">
        <v>1.9830000000000001</v>
      </c>
      <c r="E464">
        <v>0</v>
      </c>
      <c r="F464">
        <v>0</v>
      </c>
    </row>
    <row r="465" spans="1:6" x14ac:dyDescent="0.35">
      <c r="A465">
        <v>480640</v>
      </c>
      <c r="B465" t="s">
        <v>828</v>
      </c>
      <c r="C465">
        <v>0.42599999999999999</v>
      </c>
      <c r="D465">
        <v>1.9830000000000001</v>
      </c>
      <c r="E465">
        <v>0</v>
      </c>
      <c r="F465">
        <v>0</v>
      </c>
    </row>
    <row r="466" spans="1:6" x14ac:dyDescent="0.35">
      <c r="A466">
        <v>480640</v>
      </c>
      <c r="B466" t="s">
        <v>829</v>
      </c>
      <c r="C466">
        <v>0.42599999999999999</v>
      </c>
      <c r="D466">
        <v>1.9830000000000001</v>
      </c>
      <c r="E466">
        <v>0</v>
      </c>
      <c r="F466">
        <v>0</v>
      </c>
    </row>
    <row r="467" spans="1:6" x14ac:dyDescent="0.35">
      <c r="A467">
        <v>480700</v>
      </c>
      <c r="B467" t="s">
        <v>827</v>
      </c>
      <c r="C467">
        <v>0.372</v>
      </c>
      <c r="D467">
        <v>1.728</v>
      </c>
      <c r="E467">
        <v>0</v>
      </c>
      <c r="F467">
        <v>0</v>
      </c>
    </row>
    <row r="468" spans="1:6" x14ac:dyDescent="0.35">
      <c r="A468">
        <v>480700</v>
      </c>
      <c r="B468" t="s">
        <v>828</v>
      </c>
      <c r="C468">
        <v>0.372</v>
      </c>
      <c r="D468">
        <v>1.728</v>
      </c>
      <c r="E468">
        <v>0</v>
      </c>
      <c r="F468">
        <v>0</v>
      </c>
    </row>
    <row r="469" spans="1:6" x14ac:dyDescent="0.35">
      <c r="A469">
        <v>480700</v>
      </c>
      <c r="B469" t="s">
        <v>829</v>
      </c>
      <c r="C469">
        <v>0.372</v>
      </c>
      <c r="D469">
        <v>1.728</v>
      </c>
      <c r="E469">
        <v>0</v>
      </c>
      <c r="F469">
        <v>0</v>
      </c>
    </row>
    <row r="470" spans="1:6" x14ac:dyDescent="0.35">
      <c r="A470">
        <v>480810</v>
      </c>
      <c r="B470" t="s">
        <v>827</v>
      </c>
      <c r="C470">
        <v>0.41699999999999998</v>
      </c>
      <c r="D470">
        <v>1.9390000000000001</v>
      </c>
      <c r="E470">
        <v>0</v>
      </c>
      <c r="F470">
        <v>0</v>
      </c>
    </row>
    <row r="471" spans="1:6" x14ac:dyDescent="0.35">
      <c r="A471">
        <v>480810</v>
      </c>
      <c r="B471" t="s">
        <v>828</v>
      </c>
      <c r="C471">
        <v>0.41699999999999998</v>
      </c>
      <c r="D471">
        <v>1.9390000000000001</v>
      </c>
      <c r="E471">
        <v>0</v>
      </c>
      <c r="F471">
        <v>0</v>
      </c>
    </row>
    <row r="472" spans="1:6" x14ac:dyDescent="0.35">
      <c r="A472">
        <v>480810</v>
      </c>
      <c r="B472" t="s">
        <v>829</v>
      </c>
      <c r="C472">
        <v>0.41699999999999998</v>
      </c>
      <c r="D472">
        <v>1.9390000000000001</v>
      </c>
      <c r="E472">
        <v>0</v>
      </c>
      <c r="F472">
        <v>0</v>
      </c>
    </row>
    <row r="473" spans="1:6" x14ac:dyDescent="0.35">
      <c r="A473">
        <v>480820</v>
      </c>
      <c r="B473" t="s">
        <v>827</v>
      </c>
      <c r="C473">
        <v>0.41099999999999998</v>
      </c>
      <c r="D473">
        <v>1.9139999999999999</v>
      </c>
      <c r="E473">
        <v>0</v>
      </c>
      <c r="F473">
        <v>0</v>
      </c>
    </row>
    <row r="474" spans="1:6" x14ac:dyDescent="0.35">
      <c r="A474">
        <v>480830</v>
      </c>
      <c r="B474" t="s">
        <v>827</v>
      </c>
      <c r="C474">
        <v>0.41599999999999998</v>
      </c>
      <c r="D474">
        <v>1.9350000000000001</v>
      </c>
      <c r="E474">
        <v>0</v>
      </c>
      <c r="F474">
        <v>0</v>
      </c>
    </row>
    <row r="475" spans="1:6" x14ac:dyDescent="0.35">
      <c r="A475">
        <v>480840</v>
      </c>
      <c r="B475" t="s">
        <v>828</v>
      </c>
      <c r="C475">
        <v>0.41599999999999998</v>
      </c>
      <c r="D475">
        <v>1.9350000000000001</v>
      </c>
      <c r="E475">
        <v>0</v>
      </c>
      <c r="F475">
        <v>0</v>
      </c>
    </row>
    <row r="476" spans="1:6" x14ac:dyDescent="0.35">
      <c r="A476">
        <v>480840</v>
      </c>
      <c r="B476" t="s">
        <v>829</v>
      </c>
      <c r="C476">
        <v>0.41599999999999998</v>
      </c>
      <c r="D476">
        <v>1.9350000000000001</v>
      </c>
      <c r="E476">
        <v>0</v>
      </c>
      <c r="F476">
        <v>0</v>
      </c>
    </row>
    <row r="477" spans="1:6" x14ac:dyDescent="0.35">
      <c r="A477">
        <v>480890</v>
      </c>
      <c r="B477" t="s">
        <v>827</v>
      </c>
      <c r="C477">
        <v>0.377</v>
      </c>
      <c r="D477">
        <v>1.7529999999999999</v>
      </c>
      <c r="E477">
        <v>0</v>
      </c>
      <c r="F477">
        <v>0</v>
      </c>
    </row>
    <row r="478" spans="1:6" x14ac:dyDescent="0.35">
      <c r="A478">
        <v>480890</v>
      </c>
      <c r="B478" t="s">
        <v>828</v>
      </c>
      <c r="C478">
        <v>0.377</v>
      </c>
      <c r="D478">
        <v>1.7529999999999999</v>
      </c>
      <c r="E478">
        <v>0</v>
      </c>
      <c r="F478">
        <v>0</v>
      </c>
    </row>
    <row r="479" spans="1:6" x14ac:dyDescent="0.35">
      <c r="A479">
        <v>480890</v>
      </c>
      <c r="B479" t="s">
        <v>829</v>
      </c>
      <c r="C479">
        <v>0.377</v>
      </c>
      <c r="D479">
        <v>1.7529999999999999</v>
      </c>
      <c r="E479">
        <v>0</v>
      </c>
      <c r="F479">
        <v>0</v>
      </c>
    </row>
    <row r="480" spans="1:6" x14ac:dyDescent="0.35">
      <c r="A480">
        <v>480920</v>
      </c>
      <c r="B480" t="s">
        <v>827</v>
      </c>
      <c r="C480">
        <v>0.30399999999999999</v>
      </c>
      <c r="D480">
        <v>1.4159999999999999</v>
      </c>
      <c r="E480">
        <v>0</v>
      </c>
      <c r="F480">
        <v>0</v>
      </c>
    </row>
    <row r="481" spans="1:6" x14ac:dyDescent="0.35">
      <c r="A481">
        <v>480920</v>
      </c>
      <c r="B481" t="s">
        <v>828</v>
      </c>
      <c r="C481">
        <v>0.30399999999999999</v>
      </c>
      <c r="D481">
        <v>1.4159999999999999</v>
      </c>
      <c r="E481">
        <v>0</v>
      </c>
      <c r="F481">
        <v>0</v>
      </c>
    </row>
    <row r="482" spans="1:6" x14ac:dyDescent="0.35">
      <c r="A482">
        <v>480920</v>
      </c>
      <c r="B482" t="s">
        <v>829</v>
      </c>
      <c r="C482">
        <v>0.30399999999999999</v>
      </c>
      <c r="D482">
        <v>1.4159999999999999</v>
      </c>
      <c r="E482">
        <v>0</v>
      </c>
      <c r="F482">
        <v>0</v>
      </c>
    </row>
    <row r="483" spans="1:6" x14ac:dyDescent="0.35">
      <c r="A483">
        <v>480990</v>
      </c>
      <c r="B483" t="s">
        <v>827</v>
      </c>
      <c r="C483">
        <v>0.30399999999999999</v>
      </c>
      <c r="D483">
        <v>1.4159999999999999</v>
      </c>
      <c r="E483">
        <v>0</v>
      </c>
      <c r="F483">
        <v>0</v>
      </c>
    </row>
    <row r="484" spans="1:6" x14ac:dyDescent="0.35">
      <c r="A484">
        <v>480990</v>
      </c>
      <c r="B484" t="s">
        <v>828</v>
      </c>
      <c r="C484">
        <v>0.30399999999999999</v>
      </c>
      <c r="D484">
        <v>1.4159999999999999</v>
      </c>
      <c r="E484">
        <v>0</v>
      </c>
      <c r="F484">
        <v>0</v>
      </c>
    </row>
    <row r="485" spans="1:6" x14ac:dyDescent="0.35">
      <c r="A485">
        <v>480990</v>
      </c>
      <c r="B485" t="s">
        <v>829</v>
      </c>
      <c r="C485">
        <v>0.30399999999999999</v>
      </c>
      <c r="D485">
        <v>1.4159999999999999</v>
      </c>
      <c r="E485">
        <v>0</v>
      </c>
      <c r="F485">
        <v>0</v>
      </c>
    </row>
    <row r="486" spans="1:6" x14ac:dyDescent="0.35">
      <c r="A486">
        <v>481013</v>
      </c>
      <c r="B486" t="s">
        <v>827</v>
      </c>
      <c r="C486">
        <v>0.26</v>
      </c>
      <c r="D486">
        <v>1.212</v>
      </c>
      <c r="E486">
        <v>0</v>
      </c>
      <c r="F486">
        <v>0</v>
      </c>
    </row>
    <row r="487" spans="1:6" x14ac:dyDescent="0.35">
      <c r="A487">
        <v>481013</v>
      </c>
      <c r="B487" t="s">
        <v>828</v>
      </c>
      <c r="C487">
        <v>0.26</v>
      </c>
      <c r="D487">
        <v>1.212</v>
      </c>
      <c r="E487">
        <v>0</v>
      </c>
      <c r="F487">
        <v>0</v>
      </c>
    </row>
    <row r="488" spans="1:6" x14ac:dyDescent="0.35">
      <c r="A488">
        <v>481013</v>
      </c>
      <c r="B488" t="s">
        <v>829</v>
      </c>
      <c r="C488">
        <v>0.26</v>
      </c>
      <c r="D488">
        <v>1.212</v>
      </c>
      <c r="E488">
        <v>0</v>
      </c>
      <c r="F488">
        <v>0</v>
      </c>
    </row>
    <row r="489" spans="1:6" x14ac:dyDescent="0.35">
      <c r="A489">
        <v>481014</v>
      </c>
      <c r="B489" t="s">
        <v>827</v>
      </c>
      <c r="C489">
        <v>0.26</v>
      </c>
      <c r="D489">
        <v>1.212</v>
      </c>
      <c r="E489">
        <v>0</v>
      </c>
      <c r="F489">
        <v>0</v>
      </c>
    </row>
    <row r="490" spans="1:6" x14ac:dyDescent="0.35">
      <c r="A490">
        <v>481014</v>
      </c>
      <c r="B490" t="s">
        <v>828</v>
      </c>
      <c r="C490">
        <v>0.26</v>
      </c>
      <c r="D490">
        <v>1.212</v>
      </c>
      <c r="E490">
        <v>0</v>
      </c>
      <c r="F490">
        <v>0</v>
      </c>
    </row>
    <row r="491" spans="1:6" x14ac:dyDescent="0.35">
      <c r="A491">
        <v>481014</v>
      </c>
      <c r="B491" t="s">
        <v>829</v>
      </c>
      <c r="C491">
        <v>0.26</v>
      </c>
      <c r="D491">
        <v>1.212</v>
      </c>
      <c r="E491">
        <v>0</v>
      </c>
      <c r="F491">
        <v>0</v>
      </c>
    </row>
    <row r="492" spans="1:6" x14ac:dyDescent="0.35">
      <c r="A492">
        <v>481019</v>
      </c>
      <c r="B492" t="s">
        <v>827</v>
      </c>
      <c r="C492">
        <v>0.26</v>
      </c>
      <c r="D492">
        <v>1.212</v>
      </c>
      <c r="E492">
        <v>0</v>
      </c>
      <c r="F492">
        <v>0</v>
      </c>
    </row>
    <row r="493" spans="1:6" x14ac:dyDescent="0.35">
      <c r="A493">
        <v>481019</v>
      </c>
      <c r="B493" t="s">
        <v>828</v>
      </c>
      <c r="C493">
        <v>0.26</v>
      </c>
      <c r="D493">
        <v>1.212</v>
      </c>
      <c r="E493">
        <v>0</v>
      </c>
      <c r="F493">
        <v>0</v>
      </c>
    </row>
    <row r="494" spans="1:6" x14ac:dyDescent="0.35">
      <c r="A494">
        <v>481019</v>
      </c>
      <c r="B494" t="s">
        <v>829</v>
      </c>
      <c r="C494">
        <v>0.26</v>
      </c>
      <c r="D494">
        <v>1.212</v>
      </c>
      <c r="E494">
        <v>0</v>
      </c>
      <c r="F494">
        <v>0</v>
      </c>
    </row>
    <row r="495" spans="1:6" x14ac:dyDescent="0.35">
      <c r="A495">
        <v>481022</v>
      </c>
      <c r="B495" t="s">
        <v>827</v>
      </c>
      <c r="C495">
        <v>0.29499999999999998</v>
      </c>
      <c r="D495">
        <v>1.373</v>
      </c>
      <c r="E495">
        <v>0</v>
      </c>
      <c r="F495">
        <v>0</v>
      </c>
    </row>
    <row r="496" spans="1:6" x14ac:dyDescent="0.35">
      <c r="A496">
        <v>481022</v>
      </c>
      <c r="B496" t="s">
        <v>828</v>
      </c>
      <c r="C496">
        <v>0.29499999999999998</v>
      </c>
      <c r="D496">
        <v>1.373</v>
      </c>
      <c r="E496">
        <v>0</v>
      </c>
      <c r="F496">
        <v>0</v>
      </c>
    </row>
    <row r="497" spans="1:6" x14ac:dyDescent="0.35">
      <c r="A497">
        <v>481022</v>
      </c>
      <c r="B497" t="s">
        <v>829</v>
      </c>
      <c r="C497">
        <v>0.29499999999999998</v>
      </c>
      <c r="D497">
        <v>1.373</v>
      </c>
      <c r="E497">
        <v>0</v>
      </c>
      <c r="F497">
        <v>0</v>
      </c>
    </row>
    <row r="498" spans="1:6" x14ac:dyDescent="0.35">
      <c r="A498">
        <v>481029</v>
      </c>
      <c r="B498" t="s">
        <v>827</v>
      </c>
      <c r="C498">
        <v>0.28399999999999997</v>
      </c>
      <c r="D498">
        <v>1.32</v>
      </c>
      <c r="E498">
        <v>0</v>
      </c>
      <c r="F498">
        <v>0</v>
      </c>
    </row>
    <row r="499" spans="1:6" x14ac:dyDescent="0.35">
      <c r="A499">
        <v>481029</v>
      </c>
      <c r="B499" t="s">
        <v>828</v>
      </c>
      <c r="C499">
        <v>0.28399999999999997</v>
      </c>
      <c r="D499">
        <v>1.32</v>
      </c>
      <c r="E499">
        <v>0</v>
      </c>
      <c r="F499">
        <v>0</v>
      </c>
    </row>
    <row r="500" spans="1:6" x14ac:dyDescent="0.35">
      <c r="A500">
        <v>481029</v>
      </c>
      <c r="B500" t="s">
        <v>829</v>
      </c>
      <c r="C500">
        <v>0.28399999999999997</v>
      </c>
      <c r="D500">
        <v>1.32</v>
      </c>
      <c r="E500">
        <v>0</v>
      </c>
      <c r="F500">
        <v>0</v>
      </c>
    </row>
    <row r="501" spans="1:6" x14ac:dyDescent="0.35">
      <c r="A501">
        <v>481031</v>
      </c>
      <c r="B501" t="s">
        <v>827</v>
      </c>
      <c r="C501">
        <v>0.36799999999999999</v>
      </c>
      <c r="D501">
        <v>1.712</v>
      </c>
      <c r="E501">
        <v>0</v>
      </c>
      <c r="F501">
        <v>0</v>
      </c>
    </row>
    <row r="502" spans="1:6" x14ac:dyDescent="0.35">
      <c r="A502">
        <v>481031</v>
      </c>
      <c r="B502" t="s">
        <v>828</v>
      </c>
      <c r="C502">
        <v>0.36799999999999999</v>
      </c>
      <c r="D502">
        <v>1.712</v>
      </c>
      <c r="E502">
        <v>0</v>
      </c>
      <c r="F502">
        <v>0</v>
      </c>
    </row>
    <row r="503" spans="1:6" x14ac:dyDescent="0.35">
      <c r="A503">
        <v>481031</v>
      </c>
      <c r="B503" t="s">
        <v>829</v>
      </c>
      <c r="C503">
        <v>0.36799999999999999</v>
      </c>
      <c r="D503">
        <v>1.712</v>
      </c>
      <c r="E503">
        <v>0</v>
      </c>
      <c r="F503">
        <v>0</v>
      </c>
    </row>
    <row r="504" spans="1:6" x14ac:dyDescent="0.35">
      <c r="A504">
        <v>481032</v>
      </c>
      <c r="B504" t="s">
        <v>827</v>
      </c>
      <c r="C504">
        <v>0.36799999999999999</v>
      </c>
      <c r="D504">
        <v>1.712</v>
      </c>
      <c r="E504">
        <v>0</v>
      </c>
      <c r="F504">
        <v>0</v>
      </c>
    </row>
    <row r="505" spans="1:6" x14ac:dyDescent="0.35">
      <c r="A505">
        <v>481032</v>
      </c>
      <c r="B505" t="s">
        <v>828</v>
      </c>
      <c r="C505">
        <v>0.36799999999999999</v>
      </c>
      <c r="D505">
        <v>1.712</v>
      </c>
      <c r="E505">
        <v>0</v>
      </c>
      <c r="F505">
        <v>0</v>
      </c>
    </row>
    <row r="506" spans="1:6" x14ac:dyDescent="0.35">
      <c r="A506">
        <v>481032</v>
      </c>
      <c r="B506" t="s">
        <v>829</v>
      </c>
      <c r="C506">
        <v>0.36799999999999999</v>
      </c>
      <c r="D506">
        <v>1.712</v>
      </c>
      <c r="E506">
        <v>0</v>
      </c>
      <c r="F506">
        <v>0</v>
      </c>
    </row>
    <row r="507" spans="1:6" x14ac:dyDescent="0.35">
      <c r="A507">
        <v>481039</v>
      </c>
      <c r="B507" t="s">
        <v>827</v>
      </c>
      <c r="C507">
        <v>0.36799999999999999</v>
      </c>
      <c r="D507">
        <v>1.712</v>
      </c>
      <c r="E507">
        <v>0</v>
      </c>
      <c r="F507">
        <v>0</v>
      </c>
    </row>
    <row r="508" spans="1:6" x14ac:dyDescent="0.35">
      <c r="A508">
        <v>481039</v>
      </c>
      <c r="B508" t="s">
        <v>828</v>
      </c>
      <c r="C508">
        <v>0.36799999999999999</v>
      </c>
      <c r="D508">
        <v>1.712</v>
      </c>
      <c r="E508">
        <v>0</v>
      </c>
      <c r="F508">
        <v>0</v>
      </c>
    </row>
    <row r="509" spans="1:6" x14ac:dyDescent="0.35">
      <c r="A509">
        <v>481039</v>
      </c>
      <c r="B509" t="s">
        <v>829</v>
      </c>
      <c r="C509">
        <v>0.36799999999999999</v>
      </c>
      <c r="D509">
        <v>1.712</v>
      </c>
      <c r="E509">
        <v>0</v>
      </c>
      <c r="F509">
        <v>0</v>
      </c>
    </row>
    <row r="510" spans="1:6" x14ac:dyDescent="0.35">
      <c r="A510">
        <v>481092</v>
      </c>
      <c r="B510" t="s">
        <v>827</v>
      </c>
      <c r="C510">
        <v>0.39</v>
      </c>
      <c r="D510">
        <v>1.8149999999999999</v>
      </c>
      <c r="E510">
        <v>0</v>
      </c>
      <c r="F510">
        <v>0</v>
      </c>
    </row>
    <row r="511" spans="1:6" x14ac:dyDescent="0.35">
      <c r="A511">
        <v>481092</v>
      </c>
      <c r="B511" t="s">
        <v>828</v>
      </c>
      <c r="C511">
        <v>0.39</v>
      </c>
      <c r="D511">
        <v>1.8149999999999999</v>
      </c>
      <c r="E511">
        <v>0</v>
      </c>
      <c r="F511">
        <v>0</v>
      </c>
    </row>
    <row r="512" spans="1:6" x14ac:dyDescent="0.35">
      <c r="A512">
        <v>481092</v>
      </c>
      <c r="B512" t="s">
        <v>829</v>
      </c>
      <c r="C512">
        <v>0.39</v>
      </c>
      <c r="D512">
        <v>1.8149999999999999</v>
      </c>
      <c r="E512">
        <v>0</v>
      </c>
      <c r="F512">
        <v>0</v>
      </c>
    </row>
    <row r="513" spans="1:6" x14ac:dyDescent="0.35">
      <c r="A513">
        <v>481099</v>
      </c>
      <c r="B513" t="s">
        <v>827</v>
      </c>
      <c r="C513">
        <v>0.315</v>
      </c>
      <c r="D513">
        <v>1.468</v>
      </c>
      <c r="E513">
        <v>0</v>
      </c>
      <c r="F513">
        <v>0</v>
      </c>
    </row>
    <row r="514" spans="1:6" x14ac:dyDescent="0.35">
      <c r="A514">
        <v>481099</v>
      </c>
      <c r="B514" t="s">
        <v>828</v>
      </c>
      <c r="C514">
        <v>0.315</v>
      </c>
      <c r="D514">
        <v>1.468</v>
      </c>
      <c r="E514">
        <v>0</v>
      </c>
      <c r="F514">
        <v>0</v>
      </c>
    </row>
    <row r="515" spans="1:6" x14ac:dyDescent="0.35">
      <c r="A515">
        <v>481099</v>
      </c>
      <c r="B515" t="s">
        <v>829</v>
      </c>
      <c r="C515">
        <v>0.315</v>
      </c>
      <c r="D515">
        <v>1.468</v>
      </c>
      <c r="E515">
        <v>0</v>
      </c>
      <c r="F515">
        <v>0</v>
      </c>
    </row>
    <row r="516" spans="1:6" x14ac:dyDescent="0.35">
      <c r="A516">
        <v>481110</v>
      </c>
      <c r="B516" t="s">
        <v>827</v>
      </c>
      <c r="C516">
        <v>0.27200000000000002</v>
      </c>
      <c r="D516">
        <v>1.2649999999999999</v>
      </c>
      <c r="E516">
        <v>0</v>
      </c>
      <c r="F516">
        <v>0</v>
      </c>
    </row>
    <row r="517" spans="1:6" x14ac:dyDescent="0.35">
      <c r="A517">
        <v>481110</v>
      </c>
      <c r="B517" t="s">
        <v>828</v>
      </c>
      <c r="C517">
        <v>0.27200000000000002</v>
      </c>
      <c r="D517">
        <v>1.2649999999999999</v>
      </c>
      <c r="E517">
        <v>0</v>
      </c>
      <c r="F517">
        <v>0</v>
      </c>
    </row>
    <row r="518" spans="1:6" x14ac:dyDescent="0.35">
      <c r="A518">
        <v>481110</v>
      </c>
      <c r="B518" t="s">
        <v>829</v>
      </c>
      <c r="C518">
        <v>0.27200000000000002</v>
      </c>
      <c r="D518">
        <v>1.2649999999999999</v>
      </c>
      <c r="E518">
        <v>0</v>
      </c>
      <c r="F518">
        <v>0</v>
      </c>
    </row>
    <row r="519" spans="1:6" x14ac:dyDescent="0.35">
      <c r="A519">
        <v>481141</v>
      </c>
      <c r="B519" t="s">
        <v>827</v>
      </c>
      <c r="C519">
        <v>0.182</v>
      </c>
      <c r="D519">
        <v>0.84899999999999998</v>
      </c>
      <c r="E519">
        <v>0</v>
      </c>
      <c r="F519">
        <v>0</v>
      </c>
    </row>
    <row r="520" spans="1:6" x14ac:dyDescent="0.35">
      <c r="A520">
        <v>481141</v>
      </c>
      <c r="B520" t="s">
        <v>828</v>
      </c>
      <c r="C520">
        <v>0.182</v>
      </c>
      <c r="D520">
        <v>0.84899999999999998</v>
      </c>
      <c r="E520">
        <v>0</v>
      </c>
      <c r="F520">
        <v>0</v>
      </c>
    </row>
    <row r="521" spans="1:6" x14ac:dyDescent="0.35">
      <c r="A521">
        <v>481141</v>
      </c>
      <c r="B521" t="s">
        <v>829</v>
      </c>
      <c r="C521">
        <v>0.182</v>
      </c>
      <c r="D521">
        <v>0.84899999999999998</v>
      </c>
      <c r="E521">
        <v>0</v>
      </c>
      <c r="F521">
        <v>0</v>
      </c>
    </row>
    <row r="522" spans="1:6" x14ac:dyDescent="0.35">
      <c r="A522">
        <v>481149</v>
      </c>
      <c r="B522" t="s">
        <v>827</v>
      </c>
      <c r="C522">
        <v>0.28899999999999998</v>
      </c>
      <c r="D522">
        <v>1.345</v>
      </c>
      <c r="E522">
        <v>0</v>
      </c>
      <c r="F522">
        <v>0</v>
      </c>
    </row>
    <row r="523" spans="1:6" x14ac:dyDescent="0.35">
      <c r="A523">
        <v>481149</v>
      </c>
      <c r="B523" t="s">
        <v>828</v>
      </c>
      <c r="C523">
        <v>0.28899999999999998</v>
      </c>
      <c r="D523">
        <v>1.345</v>
      </c>
      <c r="E523">
        <v>0</v>
      </c>
      <c r="F523">
        <v>0</v>
      </c>
    </row>
    <row r="524" spans="1:6" x14ac:dyDescent="0.35">
      <c r="A524">
        <v>481149</v>
      </c>
      <c r="B524" t="s">
        <v>829</v>
      </c>
      <c r="C524">
        <v>0.28899999999999998</v>
      </c>
      <c r="D524">
        <v>1.345</v>
      </c>
      <c r="E524">
        <v>0</v>
      </c>
      <c r="F524">
        <v>0</v>
      </c>
    </row>
    <row r="525" spans="1:6" x14ac:dyDescent="0.35">
      <c r="A525">
        <v>481151</v>
      </c>
      <c r="B525" t="s">
        <v>827</v>
      </c>
      <c r="C525">
        <v>0.38500000000000001</v>
      </c>
      <c r="D525">
        <v>1.792</v>
      </c>
      <c r="E525">
        <v>0</v>
      </c>
      <c r="F525">
        <v>0</v>
      </c>
    </row>
    <row r="526" spans="1:6" x14ac:dyDescent="0.35">
      <c r="A526">
        <v>481151</v>
      </c>
      <c r="B526" t="s">
        <v>828</v>
      </c>
      <c r="C526">
        <v>0.38500000000000001</v>
      </c>
      <c r="D526">
        <v>1.792</v>
      </c>
      <c r="E526">
        <v>0</v>
      </c>
      <c r="F526">
        <v>0</v>
      </c>
    </row>
    <row r="527" spans="1:6" x14ac:dyDescent="0.35">
      <c r="A527">
        <v>481151</v>
      </c>
      <c r="B527" t="s">
        <v>829</v>
      </c>
      <c r="C527">
        <v>0.38500000000000001</v>
      </c>
      <c r="D527">
        <v>1.792</v>
      </c>
      <c r="E527">
        <v>0</v>
      </c>
      <c r="F527">
        <v>0</v>
      </c>
    </row>
    <row r="528" spans="1:6" x14ac:dyDescent="0.35">
      <c r="A528">
        <v>481159</v>
      </c>
      <c r="B528" t="s">
        <v>827</v>
      </c>
      <c r="C528">
        <v>0.32700000000000001</v>
      </c>
      <c r="D528">
        <v>1.5229999999999999</v>
      </c>
      <c r="E528">
        <v>0</v>
      </c>
      <c r="F528">
        <v>0</v>
      </c>
    </row>
    <row r="529" spans="1:6" x14ac:dyDescent="0.35">
      <c r="A529">
        <v>481159</v>
      </c>
      <c r="B529" t="s">
        <v>828</v>
      </c>
      <c r="C529">
        <v>0.32700000000000001</v>
      </c>
      <c r="D529">
        <v>1.5229999999999999</v>
      </c>
      <c r="E529">
        <v>0</v>
      </c>
      <c r="F529">
        <v>0</v>
      </c>
    </row>
    <row r="530" spans="1:6" x14ac:dyDescent="0.35">
      <c r="A530">
        <v>481159</v>
      </c>
      <c r="B530" t="s">
        <v>829</v>
      </c>
      <c r="C530">
        <v>0.32700000000000001</v>
      </c>
      <c r="D530">
        <v>1.5229999999999999</v>
      </c>
      <c r="E530">
        <v>0</v>
      </c>
      <c r="F530">
        <v>0</v>
      </c>
    </row>
    <row r="531" spans="1:6" x14ac:dyDescent="0.35">
      <c r="A531">
        <v>481160</v>
      </c>
      <c r="B531" t="s">
        <v>827</v>
      </c>
      <c r="C531">
        <v>0.27300000000000002</v>
      </c>
      <c r="D531">
        <v>1.27</v>
      </c>
      <c r="E531">
        <v>0</v>
      </c>
      <c r="F531">
        <v>0</v>
      </c>
    </row>
    <row r="532" spans="1:6" x14ac:dyDescent="0.35">
      <c r="A532">
        <v>481160</v>
      </c>
      <c r="B532" t="s">
        <v>828</v>
      </c>
      <c r="C532">
        <v>0.27300000000000002</v>
      </c>
      <c r="D532">
        <v>1.27</v>
      </c>
      <c r="E532">
        <v>0</v>
      </c>
      <c r="F532">
        <v>0</v>
      </c>
    </row>
    <row r="533" spans="1:6" x14ac:dyDescent="0.35">
      <c r="A533">
        <v>481160</v>
      </c>
      <c r="B533" t="s">
        <v>829</v>
      </c>
      <c r="C533">
        <v>0.27300000000000002</v>
      </c>
      <c r="D533">
        <v>1.27</v>
      </c>
      <c r="E533">
        <v>0</v>
      </c>
      <c r="F533">
        <v>0</v>
      </c>
    </row>
    <row r="534" spans="1:6" x14ac:dyDescent="0.35">
      <c r="A534">
        <v>481190</v>
      </c>
      <c r="B534" t="s">
        <v>827</v>
      </c>
      <c r="C534">
        <v>0.27300000000000002</v>
      </c>
      <c r="D534">
        <v>1.27</v>
      </c>
      <c r="E534">
        <v>0</v>
      </c>
      <c r="F534">
        <v>0</v>
      </c>
    </row>
    <row r="535" spans="1:6" x14ac:dyDescent="0.35">
      <c r="A535">
        <v>481190</v>
      </c>
      <c r="B535" t="s">
        <v>828</v>
      </c>
      <c r="C535">
        <v>0.27300000000000002</v>
      </c>
      <c r="D535">
        <v>1.27</v>
      </c>
      <c r="E535">
        <v>0</v>
      </c>
      <c r="F535">
        <v>0</v>
      </c>
    </row>
    <row r="536" spans="1:6" x14ac:dyDescent="0.35">
      <c r="A536">
        <v>481190</v>
      </c>
      <c r="B536" t="s">
        <v>829</v>
      </c>
      <c r="C536">
        <v>0.27300000000000002</v>
      </c>
      <c r="D536">
        <v>1.27</v>
      </c>
      <c r="E536">
        <v>0</v>
      </c>
      <c r="F536">
        <v>0</v>
      </c>
    </row>
    <row r="537" spans="1:6" x14ac:dyDescent="0.35">
      <c r="A537">
        <v>481200</v>
      </c>
      <c r="B537" t="s">
        <v>827</v>
      </c>
      <c r="C537">
        <v>0.32800000000000001</v>
      </c>
      <c r="D537">
        <v>1.526</v>
      </c>
      <c r="E537">
        <v>0</v>
      </c>
      <c r="F537">
        <v>0</v>
      </c>
    </row>
    <row r="538" spans="1:6" x14ac:dyDescent="0.35">
      <c r="A538">
        <v>481200</v>
      </c>
      <c r="B538" t="s">
        <v>828</v>
      </c>
      <c r="C538">
        <v>0.32800000000000001</v>
      </c>
      <c r="D538">
        <v>1.526</v>
      </c>
      <c r="E538">
        <v>0</v>
      </c>
      <c r="F538">
        <v>0</v>
      </c>
    </row>
    <row r="539" spans="1:6" x14ac:dyDescent="0.35">
      <c r="A539">
        <v>481200</v>
      </c>
      <c r="B539" t="s">
        <v>829</v>
      </c>
      <c r="C539">
        <v>0.32800000000000001</v>
      </c>
      <c r="D539">
        <v>1.526</v>
      </c>
      <c r="E539">
        <v>0</v>
      </c>
      <c r="F539">
        <v>0</v>
      </c>
    </row>
    <row r="540" spans="1:6" x14ac:dyDescent="0.35">
      <c r="A540">
        <v>481310</v>
      </c>
      <c r="B540" t="s">
        <v>827</v>
      </c>
      <c r="C540">
        <v>0.31</v>
      </c>
      <c r="D540">
        <v>1.4419999999999999</v>
      </c>
      <c r="E540">
        <v>0</v>
      </c>
      <c r="F540">
        <v>0</v>
      </c>
    </row>
    <row r="541" spans="1:6" x14ac:dyDescent="0.35">
      <c r="A541">
        <v>481310</v>
      </c>
      <c r="B541" t="s">
        <v>828</v>
      </c>
      <c r="C541">
        <v>0.31</v>
      </c>
      <c r="D541">
        <v>1.4419999999999999</v>
      </c>
      <c r="E541">
        <v>0</v>
      </c>
      <c r="F541">
        <v>0</v>
      </c>
    </row>
    <row r="542" spans="1:6" x14ac:dyDescent="0.35">
      <c r="A542">
        <v>481310</v>
      </c>
      <c r="B542" t="s">
        <v>829</v>
      </c>
      <c r="C542">
        <v>0.31</v>
      </c>
      <c r="D542">
        <v>1.4419999999999999</v>
      </c>
      <c r="E542">
        <v>0</v>
      </c>
      <c r="F542">
        <v>0</v>
      </c>
    </row>
    <row r="543" spans="1:6" x14ac:dyDescent="0.35">
      <c r="A543">
        <v>481320</v>
      </c>
      <c r="B543" t="s">
        <v>827</v>
      </c>
      <c r="C543">
        <v>0.31</v>
      </c>
      <c r="D543">
        <v>1.4419999999999999</v>
      </c>
      <c r="E543">
        <v>0</v>
      </c>
      <c r="F543">
        <v>0</v>
      </c>
    </row>
    <row r="544" spans="1:6" x14ac:dyDescent="0.35">
      <c r="A544">
        <v>481320</v>
      </c>
      <c r="B544" t="s">
        <v>828</v>
      </c>
      <c r="C544">
        <v>0.31</v>
      </c>
      <c r="D544">
        <v>1.4419999999999999</v>
      </c>
      <c r="E544">
        <v>0</v>
      </c>
      <c r="F544">
        <v>0</v>
      </c>
    </row>
    <row r="545" spans="1:6" x14ac:dyDescent="0.35">
      <c r="A545">
        <v>481320</v>
      </c>
      <c r="B545" t="s">
        <v>829</v>
      </c>
      <c r="C545">
        <v>0.31</v>
      </c>
      <c r="D545">
        <v>1.4419999999999999</v>
      </c>
      <c r="E545">
        <v>0</v>
      </c>
      <c r="F545">
        <v>0</v>
      </c>
    </row>
    <row r="546" spans="1:6" x14ac:dyDescent="0.35">
      <c r="A546">
        <v>481390</v>
      </c>
      <c r="B546" t="s">
        <v>827</v>
      </c>
      <c r="C546">
        <v>0.31</v>
      </c>
      <c r="D546">
        <v>1.4419999999999999</v>
      </c>
      <c r="E546">
        <v>0</v>
      </c>
      <c r="F546">
        <v>0</v>
      </c>
    </row>
    <row r="547" spans="1:6" x14ac:dyDescent="0.35">
      <c r="A547">
        <v>481390</v>
      </c>
      <c r="B547" t="s">
        <v>828</v>
      </c>
      <c r="C547">
        <v>0.31</v>
      </c>
      <c r="D547">
        <v>1.4419999999999999</v>
      </c>
      <c r="E547">
        <v>0</v>
      </c>
      <c r="F547">
        <v>0</v>
      </c>
    </row>
    <row r="548" spans="1:6" x14ac:dyDescent="0.35">
      <c r="A548">
        <v>481390</v>
      </c>
      <c r="B548" t="s">
        <v>829</v>
      </c>
      <c r="C548">
        <v>0.31</v>
      </c>
      <c r="D548">
        <v>1.4419999999999999</v>
      </c>
      <c r="E548">
        <v>0</v>
      </c>
      <c r="F548">
        <v>0</v>
      </c>
    </row>
    <row r="549" spans="1:6" x14ac:dyDescent="0.35">
      <c r="A549">
        <v>481410</v>
      </c>
      <c r="B549" t="s">
        <v>827</v>
      </c>
      <c r="C549">
        <v>0.36499999999999999</v>
      </c>
      <c r="D549">
        <v>1.6970000000000001</v>
      </c>
      <c r="E549">
        <v>0</v>
      </c>
      <c r="F549">
        <v>0</v>
      </c>
    </row>
    <row r="550" spans="1:6" x14ac:dyDescent="0.35">
      <c r="A550">
        <v>481420</v>
      </c>
      <c r="B550" t="s">
        <v>827</v>
      </c>
      <c r="C550">
        <v>0.112</v>
      </c>
      <c r="D550">
        <v>0.52100000000000002</v>
      </c>
      <c r="E550">
        <v>0</v>
      </c>
      <c r="F550">
        <v>0</v>
      </c>
    </row>
    <row r="551" spans="1:6" x14ac:dyDescent="0.35">
      <c r="A551">
        <v>481420</v>
      </c>
      <c r="B551" t="s">
        <v>828</v>
      </c>
      <c r="C551">
        <v>0.112</v>
      </c>
      <c r="D551">
        <v>0.52100000000000002</v>
      </c>
      <c r="E551">
        <v>0</v>
      </c>
      <c r="F551">
        <v>0</v>
      </c>
    </row>
    <row r="552" spans="1:6" x14ac:dyDescent="0.35">
      <c r="A552">
        <v>481420</v>
      </c>
      <c r="B552" t="s">
        <v>829</v>
      </c>
      <c r="C552">
        <v>0.112</v>
      </c>
      <c r="D552">
        <v>0.52100000000000002</v>
      </c>
      <c r="E552">
        <v>0</v>
      </c>
      <c r="F552">
        <v>0</v>
      </c>
    </row>
    <row r="553" spans="1:6" x14ac:dyDescent="0.35">
      <c r="A553">
        <v>481490</v>
      </c>
      <c r="B553" t="s">
        <v>827</v>
      </c>
      <c r="C553">
        <v>0.12</v>
      </c>
      <c r="D553">
        <v>0.55800000000000005</v>
      </c>
      <c r="E553">
        <v>0</v>
      </c>
      <c r="F553">
        <v>0</v>
      </c>
    </row>
    <row r="554" spans="1:6" x14ac:dyDescent="0.35">
      <c r="A554">
        <v>481490</v>
      </c>
      <c r="B554" t="s">
        <v>828</v>
      </c>
      <c r="C554">
        <v>0.12</v>
      </c>
      <c r="D554">
        <v>0.55800000000000005</v>
      </c>
      <c r="E554">
        <v>0</v>
      </c>
      <c r="F554">
        <v>0</v>
      </c>
    </row>
    <row r="555" spans="1:6" x14ac:dyDescent="0.35">
      <c r="A555">
        <v>481490</v>
      </c>
      <c r="B555" t="s">
        <v>829</v>
      </c>
      <c r="C555">
        <v>0.12</v>
      </c>
      <c r="D555">
        <v>0.55800000000000005</v>
      </c>
      <c r="E555">
        <v>0</v>
      </c>
      <c r="F555">
        <v>0</v>
      </c>
    </row>
    <row r="556" spans="1:6" x14ac:dyDescent="0.35">
      <c r="A556">
        <v>481620</v>
      </c>
      <c r="B556" t="s">
        <v>827</v>
      </c>
      <c r="C556">
        <v>0.34599999999999997</v>
      </c>
      <c r="D556">
        <v>1.609</v>
      </c>
      <c r="E556">
        <v>0</v>
      </c>
      <c r="F556">
        <v>0</v>
      </c>
    </row>
    <row r="557" spans="1:6" x14ac:dyDescent="0.35">
      <c r="A557">
        <v>481620</v>
      </c>
      <c r="B557" t="s">
        <v>828</v>
      </c>
      <c r="C557">
        <v>0.34599999999999997</v>
      </c>
      <c r="D557">
        <v>1.609</v>
      </c>
      <c r="E557">
        <v>0</v>
      </c>
      <c r="F557">
        <v>0</v>
      </c>
    </row>
    <row r="558" spans="1:6" x14ac:dyDescent="0.35">
      <c r="A558">
        <v>481620</v>
      </c>
      <c r="B558" t="s">
        <v>829</v>
      </c>
      <c r="C558">
        <v>0.34599999999999997</v>
      </c>
      <c r="D558">
        <v>1.609</v>
      </c>
      <c r="E558">
        <v>0</v>
      </c>
      <c r="F558">
        <v>0</v>
      </c>
    </row>
    <row r="559" spans="1:6" x14ac:dyDescent="0.35">
      <c r="A559">
        <v>481690</v>
      </c>
      <c r="B559" t="s">
        <v>827</v>
      </c>
      <c r="C559">
        <v>0.34599999999999997</v>
      </c>
      <c r="D559">
        <v>1.609</v>
      </c>
      <c r="E559">
        <v>0</v>
      </c>
      <c r="F559">
        <v>0</v>
      </c>
    </row>
    <row r="560" spans="1:6" x14ac:dyDescent="0.35">
      <c r="A560">
        <v>481690</v>
      </c>
      <c r="B560" t="s">
        <v>828</v>
      </c>
      <c r="C560">
        <v>0.34599999999999997</v>
      </c>
      <c r="D560">
        <v>1.609</v>
      </c>
      <c r="E560">
        <v>0</v>
      </c>
      <c r="F560">
        <v>0</v>
      </c>
    </row>
    <row r="561" spans="1:6" x14ac:dyDescent="0.35">
      <c r="A561">
        <v>481690</v>
      </c>
      <c r="B561" t="s">
        <v>829</v>
      </c>
      <c r="C561">
        <v>0.34599999999999997</v>
      </c>
      <c r="D561">
        <v>1.609</v>
      </c>
      <c r="E561">
        <v>0</v>
      </c>
      <c r="F561">
        <v>0</v>
      </c>
    </row>
    <row r="562" spans="1:6" x14ac:dyDescent="0.35">
      <c r="A562">
        <v>481710</v>
      </c>
      <c r="B562" t="s">
        <v>827</v>
      </c>
      <c r="C562">
        <v>0.313</v>
      </c>
      <c r="D562">
        <v>1.4550000000000001</v>
      </c>
      <c r="E562">
        <v>0</v>
      </c>
      <c r="F562">
        <v>0</v>
      </c>
    </row>
    <row r="563" spans="1:6" x14ac:dyDescent="0.35">
      <c r="A563">
        <v>481710</v>
      </c>
      <c r="B563" t="s">
        <v>828</v>
      </c>
      <c r="C563">
        <v>0.313</v>
      </c>
      <c r="D563">
        <v>1.4550000000000001</v>
      </c>
      <c r="E563">
        <v>0</v>
      </c>
      <c r="F563">
        <v>0</v>
      </c>
    </row>
    <row r="564" spans="1:6" x14ac:dyDescent="0.35">
      <c r="A564">
        <v>481710</v>
      </c>
      <c r="B564" t="s">
        <v>829</v>
      </c>
      <c r="C564">
        <v>0.313</v>
      </c>
      <c r="D564">
        <v>1.4550000000000001</v>
      </c>
      <c r="E564">
        <v>0</v>
      </c>
      <c r="F564">
        <v>0</v>
      </c>
    </row>
    <row r="565" spans="1:6" x14ac:dyDescent="0.35">
      <c r="A565">
        <v>481720</v>
      </c>
      <c r="B565" t="s">
        <v>827</v>
      </c>
      <c r="C565">
        <v>0.313</v>
      </c>
      <c r="D565">
        <v>1.4550000000000001</v>
      </c>
      <c r="E565">
        <v>0</v>
      </c>
      <c r="F565">
        <v>0</v>
      </c>
    </row>
    <row r="566" spans="1:6" x14ac:dyDescent="0.35">
      <c r="A566">
        <v>481720</v>
      </c>
      <c r="B566" t="s">
        <v>828</v>
      </c>
      <c r="C566">
        <v>0.313</v>
      </c>
      <c r="D566">
        <v>1.4550000000000001</v>
      </c>
      <c r="E566">
        <v>0</v>
      </c>
      <c r="F566">
        <v>0</v>
      </c>
    </row>
    <row r="567" spans="1:6" x14ac:dyDescent="0.35">
      <c r="A567">
        <v>481720</v>
      </c>
      <c r="B567" t="s">
        <v>829</v>
      </c>
      <c r="C567">
        <v>0.313</v>
      </c>
      <c r="D567">
        <v>1.4550000000000001</v>
      </c>
      <c r="E567">
        <v>0</v>
      </c>
      <c r="F567">
        <v>0</v>
      </c>
    </row>
    <row r="568" spans="1:6" x14ac:dyDescent="0.35">
      <c r="A568">
        <v>481730</v>
      </c>
      <c r="B568" t="s">
        <v>827</v>
      </c>
      <c r="C568">
        <v>0.313</v>
      </c>
      <c r="D568">
        <v>1.4550000000000001</v>
      </c>
      <c r="E568">
        <v>0</v>
      </c>
      <c r="F568">
        <v>0</v>
      </c>
    </row>
    <row r="569" spans="1:6" x14ac:dyDescent="0.35">
      <c r="A569">
        <v>481730</v>
      </c>
      <c r="B569" t="s">
        <v>828</v>
      </c>
      <c r="C569">
        <v>0.313</v>
      </c>
      <c r="D569">
        <v>1.4550000000000001</v>
      </c>
      <c r="E569">
        <v>0</v>
      </c>
      <c r="F569">
        <v>0</v>
      </c>
    </row>
    <row r="570" spans="1:6" x14ac:dyDescent="0.35">
      <c r="A570">
        <v>481730</v>
      </c>
      <c r="B570" t="s">
        <v>829</v>
      </c>
      <c r="C570">
        <v>0.313</v>
      </c>
      <c r="D570">
        <v>1.4550000000000001</v>
      </c>
      <c r="E570">
        <v>0</v>
      </c>
      <c r="F570">
        <v>0</v>
      </c>
    </row>
    <row r="571" spans="1:6" x14ac:dyDescent="0.35">
      <c r="A571">
        <v>481810</v>
      </c>
      <c r="B571" t="s">
        <v>827</v>
      </c>
      <c r="C571">
        <v>0.41</v>
      </c>
      <c r="D571">
        <v>1.91</v>
      </c>
      <c r="E571">
        <v>0</v>
      </c>
      <c r="F571">
        <v>0</v>
      </c>
    </row>
    <row r="572" spans="1:6" x14ac:dyDescent="0.35">
      <c r="A572">
        <v>481810</v>
      </c>
      <c r="B572" t="s">
        <v>828</v>
      </c>
      <c r="C572">
        <v>0.41</v>
      </c>
      <c r="D572">
        <v>1.91</v>
      </c>
      <c r="E572">
        <v>0</v>
      </c>
      <c r="F572">
        <v>0</v>
      </c>
    </row>
    <row r="573" spans="1:6" x14ac:dyDescent="0.35">
      <c r="A573">
        <v>481810</v>
      </c>
      <c r="B573" t="s">
        <v>829</v>
      </c>
      <c r="C573">
        <v>0.41</v>
      </c>
      <c r="D573">
        <v>1.91</v>
      </c>
      <c r="E573">
        <v>0</v>
      </c>
      <c r="F573">
        <v>0</v>
      </c>
    </row>
    <row r="574" spans="1:6" x14ac:dyDescent="0.35">
      <c r="A574">
        <v>481820</v>
      </c>
      <c r="B574" t="s">
        <v>827</v>
      </c>
      <c r="C574">
        <v>0.40899999999999997</v>
      </c>
      <c r="D574">
        <v>1.905</v>
      </c>
      <c r="E574">
        <v>0</v>
      </c>
      <c r="F574">
        <v>0</v>
      </c>
    </row>
    <row r="575" spans="1:6" x14ac:dyDescent="0.35">
      <c r="A575">
        <v>481820</v>
      </c>
      <c r="B575" t="s">
        <v>828</v>
      </c>
      <c r="C575">
        <v>0.40899999999999997</v>
      </c>
      <c r="D575">
        <v>1.905</v>
      </c>
      <c r="E575">
        <v>0</v>
      </c>
      <c r="F575">
        <v>0</v>
      </c>
    </row>
    <row r="576" spans="1:6" x14ac:dyDescent="0.35">
      <c r="A576">
        <v>481820</v>
      </c>
      <c r="B576" t="s">
        <v>829</v>
      </c>
      <c r="C576">
        <v>0.40899999999999997</v>
      </c>
      <c r="D576">
        <v>1.905</v>
      </c>
      <c r="E576">
        <v>0</v>
      </c>
      <c r="F576">
        <v>0</v>
      </c>
    </row>
    <row r="577" spans="1:6" x14ac:dyDescent="0.35">
      <c r="A577">
        <v>481830</v>
      </c>
      <c r="B577" t="s">
        <v>827</v>
      </c>
      <c r="C577">
        <v>0.39200000000000002</v>
      </c>
      <c r="D577">
        <v>1.825</v>
      </c>
      <c r="E577">
        <v>0</v>
      </c>
      <c r="F577">
        <v>0</v>
      </c>
    </row>
    <row r="578" spans="1:6" x14ac:dyDescent="0.35">
      <c r="A578">
        <v>481830</v>
      </c>
      <c r="B578" t="s">
        <v>828</v>
      </c>
      <c r="C578">
        <v>0.39200000000000002</v>
      </c>
      <c r="D578">
        <v>1.825</v>
      </c>
      <c r="E578">
        <v>0</v>
      </c>
      <c r="F578">
        <v>0</v>
      </c>
    </row>
    <row r="579" spans="1:6" x14ac:dyDescent="0.35">
      <c r="A579">
        <v>481830</v>
      </c>
      <c r="B579" t="s">
        <v>829</v>
      </c>
      <c r="C579">
        <v>0.39200000000000002</v>
      </c>
      <c r="D579">
        <v>1.825</v>
      </c>
      <c r="E579">
        <v>0</v>
      </c>
      <c r="F579">
        <v>0</v>
      </c>
    </row>
    <row r="580" spans="1:6" x14ac:dyDescent="0.35">
      <c r="A580">
        <v>481840</v>
      </c>
      <c r="B580" t="s">
        <v>827</v>
      </c>
      <c r="C580">
        <v>0.222</v>
      </c>
      <c r="D580">
        <v>1.0349999999999999</v>
      </c>
      <c r="E580">
        <v>0</v>
      </c>
      <c r="F580">
        <v>0</v>
      </c>
    </row>
    <row r="581" spans="1:6" x14ac:dyDescent="0.35">
      <c r="A581">
        <v>481850</v>
      </c>
      <c r="B581" t="s">
        <v>827</v>
      </c>
      <c r="C581">
        <v>0.19400000000000001</v>
      </c>
      <c r="D581">
        <v>0.90400000000000003</v>
      </c>
      <c r="E581">
        <v>0</v>
      </c>
      <c r="F581">
        <v>0</v>
      </c>
    </row>
    <row r="582" spans="1:6" x14ac:dyDescent="0.35">
      <c r="A582">
        <v>481850</v>
      </c>
      <c r="B582" t="s">
        <v>828</v>
      </c>
      <c r="C582">
        <v>0.19400000000000001</v>
      </c>
      <c r="D582">
        <v>0.90400000000000003</v>
      </c>
      <c r="E582">
        <v>0</v>
      </c>
      <c r="F582">
        <v>0</v>
      </c>
    </row>
    <row r="583" spans="1:6" x14ac:dyDescent="0.35">
      <c r="A583">
        <v>481850</v>
      </c>
      <c r="B583" t="s">
        <v>829</v>
      </c>
      <c r="C583">
        <v>0.19400000000000001</v>
      </c>
      <c r="D583">
        <v>0.90400000000000003</v>
      </c>
      <c r="E583">
        <v>0</v>
      </c>
      <c r="F583">
        <v>0</v>
      </c>
    </row>
    <row r="584" spans="1:6" x14ac:dyDescent="0.35">
      <c r="A584">
        <v>481890</v>
      </c>
      <c r="B584" t="s">
        <v>827</v>
      </c>
      <c r="C584">
        <v>0.19400000000000001</v>
      </c>
      <c r="D584">
        <v>0.90400000000000003</v>
      </c>
      <c r="E584">
        <v>0</v>
      </c>
      <c r="F584">
        <v>0</v>
      </c>
    </row>
    <row r="585" spans="1:6" x14ac:dyDescent="0.35">
      <c r="A585">
        <v>481890</v>
      </c>
      <c r="B585" t="s">
        <v>828</v>
      </c>
      <c r="C585">
        <v>0.19400000000000001</v>
      </c>
      <c r="D585">
        <v>0.90400000000000003</v>
      </c>
      <c r="E585">
        <v>0</v>
      </c>
      <c r="F585">
        <v>0</v>
      </c>
    </row>
    <row r="586" spans="1:6" x14ac:dyDescent="0.35">
      <c r="A586">
        <v>481890</v>
      </c>
      <c r="B586" t="s">
        <v>829</v>
      </c>
      <c r="C586">
        <v>0.19400000000000001</v>
      </c>
      <c r="D586">
        <v>0.90400000000000003</v>
      </c>
      <c r="E586">
        <v>0</v>
      </c>
      <c r="F586">
        <v>0</v>
      </c>
    </row>
    <row r="587" spans="1:6" x14ac:dyDescent="0.35">
      <c r="A587">
        <v>481910</v>
      </c>
      <c r="B587" t="s">
        <v>827</v>
      </c>
      <c r="C587">
        <v>0.41199999999999998</v>
      </c>
      <c r="D587">
        <v>1.917</v>
      </c>
      <c r="E587">
        <v>0</v>
      </c>
      <c r="F587">
        <v>0</v>
      </c>
    </row>
    <row r="588" spans="1:6" x14ac:dyDescent="0.35">
      <c r="A588">
        <v>481910</v>
      </c>
      <c r="B588" t="s">
        <v>828</v>
      </c>
      <c r="C588">
        <v>0.41199999999999998</v>
      </c>
      <c r="D588">
        <v>1.917</v>
      </c>
      <c r="E588">
        <v>0</v>
      </c>
      <c r="F588">
        <v>0</v>
      </c>
    </row>
    <row r="589" spans="1:6" x14ac:dyDescent="0.35">
      <c r="A589">
        <v>481910</v>
      </c>
      <c r="B589" t="s">
        <v>829</v>
      </c>
      <c r="C589">
        <v>0.41199999999999998</v>
      </c>
      <c r="D589">
        <v>1.917</v>
      </c>
      <c r="E589">
        <v>0</v>
      </c>
      <c r="F589">
        <v>0</v>
      </c>
    </row>
    <row r="590" spans="1:6" x14ac:dyDescent="0.35">
      <c r="A590">
        <v>481920</v>
      </c>
      <c r="B590" t="s">
        <v>827</v>
      </c>
      <c r="C590">
        <v>0.372</v>
      </c>
      <c r="D590">
        <v>1.7310000000000001</v>
      </c>
      <c r="E590">
        <v>0</v>
      </c>
      <c r="F590">
        <v>0</v>
      </c>
    </row>
    <row r="591" spans="1:6" x14ac:dyDescent="0.35">
      <c r="A591">
        <v>481920</v>
      </c>
      <c r="B591" t="s">
        <v>828</v>
      </c>
      <c r="C591">
        <v>0.372</v>
      </c>
      <c r="D591">
        <v>1.7310000000000001</v>
      </c>
      <c r="E591">
        <v>0</v>
      </c>
      <c r="F591">
        <v>0</v>
      </c>
    </row>
    <row r="592" spans="1:6" x14ac:dyDescent="0.35">
      <c r="A592">
        <v>481920</v>
      </c>
      <c r="B592" t="s">
        <v>829</v>
      </c>
      <c r="C592">
        <v>0.372</v>
      </c>
      <c r="D592">
        <v>1.7310000000000001</v>
      </c>
      <c r="E592">
        <v>0</v>
      </c>
      <c r="F592">
        <v>0</v>
      </c>
    </row>
    <row r="593" spans="1:6" x14ac:dyDescent="0.35">
      <c r="A593">
        <v>481930</v>
      </c>
      <c r="B593" t="s">
        <v>827</v>
      </c>
      <c r="C593">
        <v>0.378</v>
      </c>
      <c r="D593">
        <v>1.7589999999999999</v>
      </c>
      <c r="E593">
        <v>0</v>
      </c>
      <c r="F593">
        <v>0</v>
      </c>
    </row>
    <row r="594" spans="1:6" x14ac:dyDescent="0.35">
      <c r="A594">
        <v>481930</v>
      </c>
      <c r="B594" t="s">
        <v>828</v>
      </c>
      <c r="C594">
        <v>0.378</v>
      </c>
      <c r="D594">
        <v>1.7589999999999999</v>
      </c>
      <c r="E594">
        <v>0</v>
      </c>
      <c r="F594">
        <v>0</v>
      </c>
    </row>
    <row r="595" spans="1:6" x14ac:dyDescent="0.35">
      <c r="A595">
        <v>481930</v>
      </c>
      <c r="B595" t="s">
        <v>829</v>
      </c>
      <c r="C595">
        <v>0.378</v>
      </c>
      <c r="D595">
        <v>1.7589999999999999</v>
      </c>
      <c r="E595">
        <v>0</v>
      </c>
      <c r="F595">
        <v>0</v>
      </c>
    </row>
    <row r="596" spans="1:6" x14ac:dyDescent="0.35">
      <c r="A596">
        <v>481940</v>
      </c>
      <c r="B596" t="s">
        <v>827</v>
      </c>
      <c r="C596">
        <v>0.378</v>
      </c>
      <c r="D596">
        <v>1.7589999999999999</v>
      </c>
      <c r="E596">
        <v>0</v>
      </c>
      <c r="F596">
        <v>0</v>
      </c>
    </row>
    <row r="597" spans="1:6" x14ac:dyDescent="0.35">
      <c r="A597">
        <v>481940</v>
      </c>
      <c r="B597" t="s">
        <v>828</v>
      </c>
      <c r="C597">
        <v>0.378</v>
      </c>
      <c r="D597">
        <v>1.7589999999999999</v>
      </c>
      <c r="E597">
        <v>0</v>
      </c>
      <c r="F597">
        <v>0</v>
      </c>
    </row>
    <row r="598" spans="1:6" x14ac:dyDescent="0.35">
      <c r="A598">
        <v>481940</v>
      </c>
      <c r="B598" t="s">
        <v>829</v>
      </c>
      <c r="C598">
        <v>0.378</v>
      </c>
      <c r="D598">
        <v>1.7589999999999999</v>
      </c>
      <c r="E598">
        <v>0</v>
      </c>
      <c r="F598">
        <v>0</v>
      </c>
    </row>
    <row r="599" spans="1:6" x14ac:dyDescent="0.35">
      <c r="A599">
        <v>481950</v>
      </c>
      <c r="B599" t="s">
        <v>827</v>
      </c>
      <c r="C599">
        <v>0.32500000000000001</v>
      </c>
      <c r="D599">
        <v>1.5129999999999999</v>
      </c>
      <c r="E599">
        <v>0</v>
      </c>
      <c r="F599">
        <v>0</v>
      </c>
    </row>
    <row r="600" spans="1:6" x14ac:dyDescent="0.35">
      <c r="A600">
        <v>481950</v>
      </c>
      <c r="B600" t="s">
        <v>828</v>
      </c>
      <c r="C600">
        <v>0.32500000000000001</v>
      </c>
      <c r="D600">
        <v>1.5129999999999999</v>
      </c>
      <c r="E600">
        <v>0</v>
      </c>
      <c r="F600">
        <v>0</v>
      </c>
    </row>
    <row r="601" spans="1:6" x14ac:dyDescent="0.35">
      <c r="A601">
        <v>481950</v>
      </c>
      <c r="B601" t="s">
        <v>829</v>
      </c>
      <c r="C601">
        <v>0.32500000000000001</v>
      </c>
      <c r="D601">
        <v>1.5129999999999999</v>
      </c>
      <c r="E601">
        <v>0</v>
      </c>
      <c r="F601">
        <v>0</v>
      </c>
    </row>
    <row r="602" spans="1:6" x14ac:dyDescent="0.35">
      <c r="A602">
        <v>481960</v>
      </c>
      <c r="B602" t="s">
        <v>827</v>
      </c>
      <c r="C602">
        <v>0.373</v>
      </c>
      <c r="D602">
        <v>1.736</v>
      </c>
      <c r="E602">
        <v>0</v>
      </c>
      <c r="F602">
        <v>0</v>
      </c>
    </row>
    <row r="603" spans="1:6" x14ac:dyDescent="0.35">
      <c r="A603">
        <v>481960</v>
      </c>
      <c r="B603" t="s">
        <v>828</v>
      </c>
      <c r="C603">
        <v>0.373</v>
      </c>
      <c r="D603">
        <v>1.736</v>
      </c>
      <c r="E603">
        <v>0</v>
      </c>
      <c r="F603">
        <v>0</v>
      </c>
    </row>
    <row r="604" spans="1:6" x14ac:dyDescent="0.35">
      <c r="A604">
        <v>481960</v>
      </c>
      <c r="B604" t="s">
        <v>829</v>
      </c>
      <c r="C604">
        <v>0.373</v>
      </c>
      <c r="D604">
        <v>1.736</v>
      </c>
      <c r="E604">
        <v>0</v>
      </c>
      <c r="F604">
        <v>0</v>
      </c>
    </row>
    <row r="605" spans="1:6" x14ac:dyDescent="0.35">
      <c r="A605">
        <v>482010</v>
      </c>
      <c r="B605" t="s">
        <v>827</v>
      </c>
      <c r="C605">
        <v>0.311</v>
      </c>
      <c r="D605">
        <v>1.448</v>
      </c>
      <c r="E605">
        <v>0</v>
      </c>
      <c r="F605">
        <v>0</v>
      </c>
    </row>
    <row r="606" spans="1:6" x14ac:dyDescent="0.35">
      <c r="A606">
        <v>482010</v>
      </c>
      <c r="B606" t="s">
        <v>828</v>
      </c>
      <c r="C606">
        <v>0.311</v>
      </c>
      <c r="D606">
        <v>1.448</v>
      </c>
      <c r="E606">
        <v>0</v>
      </c>
      <c r="F606">
        <v>0</v>
      </c>
    </row>
    <row r="607" spans="1:6" x14ac:dyDescent="0.35">
      <c r="A607">
        <v>482010</v>
      </c>
      <c r="B607" t="s">
        <v>829</v>
      </c>
      <c r="C607">
        <v>0.311</v>
      </c>
      <c r="D607">
        <v>1.448</v>
      </c>
      <c r="E607">
        <v>0</v>
      </c>
      <c r="F607">
        <v>0</v>
      </c>
    </row>
    <row r="608" spans="1:6" x14ac:dyDescent="0.35">
      <c r="A608">
        <v>482020</v>
      </c>
      <c r="B608" t="s">
        <v>827</v>
      </c>
      <c r="C608">
        <v>0.311</v>
      </c>
      <c r="D608">
        <v>1.448</v>
      </c>
      <c r="E608">
        <v>0</v>
      </c>
      <c r="F608">
        <v>0</v>
      </c>
    </row>
    <row r="609" spans="1:6" x14ac:dyDescent="0.35">
      <c r="A609">
        <v>482020</v>
      </c>
      <c r="B609" t="s">
        <v>828</v>
      </c>
      <c r="C609">
        <v>0.311</v>
      </c>
      <c r="D609">
        <v>1.448</v>
      </c>
      <c r="E609">
        <v>0</v>
      </c>
      <c r="F609">
        <v>0</v>
      </c>
    </row>
    <row r="610" spans="1:6" x14ac:dyDescent="0.35">
      <c r="A610">
        <v>482020</v>
      </c>
      <c r="B610" t="s">
        <v>829</v>
      </c>
      <c r="C610">
        <v>0.311</v>
      </c>
      <c r="D610">
        <v>1.448</v>
      </c>
      <c r="E610">
        <v>0</v>
      </c>
      <c r="F610">
        <v>0</v>
      </c>
    </row>
    <row r="611" spans="1:6" x14ac:dyDescent="0.35">
      <c r="A611">
        <v>482030</v>
      </c>
      <c r="B611" t="s">
        <v>827</v>
      </c>
      <c r="C611">
        <v>0.33100000000000002</v>
      </c>
      <c r="D611">
        <v>1.5429999999999999</v>
      </c>
      <c r="E611">
        <v>0</v>
      </c>
      <c r="F611">
        <v>0</v>
      </c>
    </row>
    <row r="612" spans="1:6" x14ac:dyDescent="0.35">
      <c r="A612">
        <v>482030</v>
      </c>
      <c r="B612" t="s">
        <v>828</v>
      </c>
      <c r="C612">
        <v>0.33100000000000002</v>
      </c>
      <c r="D612">
        <v>1.5429999999999999</v>
      </c>
      <c r="E612">
        <v>0</v>
      </c>
      <c r="F612">
        <v>0</v>
      </c>
    </row>
    <row r="613" spans="1:6" x14ac:dyDescent="0.35">
      <c r="A613">
        <v>482030</v>
      </c>
      <c r="B613" t="s">
        <v>829</v>
      </c>
      <c r="C613">
        <v>0.33100000000000002</v>
      </c>
      <c r="D613">
        <v>1.5429999999999999</v>
      </c>
      <c r="E613">
        <v>0</v>
      </c>
      <c r="F613">
        <v>0</v>
      </c>
    </row>
    <row r="614" spans="1:6" x14ac:dyDescent="0.35">
      <c r="A614">
        <v>482040</v>
      </c>
      <c r="B614" t="s">
        <v>827</v>
      </c>
      <c r="C614">
        <v>0.33500000000000002</v>
      </c>
      <c r="D614">
        <v>1.56</v>
      </c>
      <c r="E614">
        <v>0</v>
      </c>
      <c r="F614">
        <v>0</v>
      </c>
    </row>
    <row r="615" spans="1:6" x14ac:dyDescent="0.35">
      <c r="A615">
        <v>482040</v>
      </c>
      <c r="B615" t="s">
        <v>828</v>
      </c>
      <c r="C615">
        <v>0.33500000000000002</v>
      </c>
      <c r="D615">
        <v>1.56</v>
      </c>
      <c r="E615">
        <v>0</v>
      </c>
      <c r="F615">
        <v>0</v>
      </c>
    </row>
    <row r="616" spans="1:6" x14ac:dyDescent="0.35">
      <c r="A616">
        <v>482040</v>
      </c>
      <c r="B616" t="s">
        <v>829</v>
      </c>
      <c r="C616">
        <v>0.33500000000000002</v>
      </c>
      <c r="D616">
        <v>1.56</v>
      </c>
      <c r="E616">
        <v>0</v>
      </c>
      <c r="F616">
        <v>0</v>
      </c>
    </row>
    <row r="617" spans="1:6" x14ac:dyDescent="0.35">
      <c r="A617">
        <v>482050</v>
      </c>
      <c r="B617" t="s">
        <v>827</v>
      </c>
      <c r="C617">
        <v>0.19800000000000001</v>
      </c>
      <c r="D617">
        <v>0.92300000000000004</v>
      </c>
      <c r="E617">
        <v>0</v>
      </c>
      <c r="F617">
        <v>0</v>
      </c>
    </row>
    <row r="618" spans="1:6" x14ac:dyDescent="0.35">
      <c r="A618">
        <v>482050</v>
      </c>
      <c r="B618" t="s">
        <v>828</v>
      </c>
      <c r="C618">
        <v>0.19800000000000001</v>
      </c>
      <c r="D618">
        <v>0.92300000000000004</v>
      </c>
      <c r="E618">
        <v>0</v>
      </c>
      <c r="F618">
        <v>0</v>
      </c>
    </row>
    <row r="619" spans="1:6" x14ac:dyDescent="0.35">
      <c r="A619">
        <v>482050</v>
      </c>
      <c r="B619" t="s">
        <v>829</v>
      </c>
      <c r="C619">
        <v>0.19800000000000001</v>
      </c>
      <c r="D619">
        <v>0.92300000000000004</v>
      </c>
      <c r="E619">
        <v>0</v>
      </c>
      <c r="F619">
        <v>0</v>
      </c>
    </row>
    <row r="620" spans="1:6" x14ac:dyDescent="0.35">
      <c r="A620">
        <v>482090</v>
      </c>
      <c r="B620" t="s">
        <v>827</v>
      </c>
      <c r="C620">
        <v>0.311</v>
      </c>
      <c r="D620">
        <v>1.448</v>
      </c>
      <c r="E620">
        <v>0</v>
      </c>
      <c r="F620">
        <v>0</v>
      </c>
    </row>
    <row r="621" spans="1:6" x14ac:dyDescent="0.35">
      <c r="A621">
        <v>482090</v>
      </c>
      <c r="B621" t="s">
        <v>828</v>
      </c>
      <c r="C621">
        <v>0.311</v>
      </c>
      <c r="D621">
        <v>1.448</v>
      </c>
      <c r="E621">
        <v>0</v>
      </c>
      <c r="F621">
        <v>0</v>
      </c>
    </row>
    <row r="622" spans="1:6" x14ac:dyDescent="0.35">
      <c r="A622">
        <v>482090</v>
      </c>
      <c r="B622" t="s">
        <v>829</v>
      </c>
      <c r="C622">
        <v>0.311</v>
      </c>
      <c r="D622">
        <v>1.448</v>
      </c>
      <c r="E622">
        <v>0</v>
      </c>
      <c r="F622">
        <v>0</v>
      </c>
    </row>
    <row r="623" spans="1:6" x14ac:dyDescent="0.35">
      <c r="A623">
        <v>482110</v>
      </c>
      <c r="B623" t="s">
        <v>827</v>
      </c>
      <c r="C623">
        <v>0.30399999999999999</v>
      </c>
      <c r="D623">
        <v>1.417</v>
      </c>
      <c r="E623">
        <v>0</v>
      </c>
      <c r="F623">
        <v>0</v>
      </c>
    </row>
    <row r="624" spans="1:6" x14ac:dyDescent="0.35">
      <c r="A624">
        <v>482110</v>
      </c>
      <c r="B624" t="s">
        <v>828</v>
      </c>
      <c r="C624">
        <v>0.30399999999999999</v>
      </c>
      <c r="D624">
        <v>1.417</v>
      </c>
      <c r="E624">
        <v>0</v>
      </c>
      <c r="F624">
        <v>0</v>
      </c>
    </row>
    <row r="625" spans="1:6" x14ac:dyDescent="0.35">
      <c r="A625">
        <v>482110</v>
      </c>
      <c r="B625" t="s">
        <v>829</v>
      </c>
      <c r="C625">
        <v>0.30399999999999999</v>
      </c>
      <c r="D625">
        <v>1.417</v>
      </c>
      <c r="E625">
        <v>0</v>
      </c>
      <c r="F625">
        <v>0</v>
      </c>
    </row>
    <row r="626" spans="1:6" x14ac:dyDescent="0.35">
      <c r="A626">
        <v>482190</v>
      </c>
      <c r="B626" t="s">
        <v>827</v>
      </c>
      <c r="C626">
        <v>0.308</v>
      </c>
      <c r="D626">
        <v>1.4359999999999999</v>
      </c>
      <c r="E626">
        <v>0</v>
      </c>
      <c r="F626">
        <v>0</v>
      </c>
    </row>
    <row r="627" spans="1:6" x14ac:dyDescent="0.35">
      <c r="A627">
        <v>482190</v>
      </c>
      <c r="B627" t="s">
        <v>828</v>
      </c>
      <c r="C627">
        <v>0.308</v>
      </c>
      <c r="D627">
        <v>1.4359999999999999</v>
      </c>
      <c r="E627">
        <v>0</v>
      </c>
      <c r="F627">
        <v>0</v>
      </c>
    </row>
    <row r="628" spans="1:6" x14ac:dyDescent="0.35">
      <c r="A628">
        <v>482190</v>
      </c>
      <c r="B628" t="s">
        <v>829</v>
      </c>
      <c r="C628">
        <v>0.308</v>
      </c>
      <c r="D628">
        <v>1.4359999999999999</v>
      </c>
      <c r="E628">
        <v>0</v>
      </c>
      <c r="F628">
        <v>0</v>
      </c>
    </row>
    <row r="629" spans="1:6" x14ac:dyDescent="0.35">
      <c r="A629">
        <v>482210</v>
      </c>
      <c r="B629" t="s">
        <v>827</v>
      </c>
      <c r="C629">
        <v>0.33700000000000002</v>
      </c>
      <c r="D629">
        <v>1.5660000000000001</v>
      </c>
      <c r="E629">
        <v>0</v>
      </c>
      <c r="F629">
        <v>0</v>
      </c>
    </row>
    <row r="630" spans="1:6" x14ac:dyDescent="0.35">
      <c r="A630">
        <v>482210</v>
      </c>
      <c r="B630" t="s">
        <v>828</v>
      </c>
      <c r="C630">
        <v>0.33700000000000002</v>
      </c>
      <c r="D630">
        <v>1.5660000000000001</v>
      </c>
      <c r="E630">
        <v>0</v>
      </c>
      <c r="F630">
        <v>0</v>
      </c>
    </row>
    <row r="631" spans="1:6" x14ac:dyDescent="0.35">
      <c r="A631">
        <v>482210</v>
      </c>
      <c r="B631" t="s">
        <v>829</v>
      </c>
      <c r="C631">
        <v>0.33700000000000002</v>
      </c>
      <c r="D631">
        <v>1.5660000000000001</v>
      </c>
      <c r="E631">
        <v>0</v>
      </c>
      <c r="F631">
        <v>0</v>
      </c>
    </row>
    <row r="632" spans="1:6" x14ac:dyDescent="0.35">
      <c r="A632">
        <v>482290</v>
      </c>
      <c r="B632" t="s">
        <v>827</v>
      </c>
      <c r="C632">
        <v>0.33700000000000002</v>
      </c>
      <c r="D632">
        <v>1.5660000000000001</v>
      </c>
      <c r="E632">
        <v>0</v>
      </c>
      <c r="F632">
        <v>0</v>
      </c>
    </row>
    <row r="633" spans="1:6" x14ac:dyDescent="0.35">
      <c r="A633">
        <v>482290</v>
      </c>
      <c r="B633" t="s">
        <v>828</v>
      </c>
      <c r="C633">
        <v>0.33700000000000002</v>
      </c>
      <c r="D633">
        <v>1.5660000000000001</v>
      </c>
      <c r="E633">
        <v>0</v>
      </c>
      <c r="F633">
        <v>0</v>
      </c>
    </row>
    <row r="634" spans="1:6" x14ac:dyDescent="0.35">
      <c r="A634">
        <v>482290</v>
      </c>
      <c r="B634" t="s">
        <v>829</v>
      </c>
      <c r="C634">
        <v>0.33700000000000002</v>
      </c>
      <c r="D634">
        <v>1.5660000000000001</v>
      </c>
      <c r="E634">
        <v>0</v>
      </c>
      <c r="F634">
        <v>0</v>
      </c>
    </row>
    <row r="635" spans="1:6" x14ac:dyDescent="0.35">
      <c r="A635">
        <v>482320</v>
      </c>
      <c r="B635" t="s">
        <v>827</v>
      </c>
      <c r="C635">
        <v>0.30599999999999999</v>
      </c>
      <c r="D635">
        <v>1.423</v>
      </c>
      <c r="E635">
        <v>0</v>
      </c>
      <c r="F635">
        <v>0</v>
      </c>
    </row>
    <row r="636" spans="1:6" x14ac:dyDescent="0.35">
      <c r="A636">
        <v>482320</v>
      </c>
      <c r="B636" t="s">
        <v>828</v>
      </c>
      <c r="C636">
        <v>0.30599999999999999</v>
      </c>
      <c r="D636">
        <v>1.423</v>
      </c>
      <c r="E636">
        <v>0</v>
      </c>
      <c r="F636">
        <v>0</v>
      </c>
    </row>
    <row r="637" spans="1:6" x14ac:dyDescent="0.35">
      <c r="A637">
        <v>482320</v>
      </c>
      <c r="B637" t="s">
        <v>829</v>
      </c>
      <c r="C637">
        <v>0.30599999999999999</v>
      </c>
      <c r="D637">
        <v>1.423</v>
      </c>
      <c r="E637">
        <v>0</v>
      </c>
      <c r="F637">
        <v>0</v>
      </c>
    </row>
    <row r="638" spans="1:6" x14ac:dyDescent="0.35">
      <c r="A638">
        <v>482340</v>
      </c>
      <c r="B638" t="s">
        <v>827</v>
      </c>
      <c r="C638">
        <v>0.24299999999999999</v>
      </c>
      <c r="D638">
        <v>1.1319999999999999</v>
      </c>
      <c r="E638">
        <v>0</v>
      </c>
      <c r="F638">
        <v>0</v>
      </c>
    </row>
    <row r="639" spans="1:6" x14ac:dyDescent="0.35">
      <c r="A639">
        <v>482340</v>
      </c>
      <c r="B639" t="s">
        <v>828</v>
      </c>
      <c r="C639">
        <v>0.24299999999999999</v>
      </c>
      <c r="D639">
        <v>1.1319999999999999</v>
      </c>
      <c r="E639">
        <v>0</v>
      </c>
      <c r="F639">
        <v>0</v>
      </c>
    </row>
    <row r="640" spans="1:6" x14ac:dyDescent="0.35">
      <c r="A640">
        <v>482340</v>
      </c>
      <c r="B640" t="s">
        <v>829</v>
      </c>
      <c r="C640">
        <v>0.24299999999999999</v>
      </c>
      <c r="D640">
        <v>1.1319999999999999</v>
      </c>
      <c r="E640">
        <v>0</v>
      </c>
      <c r="F640">
        <v>0</v>
      </c>
    </row>
    <row r="641" spans="1:6" x14ac:dyDescent="0.35">
      <c r="A641">
        <v>482361</v>
      </c>
      <c r="B641" t="s">
        <v>827</v>
      </c>
      <c r="C641">
        <v>0.38500000000000001</v>
      </c>
      <c r="D641">
        <v>1.792</v>
      </c>
      <c r="E641">
        <v>0</v>
      </c>
      <c r="F641">
        <v>0</v>
      </c>
    </row>
    <row r="642" spans="1:6" x14ac:dyDescent="0.35">
      <c r="A642">
        <v>482361</v>
      </c>
      <c r="B642" t="s">
        <v>828</v>
      </c>
      <c r="C642">
        <v>0.38500000000000001</v>
      </c>
      <c r="D642">
        <v>1.792</v>
      </c>
      <c r="E642">
        <v>0</v>
      </c>
      <c r="F642">
        <v>0</v>
      </c>
    </row>
    <row r="643" spans="1:6" x14ac:dyDescent="0.35">
      <c r="A643">
        <v>482361</v>
      </c>
      <c r="B643" t="s">
        <v>829</v>
      </c>
      <c r="C643">
        <v>0.38500000000000001</v>
      </c>
      <c r="D643">
        <v>1.792</v>
      </c>
      <c r="E643">
        <v>0</v>
      </c>
      <c r="F643">
        <v>0</v>
      </c>
    </row>
    <row r="644" spans="1:6" x14ac:dyDescent="0.35">
      <c r="A644">
        <v>482369</v>
      </c>
      <c r="B644" t="s">
        <v>827</v>
      </c>
      <c r="C644">
        <v>0.38500000000000001</v>
      </c>
      <c r="D644">
        <v>1.792</v>
      </c>
      <c r="E644">
        <v>0</v>
      </c>
      <c r="F644">
        <v>0</v>
      </c>
    </row>
    <row r="645" spans="1:6" x14ac:dyDescent="0.35">
      <c r="A645">
        <v>482369</v>
      </c>
      <c r="B645" t="s">
        <v>828</v>
      </c>
      <c r="C645">
        <v>0.38500000000000001</v>
      </c>
      <c r="D645">
        <v>1.792</v>
      </c>
      <c r="E645">
        <v>0</v>
      </c>
      <c r="F645">
        <v>0</v>
      </c>
    </row>
    <row r="646" spans="1:6" x14ac:dyDescent="0.35">
      <c r="A646">
        <v>482369</v>
      </c>
      <c r="B646" t="s">
        <v>829</v>
      </c>
      <c r="C646">
        <v>0.38500000000000001</v>
      </c>
      <c r="D646">
        <v>1.792</v>
      </c>
      <c r="E646">
        <v>0</v>
      </c>
      <c r="F646">
        <v>0</v>
      </c>
    </row>
    <row r="647" spans="1:6" x14ac:dyDescent="0.35">
      <c r="A647">
        <v>482370</v>
      </c>
      <c r="B647" t="s">
        <v>827</v>
      </c>
      <c r="C647">
        <v>0.373</v>
      </c>
      <c r="D647">
        <v>1.738</v>
      </c>
      <c r="E647">
        <v>0</v>
      </c>
      <c r="F647">
        <v>0</v>
      </c>
    </row>
    <row r="648" spans="1:6" x14ac:dyDescent="0.35">
      <c r="A648">
        <v>482370</v>
      </c>
      <c r="B648" t="s">
        <v>828</v>
      </c>
      <c r="C648">
        <v>0.373</v>
      </c>
      <c r="D648">
        <v>1.738</v>
      </c>
      <c r="E648">
        <v>0</v>
      </c>
      <c r="F648">
        <v>0</v>
      </c>
    </row>
    <row r="649" spans="1:6" x14ac:dyDescent="0.35">
      <c r="A649">
        <v>482370</v>
      </c>
      <c r="B649" t="s">
        <v>829</v>
      </c>
      <c r="C649">
        <v>0.373</v>
      </c>
      <c r="D649">
        <v>1.738</v>
      </c>
      <c r="E649">
        <v>0</v>
      </c>
      <c r="F649">
        <v>0</v>
      </c>
    </row>
    <row r="650" spans="1:6" x14ac:dyDescent="0.35">
      <c r="A650">
        <v>482390</v>
      </c>
      <c r="B650" t="s">
        <v>827</v>
      </c>
      <c r="C650">
        <v>0.34599999999999997</v>
      </c>
      <c r="D650">
        <v>1.611</v>
      </c>
      <c r="E650">
        <v>0</v>
      </c>
      <c r="F650">
        <v>0</v>
      </c>
    </row>
    <row r="651" spans="1:6" x14ac:dyDescent="0.35">
      <c r="A651">
        <v>482390</v>
      </c>
      <c r="B651" t="s">
        <v>828</v>
      </c>
      <c r="C651">
        <v>0.34599999999999997</v>
      </c>
      <c r="D651">
        <v>1.611</v>
      </c>
      <c r="E651">
        <v>0</v>
      </c>
      <c r="F651">
        <v>0</v>
      </c>
    </row>
    <row r="652" spans="1:6" x14ac:dyDescent="0.35">
      <c r="A652">
        <v>482390</v>
      </c>
      <c r="B652" t="s">
        <v>829</v>
      </c>
      <c r="C652">
        <v>0.34599999999999997</v>
      </c>
      <c r="D652">
        <v>1.611</v>
      </c>
      <c r="E652">
        <v>0</v>
      </c>
      <c r="F652">
        <v>0</v>
      </c>
    </row>
    <row r="653" spans="1:6" x14ac:dyDescent="0.35">
      <c r="A653">
        <v>490110</v>
      </c>
      <c r="B653" t="s">
        <v>827</v>
      </c>
      <c r="C653">
        <v>0.32</v>
      </c>
      <c r="D653">
        <v>1.4910000000000001</v>
      </c>
      <c r="E653">
        <v>0</v>
      </c>
      <c r="F653">
        <v>0</v>
      </c>
    </row>
    <row r="654" spans="1:6" x14ac:dyDescent="0.35">
      <c r="A654">
        <v>490110</v>
      </c>
      <c r="B654" t="s">
        <v>828</v>
      </c>
      <c r="C654">
        <v>0.32</v>
      </c>
      <c r="D654">
        <v>1.4910000000000001</v>
      </c>
      <c r="E654">
        <v>0</v>
      </c>
      <c r="F654">
        <v>0</v>
      </c>
    </row>
    <row r="655" spans="1:6" x14ac:dyDescent="0.35">
      <c r="A655">
        <v>490110</v>
      </c>
      <c r="B655" t="s">
        <v>829</v>
      </c>
      <c r="C655">
        <v>0.32</v>
      </c>
      <c r="D655">
        <v>1.4910000000000001</v>
      </c>
      <c r="E655">
        <v>0</v>
      </c>
      <c r="F655">
        <v>0</v>
      </c>
    </row>
    <row r="656" spans="1:6" x14ac:dyDescent="0.35">
      <c r="A656">
        <v>490191</v>
      </c>
      <c r="B656" t="s">
        <v>827</v>
      </c>
      <c r="C656">
        <v>0.29399999999999998</v>
      </c>
      <c r="D656">
        <v>1.369</v>
      </c>
      <c r="E656">
        <v>0</v>
      </c>
      <c r="F656">
        <v>0</v>
      </c>
    </row>
    <row r="657" spans="1:6" x14ac:dyDescent="0.35">
      <c r="A657">
        <v>490191</v>
      </c>
      <c r="B657" t="s">
        <v>828</v>
      </c>
      <c r="C657">
        <v>0.29399999999999998</v>
      </c>
      <c r="D657">
        <v>1.369</v>
      </c>
      <c r="E657">
        <v>0</v>
      </c>
      <c r="F657">
        <v>0</v>
      </c>
    </row>
    <row r="658" spans="1:6" x14ac:dyDescent="0.35">
      <c r="A658">
        <v>490191</v>
      </c>
      <c r="B658" t="s">
        <v>829</v>
      </c>
      <c r="C658">
        <v>0.29399999999999998</v>
      </c>
      <c r="D658">
        <v>1.369</v>
      </c>
      <c r="E658">
        <v>0</v>
      </c>
      <c r="F658">
        <v>0</v>
      </c>
    </row>
    <row r="659" spans="1:6" x14ac:dyDescent="0.35">
      <c r="A659">
        <v>490199</v>
      </c>
      <c r="B659" t="s">
        <v>827</v>
      </c>
      <c r="C659">
        <v>0.311</v>
      </c>
      <c r="D659">
        <v>1.448</v>
      </c>
      <c r="E659">
        <v>0</v>
      </c>
      <c r="F659">
        <v>0</v>
      </c>
    </row>
    <row r="660" spans="1:6" x14ac:dyDescent="0.35">
      <c r="A660">
        <v>490199</v>
      </c>
      <c r="B660" t="s">
        <v>828</v>
      </c>
      <c r="C660">
        <v>0.311</v>
      </c>
      <c r="D660">
        <v>1.448</v>
      </c>
      <c r="E660">
        <v>0</v>
      </c>
      <c r="F660">
        <v>0</v>
      </c>
    </row>
    <row r="661" spans="1:6" x14ac:dyDescent="0.35">
      <c r="A661">
        <v>490199</v>
      </c>
      <c r="B661" t="s">
        <v>829</v>
      </c>
      <c r="C661">
        <v>0.311</v>
      </c>
      <c r="D661">
        <v>1.448</v>
      </c>
      <c r="E661">
        <v>0</v>
      </c>
      <c r="F661">
        <v>0</v>
      </c>
    </row>
    <row r="662" spans="1:6" x14ac:dyDescent="0.35">
      <c r="A662">
        <v>490210</v>
      </c>
      <c r="B662" t="s">
        <v>827</v>
      </c>
      <c r="C662">
        <v>0.372</v>
      </c>
      <c r="D662">
        <v>1.7330000000000001</v>
      </c>
      <c r="E662">
        <v>0</v>
      </c>
      <c r="F662">
        <v>0</v>
      </c>
    </row>
    <row r="663" spans="1:6" x14ac:dyDescent="0.35">
      <c r="A663">
        <v>490210</v>
      </c>
      <c r="B663" t="s">
        <v>828</v>
      </c>
      <c r="C663">
        <v>0.372</v>
      </c>
      <c r="D663">
        <v>1.7330000000000001</v>
      </c>
      <c r="E663">
        <v>0</v>
      </c>
      <c r="F663">
        <v>0</v>
      </c>
    </row>
    <row r="664" spans="1:6" x14ac:dyDescent="0.35">
      <c r="A664">
        <v>490210</v>
      </c>
      <c r="B664" t="s">
        <v>829</v>
      </c>
      <c r="C664">
        <v>0.372</v>
      </c>
      <c r="D664">
        <v>1.7330000000000001</v>
      </c>
      <c r="E664">
        <v>0</v>
      </c>
      <c r="F664">
        <v>0</v>
      </c>
    </row>
    <row r="665" spans="1:6" x14ac:dyDescent="0.35">
      <c r="A665">
        <v>490290</v>
      </c>
      <c r="B665" t="s">
        <v>827</v>
      </c>
      <c r="C665">
        <v>0.28799999999999998</v>
      </c>
      <c r="D665">
        <v>1.341</v>
      </c>
      <c r="E665">
        <v>0</v>
      </c>
      <c r="F665">
        <v>0</v>
      </c>
    </row>
    <row r="666" spans="1:6" x14ac:dyDescent="0.35">
      <c r="A666">
        <v>490290</v>
      </c>
      <c r="B666" t="s">
        <v>828</v>
      </c>
      <c r="C666">
        <v>0.28799999999999998</v>
      </c>
      <c r="D666">
        <v>1.341</v>
      </c>
      <c r="E666">
        <v>0</v>
      </c>
      <c r="F666">
        <v>0</v>
      </c>
    </row>
    <row r="667" spans="1:6" x14ac:dyDescent="0.35">
      <c r="A667">
        <v>490290</v>
      </c>
      <c r="B667" t="s">
        <v>829</v>
      </c>
      <c r="C667">
        <v>0.28799999999999998</v>
      </c>
      <c r="D667">
        <v>1.341</v>
      </c>
      <c r="E667">
        <v>0</v>
      </c>
      <c r="F667">
        <v>0</v>
      </c>
    </row>
    <row r="668" spans="1:6" x14ac:dyDescent="0.35">
      <c r="A668">
        <v>490300</v>
      </c>
      <c r="B668" t="s">
        <v>827</v>
      </c>
      <c r="C668">
        <v>0.313</v>
      </c>
      <c r="D668">
        <v>1.4550000000000001</v>
      </c>
      <c r="E668">
        <v>0</v>
      </c>
      <c r="F668">
        <v>0</v>
      </c>
    </row>
    <row r="669" spans="1:6" x14ac:dyDescent="0.35">
      <c r="A669">
        <v>490300</v>
      </c>
      <c r="B669" t="s">
        <v>828</v>
      </c>
      <c r="C669">
        <v>0.313</v>
      </c>
      <c r="D669">
        <v>1.4550000000000001</v>
      </c>
      <c r="E669">
        <v>0</v>
      </c>
      <c r="F669">
        <v>0</v>
      </c>
    </row>
    <row r="670" spans="1:6" x14ac:dyDescent="0.35">
      <c r="A670">
        <v>490300</v>
      </c>
      <c r="B670" t="s">
        <v>829</v>
      </c>
      <c r="C670">
        <v>0.313</v>
      </c>
      <c r="D670">
        <v>1.4550000000000001</v>
      </c>
      <c r="E670">
        <v>0</v>
      </c>
      <c r="F670">
        <v>0</v>
      </c>
    </row>
    <row r="671" spans="1:6" x14ac:dyDescent="0.35">
      <c r="A671">
        <v>490400</v>
      </c>
      <c r="B671" t="s">
        <v>827</v>
      </c>
      <c r="C671">
        <v>0.376</v>
      </c>
      <c r="D671">
        <v>1.7490000000000001</v>
      </c>
      <c r="E671">
        <v>0</v>
      </c>
      <c r="F671">
        <v>0</v>
      </c>
    </row>
    <row r="672" spans="1:6" x14ac:dyDescent="0.35">
      <c r="A672">
        <v>490400</v>
      </c>
      <c r="B672" t="s">
        <v>828</v>
      </c>
      <c r="C672">
        <v>0.376</v>
      </c>
      <c r="D672">
        <v>1.7490000000000001</v>
      </c>
      <c r="E672">
        <v>0</v>
      </c>
      <c r="F672">
        <v>0</v>
      </c>
    </row>
    <row r="673" spans="1:6" x14ac:dyDescent="0.35">
      <c r="A673">
        <v>490400</v>
      </c>
      <c r="B673" t="s">
        <v>829</v>
      </c>
      <c r="C673">
        <v>0.376</v>
      </c>
      <c r="D673">
        <v>1.7490000000000001</v>
      </c>
      <c r="E673">
        <v>0</v>
      </c>
      <c r="F673">
        <v>0</v>
      </c>
    </row>
    <row r="674" spans="1:6" x14ac:dyDescent="0.35">
      <c r="A674">
        <v>490510</v>
      </c>
      <c r="B674" t="s">
        <v>827</v>
      </c>
      <c r="C674">
        <v>4.5999999999999999E-2</v>
      </c>
      <c r="D674">
        <v>0.215</v>
      </c>
      <c r="E674">
        <v>0</v>
      </c>
      <c r="F674">
        <v>0</v>
      </c>
    </row>
    <row r="675" spans="1:6" x14ac:dyDescent="0.35">
      <c r="A675">
        <v>490510</v>
      </c>
      <c r="B675" t="s">
        <v>828</v>
      </c>
      <c r="C675">
        <v>4.5999999999999999E-2</v>
      </c>
      <c r="D675">
        <v>0.215</v>
      </c>
      <c r="E675">
        <v>0</v>
      </c>
      <c r="F675">
        <v>0</v>
      </c>
    </row>
    <row r="676" spans="1:6" x14ac:dyDescent="0.35">
      <c r="A676">
        <v>490510</v>
      </c>
      <c r="B676" t="s">
        <v>829</v>
      </c>
      <c r="C676">
        <v>4.5999999999999999E-2</v>
      </c>
      <c r="D676">
        <v>0.215</v>
      </c>
      <c r="E676">
        <v>0</v>
      </c>
      <c r="F676">
        <v>0</v>
      </c>
    </row>
    <row r="677" spans="1:6" x14ac:dyDescent="0.35">
      <c r="A677">
        <v>490591</v>
      </c>
      <c r="B677" t="s">
        <v>827</v>
      </c>
      <c r="C677">
        <v>0.311</v>
      </c>
      <c r="D677">
        <v>1.448</v>
      </c>
      <c r="E677">
        <v>0</v>
      </c>
      <c r="F677">
        <v>0</v>
      </c>
    </row>
    <row r="678" spans="1:6" x14ac:dyDescent="0.35">
      <c r="A678">
        <v>490591</v>
      </c>
      <c r="B678" t="s">
        <v>828</v>
      </c>
      <c r="C678">
        <v>0.311</v>
      </c>
      <c r="D678">
        <v>1.448</v>
      </c>
      <c r="E678">
        <v>0</v>
      </c>
      <c r="F678">
        <v>0</v>
      </c>
    </row>
    <row r="679" spans="1:6" x14ac:dyDescent="0.35">
      <c r="A679">
        <v>490591</v>
      </c>
      <c r="B679" t="s">
        <v>829</v>
      </c>
      <c r="C679">
        <v>0.311</v>
      </c>
      <c r="D679">
        <v>1.448</v>
      </c>
      <c r="E679">
        <v>0</v>
      </c>
      <c r="F679">
        <v>0</v>
      </c>
    </row>
    <row r="680" spans="1:6" x14ac:dyDescent="0.35">
      <c r="A680">
        <v>490599</v>
      </c>
      <c r="B680" t="s">
        <v>827</v>
      </c>
      <c r="C680">
        <v>0.254</v>
      </c>
      <c r="D680">
        <v>1.1819999999999999</v>
      </c>
      <c r="E680">
        <v>0</v>
      </c>
      <c r="F680">
        <v>0</v>
      </c>
    </row>
    <row r="681" spans="1:6" x14ac:dyDescent="0.35">
      <c r="A681">
        <v>490599</v>
      </c>
      <c r="B681" t="s">
        <v>828</v>
      </c>
      <c r="C681">
        <v>0.254</v>
      </c>
      <c r="D681">
        <v>1.1819999999999999</v>
      </c>
      <c r="E681">
        <v>0</v>
      </c>
      <c r="F681">
        <v>0</v>
      </c>
    </row>
    <row r="682" spans="1:6" x14ac:dyDescent="0.35">
      <c r="A682">
        <v>490599</v>
      </c>
      <c r="B682" t="s">
        <v>829</v>
      </c>
      <c r="C682">
        <v>0.254</v>
      </c>
      <c r="D682">
        <v>1.1819999999999999</v>
      </c>
      <c r="E682">
        <v>0</v>
      </c>
      <c r="F682">
        <v>0</v>
      </c>
    </row>
    <row r="683" spans="1:6" x14ac:dyDescent="0.35">
      <c r="A683">
        <v>490600</v>
      </c>
      <c r="B683" t="s">
        <v>827</v>
      </c>
      <c r="C683">
        <v>0.27100000000000002</v>
      </c>
      <c r="D683">
        <v>1.2609999999999999</v>
      </c>
      <c r="E683">
        <v>0</v>
      </c>
      <c r="F683">
        <v>0</v>
      </c>
    </row>
    <row r="684" spans="1:6" x14ac:dyDescent="0.35">
      <c r="A684">
        <v>490600</v>
      </c>
      <c r="B684" t="s">
        <v>828</v>
      </c>
      <c r="C684">
        <v>0.27100000000000002</v>
      </c>
      <c r="D684">
        <v>1.2609999999999999</v>
      </c>
      <c r="E684">
        <v>0</v>
      </c>
      <c r="F684">
        <v>0</v>
      </c>
    </row>
    <row r="685" spans="1:6" x14ac:dyDescent="0.35">
      <c r="A685">
        <v>490600</v>
      </c>
      <c r="B685" t="s">
        <v>829</v>
      </c>
      <c r="C685">
        <v>0.27100000000000002</v>
      </c>
      <c r="D685">
        <v>1.2609999999999999</v>
      </c>
      <c r="E685">
        <v>0</v>
      </c>
      <c r="F685">
        <v>0</v>
      </c>
    </row>
    <row r="686" spans="1:6" x14ac:dyDescent="0.35">
      <c r="A686">
        <v>490700</v>
      </c>
      <c r="B686" t="s">
        <v>827</v>
      </c>
      <c r="C686">
        <v>0.104</v>
      </c>
      <c r="D686">
        <v>0.48599999999999999</v>
      </c>
      <c r="E686">
        <v>0</v>
      </c>
      <c r="F686">
        <v>0</v>
      </c>
    </row>
    <row r="687" spans="1:6" x14ac:dyDescent="0.35">
      <c r="A687">
        <v>490700</v>
      </c>
      <c r="B687" t="s">
        <v>828</v>
      </c>
      <c r="C687">
        <v>0.104</v>
      </c>
      <c r="D687">
        <v>0.48599999999999999</v>
      </c>
      <c r="E687">
        <v>0</v>
      </c>
      <c r="F687">
        <v>0</v>
      </c>
    </row>
    <row r="688" spans="1:6" x14ac:dyDescent="0.35">
      <c r="A688">
        <v>490700</v>
      </c>
      <c r="B688" t="s">
        <v>829</v>
      </c>
      <c r="C688">
        <v>0.104</v>
      </c>
      <c r="D688">
        <v>0.48599999999999999</v>
      </c>
      <c r="E688">
        <v>0</v>
      </c>
      <c r="F688">
        <v>0</v>
      </c>
    </row>
    <row r="689" spans="1:6" x14ac:dyDescent="0.35">
      <c r="A689">
        <v>490810</v>
      </c>
      <c r="B689" t="s">
        <v>827</v>
      </c>
      <c r="C689">
        <v>0.36899999999999999</v>
      </c>
      <c r="D689">
        <v>1.7170000000000001</v>
      </c>
      <c r="E689">
        <v>0</v>
      </c>
      <c r="F689">
        <v>0</v>
      </c>
    </row>
    <row r="690" spans="1:6" x14ac:dyDescent="0.35">
      <c r="A690">
        <v>490810</v>
      </c>
      <c r="B690" t="s">
        <v>828</v>
      </c>
      <c r="C690">
        <v>0.36899999999999999</v>
      </c>
      <c r="D690">
        <v>1.7170000000000001</v>
      </c>
      <c r="E690">
        <v>0</v>
      </c>
      <c r="F690">
        <v>0</v>
      </c>
    </row>
    <row r="691" spans="1:6" x14ac:dyDescent="0.35">
      <c r="A691">
        <v>490810</v>
      </c>
      <c r="B691" t="s">
        <v>829</v>
      </c>
      <c r="C691">
        <v>0.36899999999999999</v>
      </c>
      <c r="D691">
        <v>1.7170000000000001</v>
      </c>
      <c r="E691">
        <v>0</v>
      </c>
      <c r="F691">
        <v>0</v>
      </c>
    </row>
    <row r="692" spans="1:6" x14ac:dyDescent="0.35">
      <c r="A692">
        <v>490890</v>
      </c>
      <c r="B692" t="s">
        <v>827</v>
      </c>
      <c r="C692">
        <v>0.36899999999999999</v>
      </c>
      <c r="D692">
        <v>1.7170000000000001</v>
      </c>
      <c r="E692">
        <v>0</v>
      </c>
      <c r="F692">
        <v>0</v>
      </c>
    </row>
    <row r="693" spans="1:6" x14ac:dyDescent="0.35">
      <c r="A693">
        <v>490890</v>
      </c>
      <c r="B693" t="s">
        <v>828</v>
      </c>
      <c r="C693">
        <v>0.36899999999999999</v>
      </c>
      <c r="D693">
        <v>1.7170000000000001</v>
      </c>
      <c r="E693">
        <v>0</v>
      </c>
      <c r="F693">
        <v>0</v>
      </c>
    </row>
    <row r="694" spans="1:6" x14ac:dyDescent="0.35">
      <c r="A694">
        <v>490890</v>
      </c>
      <c r="B694" t="s">
        <v>829</v>
      </c>
      <c r="C694">
        <v>0.36899999999999999</v>
      </c>
      <c r="D694">
        <v>1.7170000000000001</v>
      </c>
      <c r="E694">
        <v>0</v>
      </c>
      <c r="F694">
        <v>0</v>
      </c>
    </row>
    <row r="695" spans="1:6" x14ac:dyDescent="0.35">
      <c r="A695">
        <v>490900</v>
      </c>
      <c r="B695" t="s">
        <v>827</v>
      </c>
      <c r="C695">
        <v>0.377</v>
      </c>
      <c r="D695">
        <v>1.7529999999999999</v>
      </c>
      <c r="E695">
        <v>0</v>
      </c>
      <c r="F695">
        <v>0</v>
      </c>
    </row>
    <row r="696" spans="1:6" x14ac:dyDescent="0.35">
      <c r="A696">
        <v>490900</v>
      </c>
      <c r="B696" t="s">
        <v>828</v>
      </c>
      <c r="C696">
        <v>0.377</v>
      </c>
      <c r="D696">
        <v>1.7529999999999999</v>
      </c>
      <c r="E696">
        <v>0</v>
      </c>
      <c r="F696">
        <v>0</v>
      </c>
    </row>
    <row r="697" spans="1:6" x14ac:dyDescent="0.35">
      <c r="A697">
        <v>490900</v>
      </c>
      <c r="B697" t="s">
        <v>829</v>
      </c>
      <c r="C697">
        <v>0.377</v>
      </c>
      <c r="D697">
        <v>1.7529999999999999</v>
      </c>
      <c r="E697">
        <v>0</v>
      </c>
      <c r="F697">
        <v>0</v>
      </c>
    </row>
    <row r="698" spans="1:6" x14ac:dyDescent="0.35">
      <c r="A698">
        <v>491000</v>
      </c>
      <c r="B698" t="s">
        <v>827</v>
      </c>
      <c r="C698">
        <v>0.309</v>
      </c>
      <c r="D698">
        <v>1.4390000000000001</v>
      </c>
      <c r="E698">
        <v>0</v>
      </c>
      <c r="F698">
        <v>0</v>
      </c>
    </row>
    <row r="699" spans="1:6" x14ac:dyDescent="0.35">
      <c r="A699">
        <v>491000</v>
      </c>
      <c r="B699" t="s">
        <v>828</v>
      </c>
      <c r="C699">
        <v>0.309</v>
      </c>
      <c r="D699">
        <v>1.4390000000000001</v>
      </c>
      <c r="E699">
        <v>0</v>
      </c>
      <c r="F699">
        <v>0</v>
      </c>
    </row>
    <row r="700" spans="1:6" x14ac:dyDescent="0.35">
      <c r="A700">
        <v>491000</v>
      </c>
      <c r="B700" t="s">
        <v>829</v>
      </c>
      <c r="C700">
        <v>0.309</v>
      </c>
      <c r="D700">
        <v>1.4390000000000001</v>
      </c>
      <c r="E700">
        <v>0</v>
      </c>
      <c r="F700">
        <v>0</v>
      </c>
    </row>
    <row r="701" spans="1:6" x14ac:dyDescent="0.35">
      <c r="A701">
        <v>491110</v>
      </c>
      <c r="B701" t="s">
        <v>827</v>
      </c>
      <c r="C701">
        <v>0.26900000000000002</v>
      </c>
      <c r="D701">
        <v>1.2569999999999999</v>
      </c>
      <c r="E701">
        <v>0</v>
      </c>
      <c r="F701">
        <v>0</v>
      </c>
    </row>
    <row r="702" spans="1:6" x14ac:dyDescent="0.35">
      <c r="A702">
        <v>491110</v>
      </c>
      <c r="B702" t="s">
        <v>828</v>
      </c>
      <c r="C702">
        <v>0.26900000000000002</v>
      </c>
      <c r="D702">
        <v>1.2569999999999999</v>
      </c>
      <c r="E702">
        <v>0</v>
      </c>
      <c r="F702">
        <v>0</v>
      </c>
    </row>
    <row r="703" spans="1:6" x14ac:dyDescent="0.35">
      <c r="A703">
        <v>491110</v>
      </c>
      <c r="B703" t="s">
        <v>829</v>
      </c>
      <c r="C703">
        <v>0.26900000000000002</v>
      </c>
      <c r="D703">
        <v>1.2569999999999999</v>
      </c>
      <c r="E703">
        <v>0</v>
      </c>
      <c r="F703">
        <v>0</v>
      </c>
    </row>
    <row r="704" spans="1:6" x14ac:dyDescent="0.35">
      <c r="A704">
        <v>491191</v>
      </c>
      <c r="B704" t="s">
        <v>827</v>
      </c>
      <c r="C704">
        <v>0.23100000000000001</v>
      </c>
      <c r="D704">
        <v>1.073</v>
      </c>
      <c r="E704">
        <v>0</v>
      </c>
      <c r="F704">
        <v>0</v>
      </c>
    </row>
    <row r="705" spans="1:6" x14ac:dyDescent="0.35">
      <c r="A705">
        <v>491191</v>
      </c>
      <c r="B705" t="s">
        <v>828</v>
      </c>
      <c r="C705">
        <v>0.23100000000000001</v>
      </c>
      <c r="D705">
        <v>1.073</v>
      </c>
      <c r="E705">
        <v>0</v>
      </c>
      <c r="F705">
        <v>0</v>
      </c>
    </row>
    <row r="706" spans="1:6" x14ac:dyDescent="0.35">
      <c r="A706">
        <v>491191</v>
      </c>
      <c r="B706" t="s">
        <v>829</v>
      </c>
      <c r="C706">
        <v>0.23100000000000001</v>
      </c>
      <c r="D706">
        <v>1.073</v>
      </c>
      <c r="E706">
        <v>0</v>
      </c>
      <c r="F706">
        <v>0</v>
      </c>
    </row>
    <row r="707" spans="1:6" x14ac:dyDescent="0.35">
      <c r="A707">
        <v>491199</v>
      </c>
      <c r="B707" t="s">
        <v>827</v>
      </c>
      <c r="C707">
        <v>0.27</v>
      </c>
      <c r="D707">
        <v>1.256</v>
      </c>
      <c r="E707">
        <v>0</v>
      </c>
      <c r="F707">
        <v>0</v>
      </c>
    </row>
    <row r="708" spans="1:6" x14ac:dyDescent="0.35">
      <c r="A708">
        <v>491199</v>
      </c>
      <c r="B708" t="s">
        <v>828</v>
      </c>
      <c r="C708">
        <v>0.27</v>
      </c>
      <c r="D708">
        <v>1.256</v>
      </c>
      <c r="E708">
        <v>0</v>
      </c>
      <c r="F708">
        <v>0</v>
      </c>
    </row>
    <row r="709" spans="1:6" x14ac:dyDescent="0.35">
      <c r="A709">
        <v>491199</v>
      </c>
      <c r="B709" t="s">
        <v>829</v>
      </c>
      <c r="C709">
        <v>0.27</v>
      </c>
      <c r="D709">
        <v>1.256</v>
      </c>
      <c r="E709">
        <v>0</v>
      </c>
      <c r="F709">
        <v>0</v>
      </c>
    </row>
    <row r="710" spans="1:6" x14ac:dyDescent="0.35">
      <c r="A710">
        <v>540120</v>
      </c>
      <c r="B710" t="s">
        <v>827</v>
      </c>
      <c r="C710">
        <v>0.14199999999999999</v>
      </c>
      <c r="D710">
        <v>1.8240000000000001</v>
      </c>
      <c r="E710">
        <v>0</v>
      </c>
      <c r="F710">
        <v>0</v>
      </c>
    </row>
    <row r="711" spans="1:6" x14ac:dyDescent="0.35">
      <c r="A711">
        <v>540120</v>
      </c>
      <c r="B711" t="s">
        <v>828</v>
      </c>
      <c r="C711">
        <v>0.14199999999999999</v>
      </c>
      <c r="D711">
        <v>1.8240000000000001</v>
      </c>
      <c r="E711">
        <v>0</v>
      </c>
      <c r="F711">
        <v>0</v>
      </c>
    </row>
    <row r="712" spans="1:6" x14ac:dyDescent="0.35">
      <c r="A712">
        <v>540120</v>
      </c>
      <c r="B712" t="s">
        <v>829</v>
      </c>
      <c r="C712">
        <v>0.14199999999999999</v>
      </c>
      <c r="D712">
        <v>1.8240000000000001</v>
      </c>
      <c r="E712">
        <v>0</v>
      </c>
      <c r="F712">
        <v>0</v>
      </c>
    </row>
    <row r="713" spans="1:6" x14ac:dyDescent="0.35">
      <c r="A713">
        <v>540310</v>
      </c>
      <c r="B713" t="s">
        <v>827</v>
      </c>
      <c r="C713">
        <v>0.14199999999999999</v>
      </c>
      <c r="D713">
        <v>1.8240000000000001</v>
      </c>
      <c r="E713">
        <v>0</v>
      </c>
      <c r="F713">
        <v>0</v>
      </c>
    </row>
    <row r="714" spans="1:6" x14ac:dyDescent="0.35">
      <c r="A714">
        <v>540310</v>
      </c>
      <c r="B714" t="s">
        <v>828</v>
      </c>
      <c r="C714">
        <v>0.14199999999999999</v>
      </c>
      <c r="D714">
        <v>1.8240000000000001</v>
      </c>
      <c r="E714">
        <v>0</v>
      </c>
      <c r="F714">
        <v>0</v>
      </c>
    </row>
    <row r="715" spans="1:6" x14ac:dyDescent="0.35">
      <c r="A715">
        <v>540310</v>
      </c>
      <c r="B715" t="s">
        <v>829</v>
      </c>
      <c r="C715">
        <v>0.14199999999999999</v>
      </c>
      <c r="D715">
        <v>1.8240000000000001</v>
      </c>
      <c r="E715">
        <v>0</v>
      </c>
      <c r="F715">
        <v>0</v>
      </c>
    </row>
    <row r="716" spans="1:6" x14ac:dyDescent="0.35">
      <c r="A716">
        <v>540331</v>
      </c>
      <c r="B716" t="s">
        <v>827</v>
      </c>
      <c r="C716">
        <v>0.14199999999999999</v>
      </c>
      <c r="D716">
        <v>1.8240000000000001</v>
      </c>
      <c r="E716">
        <v>0</v>
      </c>
      <c r="F716">
        <v>0</v>
      </c>
    </row>
    <row r="717" spans="1:6" x14ac:dyDescent="0.35">
      <c r="A717">
        <v>540331</v>
      </c>
      <c r="B717" t="s">
        <v>828</v>
      </c>
      <c r="C717">
        <v>0.14199999999999999</v>
      </c>
      <c r="D717">
        <v>1.8240000000000001</v>
      </c>
      <c r="E717">
        <v>0</v>
      </c>
      <c r="F717">
        <v>0</v>
      </c>
    </row>
    <row r="718" spans="1:6" x14ac:dyDescent="0.35">
      <c r="A718">
        <v>540331</v>
      </c>
      <c r="B718" t="s">
        <v>829</v>
      </c>
      <c r="C718">
        <v>0.14199999999999999</v>
      </c>
      <c r="D718">
        <v>1.8240000000000001</v>
      </c>
      <c r="E718">
        <v>0</v>
      </c>
      <c r="F718">
        <v>0</v>
      </c>
    </row>
    <row r="719" spans="1:6" x14ac:dyDescent="0.35">
      <c r="A719">
        <v>540332</v>
      </c>
      <c r="B719" t="s">
        <v>827</v>
      </c>
      <c r="C719">
        <v>0.14199999999999999</v>
      </c>
      <c r="D719">
        <v>1.8240000000000001</v>
      </c>
      <c r="E719">
        <v>0</v>
      </c>
      <c r="F719">
        <v>0</v>
      </c>
    </row>
    <row r="720" spans="1:6" x14ac:dyDescent="0.35">
      <c r="A720">
        <v>540332</v>
      </c>
      <c r="B720" t="s">
        <v>828</v>
      </c>
      <c r="C720">
        <v>0.14199999999999999</v>
      </c>
      <c r="D720">
        <v>1.8240000000000001</v>
      </c>
      <c r="E720">
        <v>0</v>
      </c>
      <c r="F720">
        <v>0</v>
      </c>
    </row>
    <row r="721" spans="1:6" x14ac:dyDescent="0.35">
      <c r="A721">
        <v>540332</v>
      </c>
      <c r="B721" t="s">
        <v>829</v>
      </c>
      <c r="C721">
        <v>0.14199999999999999</v>
      </c>
      <c r="D721">
        <v>1.8240000000000001</v>
      </c>
      <c r="E721">
        <v>0</v>
      </c>
      <c r="F721">
        <v>0</v>
      </c>
    </row>
    <row r="722" spans="1:6" x14ac:dyDescent="0.35">
      <c r="A722">
        <v>540333</v>
      </c>
      <c r="B722" t="s">
        <v>827</v>
      </c>
      <c r="C722">
        <v>0.10299999999999999</v>
      </c>
      <c r="D722">
        <v>1.8240000000000001</v>
      </c>
      <c r="E722">
        <v>0</v>
      </c>
      <c r="F722">
        <v>0</v>
      </c>
    </row>
    <row r="723" spans="1:6" x14ac:dyDescent="0.35">
      <c r="A723">
        <v>540333</v>
      </c>
      <c r="B723" t="s">
        <v>828</v>
      </c>
      <c r="C723">
        <v>0.10299999999999999</v>
      </c>
      <c r="D723">
        <v>1.8240000000000001</v>
      </c>
      <c r="E723">
        <v>0</v>
      </c>
      <c r="F723">
        <v>0</v>
      </c>
    </row>
    <row r="724" spans="1:6" x14ac:dyDescent="0.35">
      <c r="A724">
        <v>540333</v>
      </c>
      <c r="B724" t="s">
        <v>829</v>
      </c>
      <c r="C724">
        <v>0.10299999999999999</v>
      </c>
      <c r="D724">
        <v>1.8240000000000001</v>
      </c>
      <c r="E724">
        <v>0</v>
      </c>
      <c r="F724">
        <v>0</v>
      </c>
    </row>
    <row r="725" spans="1:6" x14ac:dyDescent="0.35">
      <c r="A725">
        <v>540339</v>
      </c>
      <c r="B725" t="s">
        <v>827</v>
      </c>
      <c r="C725">
        <v>0.14199999999999999</v>
      </c>
      <c r="D725">
        <v>1.8240000000000001</v>
      </c>
      <c r="E725">
        <v>0</v>
      </c>
      <c r="F725">
        <v>0</v>
      </c>
    </row>
    <row r="726" spans="1:6" x14ac:dyDescent="0.35">
      <c r="A726">
        <v>540339</v>
      </c>
      <c r="B726" t="s">
        <v>828</v>
      </c>
      <c r="C726">
        <v>0.14199999999999999</v>
      </c>
      <c r="D726">
        <v>1.8240000000000001</v>
      </c>
      <c r="E726">
        <v>0</v>
      </c>
      <c r="F726">
        <v>0</v>
      </c>
    </row>
    <row r="727" spans="1:6" x14ac:dyDescent="0.35">
      <c r="A727">
        <v>540339</v>
      </c>
      <c r="B727" t="s">
        <v>829</v>
      </c>
      <c r="C727">
        <v>0.14199999999999999</v>
      </c>
      <c r="D727">
        <v>1.8240000000000001</v>
      </c>
      <c r="E727">
        <v>0</v>
      </c>
      <c r="F727">
        <v>0</v>
      </c>
    </row>
    <row r="728" spans="1:6" x14ac:dyDescent="0.35">
      <c r="A728">
        <v>540341</v>
      </c>
      <c r="B728" t="s">
        <v>827</v>
      </c>
      <c r="C728">
        <v>0.14199999999999999</v>
      </c>
      <c r="D728">
        <v>1.8240000000000001</v>
      </c>
      <c r="E728">
        <v>0</v>
      </c>
      <c r="F728">
        <v>0</v>
      </c>
    </row>
    <row r="729" spans="1:6" x14ac:dyDescent="0.35">
      <c r="A729">
        <v>540341</v>
      </c>
      <c r="B729" t="s">
        <v>828</v>
      </c>
      <c r="C729">
        <v>0.14199999999999999</v>
      </c>
      <c r="D729">
        <v>1.8240000000000001</v>
      </c>
      <c r="E729">
        <v>0</v>
      </c>
      <c r="F729">
        <v>0</v>
      </c>
    </row>
    <row r="730" spans="1:6" x14ac:dyDescent="0.35">
      <c r="A730">
        <v>540341</v>
      </c>
      <c r="B730" t="s">
        <v>829</v>
      </c>
      <c r="C730">
        <v>0.14199999999999999</v>
      </c>
      <c r="D730">
        <v>1.8240000000000001</v>
      </c>
      <c r="E730">
        <v>0</v>
      </c>
      <c r="F730">
        <v>0</v>
      </c>
    </row>
    <row r="731" spans="1:6" x14ac:dyDescent="0.35">
      <c r="A731">
        <v>540342</v>
      </c>
      <c r="B731" t="s">
        <v>827</v>
      </c>
      <c r="C731">
        <v>0.10299999999999999</v>
      </c>
      <c r="D731">
        <v>1.8240000000000001</v>
      </c>
      <c r="E731">
        <v>0</v>
      </c>
      <c r="F731">
        <v>0</v>
      </c>
    </row>
    <row r="732" spans="1:6" x14ac:dyDescent="0.35">
      <c r="A732">
        <v>540342</v>
      </c>
      <c r="B732" t="s">
        <v>828</v>
      </c>
      <c r="C732">
        <v>0.10299999999999999</v>
      </c>
      <c r="D732">
        <v>1.8240000000000001</v>
      </c>
      <c r="E732">
        <v>0</v>
      </c>
      <c r="F732">
        <v>0</v>
      </c>
    </row>
    <row r="733" spans="1:6" x14ac:dyDescent="0.35">
      <c r="A733">
        <v>540342</v>
      </c>
      <c r="B733" t="s">
        <v>829</v>
      </c>
      <c r="C733">
        <v>0.10299999999999999</v>
      </c>
      <c r="D733">
        <v>1.8240000000000001</v>
      </c>
      <c r="E733">
        <v>0</v>
      </c>
      <c r="F733">
        <v>0</v>
      </c>
    </row>
    <row r="734" spans="1:6" x14ac:dyDescent="0.35">
      <c r="A734">
        <v>540349</v>
      </c>
      <c r="B734" t="s">
        <v>827</v>
      </c>
      <c r="C734">
        <v>0.14199999999999999</v>
      </c>
      <c r="D734">
        <v>1.8240000000000001</v>
      </c>
      <c r="E734">
        <v>0</v>
      </c>
      <c r="F734">
        <v>0</v>
      </c>
    </row>
    <row r="735" spans="1:6" x14ac:dyDescent="0.35">
      <c r="A735">
        <v>540349</v>
      </c>
      <c r="B735" t="s">
        <v>828</v>
      </c>
      <c r="C735">
        <v>0.14199999999999999</v>
      </c>
      <c r="D735">
        <v>1.8240000000000001</v>
      </c>
      <c r="E735">
        <v>0</v>
      </c>
      <c r="F735">
        <v>0</v>
      </c>
    </row>
    <row r="736" spans="1:6" x14ac:dyDescent="0.35">
      <c r="A736">
        <v>540349</v>
      </c>
      <c r="B736" t="s">
        <v>829</v>
      </c>
      <c r="C736">
        <v>0.14199999999999999</v>
      </c>
      <c r="D736">
        <v>1.8240000000000001</v>
      </c>
      <c r="E736">
        <v>0</v>
      </c>
      <c r="F736">
        <v>0</v>
      </c>
    </row>
    <row r="737" spans="1:6" x14ac:dyDescent="0.35">
      <c r="A737">
        <v>540500</v>
      </c>
      <c r="B737" t="s">
        <v>827</v>
      </c>
      <c r="C737">
        <v>0.187</v>
      </c>
      <c r="D737">
        <v>1.8240000000000001</v>
      </c>
      <c r="E737">
        <v>0</v>
      </c>
      <c r="F737">
        <v>0</v>
      </c>
    </row>
    <row r="738" spans="1:6" x14ac:dyDescent="0.35">
      <c r="A738">
        <v>540500</v>
      </c>
      <c r="B738" t="s">
        <v>828</v>
      </c>
      <c r="C738">
        <v>0.187</v>
      </c>
      <c r="D738">
        <v>1.8240000000000001</v>
      </c>
      <c r="E738">
        <v>0</v>
      </c>
      <c r="F738">
        <v>0</v>
      </c>
    </row>
    <row r="739" spans="1:6" x14ac:dyDescent="0.35">
      <c r="A739">
        <v>540500</v>
      </c>
      <c r="B739" t="s">
        <v>829</v>
      </c>
      <c r="C739">
        <v>0.187</v>
      </c>
      <c r="D739">
        <v>1.8240000000000001</v>
      </c>
      <c r="E739">
        <v>0</v>
      </c>
      <c r="F739">
        <v>0</v>
      </c>
    </row>
    <row r="740" spans="1:6" x14ac:dyDescent="0.35">
      <c r="A740">
        <v>540810</v>
      </c>
      <c r="B740" t="s">
        <v>827</v>
      </c>
      <c r="C740">
        <v>0.13900000000000001</v>
      </c>
      <c r="D740">
        <v>1.7809999999999999</v>
      </c>
      <c r="E740">
        <v>0</v>
      </c>
      <c r="F740">
        <v>0</v>
      </c>
    </row>
    <row r="741" spans="1:6" x14ac:dyDescent="0.35">
      <c r="A741">
        <v>540810</v>
      </c>
      <c r="B741" t="s">
        <v>828</v>
      </c>
      <c r="C741">
        <v>0.13900000000000001</v>
      </c>
      <c r="D741">
        <v>1.7809999999999999</v>
      </c>
      <c r="E741">
        <v>0</v>
      </c>
      <c r="F741">
        <v>0</v>
      </c>
    </row>
    <row r="742" spans="1:6" x14ac:dyDescent="0.35">
      <c r="A742">
        <v>540810</v>
      </c>
      <c r="B742" t="s">
        <v>829</v>
      </c>
      <c r="C742">
        <v>0.13900000000000001</v>
      </c>
      <c r="D742">
        <v>1.7809999999999999</v>
      </c>
      <c r="E742">
        <v>0</v>
      </c>
      <c r="F742">
        <v>0</v>
      </c>
    </row>
    <row r="743" spans="1:6" x14ac:dyDescent="0.35">
      <c r="A743">
        <v>540821</v>
      </c>
      <c r="B743" t="s">
        <v>827</v>
      </c>
      <c r="C743">
        <v>0.13900000000000001</v>
      </c>
      <c r="D743">
        <v>1.7809999999999999</v>
      </c>
      <c r="E743">
        <v>0</v>
      </c>
      <c r="F743">
        <v>0</v>
      </c>
    </row>
    <row r="744" spans="1:6" x14ac:dyDescent="0.35">
      <c r="A744">
        <v>540821</v>
      </c>
      <c r="B744" t="s">
        <v>828</v>
      </c>
      <c r="C744">
        <v>0.13900000000000001</v>
      </c>
      <c r="D744">
        <v>1.7809999999999999</v>
      </c>
      <c r="E744">
        <v>0</v>
      </c>
      <c r="F744">
        <v>0</v>
      </c>
    </row>
    <row r="745" spans="1:6" x14ac:dyDescent="0.35">
      <c r="A745">
        <v>540821</v>
      </c>
      <c r="B745" t="s">
        <v>829</v>
      </c>
      <c r="C745">
        <v>0.13900000000000001</v>
      </c>
      <c r="D745">
        <v>1.7809999999999999</v>
      </c>
      <c r="E745">
        <v>0</v>
      </c>
      <c r="F745">
        <v>0</v>
      </c>
    </row>
    <row r="746" spans="1:6" x14ac:dyDescent="0.35">
      <c r="A746">
        <v>540822</v>
      </c>
      <c r="B746" t="s">
        <v>827</v>
      </c>
      <c r="C746">
        <v>0.13900000000000001</v>
      </c>
      <c r="D746">
        <v>1.7809999999999999</v>
      </c>
      <c r="E746">
        <v>0</v>
      </c>
      <c r="F746">
        <v>0</v>
      </c>
    </row>
    <row r="747" spans="1:6" x14ac:dyDescent="0.35">
      <c r="A747">
        <v>540822</v>
      </c>
      <c r="B747" t="s">
        <v>828</v>
      </c>
      <c r="C747">
        <v>0.13900000000000001</v>
      </c>
      <c r="D747">
        <v>1.7809999999999999</v>
      </c>
      <c r="E747">
        <v>0</v>
      </c>
      <c r="F747">
        <v>0</v>
      </c>
    </row>
    <row r="748" spans="1:6" x14ac:dyDescent="0.35">
      <c r="A748">
        <v>540822</v>
      </c>
      <c r="B748" t="s">
        <v>829</v>
      </c>
      <c r="C748">
        <v>0.13900000000000001</v>
      </c>
      <c r="D748">
        <v>1.7809999999999999</v>
      </c>
      <c r="E748">
        <v>0</v>
      </c>
      <c r="F748">
        <v>0</v>
      </c>
    </row>
    <row r="749" spans="1:6" x14ac:dyDescent="0.35">
      <c r="A749">
        <v>540823</v>
      </c>
      <c r="B749" t="s">
        <v>827</v>
      </c>
      <c r="C749">
        <v>0.13900000000000001</v>
      </c>
      <c r="D749">
        <v>1.7809999999999999</v>
      </c>
      <c r="E749">
        <v>0</v>
      </c>
      <c r="F749">
        <v>0</v>
      </c>
    </row>
    <row r="750" spans="1:6" x14ac:dyDescent="0.35">
      <c r="A750">
        <v>540823</v>
      </c>
      <c r="B750" t="s">
        <v>828</v>
      </c>
      <c r="C750">
        <v>0.13900000000000001</v>
      </c>
      <c r="D750">
        <v>1.7809999999999999</v>
      </c>
      <c r="E750">
        <v>0</v>
      </c>
      <c r="F750">
        <v>0</v>
      </c>
    </row>
    <row r="751" spans="1:6" x14ac:dyDescent="0.35">
      <c r="A751">
        <v>540823</v>
      </c>
      <c r="B751" t="s">
        <v>829</v>
      </c>
      <c r="C751">
        <v>0.13900000000000001</v>
      </c>
      <c r="D751">
        <v>1.7809999999999999</v>
      </c>
      <c r="E751">
        <v>0</v>
      </c>
      <c r="F751">
        <v>0</v>
      </c>
    </row>
    <row r="752" spans="1:6" x14ac:dyDescent="0.35">
      <c r="A752">
        <v>540824</v>
      </c>
      <c r="B752" t="s">
        <v>827</v>
      </c>
      <c r="C752">
        <v>0.13900000000000001</v>
      </c>
      <c r="D752">
        <v>1.7809999999999999</v>
      </c>
      <c r="E752">
        <v>0</v>
      </c>
      <c r="F752">
        <v>0</v>
      </c>
    </row>
    <row r="753" spans="1:6" x14ac:dyDescent="0.35">
      <c r="A753">
        <v>540824</v>
      </c>
      <c r="B753" t="s">
        <v>828</v>
      </c>
      <c r="C753">
        <v>0.13900000000000001</v>
      </c>
      <c r="D753">
        <v>1.7809999999999999</v>
      </c>
      <c r="E753">
        <v>0</v>
      </c>
      <c r="F753">
        <v>0</v>
      </c>
    </row>
    <row r="754" spans="1:6" x14ac:dyDescent="0.35">
      <c r="A754">
        <v>540824</v>
      </c>
      <c r="B754" t="s">
        <v>829</v>
      </c>
      <c r="C754">
        <v>0.13900000000000001</v>
      </c>
      <c r="D754">
        <v>1.7809999999999999</v>
      </c>
      <c r="E754">
        <v>0</v>
      </c>
      <c r="F754">
        <v>0</v>
      </c>
    </row>
    <row r="755" spans="1:6" x14ac:dyDescent="0.35">
      <c r="A755">
        <v>540831</v>
      </c>
      <c r="B755" t="s">
        <v>827</v>
      </c>
      <c r="C755">
        <v>0.13900000000000001</v>
      </c>
      <c r="D755">
        <v>1.7809999999999999</v>
      </c>
      <c r="E755">
        <v>0</v>
      </c>
      <c r="F755">
        <v>0</v>
      </c>
    </row>
    <row r="756" spans="1:6" x14ac:dyDescent="0.35">
      <c r="A756">
        <v>540831</v>
      </c>
      <c r="B756" t="s">
        <v>828</v>
      </c>
      <c r="C756">
        <v>0.13900000000000001</v>
      </c>
      <c r="D756">
        <v>1.7809999999999999</v>
      </c>
      <c r="E756">
        <v>0</v>
      </c>
      <c r="F756">
        <v>0</v>
      </c>
    </row>
    <row r="757" spans="1:6" x14ac:dyDescent="0.35">
      <c r="A757">
        <v>540831</v>
      </c>
      <c r="B757" t="s">
        <v>829</v>
      </c>
      <c r="C757">
        <v>0.13900000000000001</v>
      </c>
      <c r="D757">
        <v>1.7809999999999999</v>
      </c>
      <c r="E757">
        <v>0</v>
      </c>
      <c r="F757">
        <v>0</v>
      </c>
    </row>
    <row r="758" spans="1:6" x14ac:dyDescent="0.35">
      <c r="A758">
        <v>540832</v>
      </c>
      <c r="B758" t="s">
        <v>827</v>
      </c>
      <c r="C758">
        <v>0.13900000000000001</v>
      </c>
      <c r="D758">
        <v>1.7809999999999999</v>
      </c>
      <c r="E758">
        <v>0</v>
      </c>
      <c r="F758">
        <v>0</v>
      </c>
    </row>
    <row r="759" spans="1:6" x14ac:dyDescent="0.35">
      <c r="A759">
        <v>540832</v>
      </c>
      <c r="B759" t="s">
        <v>828</v>
      </c>
      <c r="C759">
        <v>0.13900000000000001</v>
      </c>
      <c r="D759">
        <v>1.7809999999999999</v>
      </c>
      <c r="E759">
        <v>0</v>
      </c>
      <c r="F759">
        <v>0</v>
      </c>
    </row>
    <row r="760" spans="1:6" x14ac:dyDescent="0.35">
      <c r="A760">
        <v>540832</v>
      </c>
      <c r="B760" t="s">
        <v>829</v>
      </c>
      <c r="C760">
        <v>0.13900000000000001</v>
      </c>
      <c r="D760">
        <v>1.7809999999999999</v>
      </c>
      <c r="E760">
        <v>0</v>
      </c>
      <c r="F760">
        <v>0</v>
      </c>
    </row>
    <row r="761" spans="1:6" x14ac:dyDescent="0.35">
      <c r="A761">
        <v>540833</v>
      </c>
      <c r="B761" t="s">
        <v>827</v>
      </c>
      <c r="C761">
        <v>0.13900000000000001</v>
      </c>
      <c r="D761">
        <v>1.7809999999999999</v>
      </c>
      <c r="E761">
        <v>0</v>
      </c>
      <c r="F761">
        <v>0</v>
      </c>
    </row>
    <row r="762" spans="1:6" x14ac:dyDescent="0.35">
      <c r="A762">
        <v>540833</v>
      </c>
      <c r="B762" t="s">
        <v>828</v>
      </c>
      <c r="C762">
        <v>0.13900000000000001</v>
      </c>
      <c r="D762">
        <v>1.7809999999999999</v>
      </c>
      <c r="E762">
        <v>0</v>
      </c>
      <c r="F762">
        <v>0</v>
      </c>
    </row>
    <row r="763" spans="1:6" x14ac:dyDescent="0.35">
      <c r="A763">
        <v>540833</v>
      </c>
      <c r="B763" t="s">
        <v>829</v>
      </c>
      <c r="C763">
        <v>0.13900000000000001</v>
      </c>
      <c r="D763">
        <v>1.7809999999999999</v>
      </c>
      <c r="E763">
        <v>0</v>
      </c>
      <c r="F763">
        <v>0</v>
      </c>
    </row>
    <row r="764" spans="1:6" x14ac:dyDescent="0.35">
      <c r="A764">
        <v>540834</v>
      </c>
      <c r="B764" t="s">
        <v>827</v>
      </c>
      <c r="C764">
        <v>0.13900000000000001</v>
      </c>
      <c r="D764">
        <v>1.7809999999999999</v>
      </c>
      <c r="E764">
        <v>0</v>
      </c>
      <c r="F764">
        <v>0</v>
      </c>
    </row>
    <row r="765" spans="1:6" x14ac:dyDescent="0.35">
      <c r="A765">
        <v>540834</v>
      </c>
      <c r="B765" t="s">
        <v>828</v>
      </c>
      <c r="C765">
        <v>0.13900000000000001</v>
      </c>
      <c r="D765">
        <v>1.7809999999999999</v>
      </c>
      <c r="E765">
        <v>0</v>
      </c>
      <c r="F765">
        <v>0</v>
      </c>
    </row>
    <row r="766" spans="1:6" x14ac:dyDescent="0.35">
      <c r="A766">
        <v>540834</v>
      </c>
      <c r="B766" t="s">
        <v>829</v>
      </c>
      <c r="C766">
        <v>0.13900000000000001</v>
      </c>
      <c r="D766">
        <v>1.7809999999999999</v>
      </c>
      <c r="E766">
        <v>0</v>
      </c>
      <c r="F766">
        <v>0</v>
      </c>
    </row>
    <row r="767" spans="1:6" x14ac:dyDescent="0.35">
      <c r="A767">
        <v>550200</v>
      </c>
      <c r="B767" t="s">
        <v>827</v>
      </c>
      <c r="C767">
        <v>0.129</v>
      </c>
      <c r="D767">
        <v>1.8240000000000001</v>
      </c>
      <c r="E767">
        <v>0</v>
      </c>
      <c r="F767">
        <v>0</v>
      </c>
    </row>
    <row r="768" spans="1:6" x14ac:dyDescent="0.35">
      <c r="A768">
        <v>550200</v>
      </c>
      <c r="B768" t="s">
        <v>828</v>
      </c>
      <c r="C768">
        <v>0.129</v>
      </c>
      <c r="D768">
        <v>1.8240000000000001</v>
      </c>
      <c r="E768">
        <v>0</v>
      </c>
      <c r="F768">
        <v>0</v>
      </c>
    </row>
    <row r="769" spans="1:6" x14ac:dyDescent="0.35">
      <c r="A769">
        <v>550210</v>
      </c>
      <c r="B769" t="s">
        <v>829</v>
      </c>
      <c r="C769">
        <v>0.14199999999999999</v>
      </c>
      <c r="D769">
        <v>1.8240000000000001</v>
      </c>
      <c r="E769">
        <v>0</v>
      </c>
      <c r="F769">
        <v>0</v>
      </c>
    </row>
    <row r="770" spans="1:6" x14ac:dyDescent="0.35">
      <c r="A770">
        <v>550290</v>
      </c>
      <c r="B770" t="s">
        <v>829</v>
      </c>
      <c r="C770">
        <v>0.14199999999999999</v>
      </c>
      <c r="D770">
        <v>1.8240000000000001</v>
      </c>
      <c r="E770">
        <v>0</v>
      </c>
      <c r="F770">
        <v>0</v>
      </c>
    </row>
    <row r="771" spans="1:6" x14ac:dyDescent="0.35">
      <c r="A771">
        <v>550410</v>
      </c>
      <c r="B771" t="s">
        <v>827</v>
      </c>
      <c r="C771">
        <v>0.14199999999999999</v>
      </c>
      <c r="D771">
        <v>1.8240000000000001</v>
      </c>
      <c r="E771">
        <v>0</v>
      </c>
      <c r="F771">
        <v>0</v>
      </c>
    </row>
    <row r="772" spans="1:6" x14ac:dyDescent="0.35">
      <c r="A772">
        <v>550410</v>
      </c>
      <c r="B772" t="s">
        <v>828</v>
      </c>
      <c r="C772">
        <v>0.14199999999999999</v>
      </c>
      <c r="D772">
        <v>1.8240000000000001</v>
      </c>
      <c r="E772">
        <v>0</v>
      </c>
      <c r="F772">
        <v>0</v>
      </c>
    </row>
    <row r="773" spans="1:6" x14ac:dyDescent="0.35">
      <c r="A773">
        <v>550410</v>
      </c>
      <c r="B773" t="s">
        <v>829</v>
      </c>
      <c r="C773">
        <v>0.14199999999999999</v>
      </c>
      <c r="D773">
        <v>1.8240000000000001</v>
      </c>
      <c r="E773">
        <v>0</v>
      </c>
      <c r="F773">
        <v>0</v>
      </c>
    </row>
    <row r="774" spans="1:6" x14ac:dyDescent="0.35">
      <c r="A774">
        <v>550490</v>
      </c>
      <c r="B774" t="s">
        <v>827</v>
      </c>
      <c r="C774">
        <v>0.14199999999999999</v>
      </c>
      <c r="D774">
        <v>1.8240000000000001</v>
      </c>
      <c r="E774">
        <v>0</v>
      </c>
      <c r="F774">
        <v>0</v>
      </c>
    </row>
    <row r="775" spans="1:6" x14ac:dyDescent="0.35">
      <c r="A775">
        <v>550490</v>
      </c>
      <c r="B775" t="s">
        <v>828</v>
      </c>
      <c r="C775">
        <v>0.14199999999999999</v>
      </c>
      <c r="D775">
        <v>1.8240000000000001</v>
      </c>
      <c r="E775">
        <v>0</v>
      </c>
      <c r="F775">
        <v>0</v>
      </c>
    </row>
    <row r="776" spans="1:6" x14ac:dyDescent="0.35">
      <c r="A776">
        <v>550490</v>
      </c>
      <c r="B776" t="s">
        <v>829</v>
      </c>
      <c r="C776">
        <v>0.14199999999999999</v>
      </c>
      <c r="D776">
        <v>1.8240000000000001</v>
      </c>
      <c r="E776">
        <v>0</v>
      </c>
      <c r="F776">
        <v>0</v>
      </c>
    </row>
    <row r="777" spans="1:6" x14ac:dyDescent="0.35">
      <c r="A777">
        <v>550520</v>
      </c>
      <c r="B777" t="s">
        <v>827</v>
      </c>
      <c r="C777">
        <v>0.14199999999999999</v>
      </c>
      <c r="D777">
        <v>1.8240000000000001</v>
      </c>
      <c r="E777">
        <v>0</v>
      </c>
      <c r="F777">
        <v>0</v>
      </c>
    </row>
    <row r="778" spans="1:6" x14ac:dyDescent="0.35">
      <c r="A778">
        <v>550520</v>
      </c>
      <c r="B778" t="s">
        <v>828</v>
      </c>
      <c r="C778">
        <v>0.14199999999999999</v>
      </c>
      <c r="D778">
        <v>1.8240000000000001</v>
      </c>
      <c r="E778">
        <v>0</v>
      </c>
      <c r="F778">
        <v>0</v>
      </c>
    </row>
    <row r="779" spans="1:6" x14ac:dyDescent="0.35">
      <c r="A779">
        <v>550520</v>
      </c>
      <c r="B779" t="s">
        <v>829</v>
      </c>
      <c r="C779">
        <v>0.14199999999999999</v>
      </c>
      <c r="D779">
        <v>1.8240000000000001</v>
      </c>
      <c r="E779">
        <v>0</v>
      </c>
      <c r="F779">
        <v>0</v>
      </c>
    </row>
    <row r="780" spans="1:6" x14ac:dyDescent="0.35">
      <c r="A780">
        <v>550700</v>
      </c>
      <c r="B780" t="s">
        <v>827</v>
      </c>
      <c r="C780">
        <v>0.14199999999999999</v>
      </c>
      <c r="D780">
        <v>1.8240000000000001</v>
      </c>
      <c r="E780">
        <v>0</v>
      </c>
      <c r="F780">
        <v>0</v>
      </c>
    </row>
    <row r="781" spans="1:6" x14ac:dyDescent="0.35">
      <c r="A781">
        <v>550700</v>
      </c>
      <c r="B781" t="s">
        <v>828</v>
      </c>
      <c r="C781">
        <v>0.14199999999999999</v>
      </c>
      <c r="D781">
        <v>1.8240000000000001</v>
      </c>
      <c r="E781">
        <v>0</v>
      </c>
      <c r="F781">
        <v>0</v>
      </c>
    </row>
    <row r="782" spans="1:6" x14ac:dyDescent="0.35">
      <c r="A782">
        <v>550700</v>
      </c>
      <c r="B782" t="s">
        <v>829</v>
      </c>
      <c r="C782">
        <v>0.14199999999999999</v>
      </c>
      <c r="D782">
        <v>1.8240000000000001</v>
      </c>
      <c r="E782">
        <v>0</v>
      </c>
      <c r="F782">
        <v>0</v>
      </c>
    </row>
    <row r="783" spans="1:6" x14ac:dyDescent="0.35">
      <c r="A783">
        <v>550820</v>
      </c>
      <c r="B783" t="s">
        <v>827</v>
      </c>
      <c r="C783">
        <v>0.14199999999999999</v>
      </c>
      <c r="D783">
        <v>1.8240000000000001</v>
      </c>
      <c r="E783">
        <v>0</v>
      </c>
      <c r="F783">
        <v>0</v>
      </c>
    </row>
    <row r="784" spans="1:6" x14ac:dyDescent="0.35">
      <c r="A784">
        <v>550820</v>
      </c>
      <c r="B784" t="s">
        <v>828</v>
      </c>
      <c r="C784">
        <v>0.14199999999999999</v>
      </c>
      <c r="D784">
        <v>1.8240000000000001</v>
      </c>
      <c r="E784">
        <v>0</v>
      </c>
      <c r="F784">
        <v>0</v>
      </c>
    </row>
    <row r="785" spans="1:6" x14ac:dyDescent="0.35">
      <c r="A785">
        <v>550820</v>
      </c>
      <c r="B785" t="s">
        <v>829</v>
      </c>
      <c r="C785">
        <v>0.14199999999999999</v>
      </c>
      <c r="D785">
        <v>1.8240000000000001</v>
      </c>
      <c r="E785">
        <v>0</v>
      </c>
      <c r="F785">
        <v>0</v>
      </c>
    </row>
    <row r="786" spans="1:6" x14ac:dyDescent="0.35">
      <c r="A786">
        <v>551011</v>
      </c>
      <c r="B786" t="s">
        <v>827</v>
      </c>
      <c r="C786">
        <v>0.14199999999999999</v>
      </c>
      <c r="D786">
        <v>1.8240000000000001</v>
      </c>
      <c r="E786">
        <v>0</v>
      </c>
      <c r="F786">
        <v>0</v>
      </c>
    </row>
    <row r="787" spans="1:6" x14ac:dyDescent="0.35">
      <c r="A787">
        <v>551011</v>
      </c>
      <c r="B787" t="s">
        <v>828</v>
      </c>
      <c r="C787">
        <v>0.14199999999999999</v>
      </c>
      <c r="D787">
        <v>1.8240000000000001</v>
      </c>
      <c r="E787">
        <v>0</v>
      </c>
      <c r="F787">
        <v>0</v>
      </c>
    </row>
    <row r="788" spans="1:6" x14ac:dyDescent="0.35">
      <c r="A788">
        <v>551011</v>
      </c>
      <c r="B788" t="s">
        <v>829</v>
      </c>
      <c r="C788">
        <v>0.14199999999999999</v>
      </c>
      <c r="D788">
        <v>1.8240000000000001</v>
      </c>
      <c r="E788">
        <v>0</v>
      </c>
      <c r="F788">
        <v>0</v>
      </c>
    </row>
    <row r="789" spans="1:6" x14ac:dyDescent="0.35">
      <c r="A789">
        <v>551012</v>
      </c>
      <c r="B789" t="s">
        <v>827</v>
      </c>
      <c r="C789">
        <v>0.14199999999999999</v>
      </c>
      <c r="D789">
        <v>1.8240000000000001</v>
      </c>
      <c r="E789">
        <v>0</v>
      </c>
      <c r="F789">
        <v>0</v>
      </c>
    </row>
    <row r="790" spans="1:6" x14ac:dyDescent="0.35">
      <c r="A790">
        <v>551012</v>
      </c>
      <c r="B790" t="s">
        <v>828</v>
      </c>
      <c r="C790">
        <v>0.14199999999999999</v>
      </c>
      <c r="D790">
        <v>1.8240000000000001</v>
      </c>
      <c r="E790">
        <v>0</v>
      </c>
      <c r="F790">
        <v>0</v>
      </c>
    </row>
    <row r="791" spans="1:6" x14ac:dyDescent="0.35">
      <c r="A791">
        <v>551012</v>
      </c>
      <c r="B791" t="s">
        <v>829</v>
      </c>
      <c r="C791">
        <v>0.14199999999999999</v>
      </c>
      <c r="D791">
        <v>1.8240000000000001</v>
      </c>
      <c r="E791">
        <v>0</v>
      </c>
      <c r="F791">
        <v>0</v>
      </c>
    </row>
    <row r="792" spans="1:6" x14ac:dyDescent="0.35">
      <c r="A792">
        <v>551130</v>
      </c>
      <c r="B792" t="s">
        <v>827</v>
      </c>
      <c r="C792">
        <v>0.14199999999999999</v>
      </c>
      <c r="D792">
        <v>1.8240000000000001</v>
      </c>
      <c r="E792">
        <v>0</v>
      </c>
      <c r="F792">
        <v>0</v>
      </c>
    </row>
    <row r="793" spans="1:6" x14ac:dyDescent="0.35">
      <c r="A793">
        <v>551130</v>
      </c>
      <c r="B793" t="s">
        <v>828</v>
      </c>
      <c r="C793">
        <v>0.14199999999999999</v>
      </c>
      <c r="D793">
        <v>1.8240000000000001</v>
      </c>
      <c r="E793">
        <v>0</v>
      </c>
      <c r="F793">
        <v>0</v>
      </c>
    </row>
    <row r="794" spans="1:6" x14ac:dyDescent="0.35">
      <c r="A794">
        <v>551130</v>
      </c>
      <c r="B794" t="s">
        <v>829</v>
      </c>
      <c r="C794">
        <v>0.14199999999999999</v>
      </c>
      <c r="D794">
        <v>1.8240000000000001</v>
      </c>
      <c r="E794">
        <v>0</v>
      </c>
      <c r="F794">
        <v>0</v>
      </c>
    </row>
    <row r="795" spans="1:6" x14ac:dyDescent="0.35">
      <c r="A795">
        <v>551611</v>
      </c>
      <c r="B795" t="s">
        <v>827</v>
      </c>
      <c r="C795">
        <v>0.13900000000000001</v>
      </c>
      <c r="D795">
        <v>1.7809999999999999</v>
      </c>
      <c r="E795">
        <v>0</v>
      </c>
      <c r="F795">
        <v>0</v>
      </c>
    </row>
    <row r="796" spans="1:6" x14ac:dyDescent="0.35">
      <c r="A796">
        <v>551611</v>
      </c>
      <c r="B796" t="s">
        <v>828</v>
      </c>
      <c r="C796">
        <v>0.13900000000000001</v>
      </c>
      <c r="D796">
        <v>1.7809999999999999</v>
      </c>
      <c r="E796">
        <v>0</v>
      </c>
      <c r="F796">
        <v>0</v>
      </c>
    </row>
    <row r="797" spans="1:6" x14ac:dyDescent="0.35">
      <c r="A797">
        <v>551611</v>
      </c>
      <c r="B797" t="s">
        <v>829</v>
      </c>
      <c r="C797">
        <v>0.13900000000000001</v>
      </c>
      <c r="D797">
        <v>1.7809999999999999</v>
      </c>
      <c r="E797">
        <v>0</v>
      </c>
      <c r="F797">
        <v>0</v>
      </c>
    </row>
    <row r="798" spans="1:6" x14ac:dyDescent="0.35">
      <c r="A798">
        <v>551612</v>
      </c>
      <c r="B798" t="s">
        <v>827</v>
      </c>
      <c r="C798">
        <v>0.13900000000000001</v>
      </c>
      <c r="D798">
        <v>1.7809999999999999</v>
      </c>
      <c r="E798">
        <v>0</v>
      </c>
      <c r="F798">
        <v>0</v>
      </c>
    </row>
    <row r="799" spans="1:6" x14ac:dyDescent="0.35">
      <c r="A799">
        <v>551612</v>
      </c>
      <c r="B799" t="s">
        <v>828</v>
      </c>
      <c r="C799">
        <v>0.13900000000000001</v>
      </c>
      <c r="D799">
        <v>1.7809999999999999</v>
      </c>
      <c r="E799">
        <v>0</v>
      </c>
      <c r="F799">
        <v>0</v>
      </c>
    </row>
    <row r="800" spans="1:6" x14ac:dyDescent="0.35">
      <c r="A800">
        <v>551612</v>
      </c>
      <c r="B800" t="s">
        <v>829</v>
      </c>
      <c r="C800">
        <v>0.13900000000000001</v>
      </c>
      <c r="D800">
        <v>1.7809999999999999</v>
      </c>
      <c r="E800">
        <v>0</v>
      </c>
      <c r="F800">
        <v>0</v>
      </c>
    </row>
    <row r="801" spans="1:6" x14ac:dyDescent="0.35">
      <c r="A801">
        <v>551613</v>
      </c>
      <c r="B801" t="s">
        <v>827</v>
      </c>
      <c r="C801">
        <v>0.13900000000000001</v>
      </c>
      <c r="D801">
        <v>1.7809999999999999</v>
      </c>
      <c r="E801">
        <v>0</v>
      </c>
      <c r="F801">
        <v>0</v>
      </c>
    </row>
    <row r="802" spans="1:6" x14ac:dyDescent="0.35">
      <c r="A802">
        <v>551613</v>
      </c>
      <c r="B802" t="s">
        <v>828</v>
      </c>
      <c r="C802">
        <v>0.13900000000000001</v>
      </c>
      <c r="D802">
        <v>1.7809999999999999</v>
      </c>
      <c r="E802">
        <v>0</v>
      </c>
      <c r="F802">
        <v>0</v>
      </c>
    </row>
    <row r="803" spans="1:6" x14ac:dyDescent="0.35">
      <c r="A803">
        <v>551613</v>
      </c>
      <c r="B803" t="s">
        <v>829</v>
      </c>
      <c r="C803">
        <v>0.13900000000000001</v>
      </c>
      <c r="D803">
        <v>1.7809999999999999</v>
      </c>
      <c r="E803">
        <v>0</v>
      </c>
      <c r="F803">
        <v>0</v>
      </c>
    </row>
    <row r="804" spans="1:6" x14ac:dyDescent="0.35">
      <c r="A804">
        <v>551614</v>
      </c>
      <c r="B804" t="s">
        <v>827</v>
      </c>
      <c r="C804">
        <v>0.13900000000000001</v>
      </c>
      <c r="D804">
        <v>1.7809999999999999</v>
      </c>
      <c r="E804">
        <v>0</v>
      </c>
      <c r="F804">
        <v>0</v>
      </c>
    </row>
    <row r="805" spans="1:6" x14ac:dyDescent="0.35">
      <c r="A805">
        <v>551614</v>
      </c>
      <c r="B805" t="s">
        <v>828</v>
      </c>
      <c r="C805">
        <v>0.13900000000000001</v>
      </c>
      <c r="D805">
        <v>1.7809999999999999</v>
      </c>
      <c r="E805">
        <v>0</v>
      </c>
      <c r="F805">
        <v>0</v>
      </c>
    </row>
    <row r="806" spans="1:6" x14ac:dyDescent="0.35">
      <c r="A806">
        <v>551614</v>
      </c>
      <c r="B806" t="s">
        <v>829</v>
      </c>
      <c r="C806">
        <v>0.13900000000000001</v>
      </c>
      <c r="D806">
        <v>1.7809999999999999</v>
      </c>
      <c r="E806">
        <v>0</v>
      </c>
      <c r="F806">
        <v>0</v>
      </c>
    </row>
    <row r="807" spans="1:6" x14ac:dyDescent="0.35">
      <c r="A807">
        <v>940161</v>
      </c>
      <c r="B807" t="s">
        <v>827</v>
      </c>
      <c r="C807">
        <v>0.23599999999999999</v>
      </c>
      <c r="D807">
        <v>0.872</v>
      </c>
      <c r="E807">
        <v>0</v>
      </c>
      <c r="F807">
        <v>0</v>
      </c>
    </row>
    <row r="808" spans="1:6" x14ac:dyDescent="0.35">
      <c r="A808">
        <v>940161</v>
      </c>
      <c r="B808" t="s">
        <v>828</v>
      </c>
      <c r="C808">
        <v>0.23599999999999999</v>
      </c>
      <c r="D808">
        <v>0.872</v>
      </c>
      <c r="E808">
        <v>0</v>
      </c>
      <c r="F808">
        <v>0</v>
      </c>
    </row>
    <row r="809" spans="1:6" x14ac:dyDescent="0.35">
      <c r="A809">
        <v>940161</v>
      </c>
      <c r="B809" t="s">
        <v>829</v>
      </c>
      <c r="C809">
        <v>0.23599999999999999</v>
      </c>
      <c r="D809">
        <v>0.872</v>
      </c>
      <c r="E809">
        <v>0</v>
      </c>
      <c r="F809">
        <v>0</v>
      </c>
    </row>
    <row r="810" spans="1:6" x14ac:dyDescent="0.35">
      <c r="A810">
        <v>940169</v>
      </c>
      <c r="B810" t="s">
        <v>827</v>
      </c>
      <c r="C810">
        <v>0.23599999999999999</v>
      </c>
      <c r="D810">
        <v>0.872</v>
      </c>
      <c r="E810">
        <v>0</v>
      </c>
      <c r="F810">
        <v>0</v>
      </c>
    </row>
    <row r="811" spans="1:6" x14ac:dyDescent="0.35">
      <c r="A811">
        <v>940169</v>
      </c>
      <c r="B811" t="s">
        <v>828</v>
      </c>
      <c r="C811">
        <v>0.23599999999999999</v>
      </c>
      <c r="D811">
        <v>0.872</v>
      </c>
      <c r="E811">
        <v>0</v>
      </c>
      <c r="F811">
        <v>0</v>
      </c>
    </row>
    <row r="812" spans="1:6" x14ac:dyDescent="0.35">
      <c r="A812">
        <v>940169</v>
      </c>
      <c r="B812" t="s">
        <v>829</v>
      </c>
      <c r="C812">
        <v>0.23599999999999999</v>
      </c>
      <c r="D812">
        <v>0.872</v>
      </c>
      <c r="E812">
        <v>0</v>
      </c>
      <c r="F812">
        <v>0</v>
      </c>
    </row>
    <row r="813" spans="1:6" x14ac:dyDescent="0.35">
      <c r="A813">
        <v>940190</v>
      </c>
      <c r="B813" t="s">
        <v>827</v>
      </c>
      <c r="C813">
        <v>0.23599999999999999</v>
      </c>
      <c r="D813">
        <v>0.872</v>
      </c>
      <c r="E813">
        <v>0</v>
      </c>
      <c r="F813">
        <v>0</v>
      </c>
    </row>
    <row r="814" spans="1:6" x14ac:dyDescent="0.35">
      <c r="A814">
        <v>940190</v>
      </c>
      <c r="B814" t="s">
        <v>828</v>
      </c>
      <c r="C814">
        <v>0.23599999999999999</v>
      </c>
      <c r="D814">
        <v>0.872</v>
      </c>
      <c r="E814">
        <v>0</v>
      </c>
      <c r="F814">
        <v>0</v>
      </c>
    </row>
    <row r="815" spans="1:6" x14ac:dyDescent="0.35">
      <c r="A815">
        <v>940190</v>
      </c>
      <c r="B815" t="s">
        <v>829</v>
      </c>
      <c r="C815">
        <v>0.23599999999999999</v>
      </c>
      <c r="D815">
        <v>0.872</v>
      </c>
      <c r="E815">
        <v>0</v>
      </c>
      <c r="F815">
        <v>0</v>
      </c>
    </row>
    <row r="816" spans="1:6" x14ac:dyDescent="0.35">
      <c r="A816">
        <v>940330</v>
      </c>
      <c r="B816" t="s">
        <v>827</v>
      </c>
      <c r="C816">
        <v>0.23599999999999999</v>
      </c>
      <c r="D816">
        <v>0.872</v>
      </c>
      <c r="E816">
        <v>0</v>
      </c>
      <c r="F816">
        <v>0</v>
      </c>
    </row>
    <row r="817" spans="1:6" x14ac:dyDescent="0.35">
      <c r="A817">
        <v>940330</v>
      </c>
      <c r="B817" t="s">
        <v>828</v>
      </c>
      <c r="C817">
        <v>0.23599999999999999</v>
      </c>
      <c r="D817">
        <v>0.872</v>
      </c>
      <c r="E817">
        <v>0</v>
      </c>
      <c r="F817">
        <v>0</v>
      </c>
    </row>
    <row r="818" spans="1:6" x14ac:dyDescent="0.35">
      <c r="A818">
        <v>940330</v>
      </c>
      <c r="B818" t="s">
        <v>829</v>
      </c>
      <c r="C818">
        <v>0.23599999999999999</v>
      </c>
      <c r="D818">
        <v>0.872</v>
      </c>
      <c r="E818">
        <v>0</v>
      </c>
      <c r="F818">
        <v>0</v>
      </c>
    </row>
    <row r="819" spans="1:6" x14ac:dyDescent="0.35">
      <c r="A819">
        <v>940340</v>
      </c>
      <c r="B819" t="s">
        <v>827</v>
      </c>
      <c r="C819">
        <v>0.23599999999999999</v>
      </c>
      <c r="D819">
        <v>0.872</v>
      </c>
      <c r="E819">
        <v>0</v>
      </c>
      <c r="F819">
        <v>0</v>
      </c>
    </row>
    <row r="820" spans="1:6" x14ac:dyDescent="0.35">
      <c r="A820">
        <v>940340</v>
      </c>
      <c r="B820" t="s">
        <v>828</v>
      </c>
      <c r="C820">
        <v>0.23599999999999999</v>
      </c>
      <c r="D820">
        <v>0.872</v>
      </c>
      <c r="E820">
        <v>0</v>
      </c>
      <c r="F820">
        <v>0</v>
      </c>
    </row>
    <row r="821" spans="1:6" x14ac:dyDescent="0.35">
      <c r="A821">
        <v>940340</v>
      </c>
      <c r="B821" t="s">
        <v>829</v>
      </c>
      <c r="C821">
        <v>0.23599999999999999</v>
      </c>
      <c r="D821">
        <v>0.872</v>
      </c>
      <c r="E821">
        <v>0</v>
      </c>
      <c r="F821">
        <v>0</v>
      </c>
    </row>
    <row r="822" spans="1:6" x14ac:dyDescent="0.35">
      <c r="A822">
        <v>940350</v>
      </c>
      <c r="B822" t="s">
        <v>827</v>
      </c>
      <c r="C822">
        <v>0.23599999999999999</v>
      </c>
      <c r="D822">
        <v>0.872</v>
      </c>
      <c r="E822">
        <v>0</v>
      </c>
      <c r="F822">
        <v>0</v>
      </c>
    </row>
    <row r="823" spans="1:6" x14ac:dyDescent="0.35">
      <c r="A823">
        <v>940350</v>
      </c>
      <c r="B823" t="s">
        <v>828</v>
      </c>
      <c r="C823">
        <v>0.23599999999999999</v>
      </c>
      <c r="D823">
        <v>0.872</v>
      </c>
      <c r="E823">
        <v>0</v>
      </c>
      <c r="F823">
        <v>0</v>
      </c>
    </row>
    <row r="824" spans="1:6" x14ac:dyDescent="0.35">
      <c r="A824">
        <v>940350</v>
      </c>
      <c r="B824" t="s">
        <v>829</v>
      </c>
      <c r="C824">
        <v>0.23599999999999999</v>
      </c>
      <c r="D824">
        <v>0.872</v>
      </c>
      <c r="E824">
        <v>0</v>
      </c>
      <c r="F824">
        <v>0</v>
      </c>
    </row>
    <row r="825" spans="1:6" x14ac:dyDescent="0.35">
      <c r="A825">
        <v>940360</v>
      </c>
      <c r="B825" t="s">
        <v>827</v>
      </c>
      <c r="C825">
        <v>0.23599999999999999</v>
      </c>
      <c r="D825">
        <v>0.872</v>
      </c>
      <c r="E825">
        <v>0</v>
      </c>
      <c r="F825">
        <v>0</v>
      </c>
    </row>
    <row r="826" spans="1:6" x14ac:dyDescent="0.35">
      <c r="A826">
        <v>940360</v>
      </c>
      <c r="B826" t="s">
        <v>828</v>
      </c>
      <c r="C826">
        <v>0.23599999999999999</v>
      </c>
      <c r="D826">
        <v>0.872</v>
      </c>
      <c r="E826">
        <v>0</v>
      </c>
      <c r="F826">
        <v>0</v>
      </c>
    </row>
    <row r="827" spans="1:6" x14ac:dyDescent="0.35">
      <c r="A827">
        <v>940360</v>
      </c>
      <c r="B827" t="s">
        <v>829</v>
      </c>
      <c r="C827">
        <v>0.23599999999999999</v>
      </c>
      <c r="D827">
        <v>0.872</v>
      </c>
      <c r="E827">
        <v>0</v>
      </c>
      <c r="F827">
        <v>0</v>
      </c>
    </row>
    <row r="828" spans="1:6" x14ac:dyDescent="0.35">
      <c r="A828">
        <v>940390</v>
      </c>
      <c r="B828" t="s">
        <v>827</v>
      </c>
      <c r="C828">
        <v>0.23599999999999999</v>
      </c>
      <c r="D828">
        <v>0.872</v>
      </c>
      <c r="E828">
        <v>0</v>
      </c>
      <c r="F828">
        <v>0</v>
      </c>
    </row>
    <row r="829" spans="1:6" x14ac:dyDescent="0.35">
      <c r="A829">
        <v>940390</v>
      </c>
      <c r="B829" t="s">
        <v>828</v>
      </c>
      <c r="C829">
        <v>0.23599999999999999</v>
      </c>
      <c r="D829">
        <v>0.872</v>
      </c>
      <c r="E829">
        <v>0</v>
      </c>
      <c r="F829">
        <v>0</v>
      </c>
    </row>
    <row r="830" spans="1:6" x14ac:dyDescent="0.35">
      <c r="A830">
        <v>940390</v>
      </c>
      <c r="B830" t="s">
        <v>829</v>
      </c>
      <c r="C830">
        <v>0.23599999999999999</v>
      </c>
      <c r="D830">
        <v>0.872</v>
      </c>
      <c r="E830">
        <v>0</v>
      </c>
      <c r="F830">
        <v>0</v>
      </c>
    </row>
    <row r="831" spans="1:6" x14ac:dyDescent="0.35">
      <c r="A831">
        <v>940410</v>
      </c>
      <c r="B831" t="s">
        <v>827</v>
      </c>
      <c r="C831">
        <v>0.23599999999999999</v>
      </c>
      <c r="D831">
        <v>0.872</v>
      </c>
      <c r="E831">
        <v>0</v>
      </c>
      <c r="F831">
        <v>0</v>
      </c>
    </row>
    <row r="832" spans="1:6" x14ac:dyDescent="0.35">
      <c r="A832">
        <v>940410</v>
      </c>
      <c r="B832" t="s">
        <v>828</v>
      </c>
      <c r="C832">
        <v>0.23599999999999999</v>
      </c>
      <c r="D832">
        <v>0.872</v>
      </c>
      <c r="E832">
        <v>0</v>
      </c>
      <c r="F832">
        <v>0</v>
      </c>
    </row>
    <row r="833" spans="1:6" x14ac:dyDescent="0.35">
      <c r="A833">
        <v>940410</v>
      </c>
      <c r="B833" t="s">
        <v>829</v>
      </c>
      <c r="C833">
        <v>0.23599999999999999</v>
      </c>
      <c r="D833">
        <v>0.872</v>
      </c>
      <c r="E833">
        <v>0</v>
      </c>
      <c r="F833">
        <v>0</v>
      </c>
    </row>
    <row r="834" spans="1:6" x14ac:dyDescent="0.35">
      <c r="A834">
        <v>940600</v>
      </c>
      <c r="B834" t="s">
        <v>827</v>
      </c>
      <c r="C834">
        <v>0.41099999999999998</v>
      </c>
      <c r="D834">
        <v>2.0150000000000001</v>
      </c>
      <c r="E834">
        <v>0</v>
      </c>
      <c r="F834">
        <v>0</v>
      </c>
    </row>
    <row r="835" spans="1:6" x14ac:dyDescent="0.35">
      <c r="A835">
        <v>940600</v>
      </c>
      <c r="B835" t="s">
        <v>828</v>
      </c>
      <c r="C835">
        <v>0.41099999999999998</v>
      </c>
      <c r="D835">
        <v>2.0150000000000001</v>
      </c>
      <c r="E835">
        <v>0</v>
      </c>
      <c r="F835">
        <v>0</v>
      </c>
    </row>
    <row r="836" spans="1:6" x14ac:dyDescent="0.35">
      <c r="A836">
        <v>940610</v>
      </c>
      <c r="B836" t="s">
        <v>829</v>
      </c>
      <c r="C836">
        <v>0.41099999999999998</v>
      </c>
      <c r="D836">
        <v>2.0150000000000001</v>
      </c>
      <c r="E836">
        <v>0</v>
      </c>
      <c r="F836">
        <v>0</v>
      </c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E02E-D037-4B7D-9FA3-3724004FD9A9}">
  <dimension ref="B2:R48"/>
  <sheetViews>
    <sheetView workbookViewId="0"/>
  </sheetViews>
  <sheetFormatPr defaultRowHeight="14.5" x14ac:dyDescent="0.35"/>
  <cols>
    <col min="2" max="2" width="38.54296875" bestFit="1" customWidth="1"/>
    <col min="3" max="3" width="18.54296875" customWidth="1"/>
    <col min="4" max="4" width="12.1796875" customWidth="1"/>
    <col min="5" max="5" width="11.81640625" bestFit="1" customWidth="1"/>
    <col min="6" max="18" width="9.7265625" bestFit="1" customWidth="1"/>
  </cols>
  <sheetData>
    <row r="2" spans="2:18" x14ac:dyDescent="0.35">
      <c r="B2" s="45" t="s">
        <v>830</v>
      </c>
    </row>
    <row r="3" spans="2:18" x14ac:dyDescent="0.35">
      <c r="B3" s="17"/>
      <c r="C3" s="42"/>
      <c r="D3" s="42"/>
      <c r="E3" s="46" t="s">
        <v>831</v>
      </c>
      <c r="F3" s="46" t="s">
        <v>832</v>
      </c>
      <c r="G3" s="46" t="s">
        <v>833</v>
      </c>
      <c r="H3" s="46" t="s">
        <v>834</v>
      </c>
      <c r="I3" s="46" t="s">
        <v>835</v>
      </c>
      <c r="J3" s="46" t="s">
        <v>836</v>
      </c>
      <c r="K3" s="46" t="s">
        <v>837</v>
      </c>
      <c r="L3" s="46" t="s">
        <v>838</v>
      </c>
      <c r="M3" s="46" t="s">
        <v>839</v>
      </c>
      <c r="N3" s="46" t="s">
        <v>840</v>
      </c>
      <c r="O3" s="46" t="s">
        <v>841</v>
      </c>
      <c r="P3" s="46" t="s">
        <v>842</v>
      </c>
      <c r="Q3" s="46" t="s">
        <v>843</v>
      </c>
      <c r="R3" s="47" t="s">
        <v>844</v>
      </c>
    </row>
    <row r="4" spans="2:18" x14ac:dyDescent="0.35">
      <c r="B4" s="48" t="s">
        <v>845</v>
      </c>
      <c r="C4" s="49" t="s">
        <v>846</v>
      </c>
      <c r="D4" s="49" t="s">
        <v>847</v>
      </c>
      <c r="E4" s="9">
        <v>145032</v>
      </c>
      <c r="F4" s="9">
        <v>144390</v>
      </c>
      <c r="G4" s="9">
        <v>146816</v>
      </c>
      <c r="H4" s="9">
        <v>145855</v>
      </c>
      <c r="I4" s="9">
        <v>151086</v>
      </c>
      <c r="J4" s="9">
        <v>151955</v>
      </c>
      <c r="K4" s="9">
        <v>154603</v>
      </c>
      <c r="L4" s="9">
        <v>159398</v>
      </c>
      <c r="M4" s="9">
        <v>157873</v>
      </c>
      <c r="N4" s="9">
        <v>159053</v>
      </c>
      <c r="O4" s="9">
        <v>160746</v>
      </c>
      <c r="P4" s="9">
        <v>169664</v>
      </c>
      <c r="Q4" s="9">
        <v>175612</v>
      </c>
      <c r="R4" s="19">
        <v>171506</v>
      </c>
    </row>
    <row r="5" spans="2:18" x14ac:dyDescent="0.35">
      <c r="B5" s="48" t="s">
        <v>848</v>
      </c>
      <c r="C5" s="49" t="s">
        <v>846</v>
      </c>
      <c r="D5" s="49" t="s">
        <v>847</v>
      </c>
      <c r="E5" s="9">
        <v>15042</v>
      </c>
      <c r="F5" s="9">
        <v>17123</v>
      </c>
      <c r="G5" s="9">
        <v>18611</v>
      </c>
      <c r="H5" s="9">
        <v>16208</v>
      </c>
      <c r="I5" s="9">
        <v>17329</v>
      </c>
      <c r="J5" s="9">
        <v>16667</v>
      </c>
      <c r="K5" s="9">
        <v>17818</v>
      </c>
      <c r="L5" s="9">
        <v>18287</v>
      </c>
      <c r="M5" s="9">
        <v>20522</v>
      </c>
      <c r="N5" s="9">
        <v>25092</v>
      </c>
      <c r="O5" s="9">
        <v>25114</v>
      </c>
      <c r="P5" s="9">
        <v>30696</v>
      </c>
      <c r="Q5" s="9">
        <v>30677</v>
      </c>
      <c r="R5" s="19">
        <v>28653</v>
      </c>
    </row>
    <row r="6" spans="2:18" x14ac:dyDescent="0.35">
      <c r="B6" s="48" t="s">
        <v>849</v>
      </c>
      <c r="C6" s="49" t="s">
        <v>846</v>
      </c>
      <c r="D6" s="49" t="s">
        <v>847</v>
      </c>
      <c r="E6" s="9">
        <v>604</v>
      </c>
      <c r="F6" s="9">
        <v>572</v>
      </c>
      <c r="G6" s="9">
        <v>529</v>
      </c>
      <c r="H6" s="9">
        <v>407</v>
      </c>
      <c r="I6" s="9">
        <v>180</v>
      </c>
      <c r="J6" s="9">
        <v>195</v>
      </c>
      <c r="K6" s="9">
        <v>220</v>
      </c>
      <c r="L6" s="9">
        <v>140</v>
      </c>
      <c r="M6" s="9">
        <v>2240</v>
      </c>
      <c r="N6" s="9">
        <v>2459</v>
      </c>
      <c r="O6" s="9">
        <v>1629</v>
      </c>
      <c r="P6" s="9">
        <v>1618</v>
      </c>
      <c r="Q6" s="9">
        <v>1559</v>
      </c>
      <c r="R6" s="19">
        <v>94</v>
      </c>
    </row>
    <row r="7" spans="2:18" x14ac:dyDescent="0.35">
      <c r="B7" s="48" t="s">
        <v>850</v>
      </c>
      <c r="C7" s="49" t="s">
        <v>846</v>
      </c>
      <c r="D7" s="49" t="s">
        <v>847</v>
      </c>
      <c r="E7" s="9">
        <v>14437</v>
      </c>
      <c r="F7" s="9">
        <v>16551</v>
      </c>
      <c r="G7" s="9">
        <v>18082</v>
      </c>
      <c r="H7" s="9">
        <v>15801</v>
      </c>
      <c r="I7" s="9">
        <v>17149</v>
      </c>
      <c r="J7" s="9">
        <v>16472</v>
      </c>
      <c r="K7" s="9">
        <v>17598</v>
      </c>
      <c r="L7" s="9">
        <v>18148</v>
      </c>
      <c r="M7" s="9">
        <v>18282</v>
      </c>
      <c r="N7" s="9">
        <v>22632</v>
      </c>
      <c r="O7" s="9">
        <v>23485</v>
      </c>
      <c r="P7" s="9">
        <v>29078</v>
      </c>
      <c r="Q7" s="9">
        <v>29118</v>
      </c>
      <c r="R7" s="19">
        <v>28560</v>
      </c>
    </row>
    <row r="8" spans="2:18" x14ac:dyDescent="0.35">
      <c r="B8" s="48" t="s">
        <v>851</v>
      </c>
      <c r="C8" s="49" t="s">
        <v>846</v>
      </c>
      <c r="D8" s="49" t="s">
        <v>847</v>
      </c>
      <c r="E8" s="9">
        <v>129991</v>
      </c>
      <c r="F8" s="9">
        <v>127267</v>
      </c>
      <c r="G8" s="9">
        <v>128205</v>
      </c>
      <c r="H8" s="9">
        <v>129647</v>
      </c>
      <c r="I8" s="9">
        <v>133758</v>
      </c>
      <c r="J8" s="9">
        <v>135288</v>
      </c>
      <c r="K8" s="9">
        <v>136785</v>
      </c>
      <c r="L8" s="9">
        <v>141110</v>
      </c>
      <c r="M8" s="9">
        <v>137351</v>
      </c>
      <c r="N8" s="9">
        <v>133961</v>
      </c>
      <c r="O8" s="9">
        <v>135631</v>
      </c>
      <c r="P8" s="9">
        <v>138968</v>
      </c>
      <c r="Q8" s="9">
        <v>144935</v>
      </c>
      <c r="R8" s="19">
        <v>142852</v>
      </c>
    </row>
    <row r="9" spans="2:18" x14ac:dyDescent="0.35">
      <c r="B9" s="48" t="s">
        <v>852</v>
      </c>
      <c r="C9" s="49" t="s">
        <v>846</v>
      </c>
      <c r="D9" s="49" t="s">
        <v>847</v>
      </c>
      <c r="E9" s="9">
        <v>129991</v>
      </c>
      <c r="F9" s="9">
        <v>127266</v>
      </c>
      <c r="G9" s="9">
        <v>128205</v>
      </c>
      <c r="H9" s="9">
        <v>129646</v>
      </c>
      <c r="I9" s="9">
        <v>133757</v>
      </c>
      <c r="J9" s="9">
        <v>135287</v>
      </c>
      <c r="K9" s="9">
        <v>136785</v>
      </c>
      <c r="L9" s="9">
        <v>141110</v>
      </c>
      <c r="M9" s="9">
        <v>137351</v>
      </c>
      <c r="N9" s="9">
        <v>133961</v>
      </c>
      <c r="O9" s="9">
        <v>135631</v>
      </c>
      <c r="P9" s="9">
        <v>138968</v>
      </c>
      <c r="Q9" s="9">
        <v>144935</v>
      </c>
      <c r="R9" s="19">
        <v>142852</v>
      </c>
    </row>
    <row r="10" spans="2:18" x14ac:dyDescent="0.35">
      <c r="B10" s="2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9"/>
    </row>
    <row r="11" spans="2:18" x14ac:dyDescent="0.35">
      <c r="B11" s="20"/>
      <c r="D11" s="49" t="s">
        <v>853</v>
      </c>
      <c r="E11" s="9">
        <f>(E9+E7)/18.5*1000</f>
        <v>7806918.9189189188</v>
      </c>
      <c r="F11" s="9">
        <f t="shared" ref="F11:R11" si="0">(F9+F7)/18.5*1000</f>
        <v>7773891.8918918921</v>
      </c>
      <c r="G11" s="9">
        <f t="shared" si="0"/>
        <v>7907405.405405405</v>
      </c>
      <c r="H11" s="9">
        <f t="shared" si="0"/>
        <v>7862000</v>
      </c>
      <c r="I11" s="9">
        <f t="shared" si="0"/>
        <v>8157081.0810810812</v>
      </c>
      <c r="J11" s="9">
        <f t="shared" si="0"/>
        <v>8203189.18918919</v>
      </c>
      <c r="K11" s="9">
        <f t="shared" si="0"/>
        <v>8345027.0270270268</v>
      </c>
      <c r="L11" s="9">
        <f t="shared" si="0"/>
        <v>8608540.5405405406</v>
      </c>
      <c r="M11" s="9">
        <f t="shared" si="0"/>
        <v>8412594.594594596</v>
      </c>
      <c r="N11" s="9">
        <f t="shared" si="0"/>
        <v>8464486.4864864871</v>
      </c>
      <c r="O11" s="9">
        <f t="shared" si="0"/>
        <v>8600864.8648648653</v>
      </c>
      <c r="P11" s="9">
        <f t="shared" si="0"/>
        <v>9083567.5675675683</v>
      </c>
      <c r="Q11" s="9">
        <f t="shared" si="0"/>
        <v>9408270.2702702694</v>
      </c>
      <c r="R11" s="19">
        <f t="shared" si="0"/>
        <v>9265513.5135135129</v>
      </c>
    </row>
    <row r="12" spans="2:18" x14ac:dyDescent="0.35">
      <c r="B12" s="20"/>
      <c r="D12" s="49" t="s">
        <v>854</v>
      </c>
      <c r="E12" s="9">
        <f>E11/((0.85*0.405)+(0.15*0.526))</f>
        <v>18449530.707595222</v>
      </c>
      <c r="F12" s="9">
        <f t="shared" ref="F12:R12" si="1">F11/((0.85*0.405)+(0.15*0.526))</f>
        <v>18371480.306964178</v>
      </c>
      <c r="G12" s="9">
        <f t="shared" si="1"/>
        <v>18687003.203132235</v>
      </c>
      <c r="H12" s="9">
        <f t="shared" si="1"/>
        <v>18579699.87002245</v>
      </c>
      <c r="I12" s="9">
        <f t="shared" si="1"/>
        <v>19277043.793172825</v>
      </c>
      <c r="J12" s="9">
        <f t="shared" si="1"/>
        <v>19386007.773104548</v>
      </c>
      <c r="K12" s="9">
        <f t="shared" si="1"/>
        <v>19721202.947009396</v>
      </c>
      <c r="L12" s="9">
        <f t="shared" si="1"/>
        <v>20343945.505235828</v>
      </c>
      <c r="M12" s="9">
        <f t="shared" si="1"/>
        <v>19880880.526041817</v>
      </c>
      <c r="N12" s="9">
        <f t="shared" si="1"/>
        <v>20003512.906738713</v>
      </c>
      <c r="O12" s="9">
        <f t="shared" si="1"/>
        <v>20325806.132257745</v>
      </c>
      <c r="P12" s="9">
        <f t="shared" si="1"/>
        <v>21466542.756865337</v>
      </c>
      <c r="Q12" s="9">
        <f t="shared" si="1"/>
        <v>22233889.330663521</v>
      </c>
      <c r="R12" s="19">
        <f t="shared" si="1"/>
        <v>21896522.54168383</v>
      </c>
    </row>
    <row r="13" spans="2:18" x14ac:dyDescent="0.35">
      <c r="B13" s="20"/>
      <c r="D13" s="49" t="s">
        <v>855</v>
      </c>
      <c r="E13" s="9">
        <f>E12*0.255/1000</f>
        <v>4704.6303304367821</v>
      </c>
      <c r="F13" s="9">
        <f t="shared" ref="F13:R13" si="2">F12*0.255/1000</f>
        <v>4684.727478275865</v>
      </c>
      <c r="G13" s="9">
        <f t="shared" si="2"/>
        <v>4765.1858167987193</v>
      </c>
      <c r="H13" s="9">
        <f t="shared" si="2"/>
        <v>4737.8234668557243</v>
      </c>
      <c r="I13" s="9">
        <f t="shared" si="2"/>
        <v>4915.6461672590704</v>
      </c>
      <c r="J13" s="9">
        <f t="shared" si="2"/>
        <v>4943.4319821416593</v>
      </c>
      <c r="K13" s="9">
        <f t="shared" si="2"/>
        <v>5028.9067514873959</v>
      </c>
      <c r="L13" s="9">
        <f t="shared" si="2"/>
        <v>5187.7061038351367</v>
      </c>
      <c r="M13" s="9">
        <f t="shared" si="2"/>
        <v>5069.6245341406629</v>
      </c>
      <c r="N13" s="9">
        <f t="shared" si="2"/>
        <v>5100.8957912183723</v>
      </c>
      <c r="O13" s="9">
        <f t="shared" si="2"/>
        <v>5183.0805637257245</v>
      </c>
      <c r="P13" s="9">
        <f t="shared" si="2"/>
        <v>5473.9684030006611</v>
      </c>
      <c r="Q13" s="9">
        <f t="shared" si="2"/>
        <v>5669.6417793191977</v>
      </c>
      <c r="R13" s="19">
        <f t="shared" si="2"/>
        <v>5583.6132481293771</v>
      </c>
    </row>
    <row r="14" spans="2:18" x14ac:dyDescent="0.35">
      <c r="B14" s="20"/>
      <c r="D14" s="49" t="s">
        <v>856</v>
      </c>
      <c r="E14" s="9">
        <f>E13*44/12</f>
        <v>17250.311211601536</v>
      </c>
      <c r="F14" s="9">
        <f t="shared" ref="F14:R14" si="3">F13*44/12</f>
        <v>17177.334087011506</v>
      </c>
      <c r="G14" s="9">
        <f t="shared" si="3"/>
        <v>17472.347994928637</v>
      </c>
      <c r="H14" s="9">
        <f t="shared" si="3"/>
        <v>17372.019378470988</v>
      </c>
      <c r="I14" s="9">
        <f t="shared" si="3"/>
        <v>18024.035946616594</v>
      </c>
      <c r="J14" s="9">
        <f t="shared" si="3"/>
        <v>18125.91726785275</v>
      </c>
      <c r="K14" s="9">
        <f t="shared" si="3"/>
        <v>18439.324755453785</v>
      </c>
      <c r="L14" s="9">
        <f t="shared" si="3"/>
        <v>19021.589047395501</v>
      </c>
      <c r="M14" s="9">
        <f t="shared" si="3"/>
        <v>18588.623291849097</v>
      </c>
      <c r="N14" s="9">
        <f t="shared" si="3"/>
        <v>18703.2845678007</v>
      </c>
      <c r="O14" s="9">
        <f t="shared" si="3"/>
        <v>19004.628733660989</v>
      </c>
      <c r="P14" s="9">
        <f t="shared" si="3"/>
        <v>20071.217477669092</v>
      </c>
      <c r="Q14" s="9">
        <f t="shared" si="3"/>
        <v>20788.686524170393</v>
      </c>
      <c r="R14" s="19">
        <f t="shared" si="3"/>
        <v>20473.248576474383</v>
      </c>
    </row>
    <row r="15" spans="2:18" x14ac:dyDescent="0.35">
      <c r="B15" s="20"/>
      <c r="D15" s="49" t="s">
        <v>857</v>
      </c>
      <c r="E15" s="9">
        <f>E46</f>
        <v>506.10161999999997</v>
      </c>
      <c r="F15" s="9">
        <f t="shared" ref="F15:Q15" si="4">F46</f>
        <v>576.73837000000003</v>
      </c>
      <c r="G15" s="9">
        <f t="shared" si="4"/>
        <v>626.59487999999988</v>
      </c>
      <c r="H15" s="9">
        <f t="shared" si="4"/>
        <v>610.23278999999991</v>
      </c>
      <c r="I15" s="9">
        <f t="shared" si="4"/>
        <v>564.25937999999985</v>
      </c>
      <c r="J15" s="9">
        <f t="shared" si="4"/>
        <v>621.78755000000001</v>
      </c>
      <c r="K15" s="9">
        <f t="shared" si="4"/>
        <v>695.73754999999994</v>
      </c>
      <c r="L15" s="9">
        <f t="shared" si="4"/>
        <v>652.84335999999996</v>
      </c>
      <c r="M15" s="9">
        <f t="shared" si="4"/>
        <v>755.31630999999993</v>
      </c>
      <c r="N15" s="9">
        <f t="shared" si="4"/>
        <v>749.46439999999996</v>
      </c>
      <c r="O15" s="9">
        <f t="shared" si="4"/>
        <v>742.70217999999988</v>
      </c>
      <c r="P15" s="9">
        <f t="shared" si="4"/>
        <v>730.44590999999991</v>
      </c>
      <c r="Q15" s="9">
        <f t="shared" si="4"/>
        <v>726.08836999999994</v>
      </c>
      <c r="R15" s="19">
        <f>R46</f>
        <v>777.92674</v>
      </c>
    </row>
    <row r="16" spans="2:18" x14ac:dyDescent="0.35">
      <c r="B16" s="21"/>
      <c r="C16" s="40"/>
      <c r="D16" s="50" t="s">
        <v>146</v>
      </c>
      <c r="E16" s="22">
        <f>E14+E15</f>
        <v>17756.412831601538</v>
      </c>
      <c r="F16" s="22">
        <f t="shared" ref="F16:R16" si="5">F14+F15</f>
        <v>17754.072457011505</v>
      </c>
      <c r="G16" s="22">
        <f t="shared" si="5"/>
        <v>18098.942874928638</v>
      </c>
      <c r="H16" s="22">
        <f t="shared" si="5"/>
        <v>17982.252168470986</v>
      </c>
      <c r="I16" s="22">
        <f t="shared" si="5"/>
        <v>18588.295326616593</v>
      </c>
      <c r="J16" s="22">
        <f t="shared" si="5"/>
        <v>18747.704817852751</v>
      </c>
      <c r="K16" s="22">
        <f t="shared" si="5"/>
        <v>19135.062305453786</v>
      </c>
      <c r="L16" s="22">
        <f t="shared" si="5"/>
        <v>19674.432407395499</v>
      </c>
      <c r="M16" s="22">
        <f t="shared" si="5"/>
        <v>19343.939601849095</v>
      </c>
      <c r="N16" s="22">
        <f t="shared" si="5"/>
        <v>19452.7489678007</v>
      </c>
      <c r="O16" s="22">
        <f t="shared" si="5"/>
        <v>19747.33091366099</v>
      </c>
      <c r="P16" s="22">
        <f t="shared" si="5"/>
        <v>20801.66338766909</v>
      </c>
      <c r="Q16" s="22">
        <f t="shared" si="5"/>
        <v>21514.774894170394</v>
      </c>
      <c r="R16" s="23">
        <f t="shared" si="5"/>
        <v>21251.175316474382</v>
      </c>
    </row>
    <row r="18" spans="2:18" x14ac:dyDescent="0.35">
      <c r="D18" s="51"/>
    </row>
    <row r="19" spans="2:18" x14ac:dyDescent="0.35">
      <c r="B19" s="52" t="s">
        <v>858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4"/>
    </row>
    <row r="20" spans="2:18" x14ac:dyDescent="0.35">
      <c r="B20" s="55" t="s">
        <v>859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7"/>
    </row>
    <row r="21" spans="2:18" x14ac:dyDescent="0.35">
      <c r="B21" s="58" t="s">
        <v>860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60"/>
    </row>
    <row r="24" spans="2:18" x14ac:dyDescent="0.35">
      <c r="B24" s="45" t="s">
        <v>861</v>
      </c>
    </row>
    <row r="25" spans="2:18" x14ac:dyDescent="0.35">
      <c r="B25" s="17"/>
      <c r="C25" s="42"/>
      <c r="D25" s="42"/>
      <c r="E25" s="46" t="s">
        <v>831</v>
      </c>
      <c r="F25" s="46" t="s">
        <v>832</v>
      </c>
      <c r="G25" s="46" t="s">
        <v>833</v>
      </c>
      <c r="H25" s="46" t="s">
        <v>834</v>
      </c>
      <c r="I25" s="46" t="s">
        <v>835</v>
      </c>
      <c r="J25" s="46" t="s">
        <v>836</v>
      </c>
      <c r="K25" s="46" t="s">
        <v>837</v>
      </c>
      <c r="L25" s="46" t="s">
        <v>838</v>
      </c>
      <c r="M25" s="46" t="s">
        <v>839</v>
      </c>
      <c r="N25" s="46" t="s">
        <v>840</v>
      </c>
      <c r="O25" s="46" t="s">
        <v>841</v>
      </c>
      <c r="P25" s="46" t="s">
        <v>842</v>
      </c>
      <c r="Q25" s="46" t="s">
        <v>843</v>
      </c>
      <c r="R25" s="47" t="s">
        <v>844</v>
      </c>
    </row>
    <row r="26" spans="2:18" x14ac:dyDescent="0.35">
      <c r="B26" s="48" t="s">
        <v>862</v>
      </c>
      <c r="C26" s="49" t="s">
        <v>142</v>
      </c>
      <c r="D26" s="49" t="s">
        <v>856</v>
      </c>
      <c r="E26" s="9">
        <f t="shared" ref="E26:R26" si="6">(E9+E7)*95.3/1000</f>
        <v>13763.9884</v>
      </c>
      <c r="F26" s="9">
        <f t="shared" si="6"/>
        <v>13705.7601</v>
      </c>
      <c r="G26" s="9">
        <f t="shared" si="6"/>
        <v>13941.151099999999</v>
      </c>
      <c r="H26" s="9">
        <f t="shared" si="6"/>
        <v>13861.099099999999</v>
      </c>
      <c r="I26" s="9">
        <f t="shared" si="6"/>
        <v>14381.341799999998</v>
      </c>
      <c r="J26" s="9">
        <f t="shared" si="6"/>
        <v>14462.6327</v>
      </c>
      <c r="K26" s="9">
        <f t="shared" si="6"/>
        <v>14712.6999</v>
      </c>
      <c r="L26" s="9">
        <f t="shared" si="6"/>
        <v>15177.287400000001</v>
      </c>
      <c r="M26" s="9">
        <f t="shared" si="6"/>
        <v>14831.8249</v>
      </c>
      <c r="N26" s="9">
        <f t="shared" si="6"/>
        <v>14923.312900000001</v>
      </c>
      <c r="O26" s="9">
        <f t="shared" si="6"/>
        <v>15163.754799999999</v>
      </c>
      <c r="P26" s="9">
        <f t="shared" si="6"/>
        <v>16014.783799999999</v>
      </c>
      <c r="Q26" s="9">
        <f t="shared" si="6"/>
        <v>16587.250899999999</v>
      </c>
      <c r="R26" s="19">
        <f t="shared" si="6"/>
        <v>16335.563599999999</v>
      </c>
    </row>
    <row r="27" spans="2:18" x14ac:dyDescent="0.35">
      <c r="B27" s="20"/>
      <c r="C27" s="49" t="s">
        <v>857</v>
      </c>
      <c r="D27" s="49" t="s">
        <v>856</v>
      </c>
      <c r="E27" s="61">
        <f t="shared" ref="E27:R27" si="7">E46</f>
        <v>506.10161999999997</v>
      </c>
      <c r="F27" s="61">
        <f t="shared" si="7"/>
        <v>576.73837000000003</v>
      </c>
      <c r="G27" s="61">
        <f t="shared" si="7"/>
        <v>626.59487999999988</v>
      </c>
      <c r="H27" s="61">
        <f t="shared" si="7"/>
        <v>610.23278999999991</v>
      </c>
      <c r="I27" s="61">
        <f t="shared" si="7"/>
        <v>564.25937999999985</v>
      </c>
      <c r="J27" s="61">
        <f t="shared" si="7"/>
        <v>621.78755000000001</v>
      </c>
      <c r="K27" s="61">
        <f t="shared" si="7"/>
        <v>695.73754999999994</v>
      </c>
      <c r="L27" s="61">
        <f t="shared" si="7"/>
        <v>652.84335999999996</v>
      </c>
      <c r="M27" s="61">
        <f t="shared" si="7"/>
        <v>755.31630999999993</v>
      </c>
      <c r="N27" s="61">
        <f t="shared" si="7"/>
        <v>749.46439999999996</v>
      </c>
      <c r="O27" s="61">
        <f t="shared" si="7"/>
        <v>742.70217999999988</v>
      </c>
      <c r="P27" s="61">
        <f t="shared" si="7"/>
        <v>730.44590999999991</v>
      </c>
      <c r="Q27" s="61">
        <f t="shared" si="7"/>
        <v>726.08836999999994</v>
      </c>
      <c r="R27" s="62">
        <f t="shared" si="7"/>
        <v>777.92674</v>
      </c>
    </row>
    <row r="28" spans="2:18" x14ac:dyDescent="0.35">
      <c r="B28" s="21"/>
      <c r="C28" s="50" t="s">
        <v>146</v>
      </c>
      <c r="D28" s="50" t="s">
        <v>856</v>
      </c>
      <c r="E28" s="22">
        <f t="shared" ref="E28:R28" si="8">SUM(E26:E27)</f>
        <v>14270.09002</v>
      </c>
      <c r="F28" s="22">
        <f t="shared" si="8"/>
        <v>14282.498469999999</v>
      </c>
      <c r="G28" s="22">
        <f t="shared" si="8"/>
        <v>14567.74598</v>
      </c>
      <c r="H28" s="22">
        <f t="shared" si="8"/>
        <v>14471.331889999999</v>
      </c>
      <c r="I28" s="22">
        <f t="shared" si="8"/>
        <v>14945.601179999998</v>
      </c>
      <c r="J28" s="22">
        <f t="shared" si="8"/>
        <v>15084.420249999999</v>
      </c>
      <c r="K28" s="22">
        <f t="shared" si="8"/>
        <v>15408.437449999999</v>
      </c>
      <c r="L28" s="22">
        <f t="shared" si="8"/>
        <v>15830.130760000002</v>
      </c>
      <c r="M28" s="22">
        <f t="shared" si="8"/>
        <v>15587.14121</v>
      </c>
      <c r="N28" s="22">
        <f t="shared" si="8"/>
        <v>15672.777300000002</v>
      </c>
      <c r="O28" s="22">
        <f t="shared" si="8"/>
        <v>15906.456979999999</v>
      </c>
      <c r="P28" s="22">
        <f t="shared" si="8"/>
        <v>16745.22971</v>
      </c>
      <c r="Q28" s="22">
        <f t="shared" si="8"/>
        <v>17313.33927</v>
      </c>
      <c r="R28" s="23">
        <f t="shared" si="8"/>
        <v>17113.49034</v>
      </c>
    </row>
    <row r="30" spans="2:18" x14ac:dyDescent="0.35">
      <c r="B30" s="52" t="s">
        <v>863</v>
      </c>
      <c r="C30" s="53"/>
      <c r="D30" s="53"/>
      <c r="E30" s="53"/>
      <c r="F30" s="53"/>
      <c r="G30" s="53"/>
      <c r="H30" s="53"/>
      <c r="I30" s="53"/>
      <c r="J30" s="54"/>
    </row>
    <row r="31" spans="2:18" x14ac:dyDescent="0.35">
      <c r="B31" s="58" t="s">
        <v>864</v>
      </c>
      <c r="C31" s="59"/>
      <c r="D31" s="59"/>
      <c r="E31" s="59"/>
      <c r="F31" s="59"/>
      <c r="G31" s="59"/>
      <c r="H31" s="59"/>
      <c r="I31" s="59"/>
      <c r="J31" s="60"/>
    </row>
    <row r="34" spans="2:18" x14ac:dyDescent="0.35">
      <c r="B34" s="49" t="s">
        <v>865</v>
      </c>
      <c r="D34" s="49"/>
    </row>
    <row r="35" spans="2:18" x14ac:dyDescent="0.35">
      <c r="B35" s="17"/>
      <c r="C35" s="42"/>
      <c r="D35" s="42"/>
      <c r="E35" s="46" t="s">
        <v>831</v>
      </c>
      <c r="F35" s="46" t="s">
        <v>832</v>
      </c>
      <c r="G35" s="46" t="s">
        <v>833</v>
      </c>
      <c r="H35" s="46" t="s">
        <v>834</v>
      </c>
      <c r="I35" s="46" t="s">
        <v>835</v>
      </c>
      <c r="J35" s="46" t="s">
        <v>836</v>
      </c>
      <c r="K35" s="46" t="s">
        <v>837</v>
      </c>
      <c r="L35" s="46" t="s">
        <v>838</v>
      </c>
      <c r="M35" s="46" t="s">
        <v>839</v>
      </c>
      <c r="N35" s="46" t="s">
        <v>840</v>
      </c>
      <c r="O35" s="46" t="s">
        <v>841</v>
      </c>
      <c r="P35" s="46" t="s">
        <v>842</v>
      </c>
      <c r="Q35" s="46" t="s">
        <v>843</v>
      </c>
      <c r="R35" s="47" t="s">
        <v>844</v>
      </c>
    </row>
    <row r="36" spans="2:18" x14ac:dyDescent="0.35">
      <c r="B36" s="48" t="s">
        <v>850</v>
      </c>
      <c r="C36" s="49" t="s">
        <v>866</v>
      </c>
      <c r="D36" s="49" t="s">
        <v>867</v>
      </c>
      <c r="E36" s="61">
        <v>103077</v>
      </c>
      <c r="F36" s="61">
        <v>88248</v>
      </c>
      <c r="G36" s="61">
        <v>109661</v>
      </c>
      <c r="H36" s="61">
        <v>264350</v>
      </c>
      <c r="I36" s="61">
        <v>242381</v>
      </c>
      <c r="J36" s="61">
        <v>180614</v>
      </c>
      <c r="K36" s="61">
        <v>30308</v>
      </c>
      <c r="L36" s="61">
        <v>43519</v>
      </c>
      <c r="M36" s="61">
        <v>64535</v>
      </c>
      <c r="N36" s="61">
        <v>63639</v>
      </c>
      <c r="O36" s="61">
        <v>105949</v>
      </c>
      <c r="P36" s="61">
        <v>63058</v>
      </c>
      <c r="Q36" s="61">
        <v>54138</v>
      </c>
      <c r="R36" s="62">
        <v>129326</v>
      </c>
    </row>
    <row r="37" spans="2:18" x14ac:dyDescent="0.35">
      <c r="B37" s="20"/>
      <c r="D37" s="49" t="s">
        <v>847</v>
      </c>
      <c r="E37" s="61">
        <v>371</v>
      </c>
      <c r="F37" s="61">
        <v>318</v>
      </c>
      <c r="G37" s="61">
        <v>395</v>
      </c>
      <c r="H37" s="61">
        <v>952</v>
      </c>
      <c r="I37" s="61">
        <v>873</v>
      </c>
      <c r="J37" s="61">
        <v>650</v>
      </c>
      <c r="K37" s="61">
        <v>109</v>
      </c>
      <c r="L37" s="61">
        <v>157</v>
      </c>
      <c r="M37" s="61">
        <v>232</v>
      </c>
      <c r="N37" s="61">
        <v>229</v>
      </c>
      <c r="O37" s="61">
        <v>381</v>
      </c>
      <c r="P37" s="61">
        <v>227</v>
      </c>
      <c r="Q37" s="61">
        <v>195</v>
      </c>
      <c r="R37" s="62">
        <v>466</v>
      </c>
    </row>
    <row r="38" spans="2:18" x14ac:dyDescent="0.35">
      <c r="B38" s="20"/>
      <c r="D38" s="49" t="s">
        <v>868</v>
      </c>
      <c r="E38" s="61">
        <v>9</v>
      </c>
      <c r="F38" s="61">
        <v>8</v>
      </c>
      <c r="G38" s="61">
        <v>9</v>
      </c>
      <c r="H38" s="61">
        <v>23</v>
      </c>
      <c r="I38" s="61">
        <v>21</v>
      </c>
      <c r="J38" s="61">
        <v>16</v>
      </c>
      <c r="K38" s="61">
        <v>3</v>
      </c>
      <c r="L38" s="61">
        <v>4</v>
      </c>
      <c r="M38" s="61">
        <v>6</v>
      </c>
      <c r="N38" s="61">
        <v>5</v>
      </c>
      <c r="O38" s="61">
        <v>9</v>
      </c>
      <c r="P38" s="61">
        <v>5</v>
      </c>
      <c r="Q38" s="61">
        <v>5</v>
      </c>
      <c r="R38" s="62">
        <v>11</v>
      </c>
    </row>
    <row r="39" spans="2:18" x14ac:dyDescent="0.35">
      <c r="B39" s="48" t="s">
        <v>852</v>
      </c>
      <c r="C39" s="49" t="s">
        <v>866</v>
      </c>
      <c r="D39" s="49" t="s">
        <v>867</v>
      </c>
      <c r="E39" s="61">
        <v>1642101</v>
      </c>
      <c r="F39" s="61">
        <v>1900505</v>
      </c>
      <c r="G39" s="61">
        <v>2051011</v>
      </c>
      <c r="H39" s="61">
        <v>1839901</v>
      </c>
      <c r="I39" s="61">
        <v>1703341</v>
      </c>
      <c r="J39" s="61">
        <v>1963481</v>
      </c>
      <c r="K39" s="61">
        <v>2368787</v>
      </c>
      <c r="L39" s="61">
        <v>2207665</v>
      </c>
      <c r="M39" s="61">
        <v>2540004</v>
      </c>
      <c r="N39" s="61">
        <v>2520721</v>
      </c>
      <c r="O39" s="61">
        <v>2455093</v>
      </c>
      <c r="P39" s="61">
        <v>2455721</v>
      </c>
      <c r="Q39" s="61">
        <v>2449615</v>
      </c>
      <c r="R39" s="62">
        <v>2553180</v>
      </c>
    </row>
    <row r="40" spans="2:18" x14ac:dyDescent="0.35">
      <c r="B40" s="20"/>
      <c r="D40" s="49" t="s">
        <v>847</v>
      </c>
      <c r="E40" s="61">
        <v>5912</v>
      </c>
      <c r="F40" s="61">
        <v>6842</v>
      </c>
      <c r="G40" s="61">
        <v>7384</v>
      </c>
      <c r="H40" s="61">
        <v>6624</v>
      </c>
      <c r="I40" s="61">
        <v>6132</v>
      </c>
      <c r="J40" s="61">
        <v>7069</v>
      </c>
      <c r="K40" s="61">
        <v>8528</v>
      </c>
      <c r="L40" s="61">
        <v>7948</v>
      </c>
      <c r="M40" s="61">
        <v>9144</v>
      </c>
      <c r="N40" s="61">
        <v>9075</v>
      </c>
      <c r="O40" s="61">
        <v>8838</v>
      </c>
      <c r="P40" s="61">
        <v>8841</v>
      </c>
      <c r="Q40" s="61">
        <v>8819</v>
      </c>
      <c r="R40" s="62">
        <v>9191</v>
      </c>
    </row>
    <row r="41" spans="2:18" x14ac:dyDescent="0.35">
      <c r="B41" s="20"/>
      <c r="D41" s="49" t="s">
        <v>868</v>
      </c>
      <c r="E41" s="61">
        <v>141</v>
      </c>
      <c r="F41" s="61">
        <v>163</v>
      </c>
      <c r="G41" s="61">
        <v>176</v>
      </c>
      <c r="H41" s="61">
        <v>158</v>
      </c>
      <c r="I41" s="61">
        <v>146</v>
      </c>
      <c r="J41" s="61">
        <v>169</v>
      </c>
      <c r="K41" s="61">
        <v>204</v>
      </c>
      <c r="L41" s="61">
        <v>190</v>
      </c>
      <c r="M41" s="61">
        <v>218</v>
      </c>
      <c r="N41" s="61">
        <v>217</v>
      </c>
      <c r="O41" s="61">
        <v>211</v>
      </c>
      <c r="P41" s="61">
        <v>211</v>
      </c>
      <c r="Q41" s="61">
        <v>211</v>
      </c>
      <c r="R41" s="62">
        <v>220</v>
      </c>
    </row>
    <row r="42" spans="2:18" x14ac:dyDescent="0.35">
      <c r="B42" s="20"/>
      <c r="R42" s="63"/>
    </row>
    <row r="43" spans="2:18" x14ac:dyDescent="0.35">
      <c r="B43" s="20"/>
      <c r="R43" s="63"/>
    </row>
    <row r="44" spans="2:18" x14ac:dyDescent="0.35">
      <c r="B44" s="48" t="s">
        <v>869</v>
      </c>
      <c r="C44" t="s">
        <v>870</v>
      </c>
      <c r="R44" s="63"/>
    </row>
    <row r="45" spans="2:18" x14ac:dyDescent="0.35">
      <c r="B45" s="20" t="s">
        <v>871</v>
      </c>
      <c r="C45" t="s">
        <v>872</v>
      </c>
      <c r="R45" s="63"/>
    </row>
    <row r="46" spans="2:18" x14ac:dyDescent="0.35">
      <c r="B46" s="20" t="s">
        <v>873</v>
      </c>
      <c r="C46" t="s">
        <v>874</v>
      </c>
      <c r="D46" t="s">
        <v>875</v>
      </c>
      <c r="E46" s="61">
        <f>(E36*0.29+E39*0.29)/1000</f>
        <v>506.10161999999997</v>
      </c>
      <c r="F46" s="61">
        <f t="shared" ref="F46:R46" si="9">(F36*0.29+F39*0.29)/1000</f>
        <v>576.73837000000003</v>
      </c>
      <c r="G46" s="61">
        <f t="shared" si="9"/>
        <v>626.59487999999988</v>
      </c>
      <c r="H46" s="61">
        <f t="shared" si="9"/>
        <v>610.23278999999991</v>
      </c>
      <c r="I46" s="61">
        <f t="shared" si="9"/>
        <v>564.25937999999985</v>
      </c>
      <c r="J46" s="61">
        <f t="shared" si="9"/>
        <v>621.78755000000001</v>
      </c>
      <c r="K46" s="61">
        <f t="shared" si="9"/>
        <v>695.73754999999994</v>
      </c>
      <c r="L46" s="61">
        <f t="shared" si="9"/>
        <v>652.84335999999996</v>
      </c>
      <c r="M46" s="61">
        <f t="shared" si="9"/>
        <v>755.31630999999993</v>
      </c>
      <c r="N46" s="61">
        <f t="shared" si="9"/>
        <v>749.46439999999996</v>
      </c>
      <c r="O46" s="61">
        <f t="shared" si="9"/>
        <v>742.70217999999988</v>
      </c>
      <c r="P46" s="61">
        <f t="shared" si="9"/>
        <v>730.44590999999991</v>
      </c>
      <c r="Q46" s="61">
        <f t="shared" si="9"/>
        <v>726.08836999999994</v>
      </c>
      <c r="R46" s="62">
        <f t="shared" si="9"/>
        <v>777.92674</v>
      </c>
    </row>
    <row r="47" spans="2:18" x14ac:dyDescent="0.35">
      <c r="B47" s="20" t="s">
        <v>876</v>
      </c>
      <c r="C47" t="s">
        <v>877</v>
      </c>
      <c r="D47" t="s">
        <v>875</v>
      </c>
      <c r="E47" s="61">
        <f>(E37*80+E40*80)/1000</f>
        <v>502.64</v>
      </c>
      <c r="F47" s="61">
        <f t="shared" ref="F47:R47" si="10">(F37*80+F40*80)/1000</f>
        <v>572.79999999999995</v>
      </c>
      <c r="G47" s="61">
        <f t="shared" si="10"/>
        <v>622.32000000000005</v>
      </c>
      <c r="H47" s="61">
        <f t="shared" si="10"/>
        <v>606.08000000000004</v>
      </c>
      <c r="I47" s="61">
        <f t="shared" si="10"/>
        <v>560.4</v>
      </c>
      <c r="J47" s="61">
        <f t="shared" si="10"/>
        <v>617.52</v>
      </c>
      <c r="K47" s="61">
        <f t="shared" si="10"/>
        <v>690.96</v>
      </c>
      <c r="L47" s="61">
        <f t="shared" si="10"/>
        <v>648.4</v>
      </c>
      <c r="M47" s="61">
        <f t="shared" si="10"/>
        <v>750.08</v>
      </c>
      <c r="N47" s="61">
        <f t="shared" si="10"/>
        <v>744.32</v>
      </c>
      <c r="O47" s="61">
        <f t="shared" si="10"/>
        <v>737.52</v>
      </c>
      <c r="P47" s="61">
        <f t="shared" si="10"/>
        <v>725.44</v>
      </c>
      <c r="Q47" s="61">
        <f t="shared" si="10"/>
        <v>721.12</v>
      </c>
      <c r="R47" s="62">
        <f t="shared" si="10"/>
        <v>772.56</v>
      </c>
    </row>
    <row r="48" spans="2:18" x14ac:dyDescent="0.35">
      <c r="B48" s="21" t="s">
        <v>878</v>
      </c>
      <c r="C48" s="40" t="s">
        <v>879</v>
      </c>
      <c r="D48" s="40" t="s">
        <v>875</v>
      </c>
      <c r="E48" s="64">
        <f>(E38*3.3+E41*3.3)</f>
        <v>494.99999999999994</v>
      </c>
      <c r="F48" s="64">
        <f t="shared" ref="F48:R48" si="11">(F38*3.3+F41*3.3)</f>
        <v>564.29999999999995</v>
      </c>
      <c r="G48" s="64">
        <f t="shared" si="11"/>
        <v>610.5</v>
      </c>
      <c r="H48" s="64">
        <f t="shared" si="11"/>
        <v>597.29999999999995</v>
      </c>
      <c r="I48" s="64">
        <f t="shared" si="11"/>
        <v>551.09999999999991</v>
      </c>
      <c r="J48" s="64">
        <f t="shared" si="11"/>
        <v>610.49999999999989</v>
      </c>
      <c r="K48" s="64">
        <f t="shared" si="11"/>
        <v>683.09999999999991</v>
      </c>
      <c r="L48" s="64">
        <f t="shared" si="11"/>
        <v>640.20000000000005</v>
      </c>
      <c r="M48" s="64">
        <f t="shared" si="11"/>
        <v>739.19999999999993</v>
      </c>
      <c r="N48" s="64">
        <f t="shared" si="11"/>
        <v>732.59999999999991</v>
      </c>
      <c r="O48" s="64">
        <f t="shared" si="11"/>
        <v>726</v>
      </c>
      <c r="P48" s="64">
        <f t="shared" si="11"/>
        <v>712.8</v>
      </c>
      <c r="Q48" s="64">
        <f t="shared" si="11"/>
        <v>712.8</v>
      </c>
      <c r="R48" s="65">
        <f t="shared" si="11"/>
        <v>762.3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758-7b14-414b-81ed-475b5f4d5997" xsi:nil="true"/>
    <lcf76f155ced4ddcb4097134ff3c332f xmlns="a1d58ab3-3670-4d59-8e53-eaa6531223a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3FB7C0D9C93C47836C6F4C8B1B8C18" ma:contentTypeVersion="16" ma:contentTypeDescription="Opret et nyt dokument." ma:contentTypeScope="" ma:versionID="6f81cbb6398d49fb6a2ba6aae15c5519">
  <xsd:schema xmlns:xsd="http://www.w3.org/2001/XMLSchema" xmlns:xs="http://www.w3.org/2001/XMLSchema" xmlns:p="http://schemas.microsoft.com/office/2006/metadata/properties" xmlns:ns2="a1d58ab3-3670-4d59-8e53-eaa6531223a6" xmlns:ns3="96e73758-7b14-414b-81ed-475b5f4d5997" targetNamespace="http://schemas.microsoft.com/office/2006/metadata/properties" ma:root="true" ma:fieldsID="66300cee6f0a643cbcb12df62605f233" ns2:_="" ns3:_="">
    <xsd:import namespace="a1d58ab3-3670-4d59-8e53-eaa6531223a6"/>
    <xsd:import namespace="96e73758-7b14-414b-81ed-475b5f4d5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58ab3-3670-4d59-8e53-eaa6531223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758-7b14-414b-81ed-475b5f4d599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e2c8c83-e630-4d72-889c-3b6ad6e7eeea}" ma:internalName="TaxCatchAll" ma:showField="CatchAllData" ma:web="96e73758-7b14-414b-81ed-475b5f4d59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A6FE8-5CDD-4B98-9970-037B896D6868}">
  <ds:schemaRefs>
    <ds:schemaRef ds:uri="http://schemas.microsoft.com/office/2006/metadata/properties"/>
    <ds:schemaRef ds:uri="http://schemas.microsoft.com/office/infopath/2007/PartnerControls"/>
    <ds:schemaRef ds:uri="96e73758-7b14-414b-81ed-475b5f4d5997"/>
    <ds:schemaRef ds:uri="a1d58ab3-3670-4d59-8e53-eaa6531223a6"/>
  </ds:schemaRefs>
</ds:datastoreItem>
</file>

<file path=customXml/itemProps2.xml><?xml version="1.0" encoding="utf-8"?>
<ds:datastoreItem xmlns:ds="http://schemas.openxmlformats.org/officeDocument/2006/customXml" ds:itemID="{B5B7FBD5-668C-4064-8BEF-2938616219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3AF3FD-B0BD-4E3B-A9F6-4801D3AED3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CoverSheet</vt:lpstr>
      <vt:lpstr>data_from_fig_3_in_manuscript</vt:lpstr>
      <vt:lpstr>data_from_fig_4_in_manuscript</vt:lpstr>
      <vt:lpstr>data_from_tbl_2_in_manuscript_1</vt:lpstr>
      <vt:lpstr>data_from_tbl_2_in_manuscript_2</vt:lpstr>
      <vt:lpstr>data_from_tbl_3_in_manuscript</vt:lpstr>
      <vt:lpstr>data_from_tbl_4_in_manuscript</vt:lpstr>
      <vt:lpstr>SCB_EXIOBASE_concordance_table</vt:lpstr>
      <vt:lpstr>wood-based_products_industries</vt:lpstr>
      <vt:lpstr>industry_product_based_emission</vt:lpstr>
      <vt:lpstr>conversion factors _WFE_carbon</vt:lpstr>
      <vt:lpstr>black_liquor_bottom-up_approach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West, Jim (L&amp;W, Black Mountain)</dc:creator>
  <cp:keywords/>
  <dc:description/>
  <cp:lastModifiedBy>Bogomil Emilov Iliev</cp:lastModifiedBy>
  <cp:revision/>
  <dcterms:created xsi:type="dcterms:W3CDTF">2016-04-15T00:06:52Z</dcterms:created>
  <dcterms:modified xsi:type="dcterms:W3CDTF">2025-09-29T20:09:33Z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0x010100C23FB7C0D9C93C47836C6F4C8B1B8C18</vt:lpwstr>
  </property>
  <property fmtid="{D5CDD505-2E9C-101B-9397-08002B2CF9AE}" pid="3" name="MediaServiceImageTags">
    <vt:lpwstr/>
  </property>
</Properties>
</file>