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1680" yWindow="1680" windowWidth="30820" windowHeight="12220" tabRatio="991" firstSheet="2" activeTab="5"/>
  </bookViews>
  <sheets>
    <sheet name="Ext Data Fig. 2a" sheetId="1" r:id="rId1"/>
    <sheet name="Ext Data Fig. 2b" sheetId="2" r:id="rId2"/>
    <sheet name="Ext Data Fig. 2c" sheetId="13" r:id="rId3"/>
    <sheet name="Ext Data Fig. 2d" sheetId="12" r:id="rId4"/>
    <sheet name="Ext Data Fig. 2e" sheetId="3" r:id="rId5"/>
    <sheet name="Ext Data Fig. 2f" sheetId="4" r:id="rId6"/>
    <sheet name="Ext Data Fig. 2g" sheetId="5" r:id="rId7"/>
    <sheet name="Ex Data Fig. 2h" sheetId="6" r:id="rId8"/>
    <sheet name="Ext Data Fig. 2i" sheetId="7" r:id="rId9"/>
    <sheet name="Ext Data Fig. 2j" sheetId="8" r:id="rId10"/>
    <sheet name="Ext Data Fig. 2k" sheetId="9" r:id="rId11"/>
    <sheet name="Ext Data Fig. 2l" sheetId="10" r:id="rId12"/>
  </sheets>
  <externalReferences>
    <externalReference r:id="rId13"/>
  </externalReferences>
  <calcPr calcId="145621"/>
</workbook>
</file>

<file path=xl/calcChain.xml><?xml version="1.0" encoding="utf-8"?>
<calcChain xmlns="http://schemas.openxmlformats.org/spreadsheetml/2006/main">
  <c r="D27" i="13" l="1"/>
  <c r="C27" i="13"/>
  <c r="B27" i="13"/>
  <c r="D26" i="13"/>
  <c r="C26" i="13"/>
  <c r="B26" i="13"/>
  <c r="D25" i="13"/>
  <c r="C25" i="13"/>
  <c r="B25" i="13"/>
  <c r="D14" i="13"/>
  <c r="C14" i="13"/>
  <c r="B14" i="13"/>
  <c r="D13" i="13"/>
  <c r="C13" i="13"/>
  <c r="B13" i="13"/>
  <c r="E15" i="12" l="1"/>
  <c r="E14" i="12"/>
  <c r="E13" i="12"/>
  <c r="E12" i="12"/>
  <c r="E11" i="12"/>
  <c r="C15" i="12" l="1"/>
  <c r="B15" i="12"/>
  <c r="I11" i="9"/>
  <c r="C11" i="9"/>
  <c r="F11" i="9"/>
  <c r="F10" i="9"/>
  <c r="F9" i="9"/>
  <c r="E10" i="9"/>
  <c r="E9" i="9"/>
  <c r="F11" i="8"/>
  <c r="I11" i="8"/>
  <c r="I5" i="7"/>
  <c r="I6" i="7"/>
  <c r="P28" i="3"/>
  <c r="O28" i="3"/>
  <c r="N28" i="3"/>
  <c r="M28" i="3"/>
  <c r="L28" i="3"/>
  <c r="K28" i="3"/>
  <c r="G32" i="2"/>
  <c r="G31" i="2"/>
  <c r="C14" i="12"/>
  <c r="B14" i="12"/>
  <c r="C13" i="12"/>
  <c r="B13" i="12"/>
  <c r="C12" i="12"/>
  <c r="B12" i="12"/>
  <c r="C11" i="12"/>
  <c r="B11" i="12"/>
  <c r="E8" i="10"/>
  <c r="D8" i="10"/>
  <c r="C8" i="10"/>
  <c r="D3" i="10"/>
  <c r="C3" i="10"/>
  <c r="B9" i="9"/>
  <c r="C9" i="9"/>
  <c r="H9" i="9"/>
  <c r="I9" i="9"/>
  <c r="B10" i="9"/>
  <c r="C10" i="9"/>
  <c r="H10" i="9"/>
  <c r="I10" i="9"/>
  <c r="H9" i="8"/>
  <c r="I9" i="8"/>
  <c r="H10" i="8"/>
  <c r="I10" i="8"/>
  <c r="B9" i="8"/>
  <c r="C9" i="8"/>
  <c r="B10" i="8"/>
  <c r="C10" i="8"/>
  <c r="C11" i="8"/>
  <c r="E9" i="8"/>
  <c r="F9" i="8"/>
  <c r="E10" i="8"/>
  <c r="F10" i="8"/>
  <c r="I9" i="7"/>
  <c r="I10" i="7"/>
  <c r="I11" i="7"/>
  <c r="I16" i="7"/>
  <c r="I7" i="7"/>
  <c r="I8" i="7"/>
  <c r="I15" i="7"/>
  <c r="I14" i="7"/>
  <c r="I13" i="7"/>
  <c r="G17" i="7"/>
  <c r="F17" i="7"/>
  <c r="E17" i="7"/>
  <c r="D17" i="7"/>
  <c r="C17" i="7"/>
  <c r="B17" i="7"/>
  <c r="M9" i="7"/>
  <c r="M10" i="7"/>
  <c r="M11" i="7"/>
  <c r="M16" i="7"/>
  <c r="L9" i="7"/>
  <c r="L10" i="7"/>
  <c r="L11" i="7"/>
  <c r="L16" i="7"/>
  <c r="K9" i="7"/>
  <c r="K10" i="7"/>
  <c r="K11" i="7"/>
  <c r="K16" i="7"/>
  <c r="J9" i="7"/>
  <c r="J10" i="7"/>
  <c r="J11" i="7"/>
  <c r="J16" i="7"/>
  <c r="M5" i="7"/>
  <c r="M6" i="7"/>
  <c r="M7" i="7"/>
  <c r="M8" i="7"/>
  <c r="M15" i="7"/>
  <c r="L5" i="7"/>
  <c r="L6" i="7"/>
  <c r="L7" i="7"/>
  <c r="L8" i="7"/>
  <c r="L15" i="7"/>
  <c r="K5" i="7"/>
  <c r="K6" i="7"/>
  <c r="K7" i="7"/>
  <c r="K8" i="7"/>
  <c r="K15" i="7"/>
  <c r="J5" i="7"/>
  <c r="J6" i="7"/>
  <c r="J7" i="7"/>
  <c r="J8" i="7"/>
  <c r="J15" i="7"/>
  <c r="M14" i="7"/>
  <c r="L14" i="7"/>
  <c r="K14" i="7"/>
  <c r="J14" i="7"/>
  <c r="G14" i="7"/>
  <c r="F14" i="7"/>
  <c r="E14" i="7"/>
  <c r="D14" i="7"/>
  <c r="C14" i="7"/>
  <c r="B14" i="7"/>
  <c r="M13" i="7"/>
  <c r="L13" i="7"/>
  <c r="K13" i="7"/>
  <c r="J13" i="7"/>
  <c r="G13" i="7"/>
  <c r="F13" i="7"/>
  <c r="E13" i="7"/>
  <c r="D13" i="7"/>
  <c r="C13" i="7"/>
  <c r="B13" i="7"/>
  <c r="K15" i="6"/>
  <c r="L15" i="6"/>
  <c r="M15" i="6"/>
  <c r="N15" i="6"/>
  <c r="O15" i="6"/>
  <c r="P15" i="6"/>
  <c r="K16" i="6"/>
  <c r="L16" i="6"/>
  <c r="M16" i="6"/>
  <c r="N16" i="6"/>
  <c r="O16" i="6"/>
  <c r="P16" i="6"/>
  <c r="K17" i="6"/>
  <c r="L17" i="6"/>
  <c r="M17" i="6"/>
  <c r="N17" i="6"/>
  <c r="O17" i="6"/>
  <c r="P17" i="6"/>
  <c r="K18" i="6"/>
  <c r="L18" i="6"/>
  <c r="M18" i="6"/>
  <c r="N18" i="6"/>
  <c r="O18" i="6"/>
  <c r="P18" i="6"/>
  <c r="K19" i="6"/>
  <c r="L19" i="6"/>
  <c r="M19" i="6"/>
  <c r="N19" i="6"/>
  <c r="O19" i="6"/>
  <c r="P19" i="6"/>
  <c r="K20" i="6"/>
  <c r="L20" i="6"/>
  <c r="M20" i="6"/>
  <c r="N20" i="6"/>
  <c r="O20" i="6"/>
  <c r="P20" i="6"/>
  <c r="K21" i="6"/>
  <c r="L21" i="6"/>
  <c r="M21" i="6"/>
  <c r="N21" i="6"/>
  <c r="O21" i="6"/>
  <c r="P21" i="6"/>
  <c r="K22" i="6"/>
  <c r="L22" i="6"/>
  <c r="M22" i="6"/>
  <c r="N22" i="6"/>
  <c r="O22" i="6"/>
  <c r="P22" i="6"/>
  <c r="K23" i="6"/>
  <c r="L23" i="6"/>
  <c r="M23" i="6"/>
  <c r="N23" i="6"/>
  <c r="O23" i="6"/>
  <c r="P23" i="6"/>
  <c r="K24" i="6"/>
  <c r="L24" i="6"/>
  <c r="M24" i="6"/>
  <c r="N24" i="6"/>
  <c r="O24" i="6"/>
  <c r="P24" i="6"/>
  <c r="K25" i="6"/>
  <c r="L25" i="6"/>
  <c r="M25" i="6"/>
  <c r="N25" i="6"/>
  <c r="O25" i="6"/>
  <c r="P25" i="6"/>
  <c r="K26" i="6"/>
  <c r="L26" i="6"/>
  <c r="M26" i="6"/>
  <c r="N26" i="6"/>
  <c r="O26" i="6"/>
  <c r="P26" i="6"/>
  <c r="Q27" i="6"/>
  <c r="K3" i="6"/>
  <c r="L3" i="6"/>
  <c r="M3" i="6"/>
  <c r="N3" i="6"/>
  <c r="O3" i="6"/>
  <c r="P3" i="6"/>
  <c r="K4" i="6"/>
  <c r="L4" i="6"/>
  <c r="M4" i="6"/>
  <c r="N4" i="6"/>
  <c r="O4" i="6"/>
  <c r="P4" i="6"/>
  <c r="K5" i="6"/>
  <c r="L5" i="6"/>
  <c r="M5" i="6"/>
  <c r="N5" i="6"/>
  <c r="O5" i="6"/>
  <c r="P5" i="6"/>
  <c r="K6" i="6"/>
  <c r="L6" i="6"/>
  <c r="M6" i="6"/>
  <c r="N6" i="6"/>
  <c r="O6" i="6"/>
  <c r="P6" i="6"/>
  <c r="K7" i="6"/>
  <c r="L7" i="6"/>
  <c r="M7" i="6"/>
  <c r="N7" i="6"/>
  <c r="O7" i="6"/>
  <c r="P7" i="6"/>
  <c r="K8" i="6"/>
  <c r="L8" i="6"/>
  <c r="M8" i="6"/>
  <c r="N8" i="6"/>
  <c r="O8" i="6"/>
  <c r="P8" i="6"/>
  <c r="K9" i="6"/>
  <c r="L9" i="6"/>
  <c r="M9" i="6"/>
  <c r="N9" i="6"/>
  <c r="O9" i="6"/>
  <c r="P9" i="6"/>
  <c r="K10" i="6"/>
  <c r="L10" i="6"/>
  <c r="M10" i="6"/>
  <c r="N10" i="6"/>
  <c r="O10" i="6"/>
  <c r="P10" i="6"/>
  <c r="K11" i="6"/>
  <c r="L11" i="6"/>
  <c r="M11" i="6"/>
  <c r="N11" i="6"/>
  <c r="O11" i="6"/>
  <c r="P11" i="6"/>
  <c r="K12" i="6"/>
  <c r="L12" i="6"/>
  <c r="M12" i="6"/>
  <c r="N12" i="6"/>
  <c r="O12" i="6"/>
  <c r="P12" i="6"/>
  <c r="K13" i="6"/>
  <c r="L13" i="6"/>
  <c r="M13" i="6"/>
  <c r="N13" i="6"/>
  <c r="O13" i="6"/>
  <c r="P13" i="6"/>
  <c r="K14" i="6"/>
  <c r="L14" i="6"/>
  <c r="M14" i="6"/>
  <c r="N14" i="6"/>
  <c r="O14" i="6"/>
  <c r="P14" i="6"/>
  <c r="Q15" i="6"/>
  <c r="Q26" i="6"/>
  <c r="Q14" i="6"/>
  <c r="G35" i="6"/>
  <c r="F35" i="6"/>
  <c r="E35" i="6"/>
  <c r="D35" i="6"/>
  <c r="C35" i="6"/>
  <c r="B35" i="6"/>
  <c r="G34" i="6"/>
  <c r="F34" i="6"/>
  <c r="E34" i="6"/>
  <c r="D34" i="6"/>
  <c r="C34" i="6"/>
  <c r="B34" i="6"/>
  <c r="G33" i="6"/>
  <c r="F33" i="6"/>
  <c r="E33" i="6"/>
  <c r="D33" i="6"/>
  <c r="C33" i="6"/>
  <c r="B33" i="6"/>
  <c r="G32" i="6"/>
  <c r="F32" i="6"/>
  <c r="E32" i="6"/>
  <c r="D32" i="6"/>
  <c r="C32" i="6"/>
  <c r="B32" i="6"/>
  <c r="G31" i="6"/>
  <c r="F31" i="6"/>
  <c r="E31" i="6"/>
  <c r="D31" i="6"/>
  <c r="C31" i="6"/>
  <c r="B31" i="6"/>
  <c r="D26" i="6"/>
  <c r="D25" i="6"/>
  <c r="D24" i="6"/>
  <c r="D23" i="6"/>
  <c r="D22" i="6"/>
  <c r="D21" i="6"/>
  <c r="D20" i="6"/>
  <c r="D19" i="6"/>
  <c r="D18" i="6"/>
  <c r="D17" i="6"/>
  <c r="D16" i="6"/>
  <c r="D15" i="6"/>
  <c r="D14" i="6"/>
  <c r="D13" i="6"/>
  <c r="D12" i="6"/>
  <c r="D11" i="6"/>
  <c r="D10" i="6"/>
  <c r="D9" i="6"/>
  <c r="D8" i="6"/>
  <c r="D7" i="6"/>
  <c r="D6" i="6"/>
  <c r="D5" i="6"/>
  <c r="D4" i="6"/>
  <c r="D3" i="6"/>
  <c r="G4" i="5"/>
  <c r="G5" i="5"/>
  <c r="G6" i="5"/>
  <c r="G7" i="5"/>
  <c r="G8" i="5"/>
  <c r="G9" i="5"/>
  <c r="G10" i="5"/>
  <c r="G12" i="5"/>
  <c r="D4" i="5"/>
  <c r="D5" i="5"/>
  <c r="D6" i="5"/>
  <c r="D7" i="5"/>
  <c r="D8" i="5"/>
  <c r="D12" i="5"/>
  <c r="G11" i="5"/>
  <c r="D11" i="5"/>
  <c r="B40" i="4"/>
  <c r="B39" i="4"/>
  <c r="E38" i="4"/>
  <c r="C38" i="4"/>
  <c r="D38" i="4"/>
  <c r="B38" i="4"/>
  <c r="E37" i="4"/>
  <c r="C37" i="4"/>
  <c r="B37" i="4"/>
  <c r="D37" i="4"/>
  <c r="V36" i="3"/>
  <c r="V38" i="3"/>
  <c r="T36" i="3"/>
  <c r="T38" i="3"/>
  <c r="V35" i="3"/>
  <c r="V37" i="3"/>
  <c r="T35" i="3"/>
  <c r="T37" i="3"/>
  <c r="V28" i="3"/>
  <c r="V30" i="3"/>
  <c r="T28" i="3"/>
  <c r="T30" i="3"/>
  <c r="V27" i="3"/>
  <c r="V29" i="3"/>
  <c r="T27" i="3"/>
  <c r="T29" i="3"/>
  <c r="U36" i="3"/>
  <c r="U38" i="3"/>
  <c r="U35" i="3"/>
  <c r="U37" i="3"/>
  <c r="U28" i="3"/>
  <c r="U30" i="3"/>
  <c r="U27" i="3"/>
  <c r="U29" i="3"/>
  <c r="K36" i="3"/>
  <c r="K38" i="3"/>
  <c r="M36" i="3"/>
  <c r="M38" i="3"/>
  <c r="L36" i="3"/>
  <c r="L38" i="3"/>
  <c r="H36" i="3"/>
  <c r="H38" i="3"/>
  <c r="J36" i="3"/>
  <c r="J38" i="3"/>
  <c r="I36" i="3"/>
  <c r="I38" i="3"/>
  <c r="B36" i="3"/>
  <c r="B38" i="3"/>
  <c r="D36" i="3"/>
  <c r="D38" i="3"/>
  <c r="C36" i="3"/>
  <c r="C38" i="3"/>
  <c r="E36" i="3"/>
  <c r="E38" i="3"/>
  <c r="G36" i="3"/>
  <c r="G38" i="3"/>
  <c r="F36" i="3"/>
  <c r="F38" i="3"/>
  <c r="K35" i="3"/>
  <c r="K37" i="3"/>
  <c r="M35" i="3"/>
  <c r="M37" i="3"/>
  <c r="L35" i="3"/>
  <c r="L37" i="3"/>
  <c r="H35" i="3"/>
  <c r="H37" i="3"/>
  <c r="J35" i="3"/>
  <c r="J37" i="3"/>
  <c r="I35" i="3"/>
  <c r="I37" i="3"/>
  <c r="B35" i="3"/>
  <c r="B37" i="3"/>
  <c r="D35" i="3"/>
  <c r="D37" i="3"/>
  <c r="C35" i="3"/>
  <c r="C37" i="3"/>
  <c r="E35" i="3"/>
  <c r="E37" i="3"/>
  <c r="G35" i="3"/>
  <c r="G37" i="3"/>
  <c r="F35" i="3"/>
  <c r="F37" i="3"/>
  <c r="M30" i="3"/>
  <c r="K30" i="3"/>
  <c r="M27" i="3"/>
  <c r="M29" i="3"/>
  <c r="K27" i="3"/>
  <c r="K29" i="3"/>
  <c r="L30" i="3"/>
  <c r="L27" i="3"/>
  <c r="L29" i="3"/>
  <c r="G28" i="3"/>
  <c r="G30" i="3"/>
  <c r="E28" i="3"/>
  <c r="E30" i="3"/>
  <c r="C28" i="3"/>
  <c r="C30" i="3"/>
  <c r="D28" i="3"/>
  <c r="D30" i="3"/>
  <c r="B28" i="3"/>
  <c r="B30" i="3"/>
  <c r="I28" i="3"/>
  <c r="I30" i="3"/>
  <c r="J28" i="3"/>
  <c r="J30" i="3"/>
  <c r="H28" i="3"/>
  <c r="H30" i="3"/>
  <c r="G27" i="3"/>
  <c r="G29" i="3"/>
  <c r="E27" i="3"/>
  <c r="E29" i="3"/>
  <c r="C27" i="3"/>
  <c r="C29" i="3"/>
  <c r="D27" i="3"/>
  <c r="D29" i="3"/>
  <c r="B27" i="3"/>
  <c r="B29" i="3"/>
  <c r="I27" i="3"/>
  <c r="I29" i="3"/>
  <c r="J27" i="3"/>
  <c r="J29" i="3"/>
  <c r="H27" i="3"/>
  <c r="H29" i="3"/>
  <c r="F28" i="3"/>
  <c r="F30" i="3"/>
  <c r="F27" i="3"/>
  <c r="F29" i="3"/>
  <c r="O27" i="3"/>
  <c r="G39" i="3"/>
  <c r="E39" i="3"/>
  <c r="C39" i="3"/>
  <c r="D39" i="3"/>
  <c r="B39" i="3"/>
  <c r="I39" i="3"/>
  <c r="J39" i="3"/>
  <c r="H39" i="3"/>
  <c r="L39" i="3"/>
  <c r="M39" i="3"/>
  <c r="K39" i="3"/>
  <c r="O39" i="3"/>
  <c r="P39" i="3"/>
  <c r="N39" i="3"/>
  <c r="R39" i="3"/>
  <c r="S39" i="3"/>
  <c r="Q39" i="3"/>
  <c r="U39" i="3"/>
  <c r="V39" i="3"/>
  <c r="T39" i="3"/>
  <c r="F39" i="3"/>
  <c r="O36" i="3"/>
  <c r="P36" i="3"/>
  <c r="N36" i="3"/>
  <c r="R36" i="3"/>
  <c r="S36" i="3"/>
  <c r="Q36" i="3"/>
  <c r="R28" i="3"/>
  <c r="S28" i="3"/>
  <c r="Q28" i="3"/>
  <c r="O35" i="3"/>
  <c r="P35" i="3"/>
  <c r="N35" i="3"/>
  <c r="R35" i="3"/>
  <c r="S35" i="3"/>
  <c r="Q35" i="3"/>
  <c r="P27" i="3"/>
  <c r="N27" i="3"/>
  <c r="R27" i="3"/>
  <c r="S27" i="3"/>
  <c r="Q27" i="3"/>
  <c r="B10" i="3"/>
  <c r="G18" i="3"/>
  <c r="E18" i="3"/>
  <c r="C18" i="3"/>
  <c r="D18" i="3"/>
  <c r="B18" i="3"/>
  <c r="O18" i="3"/>
  <c r="P18" i="3"/>
  <c r="N18" i="3"/>
  <c r="I18" i="3"/>
  <c r="J18" i="3"/>
  <c r="H18" i="3"/>
  <c r="L18" i="3"/>
  <c r="M18" i="3"/>
  <c r="K18" i="3"/>
  <c r="R18" i="3"/>
  <c r="S18" i="3"/>
  <c r="Q18" i="3"/>
  <c r="F18" i="3"/>
  <c r="G17" i="3"/>
  <c r="E17" i="3"/>
  <c r="C17" i="3"/>
  <c r="D17" i="3"/>
  <c r="B17" i="3"/>
  <c r="O17" i="3"/>
  <c r="P17" i="3"/>
  <c r="N17" i="3"/>
  <c r="I17" i="3"/>
  <c r="J17" i="3"/>
  <c r="H17" i="3"/>
  <c r="L17" i="3"/>
  <c r="M17" i="3"/>
  <c r="K17" i="3"/>
  <c r="R17" i="3"/>
  <c r="S17" i="3"/>
  <c r="Q17" i="3"/>
  <c r="F17" i="3"/>
  <c r="G16" i="3"/>
  <c r="E16" i="3"/>
  <c r="C16" i="3"/>
  <c r="D16" i="3"/>
  <c r="B16" i="3"/>
  <c r="O16" i="3"/>
  <c r="P16" i="3"/>
  <c r="N16" i="3"/>
  <c r="I16" i="3"/>
  <c r="J16" i="3"/>
  <c r="H16" i="3"/>
  <c r="L16" i="3"/>
  <c r="M16" i="3"/>
  <c r="K16" i="3"/>
  <c r="R16" i="3"/>
  <c r="S16" i="3"/>
  <c r="Q16" i="3"/>
  <c r="G11" i="3"/>
  <c r="E11" i="3"/>
  <c r="C11" i="3"/>
  <c r="D11" i="3"/>
  <c r="B11" i="3"/>
  <c r="O11" i="3"/>
  <c r="P11" i="3"/>
  <c r="N11" i="3"/>
  <c r="I11" i="3"/>
  <c r="J11" i="3"/>
  <c r="H11" i="3"/>
  <c r="L11" i="3"/>
  <c r="M11" i="3"/>
  <c r="K11" i="3"/>
  <c r="R11" i="3"/>
  <c r="S11" i="3"/>
  <c r="Q11" i="3"/>
  <c r="F11" i="3"/>
  <c r="F16" i="3"/>
  <c r="G10" i="3"/>
  <c r="E10" i="3"/>
  <c r="C10" i="3"/>
  <c r="D10" i="3"/>
  <c r="O10" i="3"/>
  <c r="P10" i="3"/>
  <c r="N10" i="3"/>
  <c r="I10" i="3"/>
  <c r="J10" i="3"/>
  <c r="H10" i="3"/>
  <c r="L10" i="3"/>
  <c r="M10" i="3"/>
  <c r="K10" i="3"/>
  <c r="R10" i="3"/>
  <c r="S10" i="3"/>
  <c r="Q10" i="3"/>
  <c r="F10" i="3"/>
  <c r="H32" i="2"/>
  <c r="H31" i="2"/>
  <c r="D32" i="2"/>
  <c r="C32" i="2"/>
  <c r="H33" i="2"/>
  <c r="G33" i="2"/>
  <c r="D33" i="2"/>
  <c r="C33" i="2"/>
  <c r="D31" i="2"/>
  <c r="C31" i="2"/>
  <c r="H18" i="2"/>
  <c r="G18" i="2"/>
  <c r="D18" i="2"/>
  <c r="C18" i="2"/>
  <c r="H17" i="2"/>
  <c r="G17" i="2"/>
  <c r="D17" i="2"/>
  <c r="C17" i="2"/>
  <c r="E33" i="1"/>
  <c r="D33" i="1"/>
  <c r="C33" i="1"/>
  <c r="E32" i="1"/>
  <c r="D32" i="1"/>
  <c r="C32" i="1"/>
  <c r="E31" i="1"/>
  <c r="D31" i="1"/>
  <c r="C31" i="1"/>
  <c r="E17" i="1"/>
  <c r="D17" i="1"/>
  <c r="C17" i="1"/>
  <c r="E16" i="1"/>
  <c r="D16" i="1"/>
  <c r="C16" i="1"/>
  <c r="D13" i="5"/>
  <c r="Q28" i="6"/>
  <c r="J17" i="7"/>
  <c r="K17" i="7"/>
  <c r="L17" i="7"/>
  <c r="M17" i="7"/>
  <c r="I17" i="7"/>
</calcChain>
</file>

<file path=xl/sharedStrings.xml><?xml version="1.0" encoding="utf-8"?>
<sst xmlns="http://schemas.openxmlformats.org/spreadsheetml/2006/main" count="316" uniqueCount="138">
  <si>
    <t>Treatment</t>
  </si>
  <si>
    <t>Diet</t>
  </si>
  <si>
    <t>IgG</t>
  </si>
  <si>
    <t>ave</t>
  </si>
  <si>
    <t>sem</t>
  </si>
  <si>
    <t>p</t>
  </si>
  <si>
    <t>0 w</t>
  </si>
  <si>
    <t>4 w</t>
  </si>
  <si>
    <t>7 w</t>
  </si>
  <si>
    <t>Trtmt</t>
  </si>
  <si>
    <t>4 weeks</t>
  </si>
  <si>
    <t>7 weeks</t>
  </si>
  <si>
    <t>Mean</t>
  </si>
  <si>
    <t>SEM</t>
  </si>
  <si>
    <t>T-test</t>
  </si>
  <si>
    <t>mean</t>
  </si>
  <si>
    <t>Traditional Analysis</t>
  </si>
  <si>
    <t>Activity parameters</t>
  </si>
  <si>
    <t>Raw Mean</t>
  </si>
  <si>
    <t>*Transformed Mean</t>
  </si>
  <si>
    <r>
      <t xml:space="preserve">*Transformed means: X-, Y- and Z-breaks, mean/10,000; wheeel meters, meanx1000); ped speed, meanx100.  </t>
    </r>
    <r>
      <rPr>
        <i/>
        <sz val="11"/>
        <color theme="1"/>
        <rFont val="Calibri"/>
        <family val="2"/>
        <scheme val="minor"/>
      </rPr>
      <t xml:space="preserve">Per </t>
    </r>
    <r>
      <rPr>
        <sz val="11"/>
        <color theme="1"/>
        <rFont val="Calibri"/>
        <family val="2"/>
        <scheme val="minor"/>
      </rPr>
      <t>Extended Data Fig. 2c</t>
    </r>
  </si>
  <si>
    <t>Fsh Ab</t>
  </si>
  <si>
    <t>TEE_24</t>
  </si>
  <si>
    <t>TEE_day</t>
  </si>
  <si>
    <t>TEE_night</t>
  </si>
  <si>
    <t>RMR_24</t>
  </si>
  <si>
    <t>RMR_day</t>
  </si>
  <si>
    <t>RMR_night</t>
  </si>
  <si>
    <t>AEE_24</t>
  </si>
  <si>
    <t>AEE_day</t>
  </si>
  <si>
    <t>AEE_night</t>
  </si>
  <si>
    <t>EE_24</t>
  </si>
  <si>
    <t>EE_day</t>
  </si>
  <si>
    <t>EE_night</t>
  </si>
  <si>
    <t>A-EE_24</t>
  </si>
  <si>
    <t>A-EE_day</t>
  </si>
  <si>
    <t>A-EE_night</t>
  </si>
  <si>
    <t>Independent Analysis (p-Spline Regression) by Dr. van Klinken</t>
  </si>
  <si>
    <t>INDIRECT CALORIMETRY</t>
  </si>
  <si>
    <t>IgG-AMPT</t>
  </si>
  <si>
    <t>Ab-AMPT</t>
  </si>
  <si>
    <t>Ab</t>
  </si>
  <si>
    <t>P-value</t>
  </si>
  <si>
    <t>IgG vs Ab</t>
  </si>
  <si>
    <t>IgG AMPT vs Ab AMPT</t>
  </si>
  <si>
    <t>Please note:  pg/mL converted to ng/mL for Ext Data Fig. 2d</t>
  </si>
  <si>
    <t>qNMR</t>
  </si>
  <si>
    <t>Average</t>
  </si>
  <si>
    <t>Glucose (mg/mL)</t>
  </si>
  <si>
    <t>0 min</t>
  </si>
  <si>
    <t>15 min</t>
  </si>
  <si>
    <t>30 min</t>
  </si>
  <si>
    <t>60 min</t>
  </si>
  <si>
    <t>90 min</t>
  </si>
  <si>
    <t xml:space="preserve">120 min </t>
  </si>
  <si>
    <t>0-15</t>
  </si>
  <si>
    <t>15-30</t>
  </si>
  <si>
    <t>30-60</t>
  </si>
  <si>
    <t>60-90</t>
  </si>
  <si>
    <t>90-120</t>
  </si>
  <si>
    <t>Total</t>
  </si>
  <si>
    <t>min</t>
  </si>
  <si>
    <t>SEM IgG</t>
  </si>
  <si>
    <t>SEM Ab</t>
  </si>
  <si>
    <t>T-test HFD IgG vs HFD Ab</t>
  </si>
  <si>
    <t>45 min</t>
  </si>
  <si>
    <t>120 min</t>
  </si>
  <si>
    <t>% of baseline</t>
  </si>
  <si>
    <t>Mean Fsh Ab</t>
  </si>
  <si>
    <t>Mean IgG</t>
  </si>
  <si>
    <t>P values</t>
  </si>
  <si>
    <t>Mean FSH Ab</t>
  </si>
  <si>
    <t>Mean igG</t>
  </si>
  <si>
    <t>SEM Fsh Ab</t>
  </si>
  <si>
    <t>SEMIgG</t>
  </si>
  <si>
    <t>Insulin Tolerance Test</t>
  </si>
  <si>
    <t>Glucose Tolerance Test</t>
  </si>
  <si>
    <t>Male</t>
  </si>
  <si>
    <t>FSH Ab</t>
  </si>
  <si>
    <t>t-test</t>
  </si>
  <si>
    <t>P value</t>
  </si>
  <si>
    <t>E2 (pg/mL)</t>
  </si>
  <si>
    <t>fat [g]</t>
  </si>
  <si>
    <t>lean [g]</t>
  </si>
  <si>
    <t>Mean Ab</t>
  </si>
  <si>
    <t>VO2 (ml/min)</t>
  </si>
  <si>
    <t>EE (Kcal/hr)</t>
  </si>
  <si>
    <t>R-EE (Kcal/30 min)</t>
  </si>
  <si>
    <t>A-EE (Kcal/15 min)</t>
  </si>
  <si>
    <t>RQ (%)</t>
  </si>
  <si>
    <t>Food (g)</t>
  </si>
  <si>
    <t>X-breaks (counts)</t>
  </si>
  <si>
    <t>Y-breaks (counts)</t>
  </si>
  <si>
    <t>Z-breaks (counts)</t>
  </si>
  <si>
    <t>Wheel Meters (mm)</t>
  </si>
  <si>
    <t>Wheel Speed (m/s)</t>
  </si>
  <si>
    <t>Ped Meters (m)</t>
  </si>
  <si>
    <t>Ped Speed (m/s)</t>
  </si>
  <si>
    <t>24 h</t>
  </si>
  <si>
    <t>Day</t>
  </si>
  <si>
    <t>Night</t>
  </si>
  <si>
    <t>IgG Mean</t>
  </si>
  <si>
    <t>Fsh Ab Mean</t>
  </si>
  <si>
    <t>IgG SEM</t>
  </si>
  <si>
    <t>Fsh Ab SEM</t>
  </si>
  <si>
    <t>Body Fat (g)</t>
  </si>
  <si>
    <t>Fat (%)</t>
  </si>
  <si>
    <t>Replicate #1</t>
  </si>
  <si>
    <t>Replicate #2</t>
  </si>
  <si>
    <t>Plasma Irisin levels (ng/mL)</t>
  </si>
  <si>
    <t>Vol of 20% Glucose Injected for 2 g/kg BW (mL)</t>
  </si>
  <si>
    <t>BW_Week 7 (g)</t>
  </si>
  <si>
    <t>Area Under Curve</t>
  </si>
  <si>
    <t>Extended Data Fig 2d</t>
  </si>
  <si>
    <t>Noradrenaline (pg/mL)</t>
  </si>
  <si>
    <t>C-Peptide (ng/mL)</t>
  </si>
  <si>
    <t>Adiponectin (µg/mL)</t>
  </si>
  <si>
    <t>Leptin (ng/mL)</t>
  </si>
  <si>
    <t>Cholesterol (mg/mL)</t>
  </si>
  <si>
    <t>Triglyceride (mg/mL)</t>
  </si>
  <si>
    <t>FFA (mg/mL)</t>
  </si>
  <si>
    <t>DXA</t>
  </si>
  <si>
    <t>Noradrenaline levels in mice fed on HFD</t>
  </si>
  <si>
    <t>NOTES:</t>
  </si>
  <si>
    <t>Data for Wheel Meter and Wheel Speed not available for one mouse</t>
  </si>
  <si>
    <t>Metabolic Parameters</t>
  </si>
  <si>
    <t>HFD</t>
  </si>
  <si>
    <t>IgG HFD</t>
  </si>
  <si>
    <t>Ab HFD</t>
  </si>
  <si>
    <t>Estradiol (E2) ELISA</t>
  </si>
  <si>
    <t>Body Weight [g]</t>
  </si>
  <si>
    <t>Tissue Weight</t>
  </si>
  <si>
    <t xml:space="preserve">iWAT (mg) </t>
  </si>
  <si>
    <t>gWAT (mg)</t>
  </si>
  <si>
    <t>BAT (mg)</t>
  </si>
  <si>
    <r>
      <t>Display for BMD in Figure Extended data Fig. 2b is in mm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(cm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*100)</t>
    </r>
  </si>
  <si>
    <r>
      <t>BMD (g/cm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</si>
  <si>
    <t>Thermoneutral Conditions: NMR and Body Weight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</si>
</sst>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00"/>
    <numFmt numFmtId="165" formatCode="0.0"/>
    <numFmt numFmtId="166" formatCode="0.0000"/>
    <numFmt numFmtId="167" formatCode="0.00000"/>
  </numFmts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i/>
      <sz val="10"/>
      <color theme="1"/>
      <name val="Arial"/>
      <family val="2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sz val="1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0"/>
      <color theme="1"/>
      <name val="Arial"/>
      <family val="2"/>
    </font>
    <font>
      <vertAlign val="super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5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7">
    <xf numFmtId="0" fontId="0" fillId="0" borderId="0"/>
    <xf numFmtId="0" fontId="9" fillId="0" borderId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5" fillId="0" borderId="0"/>
  </cellStyleXfs>
  <cellXfs count="309">
    <xf numFmtId="0" fontId="0" fillId="0" borderId="0" xfId="0"/>
    <xf numFmtId="0" fontId="1" fillId="0" borderId="1" xfId="0" applyFont="1" applyFill="1" applyBorder="1"/>
    <xf numFmtId="0" fontId="2" fillId="2" borderId="1" xfId="0" applyFont="1" applyFill="1" applyBorder="1" applyAlignment="1">
      <alignment horizontal="center" wrapText="1"/>
    </xf>
    <xf numFmtId="0" fontId="0" fillId="0" borderId="1" xfId="0" applyBorder="1"/>
    <xf numFmtId="0" fontId="3" fillId="0" borderId="1" xfId="0" applyFont="1" applyBorder="1"/>
    <xf numFmtId="0" fontId="0" fillId="4" borderId="1" xfId="0" applyFill="1" applyBorder="1"/>
    <xf numFmtId="164" fontId="0" fillId="4" borderId="1" xfId="0" applyNumberFormat="1" applyFill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/>
    <xf numFmtId="164" fontId="0" fillId="0" borderId="2" xfId="0" applyNumberFormat="1" applyBorder="1" applyAlignment="1">
      <alignment horizontal="center"/>
    </xf>
    <xf numFmtId="2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/>
    <xf numFmtId="0" fontId="6" fillId="0" borderId="0" xfId="0" applyFont="1"/>
    <xf numFmtId="165" fontId="0" fillId="0" borderId="0" xfId="0" applyNumberFormat="1" applyAlignment="1">
      <alignment horizontal="center"/>
    </xf>
    <xf numFmtId="0" fontId="0" fillId="0" borderId="0" xfId="0" applyFill="1"/>
    <xf numFmtId="164" fontId="0" fillId="0" borderId="0" xfId="0" applyNumberFormat="1" applyFill="1"/>
    <xf numFmtId="2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5" fontId="0" fillId="0" borderId="0" xfId="0" applyNumberFormat="1" applyFont="1" applyAlignment="1">
      <alignment horizontal="center"/>
    </xf>
    <xf numFmtId="0" fontId="7" fillId="0" borderId="0" xfId="0" applyFont="1"/>
    <xf numFmtId="0" fontId="9" fillId="0" borderId="1" xfId="1" applyBorder="1"/>
    <xf numFmtId="0" fontId="9" fillId="5" borderId="1" xfId="1" applyFill="1" applyBorder="1"/>
    <xf numFmtId="0" fontId="9" fillId="6" borderId="1" xfId="1" applyFill="1" applyBorder="1"/>
    <xf numFmtId="0" fontId="10" fillId="0" borderId="1" xfId="1" applyFont="1" applyBorder="1"/>
    <xf numFmtId="0" fontId="9" fillId="5" borderId="1" xfId="1" applyFill="1" applyBorder="1" applyAlignment="1">
      <alignment horizontal="center"/>
    </xf>
    <xf numFmtId="0" fontId="9" fillId="6" borderId="1" xfId="1" applyFill="1" applyBorder="1" applyAlignment="1">
      <alignment horizontal="center"/>
    </xf>
    <xf numFmtId="167" fontId="9" fillId="0" borderId="1" xfId="1" applyNumberFormat="1" applyBorder="1" applyAlignment="1">
      <alignment horizontal="center"/>
    </xf>
    <xf numFmtId="167" fontId="7" fillId="0" borderId="1" xfId="0" applyNumberFormat="1" applyFont="1" applyBorder="1" applyAlignment="1">
      <alignment horizontal="center"/>
    </xf>
    <xf numFmtId="0" fontId="0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Fill="1" applyBorder="1"/>
    <xf numFmtId="166" fontId="0" fillId="0" borderId="0" xfId="0" applyNumberFormat="1" applyAlignment="1">
      <alignment horizontal="center"/>
    </xf>
    <xf numFmtId="0" fontId="1" fillId="0" borderId="9" xfId="0" applyFont="1" applyBorder="1"/>
    <xf numFmtId="0" fontId="1" fillId="0" borderId="10" xfId="0" applyFont="1" applyBorder="1" applyAlignment="1">
      <alignment horizontal="center"/>
    </xf>
    <xf numFmtId="0" fontId="0" fillId="0" borderId="12" xfId="0" applyNumberFormat="1" applyFill="1" applyBorder="1"/>
    <xf numFmtId="0" fontId="0" fillId="0" borderId="1" xfId="0" applyBorder="1" applyAlignment="1">
      <alignment horizontal="center"/>
    </xf>
    <xf numFmtId="2" fontId="0" fillId="4" borderId="1" xfId="0" applyNumberFormat="1" applyFill="1" applyBorder="1" applyAlignment="1">
      <alignment horizontal="center"/>
    </xf>
    <xf numFmtId="2" fontId="0" fillId="0" borderId="0" xfId="0" applyNumberFormat="1" applyFill="1" applyAlignment="1">
      <alignment horizontal="center"/>
    </xf>
    <xf numFmtId="0" fontId="8" fillId="4" borderId="1" xfId="0" applyFont="1" applyFill="1" applyBorder="1"/>
    <xf numFmtId="166" fontId="8" fillId="4" borderId="1" xfId="0" applyNumberFormat="1" applyFont="1" applyFill="1" applyBorder="1" applyAlignment="1">
      <alignment horizontal="center"/>
    </xf>
    <xf numFmtId="166" fontId="8" fillId="0" borderId="0" xfId="0" applyNumberFormat="1" applyFont="1" applyFill="1" applyAlignment="1">
      <alignment horizontal="center"/>
    </xf>
    <xf numFmtId="1" fontId="0" fillId="0" borderId="0" xfId="0" applyNumberFormat="1" applyAlignment="1">
      <alignment horizontal="left"/>
    </xf>
    <xf numFmtId="0" fontId="1" fillId="0" borderId="0" xfId="0" applyFont="1" applyFill="1"/>
    <xf numFmtId="165" fontId="12" fillId="0" borderId="1" xfId="0" applyNumberFormat="1" applyFont="1" applyFill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2" fontId="0" fillId="0" borderId="0" xfId="0" applyNumberFormat="1" applyFill="1"/>
    <xf numFmtId="2" fontId="0" fillId="0" borderId="1" xfId="0" applyNumberForma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3" xfId="0" applyBorder="1"/>
    <xf numFmtId="2" fontId="0" fillId="0" borderId="2" xfId="0" applyNumberFormat="1" applyBorder="1" applyAlignment="1">
      <alignment horizontal="center" vertical="center"/>
    </xf>
    <xf numFmtId="2" fontId="0" fillId="0" borderId="4" xfId="0" applyNumberFormat="1" applyBorder="1" applyAlignment="1">
      <alignment horizontal="center" vertical="center"/>
    </xf>
    <xf numFmtId="2" fontId="0" fillId="2" borderId="3" xfId="0" applyNumberFormat="1" applyFill="1" applyBorder="1" applyAlignment="1">
      <alignment horizontal="center" vertical="center"/>
    </xf>
    <xf numFmtId="2" fontId="0" fillId="2" borderId="4" xfId="0" applyNumberFormat="1" applyFill="1" applyBorder="1" applyAlignment="1">
      <alignment horizontal="center" vertical="center"/>
    </xf>
    <xf numFmtId="0" fontId="0" fillId="2" borderId="3" xfId="0" applyFill="1" applyBorder="1"/>
    <xf numFmtId="164" fontId="0" fillId="2" borderId="3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Fill="1" applyBorder="1"/>
    <xf numFmtId="2" fontId="0" fillId="0" borderId="3" xfId="0" applyNumberFormat="1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165" fontId="0" fillId="0" borderId="4" xfId="0" applyNumberFormat="1" applyBorder="1" applyAlignment="1">
      <alignment horizontal="center" vertical="center"/>
    </xf>
    <xf numFmtId="165" fontId="0" fillId="2" borderId="3" xfId="0" applyNumberFormat="1" applyFill="1" applyBorder="1" applyAlignment="1">
      <alignment horizontal="center" vertical="center"/>
    </xf>
    <xf numFmtId="2" fontId="0" fillId="0" borderId="1" xfId="0" applyNumberForma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164" fontId="0" fillId="0" borderId="4" xfId="0" applyNumberFormat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164" fontId="1" fillId="0" borderId="4" xfId="0" applyNumberFormat="1" applyFont="1" applyBorder="1" applyAlignment="1">
      <alignment horizontal="center"/>
    </xf>
    <xf numFmtId="164" fontId="0" fillId="0" borderId="3" xfId="0" applyNumberFormat="1" applyFont="1" applyBorder="1" applyAlignment="1">
      <alignment horizontal="center"/>
    </xf>
    <xf numFmtId="164" fontId="0" fillId="0" borderId="2" xfId="0" applyNumberFormat="1" applyFont="1" applyBorder="1" applyAlignment="1">
      <alignment horizontal="center"/>
    </xf>
    <xf numFmtId="164" fontId="5" fillId="0" borderId="4" xfId="0" applyNumberFormat="1" applyFont="1" applyBorder="1" applyAlignment="1">
      <alignment horizontal="center"/>
    </xf>
    <xf numFmtId="2" fontId="0" fillId="0" borderId="3" xfId="0" applyNumberFormat="1" applyFont="1" applyBorder="1" applyAlignment="1">
      <alignment horizontal="center"/>
    </xf>
    <xf numFmtId="164" fontId="5" fillId="0" borderId="3" xfId="0" applyNumberFormat="1" applyFont="1" applyBorder="1" applyAlignment="1">
      <alignment horizontal="center"/>
    </xf>
    <xf numFmtId="164" fontId="0" fillId="0" borderId="4" xfId="0" applyNumberFormat="1" applyFont="1" applyBorder="1" applyAlignment="1">
      <alignment horizontal="center"/>
    </xf>
    <xf numFmtId="2" fontId="0" fillId="0" borderId="4" xfId="0" applyNumberFormat="1" applyFont="1" applyBorder="1" applyAlignment="1">
      <alignment horizontal="center"/>
    </xf>
    <xf numFmtId="1" fontId="0" fillId="0" borderId="3" xfId="0" applyNumberFormat="1" applyFont="1" applyBorder="1" applyAlignment="1">
      <alignment horizontal="center"/>
    </xf>
    <xf numFmtId="1" fontId="0" fillId="0" borderId="2" xfId="0" applyNumberFormat="1" applyFont="1" applyBorder="1" applyAlignment="1">
      <alignment horizontal="center"/>
    </xf>
    <xf numFmtId="1" fontId="0" fillId="0" borderId="4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165" fontId="0" fillId="0" borderId="3" xfId="0" applyNumberFormat="1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2" fontId="1" fillId="0" borderId="4" xfId="0" applyNumberFormat="1" applyFont="1" applyBorder="1" applyAlignment="1">
      <alignment horizontal="center"/>
    </xf>
    <xf numFmtId="165" fontId="1" fillId="0" borderId="3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64" fontId="1" fillId="0" borderId="22" xfId="0" applyNumberFormat="1" applyFont="1" applyBorder="1" applyAlignment="1">
      <alignment horizontal="center"/>
    </xf>
    <xf numFmtId="164" fontId="1" fillId="0" borderId="23" xfId="0" applyNumberFormat="1" applyFont="1" applyBorder="1" applyAlignment="1">
      <alignment horizontal="center"/>
    </xf>
    <xf numFmtId="164" fontId="1" fillId="0" borderId="26" xfId="0" applyNumberFormat="1" applyFont="1" applyBorder="1" applyAlignment="1">
      <alignment horizontal="center"/>
    </xf>
    <xf numFmtId="164" fontId="1" fillId="0" borderId="27" xfId="0" applyNumberFormat="1" applyFont="1" applyBorder="1" applyAlignment="1">
      <alignment horizontal="center"/>
    </xf>
    <xf numFmtId="164" fontId="7" fillId="0" borderId="28" xfId="0" applyNumberFormat="1" applyFont="1" applyBorder="1" applyAlignment="1">
      <alignment horizontal="center"/>
    </xf>
    <xf numFmtId="164" fontId="7" fillId="0" borderId="15" xfId="0" applyNumberFormat="1" applyFont="1" applyBorder="1" applyAlignment="1">
      <alignment horizontal="center"/>
    </xf>
    <xf numFmtId="164" fontId="7" fillId="0" borderId="16" xfId="0" applyNumberFormat="1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164" fontId="0" fillId="0" borderId="22" xfId="0" applyNumberFormat="1" applyBorder="1" applyAlignment="1">
      <alignment horizontal="center"/>
    </xf>
    <xf numFmtId="164" fontId="0" fillId="0" borderId="23" xfId="0" applyNumberFormat="1" applyBorder="1" applyAlignment="1">
      <alignment horizontal="center"/>
    </xf>
    <xf numFmtId="164" fontId="0" fillId="0" borderId="24" xfId="0" applyNumberFormat="1" applyBorder="1" applyAlignment="1">
      <alignment horizontal="center"/>
    </xf>
    <xf numFmtId="164" fontId="0" fillId="0" borderId="25" xfId="0" applyNumberFormat="1" applyBorder="1" applyAlignment="1">
      <alignment horizontal="center"/>
    </xf>
    <xf numFmtId="164" fontId="0" fillId="0" borderId="26" xfId="0" applyNumberFormat="1" applyBorder="1" applyAlignment="1">
      <alignment horizontal="center"/>
    </xf>
    <xf numFmtId="164" fontId="0" fillId="0" borderId="27" xfId="0" applyNumberFormat="1" applyBorder="1" applyAlignment="1">
      <alignment horizontal="center"/>
    </xf>
    <xf numFmtId="164" fontId="0" fillId="0" borderId="22" xfId="0" applyNumberFormat="1" applyFont="1" applyBorder="1" applyAlignment="1">
      <alignment horizontal="center"/>
    </xf>
    <xf numFmtId="164" fontId="0" fillId="0" borderId="23" xfId="0" applyNumberFormat="1" applyFont="1" applyBorder="1" applyAlignment="1">
      <alignment horizontal="center"/>
    </xf>
    <xf numFmtId="164" fontId="0" fillId="0" borderId="24" xfId="0" applyNumberFormat="1" applyFont="1" applyBorder="1" applyAlignment="1">
      <alignment horizontal="center"/>
    </xf>
    <xf numFmtId="164" fontId="0" fillId="0" borderId="25" xfId="0" applyNumberFormat="1" applyFont="1" applyBorder="1" applyAlignment="1">
      <alignment horizontal="center"/>
    </xf>
    <xf numFmtId="164" fontId="5" fillId="0" borderId="26" xfId="0" applyNumberFormat="1" applyFont="1" applyBorder="1" applyAlignment="1">
      <alignment horizontal="center"/>
    </xf>
    <xf numFmtId="164" fontId="5" fillId="0" borderId="27" xfId="0" applyNumberFormat="1" applyFont="1" applyBorder="1" applyAlignment="1">
      <alignment horizontal="center"/>
    </xf>
    <xf numFmtId="164" fontId="5" fillId="0" borderId="22" xfId="0" applyNumberFormat="1" applyFont="1" applyBorder="1" applyAlignment="1">
      <alignment horizontal="center"/>
    </xf>
    <xf numFmtId="164" fontId="5" fillId="0" borderId="23" xfId="0" applyNumberFormat="1" applyFont="1" applyBorder="1" applyAlignment="1">
      <alignment horizontal="center"/>
    </xf>
    <xf numFmtId="164" fontId="0" fillId="0" borderId="26" xfId="0" applyNumberFormat="1" applyFont="1" applyBorder="1" applyAlignment="1">
      <alignment horizontal="center"/>
    </xf>
    <xf numFmtId="164" fontId="0" fillId="0" borderId="27" xfId="0" applyNumberFormat="1" applyFont="1" applyBorder="1" applyAlignment="1">
      <alignment horizontal="center"/>
    </xf>
    <xf numFmtId="0" fontId="0" fillId="0" borderId="11" xfId="0" applyBorder="1"/>
    <xf numFmtId="0" fontId="0" fillId="0" borderId="29" xfId="0" applyBorder="1"/>
    <xf numFmtId="0" fontId="1" fillId="0" borderId="30" xfId="0" applyFont="1" applyBorder="1" applyAlignment="1">
      <alignment horizontal="right"/>
    </xf>
    <xf numFmtId="0" fontId="1" fillId="0" borderId="29" xfId="0" applyFont="1" applyBorder="1" applyAlignment="1">
      <alignment horizontal="right"/>
    </xf>
    <xf numFmtId="0" fontId="7" fillId="0" borderId="32" xfId="0" applyFont="1" applyBorder="1" applyAlignment="1">
      <alignment horizontal="right"/>
    </xf>
    <xf numFmtId="0" fontId="1" fillId="0" borderId="29" xfId="0" applyFont="1" applyBorder="1"/>
    <xf numFmtId="0" fontId="0" fillId="0" borderId="30" xfId="0" applyFont="1" applyBorder="1" applyAlignment="1">
      <alignment horizontal="right"/>
    </xf>
    <xf numFmtId="0" fontId="0" fillId="0" borderId="29" xfId="0" applyFont="1" applyBorder="1" applyAlignment="1">
      <alignment horizontal="right"/>
    </xf>
    <xf numFmtId="0" fontId="1" fillId="0" borderId="2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1" fontId="0" fillId="0" borderId="22" xfId="0" applyNumberFormat="1" applyFont="1" applyBorder="1" applyAlignment="1">
      <alignment horizontal="center"/>
    </xf>
    <xf numFmtId="1" fontId="0" fillId="0" borderId="23" xfId="0" applyNumberFormat="1" applyFont="1" applyBorder="1" applyAlignment="1">
      <alignment horizontal="center"/>
    </xf>
    <xf numFmtId="1" fontId="0" fillId="0" borderId="24" xfId="0" applyNumberFormat="1" applyFont="1" applyBorder="1" applyAlignment="1">
      <alignment horizontal="center"/>
    </xf>
    <xf numFmtId="1" fontId="0" fillId="0" borderId="25" xfId="0" applyNumberFormat="1" applyFont="1" applyBorder="1" applyAlignment="1">
      <alignment horizontal="center"/>
    </xf>
    <xf numFmtId="1" fontId="0" fillId="0" borderId="26" xfId="0" applyNumberFormat="1" applyFont="1" applyBorder="1" applyAlignment="1">
      <alignment horizontal="center"/>
    </xf>
    <xf numFmtId="1" fontId="0" fillId="0" borderId="27" xfId="0" applyNumberFormat="1" applyFont="1" applyBorder="1" applyAlignment="1">
      <alignment horizontal="center"/>
    </xf>
    <xf numFmtId="1" fontId="5" fillId="0" borderId="22" xfId="0" applyNumberFormat="1" applyFont="1" applyBorder="1" applyAlignment="1">
      <alignment horizontal="center"/>
    </xf>
    <xf numFmtId="1" fontId="5" fillId="0" borderId="23" xfId="0" applyNumberFormat="1" applyFont="1" applyBorder="1" applyAlignment="1">
      <alignment horizontal="center"/>
    </xf>
    <xf numFmtId="2" fontId="0" fillId="0" borderId="22" xfId="0" applyNumberFormat="1" applyFont="1" applyBorder="1" applyAlignment="1">
      <alignment horizontal="center"/>
    </xf>
    <xf numFmtId="2" fontId="0" fillId="0" borderId="23" xfId="0" applyNumberFormat="1" applyFont="1" applyBorder="1" applyAlignment="1">
      <alignment horizontal="center"/>
    </xf>
    <xf numFmtId="2" fontId="0" fillId="0" borderId="26" xfId="0" applyNumberFormat="1" applyFont="1" applyBorder="1" applyAlignment="1">
      <alignment horizontal="center"/>
    </xf>
    <xf numFmtId="2" fontId="0" fillId="0" borderId="27" xfId="0" applyNumberFormat="1" applyFont="1" applyBorder="1" applyAlignment="1">
      <alignment horizontal="center"/>
    </xf>
    <xf numFmtId="2" fontId="1" fillId="0" borderId="22" xfId="0" applyNumberFormat="1" applyFont="1" applyBorder="1" applyAlignment="1">
      <alignment horizontal="center"/>
    </xf>
    <xf numFmtId="2" fontId="1" fillId="0" borderId="23" xfId="0" applyNumberFormat="1" applyFont="1" applyBorder="1" applyAlignment="1">
      <alignment horizontal="center"/>
    </xf>
    <xf numFmtId="2" fontId="1" fillId="0" borderId="26" xfId="0" applyNumberFormat="1" applyFont="1" applyBorder="1" applyAlignment="1">
      <alignment horizontal="center"/>
    </xf>
    <xf numFmtId="2" fontId="1" fillId="0" borderId="27" xfId="0" applyNumberFormat="1" applyFont="1" applyBorder="1" applyAlignment="1">
      <alignment horizontal="center"/>
    </xf>
    <xf numFmtId="1" fontId="1" fillId="0" borderId="22" xfId="0" applyNumberFormat="1" applyFont="1" applyBorder="1" applyAlignment="1">
      <alignment horizontal="center"/>
    </xf>
    <xf numFmtId="1" fontId="1" fillId="0" borderId="23" xfId="0" applyNumberFormat="1" applyFont="1" applyBorder="1" applyAlignment="1">
      <alignment horizontal="center"/>
    </xf>
    <xf numFmtId="165" fontId="0" fillId="0" borderId="26" xfId="0" applyNumberFormat="1" applyFont="1" applyBorder="1" applyAlignment="1">
      <alignment horizontal="center"/>
    </xf>
    <xf numFmtId="165" fontId="0" fillId="0" borderId="27" xfId="0" applyNumberFormat="1" applyFont="1" applyBorder="1" applyAlignment="1">
      <alignment horizontal="center"/>
    </xf>
    <xf numFmtId="165" fontId="1" fillId="0" borderId="26" xfId="0" applyNumberFormat="1" applyFont="1" applyBorder="1" applyAlignment="1">
      <alignment horizontal="center"/>
    </xf>
    <xf numFmtId="165" fontId="1" fillId="0" borderId="27" xfId="0" applyNumberFormat="1" applyFont="1" applyBorder="1" applyAlignment="1">
      <alignment horizontal="center"/>
    </xf>
    <xf numFmtId="165" fontId="0" fillId="0" borderId="1" xfId="0" applyNumberFormat="1" applyBorder="1" applyAlignment="1">
      <alignment horizontal="center" wrapText="1"/>
    </xf>
    <xf numFmtId="165" fontId="0" fillId="0" borderId="1" xfId="0" applyNumberFormat="1" applyBorder="1" applyAlignment="1">
      <alignment horizontal="center" vertical="center" wrapText="1"/>
    </xf>
    <xf numFmtId="165" fontId="0" fillId="3" borderId="1" xfId="0" applyNumberFormat="1" applyFill="1" applyBorder="1" applyAlignment="1">
      <alignment horizontal="center" wrapText="1"/>
    </xf>
    <xf numFmtId="165" fontId="0" fillId="2" borderId="1" xfId="0" applyNumberFormat="1" applyFill="1" applyBorder="1" applyAlignment="1">
      <alignment horizontal="center" wrapText="1"/>
    </xf>
    <xf numFmtId="0" fontId="0" fillId="3" borderId="1" xfId="0" applyFill="1" applyBorder="1" applyAlignment="1">
      <alignment horizontal="right"/>
    </xf>
    <xf numFmtId="0" fontId="0" fillId="2" borderId="1" xfId="0" applyFill="1" applyBorder="1" applyAlignment="1">
      <alignment horizontal="right"/>
    </xf>
    <xf numFmtId="0" fontId="0" fillId="4" borderId="1" xfId="0" applyFill="1" applyBorder="1" applyAlignment="1">
      <alignment horizontal="righ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13" xfId="0" applyBorder="1" applyAlignment="1">
      <alignment horizontal="center"/>
    </xf>
    <xf numFmtId="0" fontId="0" fillId="0" borderId="17" xfId="0" applyBorder="1" applyAlignment="1">
      <alignment horizontal="center"/>
    </xf>
    <xf numFmtId="2" fontId="0" fillId="0" borderId="33" xfId="0" applyNumberFormat="1" applyBorder="1" applyAlignment="1">
      <alignment horizontal="center"/>
    </xf>
    <xf numFmtId="2" fontId="0" fillId="0" borderId="34" xfId="0" applyNumberFormat="1" applyBorder="1" applyAlignment="1">
      <alignment horizontal="center"/>
    </xf>
    <xf numFmtId="2" fontId="0" fillId="0" borderId="35" xfId="0" applyNumberFormat="1" applyBorder="1" applyAlignment="1">
      <alignment horizontal="center"/>
    </xf>
    <xf numFmtId="2" fontId="0" fillId="0" borderId="36" xfId="0" applyNumberFormat="1" applyBorder="1" applyAlignment="1">
      <alignment horizontal="center"/>
    </xf>
    <xf numFmtId="2" fontId="0" fillId="0" borderId="37" xfId="0" applyNumberFormat="1" applyBorder="1" applyAlignment="1">
      <alignment horizontal="center"/>
    </xf>
    <xf numFmtId="2" fontId="0" fillId="0" borderId="38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5" fontId="12" fillId="0" borderId="0" xfId="0" applyNumberFormat="1" applyFont="1" applyBorder="1" applyAlignment="1">
      <alignment horizontal="center"/>
    </xf>
    <xf numFmtId="165" fontId="0" fillId="0" borderId="42" xfId="0" applyNumberFormat="1" applyBorder="1" applyAlignment="1">
      <alignment horizontal="center"/>
    </xf>
    <xf numFmtId="164" fontId="0" fillId="0" borderId="42" xfId="0" applyNumberFormat="1" applyBorder="1" applyAlignment="1">
      <alignment horizontal="center"/>
    </xf>
    <xf numFmtId="165" fontId="12" fillId="0" borderId="5" xfId="0" applyNumberFormat="1" applyFon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5" fontId="12" fillId="0" borderId="42" xfId="0" applyNumberFormat="1" applyFont="1" applyBorder="1" applyAlignment="1">
      <alignment horizontal="center"/>
    </xf>
    <xf numFmtId="0" fontId="0" fillId="4" borderId="42" xfId="0" applyFill="1" applyBorder="1" applyAlignment="1">
      <alignment horizontal="center" vertical="center"/>
    </xf>
    <xf numFmtId="1" fontId="0" fillId="0" borderId="42" xfId="0" applyNumberFormat="1" applyFill="1" applyBorder="1" applyAlignment="1">
      <alignment horizontal="center" vertical="center"/>
    </xf>
    <xf numFmtId="0" fontId="0" fillId="4" borderId="0" xfId="0" applyFill="1" applyBorder="1" applyAlignment="1">
      <alignment horizontal="center" vertical="center"/>
    </xf>
    <xf numFmtId="1" fontId="0" fillId="0" borderId="0" xfId="0" applyNumberFormat="1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1" fontId="0" fillId="0" borderId="5" xfId="0" applyNumberFormat="1" applyFill="1" applyBorder="1" applyAlignment="1">
      <alignment horizontal="center" vertical="center"/>
    </xf>
    <xf numFmtId="0" fontId="1" fillId="0" borderId="48" xfId="0" applyFont="1" applyFill="1" applyBorder="1" applyAlignment="1">
      <alignment horizontal="center" wrapText="1"/>
    </xf>
    <xf numFmtId="0" fontId="11" fillId="0" borderId="43" xfId="0" applyFont="1" applyBorder="1" applyAlignment="1">
      <alignment horizontal="center"/>
    </xf>
    <xf numFmtId="1" fontId="1" fillId="0" borderId="7" xfId="0" applyNumberFormat="1" applyFont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0" fillId="0" borderId="41" xfId="0" applyNumberFormat="1" applyFill="1" applyBorder="1" applyAlignment="1">
      <alignment horizontal="center" vertical="center"/>
    </xf>
    <xf numFmtId="1" fontId="0" fillId="0" borderId="43" xfId="0" applyNumberFormat="1" applyFill="1" applyBorder="1" applyAlignment="1">
      <alignment horizontal="center" vertical="center"/>
    </xf>
    <xf numFmtId="0" fontId="0" fillId="0" borderId="44" xfId="0" applyNumberFormat="1" applyFill="1" applyBorder="1" applyAlignment="1">
      <alignment horizontal="center" vertical="center"/>
    </xf>
    <xf numFmtId="1" fontId="0" fillId="0" borderId="45" xfId="0" applyNumberFormat="1" applyFill="1" applyBorder="1" applyAlignment="1">
      <alignment horizontal="center" vertical="center"/>
    </xf>
    <xf numFmtId="0" fontId="0" fillId="0" borderId="46" xfId="0" applyNumberFormat="1" applyFill="1" applyBorder="1" applyAlignment="1">
      <alignment horizontal="center" vertical="center"/>
    </xf>
    <xf numFmtId="1" fontId="0" fillId="0" borderId="47" xfId="0" applyNumberFormat="1" applyFill="1" applyBorder="1" applyAlignment="1">
      <alignment horizontal="center" vertical="center"/>
    </xf>
    <xf numFmtId="0" fontId="0" fillId="4" borderId="41" xfId="0" applyFill="1" applyBorder="1" applyAlignment="1">
      <alignment horizontal="center" vertical="center"/>
    </xf>
    <xf numFmtId="0" fontId="0" fillId="4" borderId="43" xfId="0" applyFill="1" applyBorder="1" applyAlignment="1">
      <alignment horizontal="center" vertical="center"/>
    </xf>
    <xf numFmtId="0" fontId="0" fillId="4" borderId="44" xfId="0" applyFill="1" applyBorder="1" applyAlignment="1">
      <alignment horizontal="center" vertical="center"/>
    </xf>
    <xf numFmtId="0" fontId="0" fillId="4" borderId="45" xfId="0" applyFill="1" applyBorder="1" applyAlignment="1">
      <alignment horizontal="center" vertical="center"/>
    </xf>
    <xf numFmtId="0" fontId="0" fillId="4" borderId="46" xfId="0" applyFill="1" applyBorder="1" applyAlignment="1">
      <alignment horizontal="center" vertical="center"/>
    </xf>
    <xf numFmtId="0" fontId="0" fillId="4" borderId="47" xfId="0" applyFill="1" applyBorder="1" applyAlignment="1">
      <alignment horizontal="center" vertical="center"/>
    </xf>
    <xf numFmtId="0" fontId="0" fillId="0" borderId="33" xfId="0" applyFill="1" applyBorder="1" applyAlignment="1">
      <alignment horizontal="center"/>
    </xf>
    <xf numFmtId="0" fontId="0" fillId="0" borderId="49" xfId="0" applyFill="1" applyBorder="1" applyAlignment="1">
      <alignment horizontal="center"/>
    </xf>
    <xf numFmtId="0" fontId="0" fillId="0" borderId="34" xfId="0" applyFill="1" applyBorder="1" applyAlignment="1">
      <alignment horizontal="center"/>
    </xf>
    <xf numFmtId="0" fontId="0" fillId="0" borderId="35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36" xfId="0" applyFill="1" applyBorder="1" applyAlignment="1">
      <alignment horizontal="center"/>
    </xf>
    <xf numFmtId="0" fontId="0" fillId="0" borderId="37" xfId="0" applyFill="1" applyBorder="1" applyAlignment="1">
      <alignment horizontal="center"/>
    </xf>
    <xf numFmtId="0" fontId="0" fillId="0" borderId="39" xfId="0" applyFill="1" applyBorder="1" applyAlignment="1">
      <alignment horizontal="center"/>
    </xf>
    <xf numFmtId="0" fontId="0" fillId="0" borderId="38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40" xfId="0" applyFill="1" applyBorder="1" applyAlignment="1">
      <alignment horizontal="center"/>
    </xf>
    <xf numFmtId="0" fontId="0" fillId="0" borderId="17" xfId="0" applyFill="1" applyBorder="1" applyAlignment="1">
      <alignment horizontal="center"/>
    </xf>
    <xf numFmtId="2" fontId="0" fillId="0" borderId="33" xfId="0" applyNumberFormat="1" applyFill="1" applyBorder="1" applyAlignment="1">
      <alignment horizontal="center"/>
    </xf>
    <xf numFmtId="2" fontId="0" fillId="0" borderId="49" xfId="0" applyNumberFormat="1" applyFill="1" applyBorder="1" applyAlignment="1">
      <alignment horizontal="center"/>
    </xf>
    <xf numFmtId="2" fontId="0" fillId="0" borderId="34" xfId="0" applyNumberFormat="1" applyFill="1" applyBorder="1" applyAlignment="1">
      <alignment horizontal="center"/>
    </xf>
    <xf numFmtId="2" fontId="0" fillId="0" borderId="35" xfId="0" applyNumberFormat="1" applyFill="1" applyBorder="1" applyAlignment="1">
      <alignment horizontal="center"/>
    </xf>
    <xf numFmtId="2" fontId="0" fillId="0" borderId="0" xfId="0" applyNumberFormat="1" applyFill="1" applyBorder="1" applyAlignment="1">
      <alignment horizontal="center"/>
    </xf>
    <xf numFmtId="2" fontId="0" fillId="0" borderId="36" xfId="0" applyNumberFormat="1" applyFill="1" applyBorder="1" applyAlignment="1">
      <alignment horizontal="center"/>
    </xf>
    <xf numFmtId="2" fontId="0" fillId="0" borderId="37" xfId="0" applyNumberFormat="1" applyFill="1" applyBorder="1" applyAlignment="1">
      <alignment horizontal="center"/>
    </xf>
    <xf numFmtId="2" fontId="0" fillId="0" borderId="39" xfId="0" applyNumberFormat="1" applyFill="1" applyBorder="1" applyAlignment="1">
      <alignment horizontal="center"/>
    </xf>
    <xf numFmtId="2" fontId="0" fillId="0" borderId="38" xfId="0" applyNumberFormat="1" applyFill="1" applyBorder="1" applyAlignment="1">
      <alignment horizontal="center"/>
    </xf>
    <xf numFmtId="2" fontId="0" fillId="0" borderId="0" xfId="0" applyNumberFormat="1" applyFill="1" applyAlignment="1">
      <alignment horizontal="center" vertical="center"/>
    </xf>
    <xf numFmtId="1" fontId="0" fillId="4" borderId="43" xfId="0" applyNumberFormat="1" applyFill="1" applyBorder="1" applyAlignment="1">
      <alignment horizontal="center" vertical="center"/>
    </xf>
    <xf numFmtId="1" fontId="0" fillId="4" borderId="45" xfId="0" applyNumberFormat="1" applyFill="1" applyBorder="1" applyAlignment="1">
      <alignment horizontal="center" vertical="center"/>
    </xf>
    <xf numFmtId="1" fontId="0" fillId="4" borderId="47" xfId="0" applyNumberFormat="1" applyFill="1" applyBorder="1" applyAlignment="1">
      <alignment horizontal="center" vertical="center"/>
    </xf>
    <xf numFmtId="2" fontId="0" fillId="2" borderId="2" xfId="0" applyNumberFormat="1" applyFill="1" applyBorder="1" applyAlignment="1">
      <alignment horizontal="center" vertical="center"/>
    </xf>
    <xf numFmtId="0" fontId="0" fillId="0" borderId="4" xfId="0" applyBorder="1"/>
    <xf numFmtId="0" fontId="0" fillId="0" borderId="2" xfId="0" applyBorder="1"/>
    <xf numFmtId="0" fontId="0" fillId="0" borderId="0" xfId="0" applyAlignment="1">
      <alignment horizontal="right"/>
    </xf>
    <xf numFmtId="2" fontId="14" fillId="0" borderId="3" xfId="0" applyNumberFormat="1" applyFont="1" applyFill="1" applyBorder="1" applyAlignment="1">
      <alignment horizontal="center"/>
    </xf>
    <xf numFmtId="2" fontId="14" fillId="0" borderId="2" xfId="0" applyNumberFormat="1" applyFont="1" applyFill="1" applyBorder="1" applyAlignment="1">
      <alignment horizontal="center"/>
    </xf>
    <xf numFmtId="2" fontId="14" fillId="0" borderId="4" xfId="0" applyNumberFormat="1" applyFont="1" applyFill="1" applyBorder="1" applyAlignment="1">
      <alignment horizontal="center"/>
    </xf>
    <xf numFmtId="2" fontId="0" fillId="0" borderId="3" xfId="0" applyNumberFormat="1" applyFill="1" applyBorder="1" applyAlignment="1">
      <alignment horizontal="center"/>
    </xf>
    <xf numFmtId="2" fontId="0" fillId="0" borderId="2" xfId="0" applyNumberFormat="1" applyFill="1" applyBorder="1" applyAlignment="1">
      <alignment horizontal="center"/>
    </xf>
    <xf numFmtId="2" fontId="0" fillId="0" borderId="4" xfId="0" applyNumberFormat="1" applyFill="1" applyBorder="1" applyAlignment="1">
      <alignment horizontal="center"/>
    </xf>
    <xf numFmtId="0" fontId="0" fillId="0" borderId="3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4" xfId="0" applyFill="1" applyBorder="1"/>
    <xf numFmtId="2" fontId="0" fillId="0" borderId="4" xfId="0" applyNumberFormat="1" applyFill="1" applyBorder="1" applyAlignment="1">
      <alignment horizontal="center" wrapText="1"/>
    </xf>
    <xf numFmtId="165" fontId="0" fillId="0" borderId="3" xfId="0" applyNumberFormat="1" applyFill="1" applyBorder="1" applyAlignment="1">
      <alignment horizontal="center" wrapText="1"/>
    </xf>
    <xf numFmtId="165" fontId="0" fillId="0" borderId="2" xfId="0" applyNumberFormat="1" applyFill="1" applyBorder="1" applyAlignment="1">
      <alignment horizontal="center" wrapText="1"/>
    </xf>
    <xf numFmtId="165" fontId="0" fillId="0" borderId="4" xfId="0" applyNumberFormat="1" applyFill="1" applyBorder="1" applyAlignment="1">
      <alignment horizontal="center" wrapText="1"/>
    </xf>
    <xf numFmtId="166" fontId="0" fillId="0" borderId="1" xfId="0" applyNumberForma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166" fontId="1" fillId="7" borderId="0" xfId="0" applyNumberFormat="1" applyFont="1" applyFill="1" applyAlignment="1">
      <alignment horizontal="center"/>
    </xf>
    <xf numFmtId="2" fontId="1" fillId="7" borderId="0" xfId="0" applyNumberFormat="1" applyFont="1" applyFill="1" applyAlignment="1">
      <alignment horizontal="center"/>
    </xf>
    <xf numFmtId="166" fontId="7" fillId="7" borderId="0" xfId="0" applyNumberFormat="1" applyFont="1" applyFill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166" fontId="0" fillId="0" borderId="3" xfId="0" applyNumberFormat="1" applyBorder="1" applyAlignment="1">
      <alignment horizontal="center"/>
    </xf>
    <xf numFmtId="166" fontId="0" fillId="0" borderId="2" xfId="0" applyNumberFormat="1" applyBorder="1" applyAlignment="1">
      <alignment horizontal="center"/>
    </xf>
    <xf numFmtId="166" fontId="0" fillId="0" borderId="4" xfId="0" applyNumberFormat="1" applyBorder="1" applyAlignment="1">
      <alignment horizont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1" fontId="0" fillId="7" borderId="0" xfId="0" applyNumberFormat="1" applyFill="1" applyAlignment="1">
      <alignment horizontal="center"/>
    </xf>
    <xf numFmtId="0" fontId="17" fillId="0" borderId="1" xfId="1" applyFont="1" applyBorder="1" applyAlignment="1">
      <alignment horizontal="center"/>
    </xf>
    <xf numFmtId="2" fontId="8" fillId="0" borderId="0" xfId="0" applyNumberFormat="1" applyFont="1" applyFill="1"/>
    <xf numFmtId="2" fontId="8" fillId="0" borderId="0" xfId="0" applyNumberFormat="1" applyFont="1" applyFill="1" applyAlignment="1">
      <alignment horizontal="center" vertical="center"/>
    </xf>
    <xf numFmtId="2" fontId="0" fillId="7" borderId="1" xfId="0" applyNumberFormat="1" applyFill="1" applyBorder="1" applyAlignment="1">
      <alignment horizontal="center"/>
    </xf>
    <xf numFmtId="165" fontId="9" fillId="0" borderId="4" xfId="0" applyNumberFormat="1" applyFont="1" applyFill="1" applyBorder="1" applyAlignment="1">
      <alignment horizontal="center" wrapText="1"/>
    </xf>
    <xf numFmtId="165" fontId="9" fillId="0" borderId="2" xfId="0" applyNumberFormat="1" applyFont="1" applyFill="1" applyBorder="1" applyAlignment="1">
      <alignment horizontal="center" wrapText="1"/>
    </xf>
    <xf numFmtId="0" fontId="9" fillId="0" borderId="0" xfId="0" applyFont="1"/>
    <xf numFmtId="165" fontId="9" fillId="0" borderId="3" xfId="0" applyNumberFormat="1" applyFont="1" applyFill="1" applyBorder="1" applyAlignment="1">
      <alignment horizontal="center" wrapText="1"/>
    </xf>
    <xf numFmtId="1" fontId="0" fillId="0" borderId="3" xfId="0" applyNumberFormat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8" fillId="0" borderId="0" xfId="0" applyFont="1" applyAlignment="1">
      <alignment horizontal="center" vertical="center"/>
    </xf>
    <xf numFmtId="164" fontId="8" fillId="0" borderId="0" xfId="0" applyNumberFormat="1" applyFont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17" xfId="0" applyBorder="1" applyAlignment="1">
      <alignment horizont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1" fillId="0" borderId="42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2" fillId="3" borderId="3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12" fillId="3" borderId="0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</cellXfs>
  <cellStyles count="7">
    <cellStyle name="Followed Hyperlink" xfId="3" builtinId="9" hidden="1"/>
    <cellStyle name="Followed Hyperlink" xfId="5" builtinId="9" hidden="1"/>
    <cellStyle name="Hyperlink" xfId="2" builtinId="8" hidden="1"/>
    <cellStyle name="Hyperlink" xfId="4" builtinId="8" hidden="1"/>
    <cellStyle name="Normal" xfId="0" builtinId="0"/>
    <cellStyle name="Normal 2" xfId="1"/>
    <cellStyle name="Normal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'[1]Fig e2a 161202'!$B$37</c:f>
              <c:strCache>
                <c:ptCount val="1"/>
                <c:pt idx="0">
                  <c:v>IgG</c:v>
                </c:pt>
              </c:strCache>
            </c:strRef>
          </c:tx>
          <c:spPr>
            <a:ln w="31750">
              <a:solidFill>
                <a:srgbClr val="00B050"/>
              </a:solidFill>
            </a:ln>
          </c:spPr>
          <c:marker>
            <c:symbol val="circle"/>
            <c:size val="8"/>
            <c:spPr>
              <a:solidFill>
                <a:srgbClr val="00B050"/>
              </a:solidFill>
              <a:ln>
                <a:noFill/>
              </a:ln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'[1]Fig e2a 161202'!$C$41:$E$41</c:f>
                <c:numCache>
                  <c:formatCode>General</c:formatCode>
                  <c:ptCount val="3"/>
                  <c:pt idx="0">
                    <c:v>0.17600720256152949</c:v>
                  </c:pt>
                  <c:pt idx="1">
                    <c:v>0.86632787667198552</c:v>
                  </c:pt>
                  <c:pt idx="2">
                    <c:v>1.1924716501299455</c:v>
                  </c:pt>
                </c:numCache>
              </c:numRef>
            </c:plus>
            <c:minus>
              <c:numRef>
                <c:f>'[1]Fig e2a 161202'!$C$41:$E$41</c:f>
                <c:numCache>
                  <c:formatCode>General</c:formatCode>
                  <c:ptCount val="3"/>
                  <c:pt idx="0">
                    <c:v>0.17600720256152949</c:v>
                  </c:pt>
                  <c:pt idx="1">
                    <c:v>0.86632787667198552</c:v>
                  </c:pt>
                  <c:pt idx="2">
                    <c:v>1.1924716501299455</c:v>
                  </c:pt>
                </c:numCache>
              </c:numRef>
            </c:minus>
            <c:spPr>
              <a:ln w="19050">
                <a:solidFill>
                  <a:srgbClr val="00B050"/>
                </a:solidFill>
              </a:ln>
            </c:spPr>
          </c:errBars>
          <c:cat>
            <c:strRef>
              <c:f>'[1]Fig e2a 161202'!$C$36:$E$36</c:f>
              <c:strCache>
                <c:ptCount val="3"/>
                <c:pt idx="0">
                  <c:v>0w</c:v>
                </c:pt>
                <c:pt idx="1">
                  <c:v>4w</c:v>
                </c:pt>
                <c:pt idx="2">
                  <c:v>7w</c:v>
                </c:pt>
              </c:strCache>
            </c:strRef>
          </c:cat>
          <c:val>
            <c:numRef>
              <c:f>'[1]Fig e2a 161202'!$C$37:$E$37</c:f>
              <c:numCache>
                <c:formatCode>General</c:formatCode>
                <c:ptCount val="3"/>
                <c:pt idx="0">
                  <c:v>3.0083333333333333</c:v>
                </c:pt>
                <c:pt idx="1">
                  <c:v>8.1083333333333325</c:v>
                </c:pt>
                <c:pt idx="2">
                  <c:v>12.275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'[1]Fig e2a 161202'!$B$38</c:f>
              <c:strCache>
                <c:ptCount val="1"/>
                <c:pt idx="0">
                  <c:v>Ab</c:v>
                </c:pt>
              </c:strCache>
            </c:strRef>
          </c:tx>
          <c:spPr>
            <a:ln w="31750">
              <a:solidFill>
                <a:srgbClr val="FF0000"/>
              </a:solidFill>
            </a:ln>
          </c:spPr>
          <c:marker>
            <c:symbol val="circle"/>
            <c:size val="8"/>
            <c:spPr>
              <a:solidFill>
                <a:srgbClr val="FF0000"/>
              </a:solidFill>
              <a:ln>
                <a:noFill/>
              </a:ln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'[1]Fig e2a 161202'!$C$42:$E$42</c:f>
                <c:numCache>
                  <c:formatCode>General</c:formatCode>
                  <c:ptCount val="3"/>
                  <c:pt idx="0">
                    <c:v>0.14346012714621362</c:v>
                  </c:pt>
                  <c:pt idx="1">
                    <c:v>0.57381300406697267</c:v>
                  </c:pt>
                  <c:pt idx="2">
                    <c:v>0.81663187928382186</c:v>
                  </c:pt>
                </c:numCache>
              </c:numRef>
            </c:plus>
            <c:minus>
              <c:numRef>
                <c:f>'[1]Fig e2a 161202'!$C$42:$E$42</c:f>
                <c:numCache>
                  <c:formatCode>General</c:formatCode>
                  <c:ptCount val="3"/>
                  <c:pt idx="0">
                    <c:v>0.14346012714621362</c:v>
                  </c:pt>
                  <c:pt idx="1">
                    <c:v>0.57381300406697267</c:v>
                  </c:pt>
                  <c:pt idx="2">
                    <c:v>0.81663187928382186</c:v>
                  </c:pt>
                </c:numCache>
              </c:numRef>
            </c:minus>
            <c:spPr>
              <a:ln w="19050">
                <a:solidFill>
                  <a:srgbClr val="FF0000"/>
                </a:solidFill>
              </a:ln>
            </c:spPr>
          </c:errBars>
          <c:cat>
            <c:strRef>
              <c:f>'[1]Fig e2a 161202'!$C$36:$E$36</c:f>
              <c:strCache>
                <c:ptCount val="3"/>
                <c:pt idx="0">
                  <c:v>0w</c:v>
                </c:pt>
                <c:pt idx="1">
                  <c:v>4w</c:v>
                </c:pt>
                <c:pt idx="2">
                  <c:v>7w</c:v>
                </c:pt>
              </c:strCache>
            </c:strRef>
          </c:cat>
          <c:val>
            <c:numRef>
              <c:f>'[1]Fig e2a 161202'!$C$38:$E$38</c:f>
              <c:numCache>
                <c:formatCode>General</c:formatCode>
                <c:ptCount val="3"/>
                <c:pt idx="0">
                  <c:v>2.7833333333333337</c:v>
                </c:pt>
                <c:pt idx="1">
                  <c:v>7.2250000000000005</c:v>
                </c:pt>
                <c:pt idx="2">
                  <c:v>9.1583333333333332</c:v>
                </c:pt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9110016"/>
        <c:axId val="206419072"/>
      </c:lineChart>
      <c:catAx>
        <c:axId val="199110016"/>
        <c:scaling>
          <c:orientation val="minMax"/>
        </c:scaling>
        <c:delete val="0"/>
        <c:axPos val="b"/>
        <c:majorTickMark val="out"/>
        <c:minorTickMark val="none"/>
        <c:tickLblPos val="nextTo"/>
        <c:spPr>
          <a:ln w="12700">
            <a:solidFill>
              <a:schemeClr val="tx1">
                <a:shade val="95000"/>
                <a:satMod val="105000"/>
              </a:schemeClr>
            </a:solidFill>
          </a:ln>
        </c:spPr>
        <c:crossAx val="206419072"/>
        <c:crosses val="autoZero"/>
        <c:auto val="1"/>
        <c:lblAlgn val="ctr"/>
        <c:lblOffset val="100"/>
        <c:noMultiLvlLbl val="0"/>
      </c:catAx>
      <c:valAx>
        <c:axId val="206419072"/>
        <c:scaling>
          <c:orientation val="minMax"/>
          <c:max val="15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12700">
            <a:solidFill>
              <a:schemeClr val="tx1">
                <a:shade val="95000"/>
                <a:satMod val="105000"/>
              </a:schemeClr>
            </a:solidFill>
          </a:ln>
        </c:spPr>
        <c:crossAx val="199110016"/>
        <c:crosses val="autoZero"/>
        <c:crossBetween val="between"/>
        <c:majorUnit val="5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152401</xdr:colOff>
      <xdr:row>10</xdr:row>
      <xdr:rowOff>114300</xdr:rowOff>
    </xdr:from>
    <xdr:to>
      <xdr:col>9</xdr:col>
      <xdr:colOff>590551</xdr:colOff>
      <xdr:row>25</xdr:row>
      <xdr:rowOff>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704850</xdr:colOff>
      <xdr:row>37</xdr:row>
      <xdr:rowOff>114300</xdr:rowOff>
    </xdr:from>
    <xdr:to>
      <xdr:col>6</xdr:col>
      <xdr:colOff>504825</xdr:colOff>
      <xdr:row>38</xdr:row>
      <xdr:rowOff>171450</xdr:rowOff>
    </xdr:to>
    <xdr:sp macro="" textlink="">
      <xdr:nvSpPr>
        <xdr:cNvPr id="12" name="TextBox 11"/>
        <xdr:cNvSpPr txBox="1"/>
      </xdr:nvSpPr>
      <xdr:spPr>
        <a:xfrm>
          <a:off x="4413250" y="11728450"/>
          <a:ext cx="62547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n-US" sz="1800" b="1" baseline="30000"/>
        </a:p>
      </xdr:txBody>
    </xdr:sp>
    <xdr:clientData/>
  </xdr:twoCellAnchor>
  <xdr:twoCellAnchor>
    <xdr:from>
      <xdr:col>8</xdr:col>
      <xdr:colOff>323850</xdr:colOff>
      <xdr:row>40</xdr:row>
      <xdr:rowOff>0</xdr:rowOff>
    </xdr:from>
    <xdr:to>
      <xdr:col>9</xdr:col>
      <xdr:colOff>457200</xdr:colOff>
      <xdr:row>41</xdr:row>
      <xdr:rowOff>57150</xdr:rowOff>
    </xdr:to>
    <xdr:sp macro="" textlink="">
      <xdr:nvSpPr>
        <xdr:cNvPr id="13" name="TextBox 12"/>
        <xdr:cNvSpPr txBox="1"/>
      </xdr:nvSpPr>
      <xdr:spPr>
        <a:xfrm>
          <a:off x="6083300" y="12185650"/>
          <a:ext cx="609600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n-US" sz="1800" b="1" baseline="30000"/>
        </a:p>
      </xdr:txBody>
    </xdr:sp>
    <xdr:clientData/>
  </xdr:twoCellAnchor>
  <xdr:twoCellAnchor>
    <xdr:from>
      <xdr:col>11</xdr:col>
      <xdr:colOff>314325</xdr:colOff>
      <xdr:row>46</xdr:row>
      <xdr:rowOff>28575</xdr:rowOff>
    </xdr:from>
    <xdr:to>
      <xdr:col>12</xdr:col>
      <xdr:colOff>295275</xdr:colOff>
      <xdr:row>47</xdr:row>
      <xdr:rowOff>85725</xdr:rowOff>
    </xdr:to>
    <xdr:sp macro="" textlink="">
      <xdr:nvSpPr>
        <xdr:cNvPr id="14" name="TextBox 13"/>
        <xdr:cNvSpPr txBox="1"/>
      </xdr:nvSpPr>
      <xdr:spPr>
        <a:xfrm>
          <a:off x="7769225" y="13331825"/>
          <a:ext cx="590550" cy="241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n-US" sz="1800" b="1" baseline="30000"/>
        </a:p>
      </xdr:txBody>
    </xdr:sp>
    <xdr:clientData/>
  </xdr:twoCellAnchor>
  <xdr:twoCellAnchor>
    <xdr:from>
      <xdr:col>1</xdr:col>
      <xdr:colOff>533400</xdr:colOff>
      <xdr:row>38</xdr:row>
      <xdr:rowOff>19050</xdr:rowOff>
    </xdr:from>
    <xdr:to>
      <xdr:col>2</xdr:col>
      <xdr:colOff>514350</xdr:colOff>
      <xdr:row>39</xdr:row>
      <xdr:rowOff>76200</xdr:rowOff>
    </xdr:to>
    <xdr:sp macro="" textlink="">
      <xdr:nvSpPr>
        <xdr:cNvPr id="15" name="TextBox 14"/>
        <xdr:cNvSpPr txBox="1"/>
      </xdr:nvSpPr>
      <xdr:spPr>
        <a:xfrm>
          <a:off x="1524000" y="11823700"/>
          <a:ext cx="590550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n-US" sz="1800" b="1" baseline="30000"/>
        </a:p>
      </xdr:txBody>
    </xdr:sp>
    <xdr:clientData/>
  </xdr:twoCellAnchor>
  <xdr:twoCellAnchor>
    <xdr:from>
      <xdr:col>3</xdr:col>
      <xdr:colOff>104775</xdr:colOff>
      <xdr:row>36</xdr:row>
      <xdr:rowOff>95250</xdr:rowOff>
    </xdr:from>
    <xdr:to>
      <xdr:col>4</xdr:col>
      <xdr:colOff>9525</xdr:colOff>
      <xdr:row>37</xdr:row>
      <xdr:rowOff>152400</xdr:rowOff>
    </xdr:to>
    <xdr:sp macro="" textlink="">
      <xdr:nvSpPr>
        <xdr:cNvPr id="16" name="TextBox 15"/>
        <xdr:cNvSpPr txBox="1"/>
      </xdr:nvSpPr>
      <xdr:spPr>
        <a:xfrm>
          <a:off x="2314575" y="11518900"/>
          <a:ext cx="622300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n-US" sz="1800" b="1" baseline="300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zaidim02/Desktop/FSH%20CELL%20PAPER/Last%20Revision/nature%20original%20data%20for%20version%20170117%20final/Fig%20E2%20160606/fig%20E2a%20NMR%20Data_Analyzed%20Cliff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line"/>
      <sheetName val="4 wk"/>
      <sheetName val="7wk"/>
      <sheetName val="Change"/>
      <sheetName val="OverTime"/>
      <sheetName val="Fig e2a"/>
      <sheetName val="Fig e2a 161202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>
        <row r="36">
          <cell r="C36" t="str">
            <v>0w</v>
          </cell>
          <cell r="D36" t="str">
            <v>4w</v>
          </cell>
          <cell r="E36" t="str">
            <v>7w</v>
          </cell>
        </row>
        <row r="37">
          <cell r="B37" t="str">
            <v>IgG</v>
          </cell>
          <cell r="C37">
            <v>3.0083333333333333</v>
          </cell>
          <cell r="D37">
            <v>8.1083333333333325</v>
          </cell>
          <cell r="E37">
            <v>12.275</v>
          </cell>
        </row>
        <row r="38">
          <cell r="B38" t="str">
            <v>Ab</v>
          </cell>
          <cell r="C38">
            <v>2.7833333333333337</v>
          </cell>
          <cell r="D38">
            <v>7.2250000000000005</v>
          </cell>
          <cell r="E38">
            <v>9.1583333333333332</v>
          </cell>
        </row>
        <row r="41">
          <cell r="C41">
            <v>0.17600720256152949</v>
          </cell>
          <cell r="D41">
            <v>0.86632787667198552</v>
          </cell>
          <cell r="E41">
            <v>1.1924716501299455</v>
          </cell>
        </row>
        <row r="42">
          <cell r="C42">
            <v>0.14346012714621362</v>
          </cell>
          <cell r="D42">
            <v>0.57381300406697267</v>
          </cell>
          <cell r="E42">
            <v>0.81663187928382186</v>
          </cell>
        </row>
      </sheetData>
      <sheetData sheetId="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10" workbookViewId="0">
      <selection activeCell="M17" sqref="M17"/>
    </sheetView>
  </sheetViews>
  <sheetFormatPr defaultColWidth="8.81640625" defaultRowHeight="14.5" x14ac:dyDescent="0.35"/>
  <sheetData>
    <row r="1" spans="1:5" x14ac:dyDescent="0.35">
      <c r="A1" s="7" t="s">
        <v>46</v>
      </c>
    </row>
    <row r="2" spans="1:5" x14ac:dyDescent="0.35">
      <c r="C2" t="s">
        <v>105</v>
      </c>
    </row>
    <row r="3" spans="1:5" x14ac:dyDescent="0.35">
      <c r="A3" s="1" t="s">
        <v>0</v>
      </c>
      <c r="B3" s="246" t="s">
        <v>1</v>
      </c>
      <c r="C3" s="2" t="s">
        <v>6</v>
      </c>
      <c r="D3" s="2" t="s">
        <v>7</v>
      </c>
      <c r="E3" s="2" t="s">
        <v>8</v>
      </c>
    </row>
    <row r="4" spans="1:5" x14ac:dyDescent="0.35">
      <c r="A4" s="279" t="s">
        <v>2</v>
      </c>
      <c r="B4" s="279" t="s">
        <v>126</v>
      </c>
      <c r="C4" s="152">
        <v>3.1</v>
      </c>
      <c r="D4" s="152">
        <v>9.5</v>
      </c>
      <c r="E4" s="152">
        <v>15.2</v>
      </c>
    </row>
    <row r="5" spans="1:5" x14ac:dyDescent="0.35">
      <c r="A5" s="280"/>
      <c r="B5" s="280"/>
      <c r="C5" s="152">
        <v>2.7</v>
      </c>
      <c r="D5" s="152">
        <v>12.2</v>
      </c>
      <c r="E5" s="152">
        <v>17.3</v>
      </c>
    </row>
    <row r="6" spans="1:5" x14ac:dyDescent="0.35">
      <c r="A6" s="280"/>
      <c r="B6" s="280"/>
      <c r="C6" s="152">
        <v>3.4</v>
      </c>
      <c r="D6" s="152">
        <v>10.4</v>
      </c>
      <c r="E6" s="152">
        <v>15.1</v>
      </c>
    </row>
    <row r="7" spans="1:5" x14ac:dyDescent="0.35">
      <c r="A7" s="280"/>
      <c r="B7" s="280"/>
      <c r="C7" s="152">
        <v>3.1</v>
      </c>
      <c r="D7" s="152">
        <v>11.4</v>
      </c>
      <c r="E7" s="152">
        <v>16.2</v>
      </c>
    </row>
    <row r="8" spans="1:5" x14ac:dyDescent="0.35">
      <c r="A8" s="280"/>
      <c r="B8" s="280"/>
      <c r="C8" s="152">
        <v>3.5</v>
      </c>
      <c r="D8" s="152">
        <v>6.8</v>
      </c>
      <c r="E8" s="152">
        <v>11</v>
      </c>
    </row>
    <row r="9" spans="1:5" x14ac:dyDescent="0.35">
      <c r="A9" s="280"/>
      <c r="B9" s="280"/>
      <c r="C9" s="152">
        <v>2.2000000000000002</v>
      </c>
      <c r="D9" s="152">
        <v>7.7</v>
      </c>
      <c r="E9" s="152">
        <v>13.3</v>
      </c>
    </row>
    <row r="10" spans="1:5" x14ac:dyDescent="0.35">
      <c r="A10" s="280"/>
      <c r="B10" s="280"/>
      <c r="C10" s="152">
        <v>3</v>
      </c>
      <c r="D10" s="152">
        <v>12.3</v>
      </c>
      <c r="E10" s="152">
        <v>17.399999999999999</v>
      </c>
    </row>
    <row r="11" spans="1:5" x14ac:dyDescent="0.35">
      <c r="A11" s="280"/>
      <c r="B11" s="280"/>
      <c r="C11" s="152">
        <v>1.7</v>
      </c>
      <c r="D11" s="152">
        <v>4.5</v>
      </c>
      <c r="E11" s="152">
        <v>8.4</v>
      </c>
    </row>
    <row r="12" spans="1:5" x14ac:dyDescent="0.35">
      <c r="A12" s="280"/>
      <c r="B12" s="280"/>
      <c r="C12" s="152">
        <v>3.3</v>
      </c>
      <c r="D12" s="152">
        <v>6.2</v>
      </c>
      <c r="E12" s="152">
        <v>9.3000000000000007</v>
      </c>
    </row>
    <row r="13" spans="1:5" x14ac:dyDescent="0.35">
      <c r="A13" s="280"/>
      <c r="B13" s="280"/>
      <c r="C13" s="152">
        <v>3.9</v>
      </c>
      <c r="D13" s="152">
        <v>4</v>
      </c>
      <c r="E13" s="152">
        <v>5.8</v>
      </c>
    </row>
    <row r="14" spans="1:5" x14ac:dyDescent="0.35">
      <c r="A14" s="280"/>
      <c r="B14" s="280"/>
      <c r="C14" s="152">
        <v>2.7</v>
      </c>
      <c r="D14" s="152">
        <v>4.8</v>
      </c>
      <c r="E14" s="152">
        <v>6.3</v>
      </c>
    </row>
    <row r="15" spans="1:5" x14ac:dyDescent="0.35">
      <c r="A15" s="281"/>
      <c r="B15" s="281"/>
      <c r="C15" s="152">
        <v>3.5</v>
      </c>
      <c r="D15" s="152">
        <v>7.5</v>
      </c>
      <c r="E15" s="152">
        <v>12</v>
      </c>
    </row>
    <row r="16" spans="1:5" x14ac:dyDescent="0.35">
      <c r="A16" s="4"/>
      <c r="B16" s="156" t="s">
        <v>3</v>
      </c>
      <c r="C16" s="154">
        <f>AVERAGE(C4:C15)</f>
        <v>3.0083333333333333</v>
      </c>
      <c r="D16" s="154">
        <f t="shared" ref="D16:E16" si="0">AVERAGE(D4:D15)</f>
        <v>8.1083333333333325</v>
      </c>
      <c r="E16" s="154">
        <f t="shared" si="0"/>
        <v>12.275</v>
      </c>
    </row>
    <row r="17" spans="1:5" x14ac:dyDescent="0.35">
      <c r="A17" s="4"/>
      <c r="B17" s="157" t="s">
        <v>4</v>
      </c>
      <c r="C17" s="155">
        <f>STDEV(C4:C15)/SQRT(12)</f>
        <v>0.17600720256152949</v>
      </c>
      <c r="D17" s="155">
        <f t="shared" ref="D17:E17" si="1">STDEV(D4:D15)/SQRT(12)</f>
        <v>0.86632787667198552</v>
      </c>
      <c r="E17" s="155">
        <f t="shared" si="1"/>
        <v>1.1924716501299455</v>
      </c>
    </row>
    <row r="18" spans="1:5" x14ac:dyDescent="0.35">
      <c r="A18" s="4"/>
      <c r="B18" s="282"/>
      <c r="C18" s="283"/>
      <c r="D18" s="283"/>
      <c r="E18" s="284"/>
    </row>
    <row r="19" spans="1:5" x14ac:dyDescent="0.35">
      <c r="A19" s="276" t="s">
        <v>41</v>
      </c>
      <c r="B19" s="279" t="s">
        <v>126</v>
      </c>
      <c r="C19" s="153">
        <v>2.2999999999999998</v>
      </c>
      <c r="D19" s="153">
        <v>9.4</v>
      </c>
      <c r="E19" s="153">
        <v>9.6</v>
      </c>
    </row>
    <row r="20" spans="1:5" x14ac:dyDescent="0.35">
      <c r="A20" s="277"/>
      <c r="B20" s="280"/>
      <c r="C20" s="153">
        <v>3.1</v>
      </c>
      <c r="D20" s="153">
        <v>7.2</v>
      </c>
      <c r="E20" s="153">
        <v>8.6</v>
      </c>
    </row>
    <row r="21" spans="1:5" x14ac:dyDescent="0.35">
      <c r="A21" s="277"/>
      <c r="B21" s="280"/>
      <c r="C21" s="153">
        <v>2.1</v>
      </c>
      <c r="D21" s="153">
        <v>5.7</v>
      </c>
      <c r="E21" s="153">
        <v>6.1</v>
      </c>
    </row>
    <row r="22" spans="1:5" x14ac:dyDescent="0.35">
      <c r="A22" s="277"/>
      <c r="B22" s="280"/>
      <c r="C22" s="153">
        <v>3.5</v>
      </c>
      <c r="D22" s="153">
        <v>7.8</v>
      </c>
      <c r="E22" s="153">
        <v>8</v>
      </c>
    </row>
    <row r="23" spans="1:5" x14ac:dyDescent="0.35">
      <c r="A23" s="277"/>
      <c r="B23" s="280"/>
      <c r="C23" s="153">
        <v>2.7</v>
      </c>
      <c r="D23" s="153">
        <v>8.6</v>
      </c>
      <c r="E23" s="153">
        <v>10.3</v>
      </c>
    </row>
    <row r="24" spans="1:5" x14ac:dyDescent="0.35">
      <c r="A24" s="277"/>
      <c r="B24" s="280"/>
      <c r="C24" s="153">
        <v>3.1</v>
      </c>
      <c r="D24" s="153">
        <v>6.6</v>
      </c>
      <c r="E24" s="153">
        <v>9.6</v>
      </c>
    </row>
    <row r="25" spans="1:5" x14ac:dyDescent="0.35">
      <c r="A25" s="277"/>
      <c r="B25" s="280"/>
      <c r="C25" s="153">
        <v>2.8</v>
      </c>
      <c r="D25" s="153">
        <v>5</v>
      </c>
      <c r="E25" s="153">
        <v>6.2</v>
      </c>
    </row>
    <row r="26" spans="1:5" x14ac:dyDescent="0.35">
      <c r="A26" s="277"/>
      <c r="B26" s="280"/>
      <c r="C26" s="153">
        <v>2.8</v>
      </c>
      <c r="D26" s="153">
        <v>8.1</v>
      </c>
      <c r="E26" s="153">
        <v>11.9</v>
      </c>
    </row>
    <row r="27" spans="1:5" x14ac:dyDescent="0.35">
      <c r="A27" s="277"/>
      <c r="B27" s="280"/>
      <c r="C27" s="153">
        <v>3.3</v>
      </c>
      <c r="D27" s="153">
        <v>10.4</v>
      </c>
      <c r="E27" s="153">
        <v>14.5</v>
      </c>
    </row>
    <row r="28" spans="1:5" x14ac:dyDescent="0.35">
      <c r="A28" s="277"/>
      <c r="B28" s="280"/>
      <c r="C28" s="153">
        <v>3</v>
      </c>
      <c r="D28" s="153">
        <v>7.3</v>
      </c>
      <c r="E28" s="153">
        <v>10.7</v>
      </c>
    </row>
    <row r="29" spans="1:5" x14ac:dyDescent="0.35">
      <c r="A29" s="277"/>
      <c r="B29" s="280"/>
      <c r="C29" s="153">
        <v>1.8</v>
      </c>
      <c r="D29" s="153">
        <v>3</v>
      </c>
      <c r="E29" s="153">
        <v>4</v>
      </c>
    </row>
    <row r="30" spans="1:5" x14ac:dyDescent="0.35">
      <c r="A30" s="278"/>
      <c r="B30" s="281"/>
      <c r="C30" s="153">
        <v>2.9</v>
      </c>
      <c r="D30" s="153">
        <v>7.6</v>
      </c>
      <c r="E30" s="153">
        <v>10.4</v>
      </c>
    </row>
    <row r="31" spans="1:5" x14ac:dyDescent="0.35">
      <c r="A31" s="3"/>
      <c r="B31" s="156" t="s">
        <v>3</v>
      </c>
      <c r="C31" s="154">
        <f>AVERAGE(C19:C30)</f>
        <v>2.7833333333333337</v>
      </c>
      <c r="D31" s="154">
        <f t="shared" ref="D31:E31" si="2">AVERAGE(D19:D30)</f>
        <v>7.2250000000000005</v>
      </c>
      <c r="E31" s="154">
        <f t="shared" si="2"/>
        <v>9.1583333333333332</v>
      </c>
    </row>
    <row r="32" spans="1:5" x14ac:dyDescent="0.35">
      <c r="A32" s="3"/>
      <c r="B32" s="157" t="s">
        <v>4</v>
      </c>
      <c r="C32" s="155">
        <f>STDEV(C19:C30)/SQRT(12)</f>
        <v>0.14346012714621362</v>
      </c>
      <c r="D32" s="155">
        <f t="shared" ref="D32:E32" si="3">STDEV(D19:D30)/SQRT(12)</f>
        <v>0.57381300406697267</v>
      </c>
      <c r="E32" s="155">
        <f t="shared" si="3"/>
        <v>0.81663187928382186</v>
      </c>
    </row>
    <row r="33" spans="1:5" x14ac:dyDescent="0.35">
      <c r="A33" s="3"/>
      <c r="B33" s="158" t="s">
        <v>5</v>
      </c>
      <c r="C33" s="6">
        <f>TTEST(C4:C15,C19:C30,2,2)</f>
        <v>0.33250959604463171</v>
      </c>
      <c r="D33" s="6">
        <f t="shared" ref="D33" si="4">TTEST(D4:D15,D19:D30,2,2)</f>
        <v>0.40444159821166648</v>
      </c>
      <c r="E33" s="6">
        <f>TTEST(E4:E15,E19:E30,2,2)</f>
        <v>4.2245860787691734E-2</v>
      </c>
    </row>
  </sheetData>
  <mergeCells count="5">
    <mergeCell ref="A19:A30"/>
    <mergeCell ref="A4:A15"/>
    <mergeCell ref="B4:B15"/>
    <mergeCell ref="B19:B30"/>
    <mergeCell ref="B18:E18"/>
  </mergeCells>
  <pageMargins left="0.7" right="0.7" top="0.75" bottom="0.75" header="0.3" footer="0.3"/>
  <pageSetup orientation="portrait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selection activeCell="K15" sqref="K15"/>
    </sheetView>
  </sheetViews>
  <sheetFormatPr defaultColWidth="8.81640625" defaultRowHeight="14.5" x14ac:dyDescent="0.35"/>
  <cols>
    <col min="1" max="2" width="8.81640625" style="9"/>
    <col min="3" max="3" width="12" style="9" customWidth="1"/>
    <col min="4" max="6" width="8.81640625" style="9"/>
    <col min="7" max="7" width="12" style="9" customWidth="1"/>
    <col min="8" max="16384" width="8.81640625" style="9"/>
  </cols>
  <sheetData>
    <row r="1" spans="1:8" x14ac:dyDescent="0.35">
      <c r="A1" s="160" t="s">
        <v>121</v>
      </c>
    </row>
    <row r="3" spans="1:8" x14ac:dyDescent="0.35">
      <c r="A3" s="8" t="s">
        <v>10</v>
      </c>
      <c r="B3" s="8"/>
      <c r="C3" s="8"/>
      <c r="D3" s="8"/>
      <c r="E3" s="8"/>
      <c r="F3" s="8" t="s">
        <v>11</v>
      </c>
      <c r="G3" s="8"/>
      <c r="H3" s="8"/>
    </row>
    <row r="4" spans="1:8" ht="16.5" x14ac:dyDescent="0.35">
      <c r="A4" s="73" t="s">
        <v>1</v>
      </c>
      <c r="B4" s="73" t="s">
        <v>9</v>
      </c>
      <c r="C4" s="73" t="s">
        <v>136</v>
      </c>
      <c r="D4" s="73" t="s">
        <v>106</v>
      </c>
      <c r="E4" s="8"/>
      <c r="F4" s="73" t="s">
        <v>9</v>
      </c>
      <c r="G4" s="73" t="s">
        <v>136</v>
      </c>
      <c r="H4" s="73" t="s">
        <v>106</v>
      </c>
    </row>
    <row r="5" spans="1:8" x14ac:dyDescent="0.35">
      <c r="A5" s="279" t="s">
        <v>126</v>
      </c>
      <c r="B5" s="279" t="s">
        <v>2</v>
      </c>
      <c r="C5" s="250">
        <v>5.04E-2</v>
      </c>
      <c r="D5" s="169">
        <v>30.52</v>
      </c>
      <c r="F5" s="279" t="s">
        <v>2</v>
      </c>
      <c r="G5" s="253">
        <v>5.0900000000000001E-2</v>
      </c>
      <c r="H5" s="169">
        <v>44.05</v>
      </c>
    </row>
    <row r="6" spans="1:8" x14ac:dyDescent="0.35">
      <c r="A6" s="280"/>
      <c r="B6" s="280"/>
      <c r="C6" s="251">
        <v>5.04E-2</v>
      </c>
      <c r="D6" s="170">
        <v>34.04</v>
      </c>
      <c r="F6" s="280"/>
      <c r="G6" s="254">
        <v>5.28E-2</v>
      </c>
      <c r="H6" s="170">
        <v>42.31</v>
      </c>
    </row>
    <row r="7" spans="1:8" x14ac:dyDescent="0.35">
      <c r="A7" s="280"/>
      <c r="B7" s="280"/>
      <c r="C7" s="251">
        <v>5.04E-2</v>
      </c>
      <c r="D7" s="170">
        <v>33.28</v>
      </c>
      <c r="F7" s="280"/>
      <c r="G7" s="254">
        <v>4.9000000000000002E-2</v>
      </c>
      <c r="H7" s="170">
        <v>45.01</v>
      </c>
    </row>
    <row r="8" spans="1:8" x14ac:dyDescent="0.35">
      <c r="A8" s="280"/>
      <c r="B8" s="280"/>
      <c r="C8" s="251">
        <v>4.7600000000000003E-2</v>
      </c>
      <c r="D8" s="170">
        <v>36.35</v>
      </c>
      <c r="F8" s="280"/>
      <c r="G8" s="254">
        <v>5.1200000000000002E-2</v>
      </c>
      <c r="H8" s="170">
        <v>43.89</v>
      </c>
    </row>
    <row r="9" spans="1:8" x14ac:dyDescent="0.35">
      <c r="A9" s="280"/>
      <c r="B9" s="280"/>
      <c r="C9" s="251">
        <v>5.0200000000000002E-2</v>
      </c>
      <c r="D9" s="170">
        <v>26.88</v>
      </c>
      <c r="F9" s="280"/>
      <c r="G9" s="254">
        <v>5.1200000000000002E-2</v>
      </c>
      <c r="H9" s="170">
        <v>36.020000000000003</v>
      </c>
    </row>
    <row r="10" spans="1:8" x14ac:dyDescent="0.35">
      <c r="A10" s="280"/>
      <c r="B10" s="280"/>
      <c r="C10" s="251">
        <v>5.4199999999999998E-2</v>
      </c>
      <c r="D10" s="170">
        <v>27.11</v>
      </c>
      <c r="F10" s="280"/>
      <c r="G10" s="254">
        <v>5.4300000000000001E-2</v>
      </c>
      <c r="H10" s="170">
        <v>36.32</v>
      </c>
    </row>
    <row r="11" spans="1:8" x14ac:dyDescent="0.35">
      <c r="A11" s="280"/>
      <c r="B11" s="280"/>
      <c r="C11" s="251">
        <v>5.1700000000000003E-2</v>
      </c>
      <c r="D11" s="170">
        <v>35.5</v>
      </c>
      <c r="F11" s="280"/>
      <c r="G11" s="254">
        <v>5.11E-2</v>
      </c>
      <c r="H11" s="170">
        <v>43.66</v>
      </c>
    </row>
    <row r="12" spans="1:8" x14ac:dyDescent="0.35">
      <c r="A12" s="280"/>
      <c r="B12" s="280"/>
      <c r="C12" s="251">
        <v>5.3699999999999998E-2</v>
      </c>
      <c r="D12" s="170">
        <v>20.76</v>
      </c>
      <c r="F12" s="280"/>
      <c r="G12" s="254">
        <v>5.33E-2</v>
      </c>
      <c r="H12" s="170">
        <v>27.9</v>
      </c>
    </row>
    <row r="13" spans="1:8" x14ac:dyDescent="0.35">
      <c r="A13" s="280"/>
      <c r="B13" s="280"/>
      <c r="C13" s="251">
        <v>5.45E-2</v>
      </c>
      <c r="D13" s="170">
        <v>21.47</v>
      </c>
      <c r="F13" s="280"/>
      <c r="G13" s="254">
        <v>5.5E-2</v>
      </c>
      <c r="H13" s="170">
        <v>30.05</v>
      </c>
    </row>
    <row r="14" spans="1:8" x14ac:dyDescent="0.35">
      <c r="A14" s="280"/>
      <c r="B14" s="280"/>
      <c r="C14" s="251">
        <v>5.2400000000000002E-2</v>
      </c>
      <c r="D14" s="170">
        <v>16.96</v>
      </c>
      <c r="F14" s="280"/>
      <c r="G14" s="254">
        <v>5.4199999999999998E-2</v>
      </c>
      <c r="H14" s="170">
        <v>22.21</v>
      </c>
    </row>
    <row r="15" spans="1:8" x14ac:dyDescent="0.35">
      <c r="A15" s="280"/>
      <c r="B15" s="280"/>
      <c r="C15" s="251">
        <v>5.0099999999999999E-2</v>
      </c>
      <c r="D15" s="170">
        <v>19.190000000000001</v>
      </c>
      <c r="F15" s="280"/>
      <c r="G15" s="254">
        <v>5.0599999999999999E-2</v>
      </c>
      <c r="H15" s="170">
        <v>25.8</v>
      </c>
    </row>
    <row r="16" spans="1:8" x14ac:dyDescent="0.35">
      <c r="A16" s="281"/>
      <c r="B16" s="281"/>
      <c r="C16" s="252">
        <v>5.1499999999999997E-2</v>
      </c>
      <c r="D16" s="171">
        <v>23.7</v>
      </c>
      <c r="F16" s="281"/>
      <c r="G16" s="255">
        <v>5.1999999999999998E-2</v>
      </c>
      <c r="H16" s="171">
        <v>32.72</v>
      </c>
    </row>
    <row r="17" spans="1:8" x14ac:dyDescent="0.35">
      <c r="B17" s="8" t="s">
        <v>12</v>
      </c>
      <c r="C17" s="247">
        <f>AVERAGE(C5:C16)</f>
        <v>5.1425000000000005E-2</v>
      </c>
      <c r="D17" s="248">
        <f>AVERAGE(D5:D16)</f>
        <v>27.146666666666661</v>
      </c>
      <c r="F17" s="8" t="s">
        <v>12</v>
      </c>
      <c r="G17" s="247">
        <f>AVERAGE(G5:G16)</f>
        <v>5.2133333333333337E-2</v>
      </c>
      <c r="H17" s="248">
        <f>AVERAGE(H5:H16)</f>
        <v>35.828333333333326</v>
      </c>
    </row>
    <row r="18" spans="1:8" x14ac:dyDescent="0.35">
      <c r="B18" s="8" t="s">
        <v>13</v>
      </c>
      <c r="C18" s="247">
        <f>STDEV(C5:C16)/SQRT(12)</f>
        <v>5.7998497890684672E-4</v>
      </c>
      <c r="D18" s="248">
        <f>STDEV(D5:D16)/SQRT(12)</f>
        <v>1.9521500708167752</v>
      </c>
      <c r="F18" s="8" t="s">
        <v>13</v>
      </c>
      <c r="G18" s="247">
        <f>STDEV(G5:G16)/SQRT(12)</f>
        <v>5.1864236135308009E-4</v>
      </c>
      <c r="H18" s="248">
        <f>STDEV(H5:H16)/SQRT(12)</f>
        <v>2.3232203463679011</v>
      </c>
    </row>
    <row r="20" spans="1:8" x14ac:dyDescent="0.35">
      <c r="A20" s="279" t="s">
        <v>126</v>
      </c>
      <c r="B20" s="279" t="s">
        <v>41</v>
      </c>
      <c r="C20" s="250">
        <v>5.6800000000000003E-2</v>
      </c>
      <c r="D20" s="169">
        <v>30.09</v>
      </c>
      <c r="F20" s="279" t="s">
        <v>41</v>
      </c>
      <c r="G20" s="250">
        <v>5.6300000000000003E-2</v>
      </c>
      <c r="H20" s="169">
        <v>31.27</v>
      </c>
    </row>
    <row r="21" spans="1:8" x14ac:dyDescent="0.35">
      <c r="A21" s="280"/>
      <c r="B21" s="280"/>
      <c r="C21" s="251">
        <v>5.0500000000000003E-2</v>
      </c>
      <c r="D21" s="170">
        <v>27.46</v>
      </c>
      <c r="F21" s="280"/>
      <c r="G21" s="251">
        <v>5.1499999999999997E-2</v>
      </c>
      <c r="H21" s="170">
        <v>31.62</v>
      </c>
    </row>
    <row r="22" spans="1:8" x14ac:dyDescent="0.35">
      <c r="A22" s="280"/>
      <c r="B22" s="280"/>
      <c r="C22" s="251">
        <v>5.5199999999999999E-2</v>
      </c>
      <c r="D22" s="170">
        <v>22.29</v>
      </c>
      <c r="F22" s="280"/>
      <c r="G22" s="251">
        <v>5.5899999999999998E-2</v>
      </c>
      <c r="H22" s="170">
        <v>23.6</v>
      </c>
    </row>
    <row r="23" spans="1:8" x14ac:dyDescent="0.35">
      <c r="A23" s="280"/>
      <c r="B23" s="280"/>
      <c r="C23" s="251">
        <v>5.2400000000000002E-2</v>
      </c>
      <c r="D23" s="170">
        <v>26.49</v>
      </c>
      <c r="F23" s="280"/>
      <c r="G23" s="251">
        <v>5.2400000000000002E-2</v>
      </c>
      <c r="H23" s="170">
        <v>27.68</v>
      </c>
    </row>
    <row r="24" spans="1:8" x14ac:dyDescent="0.35">
      <c r="A24" s="280"/>
      <c r="B24" s="280"/>
      <c r="C24" s="251">
        <v>5.57E-2</v>
      </c>
      <c r="D24" s="170">
        <v>27.37</v>
      </c>
      <c r="F24" s="280"/>
      <c r="G24" s="251">
        <v>5.45E-2</v>
      </c>
      <c r="H24" s="170">
        <v>29.31</v>
      </c>
    </row>
    <row r="25" spans="1:8" x14ac:dyDescent="0.35">
      <c r="A25" s="280"/>
      <c r="B25" s="280"/>
      <c r="C25" s="251">
        <v>5.57E-2</v>
      </c>
      <c r="D25" s="170">
        <v>23.91</v>
      </c>
      <c r="F25" s="280"/>
      <c r="G25" s="251">
        <v>5.6099999999999997E-2</v>
      </c>
      <c r="H25" s="170">
        <v>22.95</v>
      </c>
    </row>
    <row r="26" spans="1:8" x14ac:dyDescent="0.35">
      <c r="A26" s="280"/>
      <c r="B26" s="280"/>
      <c r="C26" s="251">
        <v>5.45E-2</v>
      </c>
      <c r="D26" s="170">
        <v>20.84</v>
      </c>
      <c r="F26" s="280"/>
      <c r="G26" s="251">
        <v>5.4399999999999997E-2</v>
      </c>
      <c r="H26" s="170">
        <v>34.07</v>
      </c>
    </row>
    <row r="27" spans="1:8" x14ac:dyDescent="0.35">
      <c r="A27" s="280"/>
      <c r="B27" s="280"/>
      <c r="C27" s="251">
        <v>5.2900000000000003E-2</v>
      </c>
      <c r="D27" s="170">
        <v>26.9</v>
      </c>
      <c r="F27" s="280"/>
      <c r="G27" s="251">
        <v>5.57E-2</v>
      </c>
      <c r="H27" s="170">
        <v>40.200000000000003</v>
      </c>
    </row>
    <row r="28" spans="1:8" x14ac:dyDescent="0.35">
      <c r="A28" s="280"/>
      <c r="B28" s="280"/>
      <c r="C28" s="251">
        <v>5.3199999999999997E-2</v>
      </c>
      <c r="D28" s="170">
        <v>28.05</v>
      </c>
      <c r="F28" s="280"/>
      <c r="G28" s="251">
        <v>5.3800000000000001E-2</v>
      </c>
      <c r="H28" s="170">
        <v>33.81</v>
      </c>
    </row>
    <row r="29" spans="1:8" x14ac:dyDescent="0.35">
      <c r="A29" s="280"/>
      <c r="B29" s="280"/>
      <c r="C29" s="251">
        <v>5.4699999999999999E-2</v>
      </c>
      <c r="D29" s="170">
        <v>13.32</v>
      </c>
      <c r="F29" s="280"/>
      <c r="G29" s="251">
        <v>5.4199999999999998E-2</v>
      </c>
      <c r="H29" s="170">
        <v>16.5</v>
      </c>
    </row>
    <row r="30" spans="1:8" x14ac:dyDescent="0.35">
      <c r="A30" s="281"/>
      <c r="B30" s="281"/>
      <c r="C30" s="252">
        <v>5.2699999999999997E-2</v>
      </c>
      <c r="D30" s="171">
        <v>27.09</v>
      </c>
      <c r="F30" s="281"/>
      <c r="G30" s="252">
        <v>5.3400000000000003E-2</v>
      </c>
      <c r="H30" s="171">
        <v>35.07</v>
      </c>
    </row>
    <row r="31" spans="1:8" x14ac:dyDescent="0.35">
      <c r="B31" s="8" t="s">
        <v>12</v>
      </c>
      <c r="C31" s="247">
        <f>AVERAGE(C20:C30)</f>
        <v>5.4027272727272722E-2</v>
      </c>
      <c r="D31" s="248">
        <f>AVERAGE(D20:D30)</f>
        <v>24.891818181818181</v>
      </c>
      <c r="F31" s="8" t="s">
        <v>12</v>
      </c>
      <c r="G31" s="247">
        <f>AVERAGE(G20:G30)</f>
        <v>5.4381818181818177E-2</v>
      </c>
      <c r="H31" s="248">
        <f>AVERAGE(H20:H30)</f>
        <v>29.643636363636361</v>
      </c>
    </row>
    <row r="32" spans="1:8" x14ac:dyDescent="0.35">
      <c r="B32" s="8" t="s">
        <v>13</v>
      </c>
      <c r="C32" s="247">
        <f>STDEV(C20:C30)/SQRT(11)</f>
        <v>5.5711773018748566E-4</v>
      </c>
      <c r="D32" s="248">
        <f>STDEV(D20:D30)/SQRT(11)</f>
        <v>1.4116681416497103</v>
      </c>
      <c r="E32" s="8"/>
      <c r="F32" s="8" t="s">
        <v>13</v>
      </c>
      <c r="G32" s="247">
        <f>STDEV(G20:G30)/SQRT(11)</f>
        <v>4.6958747501846222E-4</v>
      </c>
      <c r="H32" s="248">
        <f>STDEV(H20:H30)/SQRT(11)</f>
        <v>2.0055315653223063</v>
      </c>
    </row>
    <row r="33" spans="1:8" x14ac:dyDescent="0.35">
      <c r="B33" s="8" t="s">
        <v>14</v>
      </c>
      <c r="C33" s="249">
        <f>_xlfn.T.TEST(C5:C16,C20:C30,2,2)</f>
        <v>4.0749404472824281E-3</v>
      </c>
      <c r="D33" s="249">
        <f>_xlfn.T.TEST(D5:D16,D20:D30,2,2)</f>
        <v>0.3674587715361668</v>
      </c>
      <c r="E33" s="8"/>
      <c r="F33" s="8" t="s">
        <v>14</v>
      </c>
      <c r="G33" s="249">
        <f>_xlfn.T.TEST(G5:G16,G20:G30,2,2)</f>
        <v>4.3734137593932137E-3</v>
      </c>
      <c r="H33" s="249">
        <f>_xlfn.T.TEST(H5:H16,H20:H30,2,2)</f>
        <v>5.8839721104535725E-2</v>
      </c>
    </row>
    <row r="34" spans="1:8" x14ac:dyDescent="0.35">
      <c r="E34" s="8"/>
    </row>
    <row r="35" spans="1:8" ht="16.5" x14ac:dyDescent="0.35">
      <c r="A35" s="160" t="s">
        <v>135</v>
      </c>
    </row>
  </sheetData>
  <mergeCells count="6">
    <mergeCell ref="B20:B30"/>
    <mergeCell ref="A20:A30"/>
    <mergeCell ref="F20:F30"/>
    <mergeCell ref="B5:B16"/>
    <mergeCell ref="F5:F16"/>
    <mergeCell ref="A5:A16"/>
  </mergeCells>
  <pageMargins left="0.7" right="0.7" top="0.75" bottom="0.75" header="0.3" footer="0.3"/>
  <pageSetup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workbookViewId="0">
      <selection activeCell="C15" sqref="A3:C24"/>
    </sheetView>
  </sheetViews>
  <sheetFormatPr defaultRowHeight="14.5" x14ac:dyDescent="0.35"/>
  <cols>
    <col min="2" max="2" width="10.26953125" customWidth="1"/>
    <col min="3" max="3" width="12" customWidth="1"/>
  </cols>
  <sheetData>
    <row r="1" spans="1:4" x14ac:dyDescent="0.35">
      <c r="A1" s="7" t="s">
        <v>131</v>
      </c>
    </row>
    <row r="2" spans="1:4" x14ac:dyDescent="0.35">
      <c r="A2" s="60" t="s">
        <v>0</v>
      </c>
      <c r="B2" s="40" t="s">
        <v>132</v>
      </c>
      <c r="C2" s="40" t="s">
        <v>133</v>
      </c>
      <c r="D2" s="40" t="s">
        <v>134</v>
      </c>
    </row>
    <row r="3" spans="1:4" x14ac:dyDescent="0.35">
      <c r="A3" s="279" t="s">
        <v>2</v>
      </c>
      <c r="B3" s="269">
        <v>88.1</v>
      </c>
      <c r="C3" s="269">
        <v>119.3</v>
      </c>
      <c r="D3" s="269">
        <v>14.2</v>
      </c>
    </row>
    <row r="4" spans="1:4" x14ac:dyDescent="0.35">
      <c r="A4" s="280"/>
      <c r="B4" s="270">
        <v>98.5</v>
      </c>
      <c r="C4" s="270">
        <v>161.9</v>
      </c>
      <c r="D4" s="270">
        <v>12</v>
      </c>
    </row>
    <row r="5" spans="1:4" x14ac:dyDescent="0.35">
      <c r="A5" s="280"/>
      <c r="B5" s="270">
        <v>105.6</v>
      </c>
      <c r="C5" s="270">
        <v>168.8</v>
      </c>
      <c r="D5" s="270">
        <v>18.2</v>
      </c>
    </row>
    <row r="6" spans="1:4" x14ac:dyDescent="0.35">
      <c r="A6" s="280"/>
      <c r="B6" s="270">
        <v>127.1</v>
      </c>
      <c r="C6" s="270">
        <v>168.1</v>
      </c>
      <c r="D6" s="270">
        <v>5.8</v>
      </c>
    </row>
    <row r="7" spans="1:4" x14ac:dyDescent="0.35">
      <c r="A7" s="280"/>
      <c r="B7" s="270">
        <v>45</v>
      </c>
      <c r="C7" s="270">
        <v>82.5</v>
      </c>
      <c r="D7" s="270">
        <v>12.2</v>
      </c>
    </row>
    <row r="8" spans="1:4" x14ac:dyDescent="0.35">
      <c r="A8" s="280"/>
      <c r="B8" s="270">
        <v>59.5</v>
      </c>
      <c r="C8" s="270">
        <v>105</v>
      </c>
      <c r="D8" s="270">
        <v>16.8</v>
      </c>
    </row>
    <row r="9" spans="1:4" x14ac:dyDescent="0.35">
      <c r="A9" s="280"/>
      <c r="B9" s="270">
        <v>112.7</v>
      </c>
      <c r="C9" s="270">
        <v>202.8</v>
      </c>
      <c r="D9" s="270">
        <v>9.4</v>
      </c>
    </row>
    <row r="10" spans="1:4" x14ac:dyDescent="0.35">
      <c r="A10" s="280"/>
      <c r="B10" s="270">
        <v>53.5</v>
      </c>
      <c r="C10" s="270">
        <v>82.3</v>
      </c>
      <c r="D10" s="270">
        <v>11.6</v>
      </c>
    </row>
    <row r="11" spans="1:4" x14ac:dyDescent="0.35">
      <c r="A11" s="280"/>
      <c r="B11" s="270">
        <v>53.9</v>
      </c>
      <c r="C11" s="270">
        <v>53.3</v>
      </c>
      <c r="D11" s="270">
        <v>13.4</v>
      </c>
    </row>
    <row r="12" spans="1:4" x14ac:dyDescent="0.35">
      <c r="A12" s="281"/>
      <c r="B12" s="271">
        <v>57.6</v>
      </c>
      <c r="C12" s="271">
        <v>89.9</v>
      </c>
      <c r="D12" s="271"/>
    </row>
    <row r="13" spans="1:4" x14ac:dyDescent="0.35">
      <c r="A13" s="93" t="s">
        <v>12</v>
      </c>
      <c r="B13" s="272">
        <f>AVERAGE(B3:B12)</f>
        <v>80.150000000000006</v>
      </c>
      <c r="C13" s="272">
        <f t="shared" ref="C13:D13" si="0">AVERAGE(C3:C12)</f>
        <v>123.39000000000001</v>
      </c>
      <c r="D13" s="272">
        <f t="shared" si="0"/>
        <v>12.622222222222222</v>
      </c>
    </row>
    <row r="14" spans="1:4" x14ac:dyDescent="0.35">
      <c r="A14" s="93" t="s">
        <v>13</v>
      </c>
      <c r="B14" s="273">
        <f>STDEV(B3:B12)/SQRT(10)</f>
        <v>9.3578042296256658</v>
      </c>
      <c r="C14" s="273">
        <f t="shared" ref="C14" si="1">STDEV(C3:C12)/SQRT(10)</f>
        <v>15.491757306530614</v>
      </c>
      <c r="D14" s="273">
        <f>STDEV(D3:D12)/SQRT(9)</f>
        <v>1.2371312893789783</v>
      </c>
    </row>
    <row r="15" spans="1:4" x14ac:dyDescent="0.35">
      <c r="A15" s="279" t="s">
        <v>41</v>
      </c>
      <c r="B15" s="269">
        <v>63.3</v>
      </c>
      <c r="C15" s="269">
        <v>78.900000000000006</v>
      </c>
      <c r="D15" s="269">
        <v>7.3</v>
      </c>
    </row>
    <row r="16" spans="1:4" x14ac:dyDescent="0.35">
      <c r="A16" s="280"/>
      <c r="B16" s="270">
        <v>52.7</v>
      </c>
      <c r="C16" s="270">
        <v>75.599999999999994</v>
      </c>
      <c r="D16" s="270">
        <v>10.1</v>
      </c>
    </row>
    <row r="17" spans="1:4" x14ac:dyDescent="0.35">
      <c r="A17" s="280"/>
      <c r="B17" s="270">
        <v>50</v>
      </c>
      <c r="C17" s="270">
        <v>51.8</v>
      </c>
      <c r="D17" s="270">
        <v>10.1</v>
      </c>
    </row>
    <row r="18" spans="1:4" x14ac:dyDescent="0.35">
      <c r="A18" s="280"/>
      <c r="B18" s="270">
        <v>36.799999999999997</v>
      </c>
      <c r="C18" s="270">
        <v>36.799999999999997</v>
      </c>
      <c r="D18" s="270">
        <v>10</v>
      </c>
    </row>
    <row r="19" spans="1:4" x14ac:dyDescent="0.35">
      <c r="A19" s="280"/>
      <c r="B19" s="270">
        <v>53.7</v>
      </c>
      <c r="C19" s="270">
        <v>76</v>
      </c>
      <c r="D19" s="270">
        <v>11</v>
      </c>
    </row>
    <row r="20" spans="1:4" x14ac:dyDescent="0.35">
      <c r="A20" s="280"/>
      <c r="B20" s="270">
        <v>47.2</v>
      </c>
      <c r="C20" s="270">
        <v>72.3</v>
      </c>
      <c r="D20" s="270">
        <v>7.1</v>
      </c>
    </row>
    <row r="21" spans="1:4" x14ac:dyDescent="0.35">
      <c r="A21" s="280"/>
      <c r="B21" s="270">
        <v>29.5</v>
      </c>
      <c r="C21" s="270">
        <v>25.4</v>
      </c>
      <c r="D21" s="270">
        <v>8.3000000000000007</v>
      </c>
    </row>
    <row r="22" spans="1:4" x14ac:dyDescent="0.35">
      <c r="A22" s="280"/>
      <c r="B22" s="270">
        <v>61.4</v>
      </c>
      <c r="C22" s="270">
        <v>100.4</v>
      </c>
      <c r="D22" s="270">
        <v>28.4</v>
      </c>
    </row>
    <row r="23" spans="1:4" x14ac:dyDescent="0.35">
      <c r="A23" s="280"/>
      <c r="B23" s="270">
        <v>90.2</v>
      </c>
      <c r="C23" s="270">
        <v>157.6</v>
      </c>
      <c r="D23" s="270">
        <v>16.3</v>
      </c>
    </row>
    <row r="24" spans="1:4" x14ac:dyDescent="0.35">
      <c r="A24" s="281"/>
      <c r="B24" s="271">
        <v>33.9</v>
      </c>
      <c r="C24" s="271">
        <v>31.1</v>
      </c>
      <c r="D24" s="271"/>
    </row>
    <row r="25" spans="1:4" x14ac:dyDescent="0.35">
      <c r="A25" s="60" t="s">
        <v>12</v>
      </c>
      <c r="B25" s="272">
        <f>AVERAGE(B15:B24)</f>
        <v>51.86999999999999</v>
      </c>
      <c r="C25" s="272">
        <f t="shared" ref="C25:D25" si="2">AVERAGE(C15:C24)</f>
        <v>70.59</v>
      </c>
      <c r="D25" s="272">
        <f t="shared" si="2"/>
        <v>12.066666666666668</v>
      </c>
    </row>
    <row r="26" spans="1:4" x14ac:dyDescent="0.35">
      <c r="A26" s="60" t="s">
        <v>13</v>
      </c>
      <c r="B26" s="273">
        <f>STDEV(B15:B24)/SQRT(10)</f>
        <v>5.5482139268216617</v>
      </c>
      <c r="C26" s="273">
        <f t="shared" ref="C26" si="3">STDEV(C15:C24)/SQRT(10)</f>
        <v>12.329796339671534</v>
      </c>
      <c r="D26" s="273">
        <f>STDEV(D15:D24)/SQRT(9)</f>
        <v>2.2342659744185434</v>
      </c>
    </row>
    <row r="27" spans="1:4" x14ac:dyDescent="0.35">
      <c r="A27" s="274" t="s">
        <v>42</v>
      </c>
      <c r="B27" s="275">
        <f>_xlfn.T.TEST(B3:B12,B15:B24,2,2)</f>
        <v>1.811765692474894E-2</v>
      </c>
      <c r="C27" s="275">
        <f t="shared" ref="C27:D27" si="4">_xlfn.T.TEST(C3:C12,C15:C24,2,2)</f>
        <v>1.57222321057503E-2</v>
      </c>
      <c r="D27" s="275">
        <f t="shared" si="4"/>
        <v>0.83054387279967523</v>
      </c>
    </row>
  </sheetData>
  <mergeCells count="2">
    <mergeCell ref="A3:A12"/>
    <mergeCell ref="A15:A2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J13" sqref="J13"/>
    </sheetView>
  </sheetViews>
  <sheetFormatPr defaultColWidth="8.81640625" defaultRowHeight="14.5" x14ac:dyDescent="0.35"/>
  <cols>
    <col min="1" max="1" width="12.26953125" customWidth="1"/>
    <col min="5" max="5" width="16.54296875" customWidth="1"/>
  </cols>
  <sheetData>
    <row r="1" spans="1:5" x14ac:dyDescent="0.35">
      <c r="A1" t="s">
        <v>137</v>
      </c>
    </row>
    <row r="3" spans="1:5" x14ac:dyDescent="0.35">
      <c r="A3" s="61" t="s">
        <v>46</v>
      </c>
      <c r="B3" s="68" t="s">
        <v>82</v>
      </c>
      <c r="C3" s="68" t="s">
        <v>83</v>
      </c>
      <c r="E3" s="73" t="s">
        <v>130</v>
      </c>
    </row>
    <row r="4" spans="1:5" x14ac:dyDescent="0.35">
      <c r="A4" s="306" t="s">
        <v>41</v>
      </c>
      <c r="B4" s="242">
        <v>6.7</v>
      </c>
      <c r="C4" s="268">
        <v>18.600000000000001</v>
      </c>
      <c r="D4" s="267"/>
      <c r="E4" s="268">
        <v>31.8</v>
      </c>
    </row>
    <row r="5" spans="1:5" x14ac:dyDescent="0.35">
      <c r="A5" s="307"/>
      <c r="B5" s="243">
        <v>6.7</v>
      </c>
      <c r="C5" s="266">
        <v>18.7</v>
      </c>
      <c r="D5" s="267"/>
      <c r="E5" s="266">
        <v>29.7</v>
      </c>
    </row>
    <row r="6" spans="1:5" x14ac:dyDescent="0.35">
      <c r="A6" s="307"/>
      <c r="B6" s="243">
        <v>6.7</v>
      </c>
      <c r="C6" s="266">
        <v>17.899999999999999</v>
      </c>
      <c r="D6" s="267"/>
      <c r="E6" s="266">
        <v>30.7</v>
      </c>
    </row>
    <row r="7" spans="1:5" x14ac:dyDescent="0.35">
      <c r="A7" s="308"/>
      <c r="B7" s="244">
        <v>8.4</v>
      </c>
      <c r="C7" s="265">
        <v>18.399999999999999</v>
      </c>
      <c r="D7" s="267"/>
      <c r="E7" s="265">
        <v>30.4</v>
      </c>
    </row>
    <row r="8" spans="1:5" x14ac:dyDescent="0.35">
      <c r="A8" s="306" t="s">
        <v>2</v>
      </c>
      <c r="B8" s="242">
        <v>9</v>
      </c>
      <c r="C8" s="268">
        <v>19.600000000000001</v>
      </c>
      <c r="D8" s="267"/>
      <c r="E8" s="268">
        <v>30.8</v>
      </c>
    </row>
    <row r="9" spans="1:5" x14ac:dyDescent="0.35">
      <c r="A9" s="307"/>
      <c r="B9" s="243">
        <v>9.3000000000000007</v>
      </c>
      <c r="C9" s="266">
        <v>19.7</v>
      </c>
      <c r="D9" s="267"/>
      <c r="E9" s="266">
        <v>33.700000000000003</v>
      </c>
    </row>
    <row r="10" spans="1:5" x14ac:dyDescent="0.35">
      <c r="A10" s="308"/>
      <c r="B10" s="244">
        <v>8.4</v>
      </c>
      <c r="C10" s="265">
        <v>17.7</v>
      </c>
      <c r="D10" s="267"/>
      <c r="E10" s="265">
        <v>34.700000000000003</v>
      </c>
    </row>
    <row r="11" spans="1:5" x14ac:dyDescent="0.35">
      <c r="A11" s="240" t="s">
        <v>84</v>
      </c>
      <c r="B11" s="241">
        <f>AVERAGE(B4:B7)</f>
        <v>7.125</v>
      </c>
      <c r="C11" s="241">
        <f>AVERAGE(C4:C7)</f>
        <v>18.399999999999999</v>
      </c>
      <c r="E11" s="67">
        <f>AVERAGE(E4:E7)</f>
        <v>30.65</v>
      </c>
    </row>
    <row r="12" spans="1:5" x14ac:dyDescent="0.35">
      <c r="A12" s="35" t="s">
        <v>69</v>
      </c>
      <c r="B12" s="67">
        <f>AVERAGE(B8:B10)</f>
        <v>8.9</v>
      </c>
      <c r="C12" s="67">
        <f>AVERAGE(C8:C10)</f>
        <v>19</v>
      </c>
      <c r="E12" s="67">
        <f>AVERAGE(E8:E10)</f>
        <v>33.06666666666667</v>
      </c>
    </row>
    <row r="13" spans="1:5" x14ac:dyDescent="0.35">
      <c r="A13" s="35" t="s">
        <v>63</v>
      </c>
      <c r="B13" s="67">
        <f>STDEV(B4:B7)/SQRT(4)</f>
        <v>0.42500000000000177</v>
      </c>
      <c r="C13" s="67">
        <f>STDEV(C4:C7)/SQRT(4)</f>
        <v>0.17795130420052221</v>
      </c>
      <c r="E13" s="67">
        <f>STDEV(E4:E7)/SQRT(4)</f>
        <v>0.43684474740270557</v>
      </c>
    </row>
    <row r="14" spans="1:5" x14ac:dyDescent="0.35">
      <c r="A14" s="35" t="s">
        <v>62</v>
      </c>
      <c r="B14" s="67">
        <f>STDEV(B8:B10)/SQRT(3)</f>
        <v>0.26457513110645914</v>
      </c>
      <c r="C14" s="67">
        <f>STDEV(C8:C10)/SQRT(3)</f>
        <v>0.65064070986477152</v>
      </c>
      <c r="E14" s="67">
        <f>STDEV(E8:E10)/SQRT(3)</f>
        <v>1.1695203195232562</v>
      </c>
    </row>
    <row r="15" spans="1:5" x14ac:dyDescent="0.35">
      <c r="A15" s="35" t="s">
        <v>42</v>
      </c>
      <c r="B15" s="245">
        <f>_xlfn.T.TEST(B4:B7,B8:B10,2,2)</f>
        <v>2.3190039004305274E-2</v>
      </c>
      <c r="C15" s="245">
        <f>_xlfn.T.TEST(C4:C7,C8:C10,2,2)</f>
        <v>0.35109383087120805</v>
      </c>
      <c r="E15" s="245">
        <f>_xlfn.T.TEST(E4:E7,E8:E10,2,2)</f>
        <v>8.0722733833571661E-2</v>
      </c>
    </row>
  </sheetData>
  <mergeCells count="2">
    <mergeCell ref="A4:A7"/>
    <mergeCell ref="A8:A10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63"/>
  <sheetViews>
    <sheetView topLeftCell="A20" workbookViewId="0">
      <selection activeCell="E36" sqref="E36"/>
    </sheetView>
  </sheetViews>
  <sheetFormatPr defaultColWidth="8.81640625" defaultRowHeight="14.5" x14ac:dyDescent="0.35"/>
  <cols>
    <col min="1" max="1" width="17.6328125" customWidth="1"/>
    <col min="2" max="22" width="12" customWidth="1"/>
    <col min="23" max="37" width="13.6328125" bestFit="1" customWidth="1"/>
  </cols>
  <sheetData>
    <row r="1" spans="1:39" ht="15.5" x14ac:dyDescent="0.35">
      <c r="A1" s="7" t="s">
        <v>38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ht="15.5" x14ac:dyDescent="0.35">
      <c r="A2" s="10" t="s">
        <v>16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39" ht="16" thickBot="1" x14ac:dyDescent="0.4">
      <c r="A3" s="24" t="s">
        <v>125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</row>
    <row r="4" spans="1:39" x14ac:dyDescent="0.35">
      <c r="A4" s="120"/>
      <c r="B4" s="285" t="s">
        <v>85</v>
      </c>
      <c r="C4" s="286"/>
      <c r="D4" s="287"/>
      <c r="E4" s="285" t="s">
        <v>86</v>
      </c>
      <c r="F4" s="286"/>
      <c r="G4" s="287"/>
      <c r="H4" s="285" t="s">
        <v>87</v>
      </c>
      <c r="I4" s="286"/>
      <c r="J4" s="287"/>
      <c r="K4" s="285" t="s">
        <v>88</v>
      </c>
      <c r="L4" s="286"/>
      <c r="M4" s="287"/>
      <c r="N4" s="285" t="s">
        <v>89</v>
      </c>
      <c r="O4" s="286"/>
      <c r="P4" s="287"/>
      <c r="Q4" s="285" t="s">
        <v>90</v>
      </c>
      <c r="R4" s="286"/>
      <c r="S4" s="287"/>
    </row>
    <row r="5" spans="1:39" ht="15.5" x14ac:dyDescent="0.35">
      <c r="A5" s="121"/>
      <c r="B5" s="94" t="s">
        <v>98</v>
      </c>
      <c r="C5" s="73" t="s">
        <v>99</v>
      </c>
      <c r="D5" s="95" t="s">
        <v>100</v>
      </c>
      <c r="E5" s="103" t="s">
        <v>98</v>
      </c>
      <c r="F5" s="73" t="s">
        <v>99</v>
      </c>
      <c r="G5" s="95" t="s">
        <v>100</v>
      </c>
      <c r="H5" s="94" t="s">
        <v>98</v>
      </c>
      <c r="I5" s="73" t="s">
        <v>99</v>
      </c>
      <c r="J5" s="95" t="s">
        <v>100</v>
      </c>
      <c r="K5" s="94" t="s">
        <v>98</v>
      </c>
      <c r="L5" s="73" t="s">
        <v>99</v>
      </c>
      <c r="M5" s="95" t="s">
        <v>100</v>
      </c>
      <c r="N5" s="95" t="s">
        <v>98</v>
      </c>
      <c r="O5" s="94" t="s">
        <v>99</v>
      </c>
      <c r="P5" s="73" t="s">
        <v>100</v>
      </c>
      <c r="Q5" s="94" t="s">
        <v>98</v>
      </c>
      <c r="R5" s="73" t="s">
        <v>99</v>
      </c>
      <c r="S5" s="95" t="s">
        <v>100</v>
      </c>
    </row>
    <row r="6" spans="1:39" x14ac:dyDescent="0.35">
      <c r="A6" s="288" t="s">
        <v>2</v>
      </c>
      <c r="B6" s="104">
        <v>2.2676332500000003</v>
      </c>
      <c r="C6" s="74">
        <v>1.9631560000000001</v>
      </c>
      <c r="D6" s="105">
        <v>2.5721105</v>
      </c>
      <c r="E6" s="104">
        <v>0.64007625000000001</v>
      </c>
      <c r="F6" s="74">
        <v>0.5532087</v>
      </c>
      <c r="G6" s="105">
        <v>0.72694380000000003</v>
      </c>
      <c r="H6" s="104">
        <v>0.52992462500000004</v>
      </c>
      <c r="I6" s="74">
        <v>0.52865640000000003</v>
      </c>
      <c r="J6" s="105">
        <v>0.53119285000000005</v>
      </c>
      <c r="K6" s="104">
        <v>0.74230029999999991</v>
      </c>
      <c r="L6" s="74">
        <v>0.70583850000000004</v>
      </c>
      <c r="M6" s="105">
        <v>0.77876210000000001</v>
      </c>
      <c r="N6" s="105">
        <v>0.68747810000000009</v>
      </c>
      <c r="O6" s="104">
        <v>0.68130335000000009</v>
      </c>
      <c r="P6" s="74">
        <v>0.69365284999999999</v>
      </c>
      <c r="Q6" s="110">
        <v>0.9915925000000001</v>
      </c>
      <c r="R6" s="78">
        <v>0.1011963</v>
      </c>
      <c r="S6" s="111">
        <v>0.89039620000000008</v>
      </c>
      <c r="U6" s="9"/>
      <c r="V6" s="9"/>
      <c r="W6" s="9"/>
      <c r="X6" s="9"/>
      <c r="Y6" s="9"/>
      <c r="Z6" s="9"/>
      <c r="AA6" s="9"/>
    </row>
    <row r="7" spans="1:39" x14ac:dyDescent="0.35">
      <c r="A7" s="289"/>
      <c r="B7" s="106">
        <v>2.1079537500000001</v>
      </c>
      <c r="C7" s="11">
        <v>1.7365279999999998</v>
      </c>
      <c r="D7" s="107">
        <v>2.4793795000000003</v>
      </c>
      <c r="E7" s="106">
        <v>0.59693945000000004</v>
      </c>
      <c r="F7" s="11">
        <v>0.49101939999999999</v>
      </c>
      <c r="G7" s="107">
        <v>0.70285949999999997</v>
      </c>
      <c r="H7" s="106">
        <v>0.53220789999999996</v>
      </c>
      <c r="I7" s="11">
        <v>0.49062099999999997</v>
      </c>
      <c r="J7" s="107">
        <v>0.57379479999999994</v>
      </c>
      <c r="K7" s="106">
        <v>0.70768159999999991</v>
      </c>
      <c r="L7" s="11">
        <v>0.63799074999999994</v>
      </c>
      <c r="M7" s="107">
        <v>0.77737244999999999</v>
      </c>
      <c r="N7" s="107">
        <v>0.70204564999999985</v>
      </c>
      <c r="O7" s="106">
        <v>0.69662369999999996</v>
      </c>
      <c r="P7" s="11">
        <v>0.70746759999999997</v>
      </c>
      <c r="Q7" s="112">
        <v>0.82176969999999994</v>
      </c>
      <c r="R7" s="79">
        <v>0.12896725000000001</v>
      </c>
      <c r="S7" s="113">
        <v>0.69280244999999996</v>
      </c>
      <c r="U7" s="9"/>
      <c r="V7" s="9"/>
      <c r="W7" s="9"/>
      <c r="X7" s="9"/>
      <c r="Y7" s="9"/>
      <c r="Z7" s="9"/>
      <c r="AA7" s="9"/>
    </row>
    <row r="8" spans="1:39" x14ac:dyDescent="0.35">
      <c r="A8" s="289"/>
      <c r="B8" s="106">
        <v>2.1143832499999999</v>
      </c>
      <c r="C8" s="11">
        <v>1.9974349999999998</v>
      </c>
      <c r="D8" s="107">
        <v>2.2313315</v>
      </c>
      <c r="E8" s="106">
        <v>0.61276759999999997</v>
      </c>
      <c r="F8" s="11">
        <v>0.5773607999999999</v>
      </c>
      <c r="G8" s="107">
        <v>0.64817440000000004</v>
      </c>
      <c r="H8" s="106">
        <v>0.62944327499999997</v>
      </c>
      <c r="I8" s="11">
        <v>0.55422894999999994</v>
      </c>
      <c r="J8" s="107">
        <v>0.7046576</v>
      </c>
      <c r="K8" s="106">
        <v>0.71906334999999999</v>
      </c>
      <c r="L8" s="11">
        <v>0.71259384999999997</v>
      </c>
      <c r="M8" s="107">
        <v>0.72553285000000001</v>
      </c>
      <c r="N8" s="107">
        <v>0.7924100999999999</v>
      </c>
      <c r="O8" s="106">
        <v>0.77598655000000005</v>
      </c>
      <c r="P8" s="11">
        <v>0.80883364999999996</v>
      </c>
      <c r="Q8" s="112">
        <v>1.69847075</v>
      </c>
      <c r="R8" s="79">
        <v>0.14234924999999998</v>
      </c>
      <c r="S8" s="113">
        <v>1.5561215000000002</v>
      </c>
      <c r="U8" s="9"/>
      <c r="V8" s="9"/>
      <c r="W8" s="9"/>
      <c r="X8" s="9"/>
      <c r="Y8" s="9"/>
      <c r="Z8" s="9"/>
      <c r="AA8" s="9"/>
    </row>
    <row r="9" spans="1:39" ht="15.5" x14ac:dyDescent="0.35">
      <c r="A9" s="290"/>
      <c r="B9" s="108">
        <v>2.0818302499999999</v>
      </c>
      <c r="C9" s="75">
        <v>1.7500685</v>
      </c>
      <c r="D9" s="109">
        <v>2.413592</v>
      </c>
      <c r="E9" s="108">
        <v>0.58914084999999994</v>
      </c>
      <c r="F9" s="75">
        <v>0.49502590000000002</v>
      </c>
      <c r="G9" s="109">
        <v>0.68325579999999997</v>
      </c>
      <c r="H9" s="108">
        <v>0.499804425</v>
      </c>
      <c r="I9" s="75">
        <v>0.52049005000000004</v>
      </c>
      <c r="J9" s="109">
        <v>0.47911880000000001</v>
      </c>
      <c r="K9" s="108">
        <v>0.79071742499999997</v>
      </c>
      <c r="L9" s="75">
        <v>0.79037334999999997</v>
      </c>
      <c r="M9" s="109">
        <v>0.79106149999999997</v>
      </c>
      <c r="N9" s="109">
        <v>0.69938919999999993</v>
      </c>
      <c r="O9" s="108">
        <v>0.69839065</v>
      </c>
      <c r="P9" s="75">
        <v>0.70038774999999998</v>
      </c>
      <c r="Q9" s="114">
        <v>5.5389399999999998E-2</v>
      </c>
      <c r="R9" s="80">
        <v>5.5389399999999998E-2</v>
      </c>
      <c r="S9" s="115">
        <v>0</v>
      </c>
      <c r="U9" s="9"/>
      <c r="V9" s="9"/>
      <c r="W9" s="9"/>
      <c r="X9" s="9"/>
      <c r="Y9" s="9"/>
      <c r="Z9" s="9"/>
      <c r="AA9" s="9"/>
    </row>
    <row r="10" spans="1:39" x14ac:dyDescent="0.35">
      <c r="A10" s="122" t="s">
        <v>15</v>
      </c>
      <c r="B10" s="96">
        <f t="shared" ref="B10:S10" si="0">AVERAGE(B6:B9)</f>
        <v>2.142950125</v>
      </c>
      <c r="C10" s="76">
        <f t="shared" si="0"/>
        <v>1.861796875</v>
      </c>
      <c r="D10" s="97">
        <f t="shared" si="0"/>
        <v>2.4241033750000001</v>
      </c>
      <c r="E10" s="96">
        <f t="shared" si="0"/>
        <v>0.60973103750000002</v>
      </c>
      <c r="F10" s="76">
        <f t="shared" si="0"/>
        <v>0.52915369999999995</v>
      </c>
      <c r="G10" s="97">
        <f t="shared" si="0"/>
        <v>0.69030837499999997</v>
      </c>
      <c r="H10" s="96">
        <f t="shared" si="0"/>
        <v>0.54784505624999991</v>
      </c>
      <c r="I10" s="76">
        <f t="shared" si="0"/>
        <v>0.52349909999999999</v>
      </c>
      <c r="J10" s="97">
        <f t="shared" si="0"/>
        <v>0.57219101250000004</v>
      </c>
      <c r="K10" s="96">
        <f t="shared" si="0"/>
        <v>0.73994066874999997</v>
      </c>
      <c r="L10" s="76">
        <f t="shared" si="0"/>
        <v>0.71169911249999995</v>
      </c>
      <c r="M10" s="97">
        <f t="shared" si="0"/>
        <v>0.768182225</v>
      </c>
      <c r="N10" s="97">
        <f>AVERAGE(N6:N9)</f>
        <v>0.72033076249999994</v>
      </c>
      <c r="O10" s="96">
        <f>AVERAGE(O6:O9)</f>
        <v>0.7130760625</v>
      </c>
      <c r="P10" s="76">
        <f>AVERAGE(P6:P9)</f>
        <v>0.7275854625</v>
      </c>
      <c r="Q10" s="96">
        <f t="shared" si="0"/>
        <v>0.89180558750000005</v>
      </c>
      <c r="R10" s="76">
        <f t="shared" si="0"/>
        <v>0.10697554999999999</v>
      </c>
      <c r="S10" s="97">
        <f t="shared" si="0"/>
        <v>0.78483003750000002</v>
      </c>
      <c r="U10" s="9"/>
      <c r="V10" s="9"/>
      <c r="W10" s="9"/>
      <c r="X10" s="9"/>
      <c r="Y10" s="9"/>
      <c r="Z10" s="9"/>
      <c r="AA10" s="9"/>
    </row>
    <row r="11" spans="1:39" x14ac:dyDescent="0.35">
      <c r="A11" s="123" t="s">
        <v>13</v>
      </c>
      <c r="B11" s="98">
        <f t="shared" ref="B11:S11" si="1">STDEV(B6:B9)/SQRT(4)</f>
        <v>4.2152830460705309E-2</v>
      </c>
      <c r="C11" s="77">
        <f t="shared" si="1"/>
        <v>6.8827619212897567E-2</v>
      </c>
      <c r="D11" s="99">
        <f t="shared" si="1"/>
        <v>7.2014491505290976E-2</v>
      </c>
      <c r="E11" s="98">
        <f t="shared" si="1"/>
        <v>1.1245862815356725E-2</v>
      </c>
      <c r="F11" s="77">
        <f t="shared" si="1"/>
        <v>2.1450522691261683E-2</v>
      </c>
      <c r="G11" s="99">
        <f t="shared" si="1"/>
        <v>1.6645058744082529E-2</v>
      </c>
      <c r="H11" s="98">
        <f t="shared" si="1"/>
        <v>2.8183674449706122E-2</v>
      </c>
      <c r="I11" s="77">
        <f t="shared" si="1"/>
        <v>1.3105168401006903E-2</v>
      </c>
      <c r="J11" s="99">
        <f t="shared" si="1"/>
        <v>4.8212424925411786E-2</v>
      </c>
      <c r="K11" s="98">
        <f t="shared" si="1"/>
        <v>1.8394647748992601E-2</v>
      </c>
      <c r="L11" s="77">
        <f t="shared" si="1"/>
        <v>3.1168501304344207E-2</v>
      </c>
      <c r="M11" s="99">
        <f t="shared" si="1"/>
        <v>1.4545401343673593E-2</v>
      </c>
      <c r="N11" s="99">
        <f>STDEV(N6:N9)/SQRT(4)</f>
        <v>2.4234312291420028E-2</v>
      </c>
      <c r="O11" s="98">
        <f>STDEV(O6:O9)/SQRT(4)</f>
        <v>2.1318177433866697E-2</v>
      </c>
      <c r="P11" s="77">
        <f>STDEV(P6:P9)/SQRT(4)</f>
        <v>2.7229172652249081E-2</v>
      </c>
      <c r="Q11" s="98">
        <f t="shared" si="1"/>
        <v>0.3372885975624067</v>
      </c>
      <c r="R11" s="77">
        <f t="shared" si="1"/>
        <v>1.9212548249700853E-2</v>
      </c>
      <c r="S11" s="99">
        <f t="shared" si="1"/>
        <v>0.32021633304867603</v>
      </c>
      <c r="U11" s="9"/>
      <c r="V11" s="9"/>
      <c r="W11" s="9"/>
      <c r="X11" s="9"/>
      <c r="Y11" s="9"/>
      <c r="Z11" s="9"/>
      <c r="AA11" s="9"/>
    </row>
    <row r="12" spans="1:39" ht="15.5" x14ac:dyDescent="0.35">
      <c r="A12" s="288" t="s">
        <v>21</v>
      </c>
      <c r="B12" s="104">
        <v>2.450396</v>
      </c>
      <c r="C12" s="74">
        <v>2.1157275000000002</v>
      </c>
      <c r="D12" s="105">
        <v>2.7850644999999998</v>
      </c>
      <c r="E12" s="104">
        <v>0.69082505000000005</v>
      </c>
      <c r="F12" s="74">
        <v>0.59521935000000004</v>
      </c>
      <c r="G12" s="105">
        <v>0.78643075000000007</v>
      </c>
      <c r="H12" s="104">
        <v>0.56267794999999998</v>
      </c>
      <c r="I12" s="74">
        <v>0.55718730000000005</v>
      </c>
      <c r="J12" s="105">
        <v>0.56816859999999991</v>
      </c>
      <c r="K12" s="104">
        <v>0.80533100000000002</v>
      </c>
      <c r="L12" s="74">
        <v>0.79566819999999994</v>
      </c>
      <c r="M12" s="105">
        <v>0.81499379999999999</v>
      </c>
      <c r="N12" s="105">
        <v>0.68255462499999997</v>
      </c>
      <c r="O12" s="104">
        <v>0.67472369999999993</v>
      </c>
      <c r="P12" s="74">
        <v>0.69038555000000001</v>
      </c>
      <c r="Q12" s="116">
        <v>0.84016455000000001</v>
      </c>
      <c r="R12" s="82">
        <v>0.20875555000000001</v>
      </c>
      <c r="S12" s="117">
        <v>0.631409</v>
      </c>
      <c r="U12" s="9"/>
      <c r="V12" s="9"/>
      <c r="W12" s="9"/>
      <c r="X12" s="9"/>
      <c r="Y12" s="9"/>
      <c r="Z12" s="9"/>
      <c r="AA12" s="9"/>
    </row>
    <row r="13" spans="1:39" x14ac:dyDescent="0.35">
      <c r="A13" s="289"/>
      <c r="B13" s="106">
        <v>2.5436035000000001</v>
      </c>
      <c r="C13" s="11">
        <v>2.341167</v>
      </c>
      <c r="D13" s="107">
        <v>2.7460399999999998</v>
      </c>
      <c r="E13" s="106">
        <v>0.71659105000000012</v>
      </c>
      <c r="F13" s="11">
        <v>0.65878900000000007</v>
      </c>
      <c r="G13" s="107">
        <v>0.77439309999999995</v>
      </c>
      <c r="H13" s="106">
        <v>0.59166927499999999</v>
      </c>
      <c r="I13" s="11">
        <v>0.58133745000000003</v>
      </c>
      <c r="J13" s="107">
        <v>0.60200109999999996</v>
      </c>
      <c r="K13" s="106">
        <v>0.82968344999999999</v>
      </c>
      <c r="L13" s="11">
        <v>0.74531385000000006</v>
      </c>
      <c r="M13" s="107">
        <v>0.91405305000000003</v>
      </c>
      <c r="N13" s="107">
        <v>0.68015185000000011</v>
      </c>
      <c r="O13" s="106">
        <v>0.67570980000000003</v>
      </c>
      <c r="P13" s="11">
        <v>0.68459390000000009</v>
      </c>
      <c r="Q13" s="112">
        <v>2.7254178499999999</v>
      </c>
      <c r="R13" s="79">
        <v>0.67861185000000002</v>
      </c>
      <c r="S13" s="113">
        <v>2.0468060000000001</v>
      </c>
      <c r="U13" s="9"/>
      <c r="V13" s="9"/>
      <c r="W13" s="9"/>
      <c r="X13" s="9"/>
      <c r="Y13" s="9"/>
      <c r="Z13" s="9"/>
      <c r="AA13" s="9"/>
    </row>
    <row r="14" spans="1:39" x14ac:dyDescent="0.35">
      <c r="A14" s="289"/>
      <c r="B14" s="106">
        <v>2.4866727499999999</v>
      </c>
      <c r="C14" s="11">
        <v>2.277822</v>
      </c>
      <c r="D14" s="107">
        <v>2.6955235000000002</v>
      </c>
      <c r="E14" s="106">
        <v>0.701412225</v>
      </c>
      <c r="F14" s="11">
        <v>0.64159949999999999</v>
      </c>
      <c r="G14" s="107">
        <v>0.76122495000000001</v>
      </c>
      <c r="H14" s="106">
        <v>0.56556592500000002</v>
      </c>
      <c r="I14" s="11">
        <v>0.58897734999999996</v>
      </c>
      <c r="J14" s="107">
        <v>0.54215449999999998</v>
      </c>
      <c r="K14" s="106">
        <v>0.88067052499999998</v>
      </c>
      <c r="L14" s="11">
        <v>0.85319459999999991</v>
      </c>
      <c r="M14" s="107">
        <v>0.90814645000000005</v>
      </c>
      <c r="N14" s="107">
        <v>0.68519302500000001</v>
      </c>
      <c r="O14" s="106">
        <v>0.67999604999999996</v>
      </c>
      <c r="P14" s="11">
        <v>0.69039000000000006</v>
      </c>
      <c r="Q14" s="112">
        <v>1.2135619500000001</v>
      </c>
      <c r="R14" s="79">
        <v>0.37054445000000003</v>
      </c>
      <c r="S14" s="113">
        <v>0.84301749999999998</v>
      </c>
      <c r="U14" s="9"/>
      <c r="V14" s="9"/>
      <c r="W14" s="9"/>
      <c r="X14" s="9"/>
      <c r="Y14" s="9"/>
      <c r="Z14" s="9"/>
      <c r="AA14" s="9"/>
    </row>
    <row r="15" spans="1:39" x14ac:dyDescent="0.35">
      <c r="A15" s="290"/>
      <c r="B15" s="108">
        <v>2.17681075</v>
      </c>
      <c r="C15" s="75">
        <v>1.8301690000000002</v>
      </c>
      <c r="D15" s="109">
        <v>2.5234524999999999</v>
      </c>
      <c r="E15" s="108">
        <v>0.61425544999999993</v>
      </c>
      <c r="F15" s="75">
        <v>0.5159395</v>
      </c>
      <c r="G15" s="109">
        <v>0.71257139999999997</v>
      </c>
      <c r="H15" s="108">
        <v>0.58315527499999997</v>
      </c>
      <c r="I15" s="75">
        <v>0.66280349999999999</v>
      </c>
      <c r="J15" s="109">
        <v>0.50350705000000007</v>
      </c>
      <c r="K15" s="108">
        <v>0.68410842500000002</v>
      </c>
      <c r="L15" s="75">
        <v>0.61964525000000004</v>
      </c>
      <c r="M15" s="109">
        <v>0.7485716</v>
      </c>
      <c r="N15" s="109">
        <v>0.68747617499999991</v>
      </c>
      <c r="O15" s="108">
        <v>0.68398844999999997</v>
      </c>
      <c r="P15" s="75">
        <v>0.69096389999999996</v>
      </c>
      <c r="Q15" s="118">
        <v>1.62792205</v>
      </c>
      <c r="R15" s="83">
        <v>0.30236055000000001</v>
      </c>
      <c r="S15" s="119">
        <v>1.3255615000000001</v>
      </c>
      <c r="U15" s="9"/>
      <c r="V15" s="9"/>
      <c r="W15" s="9"/>
      <c r="X15" s="9"/>
      <c r="Y15" s="9"/>
      <c r="Z15" s="9"/>
      <c r="AA15" s="9"/>
    </row>
    <row r="16" spans="1:39" x14ac:dyDescent="0.35">
      <c r="A16" s="122" t="s">
        <v>12</v>
      </c>
      <c r="B16" s="96">
        <f t="shared" ref="B16:S16" si="2">AVERAGE(B12:B15)</f>
        <v>2.4143707499999998</v>
      </c>
      <c r="C16" s="76">
        <f t="shared" si="2"/>
        <v>2.1412213750000002</v>
      </c>
      <c r="D16" s="97">
        <f t="shared" si="2"/>
        <v>2.6875201249999998</v>
      </c>
      <c r="E16" s="96">
        <f t="shared" si="2"/>
        <v>0.68077094375000002</v>
      </c>
      <c r="F16" s="76">
        <f t="shared" si="2"/>
        <v>0.60288683750000005</v>
      </c>
      <c r="G16" s="97">
        <f t="shared" si="2"/>
        <v>0.75865505</v>
      </c>
      <c r="H16" s="96">
        <f t="shared" si="2"/>
        <v>0.57576710625000005</v>
      </c>
      <c r="I16" s="76">
        <f t="shared" si="2"/>
        <v>0.59757640000000001</v>
      </c>
      <c r="J16" s="97">
        <f t="shared" si="2"/>
        <v>0.55395781249999998</v>
      </c>
      <c r="K16" s="96">
        <f t="shared" si="2"/>
        <v>0.79994834999999997</v>
      </c>
      <c r="L16" s="76">
        <f t="shared" si="2"/>
        <v>0.75345547499999999</v>
      </c>
      <c r="M16" s="97">
        <f t="shared" si="2"/>
        <v>0.84644122499999996</v>
      </c>
      <c r="N16" s="97">
        <f>AVERAGE(N12:N15)</f>
        <v>0.68384391874999995</v>
      </c>
      <c r="O16" s="96">
        <f>AVERAGE(O12:O15)</f>
        <v>0.67860450000000005</v>
      </c>
      <c r="P16" s="76">
        <f>AVERAGE(P12:P15)</f>
        <v>0.68908333750000006</v>
      </c>
      <c r="Q16" s="96">
        <f t="shared" si="2"/>
        <v>1.6017665999999999</v>
      </c>
      <c r="R16" s="76">
        <f t="shared" si="2"/>
        <v>0.39006810000000003</v>
      </c>
      <c r="S16" s="97">
        <f t="shared" si="2"/>
        <v>1.2116985</v>
      </c>
      <c r="U16" s="9"/>
      <c r="V16" s="9"/>
      <c r="W16" s="9"/>
      <c r="X16" s="9"/>
      <c r="Y16" s="9"/>
      <c r="Z16" s="9"/>
      <c r="AA16" s="9"/>
    </row>
    <row r="17" spans="1:54" x14ac:dyDescent="0.35">
      <c r="A17" s="123" t="s">
        <v>13</v>
      </c>
      <c r="B17" s="98">
        <f t="shared" ref="B17:S17" si="3">STDEV(B12:B15)/SQRT(4)</f>
        <v>8.147660968754826E-2</v>
      </c>
      <c r="C17" s="77">
        <f t="shared" si="3"/>
        <v>0.11403270779425795</v>
      </c>
      <c r="D17" s="99">
        <f t="shared" si="3"/>
        <v>5.7678505852619175E-2</v>
      </c>
      <c r="E17" s="98">
        <f t="shared" si="3"/>
        <v>2.2793526977147639E-2</v>
      </c>
      <c r="F17" s="77">
        <f t="shared" si="3"/>
        <v>3.1940507031193797E-2</v>
      </c>
      <c r="G17" s="99">
        <f t="shared" si="3"/>
        <v>1.620052188363337E-2</v>
      </c>
      <c r="H17" s="98">
        <f t="shared" si="3"/>
        <v>6.9693024439574664E-3</v>
      </c>
      <c r="I17" s="77">
        <f t="shared" si="3"/>
        <v>2.2773341745750655E-2</v>
      </c>
      <c r="J17" s="99">
        <f t="shared" si="3"/>
        <v>2.0806051960070539E-2</v>
      </c>
      <c r="K17" s="98">
        <f t="shared" si="3"/>
        <v>4.1681437568947426E-2</v>
      </c>
      <c r="L17" s="77">
        <f t="shared" si="3"/>
        <v>4.9750435157127536E-2</v>
      </c>
      <c r="M17" s="99">
        <f t="shared" si="3"/>
        <v>3.973484796005318E-2</v>
      </c>
      <c r="N17" s="99">
        <f>STDEV(N12:N15)/SQRT(4)</f>
        <v>1.589209005762704E-3</v>
      </c>
      <c r="O17" s="98">
        <f>STDEV(O12:O15)/SQRT(4)</f>
        <v>2.1284428137138193E-3</v>
      </c>
      <c r="P17" s="77">
        <f>STDEV(P12:P15)/SQRT(4)</f>
        <v>1.5026279387258584E-3</v>
      </c>
      <c r="Q17" s="98">
        <f t="shared" si="3"/>
        <v>0.40763717241736458</v>
      </c>
      <c r="R17" s="77">
        <f t="shared" si="3"/>
        <v>0.10173721200880322</v>
      </c>
      <c r="S17" s="99">
        <f t="shared" si="3"/>
        <v>0.31398393044025097</v>
      </c>
      <c r="U17" s="9"/>
      <c r="V17" s="9"/>
      <c r="W17" s="9"/>
      <c r="X17" s="9"/>
      <c r="Y17" s="9"/>
      <c r="Z17" s="9"/>
      <c r="AA17" s="9"/>
    </row>
    <row r="18" spans="1:54" ht="15" thickBot="1" x14ac:dyDescent="0.4">
      <c r="A18" s="124" t="s">
        <v>14</v>
      </c>
      <c r="B18" s="100">
        <f t="shared" ref="B18:S18" si="4">_xlfn.T.TEST(B6:B9,B12:B15,2,2)</f>
        <v>2.5323986684392057E-2</v>
      </c>
      <c r="C18" s="101">
        <f t="shared" si="4"/>
        <v>8.0714758687308041E-2</v>
      </c>
      <c r="D18" s="102">
        <f t="shared" si="4"/>
        <v>2.8991338170599873E-2</v>
      </c>
      <c r="E18" s="100">
        <f t="shared" si="4"/>
        <v>3.1370137918463929E-2</v>
      </c>
      <c r="F18" s="101">
        <f t="shared" si="4"/>
        <v>0.10378375118061695</v>
      </c>
      <c r="G18" s="102">
        <f t="shared" si="4"/>
        <v>2.5863718058273016E-2</v>
      </c>
      <c r="H18" s="100">
        <f t="shared" si="4"/>
        <v>0.37331618957717289</v>
      </c>
      <c r="I18" s="101">
        <f t="shared" si="4"/>
        <v>3.0381402887428789E-2</v>
      </c>
      <c r="J18" s="102">
        <f t="shared" si="4"/>
        <v>0.74027316932859089</v>
      </c>
      <c r="K18" s="100">
        <f t="shared" si="4"/>
        <v>0.23586376304939935</v>
      </c>
      <c r="L18" s="101">
        <f t="shared" si="4"/>
        <v>0.50362282530901026</v>
      </c>
      <c r="M18" s="102">
        <f t="shared" si="4"/>
        <v>0.1138678850360455</v>
      </c>
      <c r="N18" s="102">
        <f>_xlfn.T.TEST(N6:N9,N12:N15,2,2)</f>
        <v>0.18368918951496849</v>
      </c>
      <c r="O18" s="100">
        <f>_xlfn.T.TEST(O6:O9,O12:O15,2,2)</f>
        <v>0.1587406197687603</v>
      </c>
      <c r="P18" s="101">
        <f>_xlfn.T.TEST(P6:P9,P12:P15,2,2)</f>
        <v>0.20769193464251617</v>
      </c>
      <c r="Q18" s="100">
        <f t="shared" si="4"/>
        <v>0.22818991113206691</v>
      </c>
      <c r="R18" s="101">
        <f t="shared" si="4"/>
        <v>3.3993485598071402E-2</v>
      </c>
      <c r="S18" s="102">
        <f t="shared" si="4"/>
        <v>0.37793281764890979</v>
      </c>
      <c r="U18" s="9"/>
      <c r="V18" s="9"/>
      <c r="W18" s="9"/>
      <c r="X18" s="9"/>
      <c r="Y18" s="9"/>
      <c r="Z18" s="9"/>
      <c r="AA18" s="9"/>
    </row>
    <row r="19" spans="1:54" x14ac:dyDescent="0.35"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14"/>
      <c r="R19" s="14"/>
      <c r="S19" s="14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</row>
    <row r="20" spans="1:54" ht="15" thickBot="1" x14ac:dyDescent="0.4">
      <c r="A20" s="24" t="s">
        <v>17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14"/>
      <c r="R20" s="14"/>
      <c r="S20" s="14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</row>
    <row r="21" spans="1:54" x14ac:dyDescent="0.35">
      <c r="A21" s="120"/>
      <c r="B21" s="285" t="s">
        <v>91</v>
      </c>
      <c r="C21" s="286"/>
      <c r="D21" s="287"/>
      <c r="E21" s="285" t="s">
        <v>92</v>
      </c>
      <c r="F21" s="286"/>
      <c r="G21" s="287"/>
      <c r="H21" s="285" t="s">
        <v>93</v>
      </c>
      <c r="I21" s="286"/>
      <c r="J21" s="287"/>
      <c r="K21" s="285" t="s">
        <v>94</v>
      </c>
      <c r="L21" s="286"/>
      <c r="M21" s="287"/>
      <c r="N21" s="285" t="s">
        <v>95</v>
      </c>
      <c r="O21" s="286"/>
      <c r="P21" s="287"/>
      <c r="Q21" s="285" t="s">
        <v>96</v>
      </c>
      <c r="R21" s="286"/>
      <c r="S21" s="287"/>
      <c r="T21" s="285" t="s">
        <v>97</v>
      </c>
      <c r="U21" s="286"/>
      <c r="V21" s="287"/>
    </row>
    <row r="22" spans="1:54" x14ac:dyDescent="0.35">
      <c r="A22" s="125"/>
      <c r="B22" s="128" t="s">
        <v>98</v>
      </c>
      <c r="C22" s="93" t="s">
        <v>99</v>
      </c>
      <c r="D22" s="129" t="s">
        <v>100</v>
      </c>
      <c r="E22" s="128" t="s">
        <v>98</v>
      </c>
      <c r="F22" s="93" t="s">
        <v>99</v>
      </c>
      <c r="G22" s="129" t="s">
        <v>100</v>
      </c>
      <c r="H22" s="128" t="s">
        <v>98</v>
      </c>
      <c r="I22" s="93" t="s">
        <v>99</v>
      </c>
      <c r="J22" s="129" t="s">
        <v>100</v>
      </c>
      <c r="K22" s="128" t="s">
        <v>98</v>
      </c>
      <c r="L22" s="93" t="s">
        <v>99</v>
      </c>
      <c r="M22" s="129" t="s">
        <v>100</v>
      </c>
      <c r="N22" s="128" t="s">
        <v>98</v>
      </c>
      <c r="O22" s="93" t="s">
        <v>99</v>
      </c>
      <c r="P22" s="129" t="s">
        <v>100</v>
      </c>
      <c r="Q22" s="128" t="s">
        <v>98</v>
      </c>
      <c r="R22" s="93" t="s">
        <v>99</v>
      </c>
      <c r="S22" s="129" t="s">
        <v>100</v>
      </c>
      <c r="T22" s="128" t="s">
        <v>98</v>
      </c>
      <c r="U22" s="93" t="s">
        <v>99</v>
      </c>
      <c r="V22" s="129" t="s">
        <v>100</v>
      </c>
    </row>
    <row r="23" spans="1:54" ht="15.5" x14ac:dyDescent="0.35">
      <c r="A23" s="288" t="s">
        <v>2</v>
      </c>
      <c r="B23" s="130">
        <v>13664</v>
      </c>
      <c r="C23" s="85">
        <v>4632.5</v>
      </c>
      <c r="D23" s="131">
        <v>9031.5</v>
      </c>
      <c r="E23" s="130">
        <v>17304</v>
      </c>
      <c r="F23" s="85">
        <v>5378.5</v>
      </c>
      <c r="G23" s="131">
        <v>11925.5</v>
      </c>
      <c r="H23" s="130">
        <v>27921</v>
      </c>
      <c r="I23" s="85">
        <v>1801.5</v>
      </c>
      <c r="J23" s="131">
        <v>26119.5</v>
      </c>
      <c r="K23" s="136"/>
      <c r="L23" s="88"/>
      <c r="M23" s="137"/>
      <c r="N23" s="116"/>
      <c r="O23" s="82"/>
      <c r="P23" s="117"/>
      <c r="Q23" s="130">
        <v>101.49307999999999</v>
      </c>
      <c r="R23" s="88">
        <v>22.276885</v>
      </c>
      <c r="S23" s="131">
        <v>79.216194999999999</v>
      </c>
      <c r="T23" s="110">
        <v>1.242042E-2</v>
      </c>
      <c r="U23" s="78">
        <v>1.1512135E-2</v>
      </c>
      <c r="V23" s="111">
        <v>1.3328705E-2</v>
      </c>
      <c r="W23" s="14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</row>
    <row r="24" spans="1:54" x14ac:dyDescent="0.35">
      <c r="A24" s="289"/>
      <c r="B24" s="132">
        <v>20011.5</v>
      </c>
      <c r="C24" s="86">
        <v>4708.5</v>
      </c>
      <c r="D24" s="133">
        <v>15303</v>
      </c>
      <c r="E24" s="132">
        <v>22549</v>
      </c>
      <c r="F24" s="86">
        <v>6152.5</v>
      </c>
      <c r="G24" s="133">
        <v>16396.5</v>
      </c>
      <c r="H24" s="132">
        <v>6096</v>
      </c>
      <c r="I24" s="86">
        <v>592</v>
      </c>
      <c r="J24" s="133">
        <v>5504</v>
      </c>
      <c r="K24" s="132">
        <v>3730.4742765000001</v>
      </c>
      <c r="L24" s="86">
        <v>16.795776500000002</v>
      </c>
      <c r="M24" s="133">
        <v>3713.6785</v>
      </c>
      <c r="N24" s="112">
        <v>0.16316367500000001</v>
      </c>
      <c r="O24" s="79">
        <v>0.1247118</v>
      </c>
      <c r="P24" s="113">
        <v>0.20161555</v>
      </c>
      <c r="Q24" s="132">
        <v>143.92149499999999</v>
      </c>
      <c r="R24" s="86">
        <v>21.265545000000003</v>
      </c>
      <c r="S24" s="133">
        <v>122.65594999999999</v>
      </c>
      <c r="T24" s="112">
        <v>1.273841E-2</v>
      </c>
      <c r="U24" s="79">
        <v>1.1933945E-2</v>
      </c>
      <c r="V24" s="113">
        <v>1.3542874999999999E-2</v>
      </c>
      <c r="W24" s="14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</row>
    <row r="25" spans="1:54" x14ac:dyDescent="0.35">
      <c r="A25" s="289"/>
      <c r="B25" s="132">
        <v>12751</v>
      </c>
      <c r="C25" s="86">
        <v>4027.5</v>
      </c>
      <c r="D25" s="133">
        <v>8723.5</v>
      </c>
      <c r="E25" s="132">
        <v>16052.5</v>
      </c>
      <c r="F25" s="86">
        <v>3865.5</v>
      </c>
      <c r="G25" s="133">
        <v>12187</v>
      </c>
      <c r="H25" s="132">
        <v>6893.5</v>
      </c>
      <c r="I25" s="86">
        <v>1035.5</v>
      </c>
      <c r="J25" s="133">
        <v>5858</v>
      </c>
      <c r="K25" s="132">
        <v>2800.2031740000002</v>
      </c>
      <c r="L25" s="86">
        <v>80.908673999999991</v>
      </c>
      <c r="M25" s="133">
        <v>2719.2945</v>
      </c>
      <c r="N25" s="112">
        <v>0.17969887499999998</v>
      </c>
      <c r="O25" s="79">
        <v>0.14990255</v>
      </c>
      <c r="P25" s="113">
        <v>0.20949519999999999</v>
      </c>
      <c r="Q25" s="132">
        <v>141.25653499999999</v>
      </c>
      <c r="R25" s="86">
        <v>28.438009999999998</v>
      </c>
      <c r="S25" s="133">
        <v>112.81852499999999</v>
      </c>
      <c r="T25" s="112">
        <v>1.2984772499999998E-2</v>
      </c>
      <c r="U25" s="79">
        <v>1.3211464999999999E-2</v>
      </c>
      <c r="V25" s="113">
        <v>1.275808E-2</v>
      </c>
      <c r="W25" s="14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</row>
    <row r="26" spans="1:54" x14ac:dyDescent="0.35">
      <c r="A26" s="290"/>
      <c r="B26" s="134">
        <v>8373</v>
      </c>
      <c r="C26" s="87">
        <v>1466.5</v>
      </c>
      <c r="D26" s="135">
        <v>6906.5</v>
      </c>
      <c r="E26" s="134">
        <v>22980</v>
      </c>
      <c r="F26" s="87">
        <v>8192</v>
      </c>
      <c r="G26" s="135">
        <v>14788</v>
      </c>
      <c r="H26" s="134">
        <v>6672.5</v>
      </c>
      <c r="I26" s="87">
        <v>868.5</v>
      </c>
      <c r="J26" s="135">
        <v>5804</v>
      </c>
      <c r="K26" s="134">
        <v>1999.96441</v>
      </c>
      <c r="L26" s="87">
        <v>119.19591</v>
      </c>
      <c r="M26" s="135">
        <v>1880.7685000000001</v>
      </c>
      <c r="N26" s="118">
        <v>0.16042515000000002</v>
      </c>
      <c r="O26" s="83">
        <v>0.1344448</v>
      </c>
      <c r="P26" s="119">
        <v>0.1864055</v>
      </c>
      <c r="Q26" s="134">
        <v>128.20271500000001</v>
      </c>
      <c r="R26" s="87">
        <v>37.900890000000004</v>
      </c>
      <c r="S26" s="135">
        <v>90.301825000000008</v>
      </c>
      <c r="T26" s="118">
        <v>1.1300019750000001E-2</v>
      </c>
      <c r="U26" s="83">
        <v>9.9474695000000002E-3</v>
      </c>
      <c r="V26" s="119">
        <v>1.265257E-2</v>
      </c>
      <c r="W26" s="14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</row>
    <row r="27" spans="1:54" x14ac:dyDescent="0.35">
      <c r="A27" s="126" t="s">
        <v>18</v>
      </c>
      <c r="B27" s="130">
        <f t="shared" ref="B27:V27" si="5">AVERAGE(B23:B26)</f>
        <v>13699.875</v>
      </c>
      <c r="C27" s="85">
        <f t="shared" si="5"/>
        <v>3708.75</v>
      </c>
      <c r="D27" s="131">
        <f t="shared" si="5"/>
        <v>9991.125</v>
      </c>
      <c r="E27" s="130">
        <f t="shared" si="5"/>
        <v>19721.375</v>
      </c>
      <c r="F27" s="85">
        <f t="shared" si="5"/>
        <v>5897.125</v>
      </c>
      <c r="G27" s="131">
        <f t="shared" si="5"/>
        <v>13824.25</v>
      </c>
      <c r="H27" s="130">
        <f t="shared" si="5"/>
        <v>11895.75</v>
      </c>
      <c r="I27" s="85">
        <f t="shared" si="5"/>
        <v>1074.375</v>
      </c>
      <c r="J27" s="131">
        <f t="shared" si="5"/>
        <v>10821.375</v>
      </c>
      <c r="K27" s="130">
        <f t="shared" si="5"/>
        <v>2843.5472868333331</v>
      </c>
      <c r="L27" s="85">
        <f t="shared" si="5"/>
        <v>72.300120166666659</v>
      </c>
      <c r="M27" s="131">
        <f t="shared" si="5"/>
        <v>2771.2471666666665</v>
      </c>
      <c r="N27" s="138">
        <f t="shared" si="5"/>
        <v>0.16776256666666667</v>
      </c>
      <c r="O27" s="81">
        <f t="shared" si="5"/>
        <v>0.13635305</v>
      </c>
      <c r="P27" s="139">
        <f t="shared" si="5"/>
        <v>0.19917208333333333</v>
      </c>
      <c r="Q27" s="130">
        <f t="shared" si="5"/>
        <v>128.71845625</v>
      </c>
      <c r="R27" s="89">
        <f t="shared" si="5"/>
        <v>27.470332500000001</v>
      </c>
      <c r="S27" s="131">
        <f t="shared" si="5"/>
        <v>101.24812374999999</v>
      </c>
      <c r="T27" s="110">
        <f t="shared" si="5"/>
        <v>1.23609055625E-2</v>
      </c>
      <c r="U27" s="78">
        <f t="shared" si="5"/>
        <v>1.1651253625E-2</v>
      </c>
      <c r="V27" s="111">
        <f t="shared" si="5"/>
        <v>1.30705575E-2</v>
      </c>
      <c r="W27" s="8"/>
      <c r="X27" s="8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</row>
    <row r="28" spans="1:54" x14ac:dyDescent="0.35">
      <c r="A28" s="127" t="s">
        <v>13</v>
      </c>
      <c r="B28" s="134">
        <f t="shared" ref="B28:J28" si="6">STDEV(B23:B26)/SQRT(4)</f>
        <v>2399.893368941976</v>
      </c>
      <c r="C28" s="87">
        <f t="shared" si="6"/>
        <v>762.78550665745263</v>
      </c>
      <c r="D28" s="135">
        <f t="shared" si="6"/>
        <v>1831.6358964847971</v>
      </c>
      <c r="E28" s="134">
        <f t="shared" si="6"/>
        <v>1777.602451044196</v>
      </c>
      <c r="F28" s="87">
        <f t="shared" si="6"/>
        <v>900.37675852482255</v>
      </c>
      <c r="G28" s="135">
        <f t="shared" si="6"/>
        <v>1073.5891226007586</v>
      </c>
      <c r="H28" s="134">
        <f t="shared" si="6"/>
        <v>5344.3941288200922</v>
      </c>
      <c r="I28" s="87">
        <f t="shared" si="6"/>
        <v>259.05150509438596</v>
      </c>
      <c r="J28" s="135">
        <f t="shared" si="6"/>
        <v>5099.9693519299699</v>
      </c>
      <c r="K28" s="134">
        <f t="shared" ref="K28:P28" si="7">STDEV(K23:K26)/SQRT(3)</f>
        <v>500.02504390661738</v>
      </c>
      <c r="L28" s="87">
        <f t="shared" si="7"/>
        <v>29.872100888792009</v>
      </c>
      <c r="M28" s="135">
        <f t="shared" si="7"/>
        <v>529.75279665938933</v>
      </c>
      <c r="N28" s="140">
        <f t="shared" si="7"/>
        <v>6.0202843860072469E-3</v>
      </c>
      <c r="O28" s="84">
        <f t="shared" si="7"/>
        <v>7.3342696736507663E-3</v>
      </c>
      <c r="P28" s="141">
        <f t="shared" si="7"/>
        <v>6.7764656111140324E-3</v>
      </c>
      <c r="Q28" s="134">
        <f t="shared" ref="Q28:V28" si="8">STDEV(Q23:Q26)/SQRT(4)</f>
        <v>9.7031906563691912</v>
      </c>
      <c r="R28" s="84">
        <f t="shared" si="8"/>
        <v>3.8210405908188725</v>
      </c>
      <c r="S28" s="141">
        <f t="shared" si="8"/>
        <v>9.9891464041625557</v>
      </c>
      <c r="T28" s="118">
        <f t="shared" si="8"/>
        <v>3.7201481057799106E-4</v>
      </c>
      <c r="U28" s="83">
        <f t="shared" si="8"/>
        <v>6.7307802201296851E-4</v>
      </c>
      <c r="V28" s="119">
        <f t="shared" si="8"/>
        <v>2.1642544727245748E-4</v>
      </c>
      <c r="W28" s="22"/>
      <c r="X28" s="22"/>
      <c r="Y28" s="13"/>
      <c r="Z28" s="13"/>
      <c r="AA28" s="13"/>
      <c r="AB28" s="13"/>
      <c r="AC28" s="13"/>
      <c r="AD28" s="13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</row>
    <row r="29" spans="1:54" x14ac:dyDescent="0.35">
      <c r="A29" s="122" t="s">
        <v>19</v>
      </c>
      <c r="B29" s="96">
        <f t="shared" ref="B29:J29" si="9">B27/10000</f>
        <v>1.3699874999999999</v>
      </c>
      <c r="C29" s="76">
        <f t="shared" si="9"/>
        <v>0.37087500000000001</v>
      </c>
      <c r="D29" s="97">
        <f t="shared" si="9"/>
        <v>0.99911249999999996</v>
      </c>
      <c r="E29" s="96">
        <f t="shared" si="9"/>
        <v>1.9721375000000001</v>
      </c>
      <c r="F29" s="76">
        <f t="shared" si="9"/>
        <v>0.58971249999999997</v>
      </c>
      <c r="G29" s="97">
        <f t="shared" si="9"/>
        <v>1.382425</v>
      </c>
      <c r="H29" s="96">
        <f t="shared" si="9"/>
        <v>1.189575</v>
      </c>
      <c r="I29" s="76">
        <f t="shared" si="9"/>
        <v>0.10743750000000001</v>
      </c>
      <c r="J29" s="97">
        <f t="shared" si="9"/>
        <v>1.0821375</v>
      </c>
      <c r="K29" s="96">
        <f>K27/1000</f>
        <v>2.8435472868333331</v>
      </c>
      <c r="L29" s="76">
        <f>L27/1000</f>
        <v>7.2300120166666662E-2</v>
      </c>
      <c r="M29" s="97">
        <f t="shared" ref="M29" si="10">M27/1000</f>
        <v>2.7712471666666665</v>
      </c>
      <c r="N29" s="142">
        <v>0.16776256666666667</v>
      </c>
      <c r="O29" s="90">
        <v>0.13635305</v>
      </c>
      <c r="P29" s="143">
        <v>0.19917208333333333</v>
      </c>
      <c r="Q29" s="146">
        <v>128.71845625</v>
      </c>
      <c r="R29" s="92">
        <v>27.470332500000001</v>
      </c>
      <c r="S29" s="147">
        <v>101.24812374999999</v>
      </c>
      <c r="T29" s="142">
        <f t="shared" ref="T29:V30" si="11">T27*100</f>
        <v>1.23609055625</v>
      </c>
      <c r="U29" s="90">
        <f t="shared" si="11"/>
        <v>1.1651253625</v>
      </c>
      <c r="V29" s="143">
        <f t="shared" si="11"/>
        <v>1.30705575</v>
      </c>
      <c r="W29" s="20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</row>
    <row r="30" spans="1:54" x14ac:dyDescent="0.35">
      <c r="A30" s="123" t="s">
        <v>13</v>
      </c>
      <c r="B30" s="98">
        <f t="shared" ref="B30:J30" si="12">B28/10000</f>
        <v>0.2399893368941976</v>
      </c>
      <c r="C30" s="77">
        <f t="shared" si="12"/>
        <v>7.6278550665745265E-2</v>
      </c>
      <c r="D30" s="99">
        <f t="shared" si="12"/>
        <v>0.1831635896484797</v>
      </c>
      <c r="E30" s="98">
        <f t="shared" si="12"/>
        <v>0.1777602451044196</v>
      </c>
      <c r="F30" s="77">
        <f t="shared" si="12"/>
        <v>9.0037675852482249E-2</v>
      </c>
      <c r="G30" s="99">
        <f t="shared" si="12"/>
        <v>0.10735891226007586</v>
      </c>
      <c r="H30" s="98">
        <f t="shared" si="12"/>
        <v>0.53443941288200925</v>
      </c>
      <c r="I30" s="77">
        <f t="shared" si="12"/>
        <v>2.5905150509438597E-2</v>
      </c>
      <c r="J30" s="99">
        <f t="shared" si="12"/>
        <v>0.50999693519299694</v>
      </c>
      <c r="K30" s="98">
        <f>K28/1000</f>
        <v>0.50002504390661739</v>
      </c>
      <c r="L30" s="77">
        <f>L28/1000</f>
        <v>2.9872100888792007E-2</v>
      </c>
      <c r="M30" s="99">
        <f t="shared" ref="M30" si="13">M28/1000</f>
        <v>0.52975279665938935</v>
      </c>
      <c r="N30" s="144">
        <v>5.2137192162890773E-3</v>
      </c>
      <c r="O30" s="91">
        <v>6.3516638555873679E-3</v>
      </c>
      <c r="P30" s="145">
        <v>5.8685913670963926E-3</v>
      </c>
      <c r="Q30" s="144">
        <v>9.7031906563691912</v>
      </c>
      <c r="R30" s="91">
        <v>3.8210405908188725</v>
      </c>
      <c r="S30" s="145">
        <v>9.9891464041625557</v>
      </c>
      <c r="T30" s="144">
        <f t="shared" si="11"/>
        <v>3.7201481057799107E-2</v>
      </c>
      <c r="U30" s="91">
        <f t="shared" si="11"/>
        <v>6.7307802201296854E-2</v>
      </c>
      <c r="V30" s="145">
        <f t="shared" si="11"/>
        <v>2.1642544727245749E-2</v>
      </c>
      <c r="W30" s="20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</row>
    <row r="31" spans="1:54" x14ac:dyDescent="0.35">
      <c r="A31" s="288" t="s">
        <v>21</v>
      </c>
      <c r="B31" s="130">
        <v>21236</v>
      </c>
      <c r="C31" s="85">
        <v>10042</v>
      </c>
      <c r="D31" s="131">
        <v>11194</v>
      </c>
      <c r="E31" s="130">
        <v>16325</v>
      </c>
      <c r="F31" s="85">
        <v>7296</v>
      </c>
      <c r="G31" s="131">
        <v>9029</v>
      </c>
      <c r="H31" s="130">
        <v>6019</v>
      </c>
      <c r="I31" s="85">
        <v>2020.5</v>
      </c>
      <c r="J31" s="131">
        <v>3998.5</v>
      </c>
      <c r="K31" s="130">
        <v>4673.0251499999995</v>
      </c>
      <c r="L31" s="85">
        <v>1092.26865</v>
      </c>
      <c r="M31" s="131">
        <v>3580.7565</v>
      </c>
      <c r="N31" s="110">
        <v>0.200100425</v>
      </c>
      <c r="O31" s="78">
        <v>0.19004759999999998</v>
      </c>
      <c r="P31" s="111">
        <v>0.21015325000000001</v>
      </c>
      <c r="Q31" s="130">
        <v>164.65812</v>
      </c>
      <c r="R31" s="85">
        <v>79.362130000000008</v>
      </c>
      <c r="S31" s="131">
        <v>85.295990000000003</v>
      </c>
      <c r="T31" s="110">
        <v>1.5833627500000003E-2</v>
      </c>
      <c r="U31" s="78">
        <v>1.8137075000000003E-2</v>
      </c>
      <c r="V31" s="111">
        <v>1.3530179999999999E-2</v>
      </c>
      <c r="W31" s="23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</row>
    <row r="32" spans="1:54" x14ac:dyDescent="0.35">
      <c r="A32" s="289"/>
      <c r="B32" s="132">
        <v>22452.5</v>
      </c>
      <c r="C32" s="86">
        <v>8314.5</v>
      </c>
      <c r="D32" s="133">
        <v>14138</v>
      </c>
      <c r="E32" s="132">
        <v>24508.5</v>
      </c>
      <c r="F32" s="86">
        <v>9145</v>
      </c>
      <c r="G32" s="133">
        <v>15363.5</v>
      </c>
      <c r="H32" s="132">
        <v>3397</v>
      </c>
      <c r="I32" s="86">
        <v>980.5</v>
      </c>
      <c r="J32" s="133">
        <v>2416.5</v>
      </c>
      <c r="K32" s="132">
        <v>3907.10095</v>
      </c>
      <c r="L32" s="86">
        <v>318.39795000000004</v>
      </c>
      <c r="M32" s="133">
        <v>3588.703</v>
      </c>
      <c r="N32" s="112">
        <v>0.1731248</v>
      </c>
      <c r="O32" s="79">
        <v>0.15720289999999998</v>
      </c>
      <c r="P32" s="113">
        <v>0.18904670000000001</v>
      </c>
      <c r="Q32" s="132">
        <v>161.77544499999999</v>
      </c>
      <c r="R32" s="86">
        <v>51.177144999999996</v>
      </c>
      <c r="S32" s="133">
        <v>110.59829999999999</v>
      </c>
      <c r="T32" s="112">
        <v>1.5075945E-2</v>
      </c>
      <c r="U32" s="79">
        <v>1.6573754999999999E-2</v>
      </c>
      <c r="V32" s="113">
        <v>1.3578135E-2</v>
      </c>
      <c r="W32" s="14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</row>
    <row r="33" spans="1:54" x14ac:dyDescent="0.35">
      <c r="A33" s="289"/>
      <c r="B33" s="132">
        <v>25289.5</v>
      </c>
      <c r="C33" s="86">
        <v>9293</v>
      </c>
      <c r="D33" s="133">
        <v>15996.5</v>
      </c>
      <c r="E33" s="132">
        <v>26135.5</v>
      </c>
      <c r="F33" s="86">
        <v>10002</v>
      </c>
      <c r="G33" s="133">
        <v>16133.5</v>
      </c>
      <c r="H33" s="132">
        <v>8003.5</v>
      </c>
      <c r="I33" s="86">
        <v>2223.5</v>
      </c>
      <c r="J33" s="133">
        <v>5780</v>
      </c>
      <c r="K33" s="132">
        <v>4230.7359999999999</v>
      </c>
      <c r="L33" s="86">
        <v>1377.9780000000001</v>
      </c>
      <c r="M33" s="133">
        <v>2852.7579999999998</v>
      </c>
      <c r="N33" s="112">
        <v>0.16247490000000001</v>
      </c>
      <c r="O33" s="79">
        <v>0.16424620000000001</v>
      </c>
      <c r="P33" s="113">
        <v>0.1607036</v>
      </c>
      <c r="Q33" s="132">
        <v>227.80130500000001</v>
      </c>
      <c r="R33" s="86">
        <v>72.605104999999995</v>
      </c>
      <c r="S33" s="133">
        <v>155.1962</v>
      </c>
      <c r="T33" s="112">
        <v>1.5236452499999999E-2</v>
      </c>
      <c r="U33" s="79">
        <v>1.4661865E-2</v>
      </c>
      <c r="V33" s="113">
        <v>1.5811039999999998E-2</v>
      </c>
      <c r="W33" s="8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</row>
    <row r="34" spans="1:54" x14ac:dyDescent="0.35">
      <c r="A34" s="290"/>
      <c r="B34" s="134">
        <v>24800</v>
      </c>
      <c r="C34" s="87">
        <v>7398.5</v>
      </c>
      <c r="D34" s="135">
        <v>17401.5</v>
      </c>
      <c r="E34" s="134">
        <v>24200</v>
      </c>
      <c r="F34" s="87">
        <v>6765</v>
      </c>
      <c r="G34" s="135">
        <v>17435</v>
      </c>
      <c r="H34" s="134">
        <v>6302.5</v>
      </c>
      <c r="I34" s="87">
        <v>904.5</v>
      </c>
      <c r="J34" s="135">
        <v>5398</v>
      </c>
      <c r="K34" s="134">
        <v>3081.39697815</v>
      </c>
      <c r="L34" s="87">
        <v>54.90247815</v>
      </c>
      <c r="M34" s="135">
        <v>3026.4944999999998</v>
      </c>
      <c r="N34" s="118">
        <v>0.16542921999999999</v>
      </c>
      <c r="O34" s="83">
        <v>0.12342264</v>
      </c>
      <c r="P34" s="119">
        <v>0.2074358</v>
      </c>
      <c r="Q34" s="134">
        <v>202.39220499999999</v>
      </c>
      <c r="R34" s="87">
        <v>42.228255000000004</v>
      </c>
      <c r="S34" s="135">
        <v>160.16395</v>
      </c>
      <c r="T34" s="118">
        <v>1.32714975E-2</v>
      </c>
      <c r="U34" s="83">
        <v>1.1830779999999999E-2</v>
      </c>
      <c r="V34" s="119">
        <v>1.4712215000000001E-2</v>
      </c>
      <c r="W34" s="7"/>
    </row>
    <row r="35" spans="1:54" x14ac:dyDescent="0.35">
      <c r="A35" s="126" t="s">
        <v>18</v>
      </c>
      <c r="B35" s="130">
        <f t="shared" ref="B35:V35" si="14">AVERAGE(B31:B34)</f>
        <v>23444.5</v>
      </c>
      <c r="C35" s="85">
        <f t="shared" si="14"/>
        <v>8762</v>
      </c>
      <c r="D35" s="131">
        <f t="shared" si="14"/>
        <v>14682.5</v>
      </c>
      <c r="E35" s="130">
        <f t="shared" si="14"/>
        <v>22792.25</v>
      </c>
      <c r="F35" s="85">
        <f t="shared" si="14"/>
        <v>8302</v>
      </c>
      <c r="G35" s="131">
        <f t="shared" si="14"/>
        <v>14490.25</v>
      </c>
      <c r="H35" s="130">
        <f t="shared" si="14"/>
        <v>5930.5</v>
      </c>
      <c r="I35" s="85">
        <f t="shared" si="14"/>
        <v>1532.25</v>
      </c>
      <c r="J35" s="131">
        <f t="shared" si="14"/>
        <v>4398.25</v>
      </c>
      <c r="K35" s="130">
        <f t="shared" si="14"/>
        <v>3973.0647695374996</v>
      </c>
      <c r="L35" s="85">
        <f t="shared" si="14"/>
        <v>710.88676953750007</v>
      </c>
      <c r="M35" s="131">
        <f t="shared" si="14"/>
        <v>3262.1779999999999</v>
      </c>
      <c r="N35" s="138">
        <f t="shared" si="14"/>
        <v>0.17528233625</v>
      </c>
      <c r="O35" s="81">
        <f t="shared" si="14"/>
        <v>0.15872983499999999</v>
      </c>
      <c r="P35" s="139">
        <f t="shared" si="14"/>
        <v>0.19183483750000002</v>
      </c>
      <c r="Q35" s="130">
        <f t="shared" si="14"/>
        <v>189.15676875</v>
      </c>
      <c r="R35" s="89">
        <f t="shared" si="14"/>
        <v>61.343158750000001</v>
      </c>
      <c r="S35" s="131">
        <f t="shared" si="14"/>
        <v>127.81361000000001</v>
      </c>
      <c r="T35" s="110">
        <f t="shared" si="14"/>
        <v>1.4854380625E-2</v>
      </c>
      <c r="U35" s="78">
        <f t="shared" si="14"/>
        <v>1.5300868749999998E-2</v>
      </c>
      <c r="V35" s="111">
        <f t="shared" si="14"/>
        <v>1.44078925E-2</v>
      </c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</row>
    <row r="36" spans="1:54" x14ac:dyDescent="0.35">
      <c r="A36" s="127" t="s">
        <v>13</v>
      </c>
      <c r="B36" s="134">
        <f t="shared" ref="B36:V36" si="15">STDEV(B31:B34)/SQRT(4)</f>
        <v>961.896629061564</v>
      </c>
      <c r="C36" s="87">
        <f t="shared" si="15"/>
        <v>575.88696084098547</v>
      </c>
      <c r="D36" s="135">
        <f t="shared" si="15"/>
        <v>1341.1956574887449</v>
      </c>
      <c r="E36" s="134">
        <f t="shared" si="15"/>
        <v>2197.1556850088405</v>
      </c>
      <c r="F36" s="87">
        <f t="shared" si="15"/>
        <v>762.4004853093943</v>
      </c>
      <c r="G36" s="135">
        <f t="shared" si="15"/>
        <v>1869.9295942628428</v>
      </c>
      <c r="H36" s="134">
        <f t="shared" si="15"/>
        <v>951.40980917793775</v>
      </c>
      <c r="I36" s="87">
        <f t="shared" si="15"/>
        <v>343.35510651025226</v>
      </c>
      <c r="J36" s="135">
        <f t="shared" si="15"/>
        <v>763.5370679715993</v>
      </c>
      <c r="K36" s="134">
        <f t="shared" si="15"/>
        <v>336.12518413421446</v>
      </c>
      <c r="L36" s="87">
        <f t="shared" si="15"/>
        <v>312.89318098916038</v>
      </c>
      <c r="M36" s="135">
        <f t="shared" si="15"/>
        <v>189.57898197046634</v>
      </c>
      <c r="N36" s="140">
        <f t="shared" si="15"/>
        <v>8.5717890733049851E-3</v>
      </c>
      <c r="O36" s="84">
        <f t="shared" si="15"/>
        <v>1.3723951801718492E-2</v>
      </c>
      <c r="P36" s="141">
        <f t="shared" si="15"/>
        <v>1.1386695183586136E-2</v>
      </c>
      <c r="Q36" s="148">
        <f t="shared" si="15"/>
        <v>15.860058941629491</v>
      </c>
      <c r="R36" s="84">
        <f t="shared" si="15"/>
        <v>8.7571025420472761</v>
      </c>
      <c r="S36" s="149">
        <f t="shared" si="15"/>
        <v>18.028832560845849</v>
      </c>
      <c r="T36" s="118">
        <f t="shared" si="15"/>
        <v>5.5223131623307643E-4</v>
      </c>
      <c r="U36" s="83">
        <f t="shared" si="15"/>
        <v>1.3575144880555532E-3</v>
      </c>
      <c r="V36" s="119">
        <f t="shared" si="15"/>
        <v>5.416265497112222E-4</v>
      </c>
      <c r="W36" s="22"/>
      <c r="X36" s="22"/>
      <c r="Y36" s="22"/>
      <c r="Z36" s="13"/>
      <c r="AA36" s="13"/>
      <c r="AB36" s="13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17"/>
      <c r="AN36" s="17"/>
    </row>
    <row r="37" spans="1:54" x14ac:dyDescent="0.35">
      <c r="A37" s="122" t="s">
        <v>19</v>
      </c>
      <c r="B37" s="96">
        <f t="shared" ref="B37:J37" si="16">B35/10000</f>
        <v>2.3444500000000001</v>
      </c>
      <c r="C37" s="76">
        <f t="shared" si="16"/>
        <v>0.87619999999999998</v>
      </c>
      <c r="D37" s="97">
        <f t="shared" si="16"/>
        <v>1.4682500000000001</v>
      </c>
      <c r="E37" s="96">
        <f t="shared" si="16"/>
        <v>2.2792249999999998</v>
      </c>
      <c r="F37" s="76">
        <f t="shared" si="16"/>
        <v>0.83020000000000005</v>
      </c>
      <c r="G37" s="97">
        <f t="shared" si="16"/>
        <v>1.449025</v>
      </c>
      <c r="H37" s="96">
        <f t="shared" si="16"/>
        <v>0.59304999999999997</v>
      </c>
      <c r="I37" s="76">
        <f t="shared" si="16"/>
        <v>0.153225</v>
      </c>
      <c r="J37" s="97">
        <f t="shared" si="16"/>
        <v>0.43982500000000002</v>
      </c>
      <c r="K37" s="96">
        <f>K35/1000</f>
        <v>3.9730647695374994</v>
      </c>
      <c r="L37" s="76">
        <f>L35/1000</f>
        <v>0.71088676953750007</v>
      </c>
      <c r="M37" s="97">
        <f t="shared" ref="M37" si="17">M35/1000</f>
        <v>3.262178</v>
      </c>
      <c r="N37" s="142">
        <v>0.17528233625</v>
      </c>
      <c r="O37" s="90">
        <v>0.15872983499999999</v>
      </c>
      <c r="P37" s="143">
        <v>0.19183483750000002</v>
      </c>
      <c r="Q37" s="146">
        <v>189.15676875</v>
      </c>
      <c r="R37" s="92">
        <v>61.343158750000001</v>
      </c>
      <c r="S37" s="147">
        <v>127.81361000000001</v>
      </c>
      <c r="T37" s="142">
        <f t="shared" ref="T37:V38" si="18">T35*100</f>
        <v>1.4854380625000001</v>
      </c>
      <c r="U37" s="90">
        <f t="shared" si="18"/>
        <v>1.5300868749999998</v>
      </c>
      <c r="V37" s="143">
        <f t="shared" si="18"/>
        <v>1.4407892499999999</v>
      </c>
      <c r="W37" s="14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</row>
    <row r="38" spans="1:54" x14ac:dyDescent="0.35">
      <c r="A38" s="123" t="s">
        <v>13</v>
      </c>
      <c r="B38" s="98">
        <f t="shared" ref="B38:J38" si="19">B36/10000</f>
        <v>9.6189662906156395E-2</v>
      </c>
      <c r="C38" s="77">
        <f t="shared" si="19"/>
        <v>5.7588696084098549E-2</v>
      </c>
      <c r="D38" s="99">
        <f t="shared" si="19"/>
        <v>0.13411956574887449</v>
      </c>
      <c r="E38" s="98">
        <f t="shared" si="19"/>
        <v>0.21971556850088406</v>
      </c>
      <c r="F38" s="77">
        <f t="shared" si="19"/>
        <v>7.6240048530939436E-2</v>
      </c>
      <c r="G38" s="99">
        <f t="shared" si="19"/>
        <v>0.18699295942628427</v>
      </c>
      <c r="H38" s="98">
        <f t="shared" si="19"/>
        <v>9.5140980917793772E-2</v>
      </c>
      <c r="I38" s="77">
        <f t="shared" si="19"/>
        <v>3.4335510651025226E-2</v>
      </c>
      <c r="J38" s="99">
        <f t="shared" si="19"/>
        <v>7.6353706797159929E-2</v>
      </c>
      <c r="K38" s="98">
        <f>K36/1000</f>
        <v>0.33612518413421444</v>
      </c>
      <c r="L38" s="77">
        <f>L36/1000</f>
        <v>0.31289318098916036</v>
      </c>
      <c r="M38" s="99">
        <f t="shared" ref="M38" si="20">M36/1000</f>
        <v>0.18957898197046635</v>
      </c>
      <c r="N38" s="144">
        <v>8.5717890733049851E-3</v>
      </c>
      <c r="O38" s="91">
        <v>1.3723951801718492E-2</v>
      </c>
      <c r="P38" s="145">
        <v>1.1386695183586136E-2</v>
      </c>
      <c r="Q38" s="150">
        <v>15.860058941629491</v>
      </c>
      <c r="R38" s="91">
        <v>8.7571025420472761</v>
      </c>
      <c r="S38" s="151">
        <v>18.028832560845849</v>
      </c>
      <c r="T38" s="144">
        <f t="shared" si="18"/>
        <v>5.5223131623307643E-2</v>
      </c>
      <c r="U38" s="91">
        <f t="shared" si="18"/>
        <v>0.13575144880555531</v>
      </c>
      <c r="V38" s="145">
        <f t="shared" si="18"/>
        <v>5.4162654971122222E-2</v>
      </c>
      <c r="W38" s="23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</row>
    <row r="39" spans="1:54" ht="15" thickBot="1" x14ac:dyDescent="0.4">
      <c r="A39" s="124" t="s">
        <v>14</v>
      </c>
      <c r="B39" s="100">
        <f t="shared" ref="B39:V39" si="21">_xlfn.T.TEST(B23:B26,B31:B34,2,2)</f>
        <v>9.2999324193974529E-3</v>
      </c>
      <c r="C39" s="101">
        <f t="shared" si="21"/>
        <v>1.8525246280627025E-3</v>
      </c>
      <c r="D39" s="102">
        <f t="shared" si="21"/>
        <v>8.4291756239035787E-2</v>
      </c>
      <c r="E39" s="100">
        <f t="shared" si="21"/>
        <v>0.31893675331298821</v>
      </c>
      <c r="F39" s="101">
        <f t="shared" si="21"/>
        <v>8.764179282991047E-2</v>
      </c>
      <c r="G39" s="102">
        <f t="shared" si="21"/>
        <v>0.7678601257330615</v>
      </c>
      <c r="H39" s="100">
        <f t="shared" si="21"/>
        <v>0.31394198843978266</v>
      </c>
      <c r="I39" s="101">
        <f t="shared" si="21"/>
        <v>0.3280391031795824</v>
      </c>
      <c r="J39" s="102">
        <f t="shared" si="21"/>
        <v>0.25935884230888379</v>
      </c>
      <c r="K39" s="100">
        <f t="shared" si="21"/>
        <v>0.10772781436581794</v>
      </c>
      <c r="L39" s="101">
        <f t="shared" si="21"/>
        <v>0.14588023737687908</v>
      </c>
      <c r="M39" s="102">
        <f t="shared" si="21"/>
        <v>0.36839658765755812</v>
      </c>
      <c r="N39" s="100">
        <f t="shared" si="21"/>
        <v>0.53605126110113543</v>
      </c>
      <c r="O39" s="101">
        <f t="shared" si="21"/>
        <v>0.25379369800088525</v>
      </c>
      <c r="P39" s="102">
        <f t="shared" si="21"/>
        <v>0.63701537377633066</v>
      </c>
      <c r="Q39" s="100">
        <f t="shared" si="21"/>
        <v>1.7452670295434767E-2</v>
      </c>
      <c r="R39" s="101">
        <f t="shared" si="21"/>
        <v>1.2141605937634173E-2</v>
      </c>
      <c r="S39" s="102">
        <f t="shared" si="21"/>
        <v>0.24489816662844316</v>
      </c>
      <c r="T39" s="100">
        <f t="shared" si="21"/>
        <v>9.5681077194077358E-3</v>
      </c>
      <c r="U39" s="101">
        <f t="shared" si="21"/>
        <v>5.2671089636799701E-2</v>
      </c>
      <c r="V39" s="102">
        <f t="shared" si="21"/>
        <v>6.1703353533523263E-2</v>
      </c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8"/>
    </row>
    <row r="40" spans="1:54" x14ac:dyDescent="0.35">
      <c r="A40" t="s">
        <v>123</v>
      </c>
      <c r="D40" s="18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8"/>
    </row>
    <row r="41" spans="1:54" x14ac:dyDescent="0.35">
      <c r="A41" s="15" t="s">
        <v>20</v>
      </c>
      <c r="D41" s="18"/>
      <c r="E41" s="19"/>
      <c r="F41" s="19"/>
      <c r="G41" s="19"/>
      <c r="H41" s="19"/>
      <c r="I41" s="19"/>
      <c r="J41" s="19"/>
    </row>
    <row r="42" spans="1:54" x14ac:dyDescent="0.35">
      <c r="A42" t="s">
        <v>124</v>
      </c>
      <c r="D42" s="18"/>
      <c r="E42" s="18"/>
      <c r="F42" s="18"/>
      <c r="G42" s="18"/>
      <c r="H42" s="18"/>
      <c r="I42" s="18"/>
      <c r="J42" s="18"/>
    </row>
    <row r="44" spans="1:54" x14ac:dyDescent="0.35">
      <c r="A44" s="7" t="s">
        <v>37</v>
      </c>
    </row>
    <row r="45" spans="1:54" x14ac:dyDescent="0.35">
      <c r="A45" s="3"/>
      <c r="B45" s="261" t="s">
        <v>31</v>
      </c>
      <c r="C45" s="261" t="s">
        <v>32</v>
      </c>
      <c r="D45" s="261" t="s">
        <v>33</v>
      </c>
      <c r="E45" s="261" t="s">
        <v>25</v>
      </c>
      <c r="F45" s="261" t="s">
        <v>26</v>
      </c>
      <c r="G45" s="261" t="s">
        <v>27</v>
      </c>
      <c r="H45" s="261" t="s">
        <v>34</v>
      </c>
      <c r="I45" s="261" t="s">
        <v>35</v>
      </c>
      <c r="J45" s="261" t="s">
        <v>36</v>
      </c>
    </row>
    <row r="46" spans="1:54" x14ac:dyDescent="0.35">
      <c r="A46" s="26" t="s">
        <v>2</v>
      </c>
      <c r="B46" s="29">
        <v>0.64192604404761899</v>
      </c>
      <c r="C46" s="29">
        <v>0.55302250763888883</v>
      </c>
      <c r="D46" s="29">
        <v>0.72727343899999997</v>
      </c>
      <c r="E46" s="29">
        <v>0.51942825203907061</v>
      </c>
      <c r="F46" s="29">
        <v>0.50460303637717041</v>
      </c>
      <c r="G46" s="29">
        <v>0.53366045907449489</v>
      </c>
      <c r="H46" s="29">
        <v>0.12330469768410292</v>
      </c>
      <c r="I46" s="29">
        <v>6.5951891508238936E-2</v>
      </c>
      <c r="J46" s="29">
        <v>0.17836339161293233</v>
      </c>
    </row>
    <row r="47" spans="1:54" x14ac:dyDescent="0.35">
      <c r="A47" s="26" t="s">
        <v>2</v>
      </c>
      <c r="B47" s="29">
        <v>0.59864332091836747</v>
      </c>
      <c r="C47" s="29">
        <v>0.49080095416666664</v>
      </c>
      <c r="D47" s="29">
        <v>0.70217199299999988</v>
      </c>
      <c r="E47" s="29">
        <v>0.46862646781754191</v>
      </c>
      <c r="F47" s="29">
        <v>0.45803780233480135</v>
      </c>
      <c r="G47" s="29">
        <v>0.47879158668097233</v>
      </c>
      <c r="H47" s="29">
        <v>0.12693089221571385</v>
      </c>
      <c r="I47" s="29">
        <v>3.5751209006114365E-2</v>
      </c>
      <c r="J47" s="29">
        <v>0.21446338809692933</v>
      </c>
    </row>
    <row r="48" spans="1:54" x14ac:dyDescent="0.35">
      <c r="A48" s="26" t="s">
        <v>2</v>
      </c>
      <c r="B48" s="29">
        <v>0.59102778945578216</v>
      </c>
      <c r="C48" s="29">
        <v>0.49512188437499999</v>
      </c>
      <c r="D48" s="29">
        <v>0.68309745833333313</v>
      </c>
      <c r="E48" s="29">
        <v>0.46309231246810778</v>
      </c>
      <c r="F48" s="29">
        <v>0.45351978453286296</v>
      </c>
      <c r="G48" s="29">
        <v>0.47228193928594275</v>
      </c>
      <c r="H48" s="29">
        <v>0.12807489274661016</v>
      </c>
      <c r="I48" s="29">
        <v>4.0549779485318994E-2</v>
      </c>
      <c r="J48" s="29">
        <v>0.21209900147744964</v>
      </c>
    </row>
    <row r="49" spans="1:10" x14ac:dyDescent="0.35">
      <c r="A49" s="26" t="s">
        <v>2</v>
      </c>
      <c r="B49" s="29">
        <v>0.61482529319727874</v>
      </c>
      <c r="C49" s="29">
        <v>0.57662063784722217</v>
      </c>
      <c r="D49" s="29">
        <v>0.65150176233333323</v>
      </c>
      <c r="E49" s="29">
        <v>0.43017743107062828</v>
      </c>
      <c r="F49" s="29">
        <v>0.41906905529715388</v>
      </c>
      <c r="G49" s="29">
        <v>0.44084147181316369</v>
      </c>
      <c r="H49" s="29">
        <v>0.17428433773417001</v>
      </c>
      <c r="I49" s="29">
        <v>0.15131657186580791</v>
      </c>
      <c r="J49" s="29">
        <v>0.19633339296779773</v>
      </c>
    </row>
    <row r="50" spans="1:10" x14ac:dyDescent="0.35">
      <c r="A50" s="27" t="s">
        <v>21</v>
      </c>
      <c r="B50" s="30">
        <v>0.71808805306122436</v>
      </c>
      <c r="C50" s="30">
        <v>0.65878160833333321</v>
      </c>
      <c r="D50" s="30">
        <v>0.77502223999999997</v>
      </c>
      <c r="E50" s="30">
        <v>0.56402315233820266</v>
      </c>
      <c r="F50" s="30">
        <v>0.55431409846134516</v>
      </c>
      <c r="G50" s="30">
        <v>0.57334384405998617</v>
      </c>
      <c r="H50" s="30">
        <v>0.1509796347145928</v>
      </c>
      <c r="I50" s="30">
        <v>0.10727743508079067</v>
      </c>
      <c r="J50" s="30">
        <v>0.19293374636304286</v>
      </c>
    </row>
    <row r="51" spans="1:10" x14ac:dyDescent="0.35">
      <c r="A51" s="27" t="s">
        <v>21</v>
      </c>
      <c r="B51" s="30">
        <v>0.69378761666666677</v>
      </c>
      <c r="C51" s="30">
        <v>0.59473689826388898</v>
      </c>
      <c r="D51" s="30">
        <v>0.78887630633333317</v>
      </c>
      <c r="E51" s="30">
        <v>0.53974343021487281</v>
      </c>
      <c r="F51" s="30">
        <v>0.53172033570164323</v>
      </c>
      <c r="G51" s="30">
        <v>0.54744560094757322</v>
      </c>
      <c r="H51" s="30">
        <v>0.15071465202354048</v>
      </c>
      <c r="I51" s="30">
        <v>6.8710577195728179E-2</v>
      </c>
      <c r="J51" s="30">
        <v>0.2294385638582403</v>
      </c>
    </row>
    <row r="52" spans="1:10" x14ac:dyDescent="0.35">
      <c r="A52" s="27" t="s">
        <v>21</v>
      </c>
      <c r="B52" s="30">
        <v>0.70443187704081645</v>
      </c>
      <c r="C52" s="30">
        <v>0.64127486006944456</v>
      </c>
      <c r="D52" s="30">
        <v>0.76506261333333314</v>
      </c>
      <c r="E52" s="30">
        <v>0.49532115309943259</v>
      </c>
      <c r="F52" s="30">
        <v>0.49587252926540631</v>
      </c>
      <c r="G52" s="30">
        <v>0.49479183198009785</v>
      </c>
      <c r="H52" s="30">
        <v>0.21174009618173056</v>
      </c>
      <c r="I52" s="30">
        <v>0.15354292890646679</v>
      </c>
      <c r="J52" s="30">
        <v>0.26760937676598379</v>
      </c>
    </row>
    <row r="53" spans="1:10" x14ac:dyDescent="0.35">
      <c r="A53" s="27" t="s">
        <v>21</v>
      </c>
      <c r="B53" s="30">
        <v>0.616581544047619</v>
      </c>
      <c r="C53" s="30">
        <v>0.51555772187499993</v>
      </c>
      <c r="D53" s="30">
        <v>0.7135644133333332</v>
      </c>
      <c r="E53" s="30">
        <v>0.48452689711880997</v>
      </c>
      <c r="F53" s="30">
        <v>0.47027924714844432</v>
      </c>
      <c r="G53" s="30">
        <v>0.49820464109036067</v>
      </c>
      <c r="H53" s="30">
        <v>0.12961969065497631</v>
      </c>
      <c r="I53" s="30">
        <v>4.8087281820291476E-2</v>
      </c>
      <c r="J53" s="30">
        <v>0.20789080313627381</v>
      </c>
    </row>
    <row r="54" spans="1:10" x14ac:dyDescent="0.35">
      <c r="B54" s="9"/>
      <c r="C54" s="9"/>
      <c r="D54" s="9"/>
      <c r="E54" s="9"/>
      <c r="F54" s="9"/>
      <c r="G54" s="9"/>
      <c r="H54" s="9"/>
      <c r="I54" s="9"/>
      <c r="J54" s="9"/>
    </row>
    <row r="55" spans="1:10" x14ac:dyDescent="0.35">
      <c r="B55" s="9"/>
      <c r="C55" s="9"/>
      <c r="D55" s="9"/>
      <c r="E55" s="9"/>
      <c r="F55" s="9"/>
      <c r="G55" s="9"/>
      <c r="H55" s="9"/>
      <c r="I55" s="9"/>
      <c r="J55" s="9"/>
    </row>
    <row r="56" spans="1:10" x14ac:dyDescent="0.35">
      <c r="A56" s="3"/>
      <c r="B56" s="261" t="s">
        <v>31</v>
      </c>
      <c r="C56" s="261" t="s">
        <v>32</v>
      </c>
      <c r="D56" s="261" t="s">
        <v>33</v>
      </c>
      <c r="E56" s="261" t="s">
        <v>25</v>
      </c>
      <c r="F56" s="261" t="s">
        <v>26</v>
      </c>
      <c r="G56" s="261" t="s">
        <v>27</v>
      </c>
      <c r="H56" s="261" t="s">
        <v>34</v>
      </c>
      <c r="I56" s="261" t="s">
        <v>35</v>
      </c>
      <c r="J56" s="261" t="s">
        <v>36</v>
      </c>
    </row>
    <row r="57" spans="1:10" x14ac:dyDescent="0.35">
      <c r="A57" s="25" t="s">
        <v>101</v>
      </c>
      <c r="B57" s="31">
        <v>0.61160561190476181</v>
      </c>
      <c r="C57" s="31">
        <v>0.52889149600694441</v>
      </c>
      <c r="D57" s="31">
        <v>0.69101116316666644</v>
      </c>
      <c r="E57" s="31">
        <v>0.47033111584883719</v>
      </c>
      <c r="F57" s="31">
        <v>0.45880741963549715</v>
      </c>
      <c r="G57" s="31">
        <v>0.48139386421364339</v>
      </c>
      <c r="H57" s="31">
        <v>0.13814870509514923</v>
      </c>
      <c r="I57" s="31">
        <v>7.3392362966370056E-2</v>
      </c>
      <c r="J57" s="31">
        <v>0.20031479353877726</v>
      </c>
    </row>
    <row r="58" spans="1:10" x14ac:dyDescent="0.35">
      <c r="A58" s="25" t="s">
        <v>102</v>
      </c>
      <c r="B58" s="31">
        <v>0.68322227270408165</v>
      </c>
      <c r="C58" s="31">
        <v>0.6025877721354167</v>
      </c>
      <c r="D58" s="31">
        <v>0.76063139324999984</v>
      </c>
      <c r="E58" s="31">
        <v>0.52090365819282947</v>
      </c>
      <c r="F58" s="31">
        <v>0.51304655264420973</v>
      </c>
      <c r="G58" s="31">
        <v>0.52844647951950452</v>
      </c>
      <c r="H58" s="31">
        <v>0.16076351839371</v>
      </c>
      <c r="I58" s="31">
        <v>9.4404555750819283E-2</v>
      </c>
      <c r="J58" s="31">
        <v>0.22446812253088522</v>
      </c>
    </row>
    <row r="59" spans="1:10" x14ac:dyDescent="0.35">
      <c r="A59" s="25"/>
      <c r="B59" s="31"/>
      <c r="C59" s="31"/>
      <c r="D59" s="31"/>
      <c r="E59" s="31"/>
      <c r="F59" s="31"/>
      <c r="G59" s="31"/>
      <c r="H59" s="31"/>
      <c r="I59" s="31"/>
      <c r="J59" s="31"/>
    </row>
    <row r="60" spans="1:10" x14ac:dyDescent="0.35">
      <c r="A60" s="3"/>
      <c r="B60" s="31" t="s">
        <v>22</v>
      </c>
      <c r="C60" s="31" t="s">
        <v>23</v>
      </c>
      <c r="D60" s="31" t="s">
        <v>24</v>
      </c>
      <c r="E60" s="31" t="s">
        <v>25</v>
      </c>
      <c r="F60" s="31" t="s">
        <v>26</v>
      </c>
      <c r="G60" s="31" t="s">
        <v>27</v>
      </c>
      <c r="H60" s="31" t="s">
        <v>28</v>
      </c>
      <c r="I60" s="31" t="s">
        <v>29</v>
      </c>
      <c r="J60" s="31" t="s">
        <v>30</v>
      </c>
    </row>
    <row r="61" spans="1:10" x14ac:dyDescent="0.35">
      <c r="A61" s="25" t="s">
        <v>103</v>
      </c>
      <c r="B61" s="31">
        <v>1.1258932443889019E-2</v>
      </c>
      <c r="C61" s="31">
        <v>2.1314417559187289E-2</v>
      </c>
      <c r="D61" s="31">
        <v>1.5976900642227995E-2</v>
      </c>
      <c r="E61" s="31">
        <v>1.8434915429345732E-2</v>
      </c>
      <c r="F61" s="31">
        <v>1.7571111492080013E-2</v>
      </c>
      <c r="G61" s="31">
        <v>1.9291821436375502E-2</v>
      </c>
      <c r="H61" s="31">
        <v>1.2088043415130877E-2</v>
      </c>
      <c r="I61" s="31">
        <v>2.6806458657837116E-2</v>
      </c>
      <c r="J61" s="31">
        <v>8.3504784380368704E-3</v>
      </c>
    </row>
    <row r="62" spans="1:10" s="24" customFormat="1" x14ac:dyDescent="0.35">
      <c r="A62" s="25" t="s">
        <v>104</v>
      </c>
      <c r="B62" s="31">
        <v>2.276342674288696E-2</v>
      </c>
      <c r="C62" s="31">
        <v>3.2002999687959957E-2</v>
      </c>
      <c r="D62" s="31">
        <v>1.6431189587615275E-2</v>
      </c>
      <c r="E62" s="31">
        <v>1.8690374301329141E-2</v>
      </c>
      <c r="F62" s="31">
        <v>1.8654110382230495E-2</v>
      </c>
      <c r="G62" s="31">
        <v>1.9200573017264206E-2</v>
      </c>
      <c r="H62" s="31">
        <v>1.7713586086132896E-2</v>
      </c>
      <c r="I62" s="31">
        <v>2.3217322197168579E-2</v>
      </c>
      <c r="J62" s="31">
        <v>1.6214955808789632E-2</v>
      </c>
    </row>
    <row r="63" spans="1:10" x14ac:dyDescent="0.35">
      <c r="A63" s="28" t="s">
        <v>14</v>
      </c>
      <c r="B63" s="32">
        <v>3.0352531060462293E-2</v>
      </c>
      <c r="C63" s="32">
        <v>0.10375160342662705</v>
      </c>
      <c r="D63" s="32">
        <v>2.28684243528187E-2</v>
      </c>
      <c r="E63" s="32">
        <v>0.10235182296960849</v>
      </c>
      <c r="F63" s="32">
        <v>7.8660629023343212E-2</v>
      </c>
      <c r="G63" s="32">
        <v>0.13459430775998937</v>
      </c>
      <c r="H63" s="32">
        <v>0.33223523426238255</v>
      </c>
      <c r="I63" s="32">
        <v>0.57514409032899649</v>
      </c>
      <c r="J63" s="32">
        <v>0.23361893219379787</v>
      </c>
    </row>
  </sheetData>
  <mergeCells count="17">
    <mergeCell ref="T21:V21"/>
    <mergeCell ref="A6:A9"/>
    <mergeCell ref="A12:A15"/>
    <mergeCell ref="A23:A26"/>
    <mergeCell ref="A31:A34"/>
    <mergeCell ref="B21:D21"/>
    <mergeCell ref="E21:G21"/>
    <mergeCell ref="H21:J21"/>
    <mergeCell ref="K21:M21"/>
    <mergeCell ref="N21:P21"/>
    <mergeCell ref="Q21:S21"/>
    <mergeCell ref="Q4:S4"/>
    <mergeCell ref="B4:D4"/>
    <mergeCell ref="E4:G4"/>
    <mergeCell ref="H4:J4"/>
    <mergeCell ref="K4:M4"/>
    <mergeCell ref="N4:P4"/>
  </mergeCells>
  <pageMargins left="0.7" right="0.7" top="0.75" bottom="0.75" header="0.3" footer="0.3"/>
  <pageSetup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tabSelected="1" topLeftCell="A25" workbookViewId="0">
      <selection activeCell="L37" sqref="L37"/>
    </sheetView>
  </sheetViews>
  <sheetFormatPr defaultColWidth="8.81640625" defaultRowHeight="14.5" x14ac:dyDescent="0.35"/>
  <cols>
    <col min="1" max="1" width="11.6328125" customWidth="1"/>
    <col min="2" max="2" width="20.6328125" customWidth="1"/>
    <col min="3" max="5" width="10.36328125" bestFit="1" customWidth="1"/>
  </cols>
  <sheetData>
    <row r="1" spans="1:2" x14ac:dyDescent="0.35">
      <c r="A1" s="16" t="s">
        <v>122</v>
      </c>
    </row>
    <row r="3" spans="1:2" x14ac:dyDescent="0.35">
      <c r="A3" s="73" t="s">
        <v>0</v>
      </c>
      <c r="B3" s="259" t="s">
        <v>114</v>
      </c>
    </row>
    <row r="4" spans="1:2" x14ac:dyDescent="0.35">
      <c r="A4" s="279" t="s">
        <v>39</v>
      </c>
      <c r="B4" s="258">
        <v>2369</v>
      </c>
    </row>
    <row r="5" spans="1:2" x14ac:dyDescent="0.35">
      <c r="A5" s="280"/>
      <c r="B5" s="256">
        <v>3443</v>
      </c>
    </row>
    <row r="6" spans="1:2" x14ac:dyDescent="0.35">
      <c r="A6" s="280"/>
      <c r="B6" s="256">
        <v>1865</v>
      </c>
    </row>
    <row r="7" spans="1:2" x14ac:dyDescent="0.35">
      <c r="A7" s="280"/>
      <c r="B7" s="256">
        <v>2771</v>
      </c>
    </row>
    <row r="8" spans="1:2" x14ac:dyDescent="0.35">
      <c r="A8" s="280"/>
      <c r="B8" s="256">
        <v>379</v>
      </c>
    </row>
    <row r="9" spans="1:2" x14ac:dyDescent="0.35">
      <c r="A9" s="280"/>
      <c r="B9" s="256">
        <v>153</v>
      </c>
    </row>
    <row r="10" spans="1:2" x14ac:dyDescent="0.35">
      <c r="A10" s="281"/>
      <c r="B10" s="257">
        <v>1008</v>
      </c>
    </row>
    <row r="11" spans="1:2" x14ac:dyDescent="0.35">
      <c r="A11" s="279" t="s">
        <v>2</v>
      </c>
      <c r="B11" s="258">
        <v>2277</v>
      </c>
    </row>
    <row r="12" spans="1:2" x14ac:dyDescent="0.35">
      <c r="A12" s="280"/>
      <c r="B12" s="256">
        <v>1806</v>
      </c>
    </row>
    <row r="13" spans="1:2" x14ac:dyDescent="0.35">
      <c r="A13" s="280"/>
      <c r="B13" s="256">
        <v>2972</v>
      </c>
    </row>
    <row r="14" spans="1:2" x14ac:dyDescent="0.35">
      <c r="A14" s="280"/>
      <c r="B14" s="256">
        <v>663</v>
      </c>
    </row>
    <row r="15" spans="1:2" x14ac:dyDescent="0.35">
      <c r="A15" s="280"/>
      <c r="B15" s="256">
        <v>4440</v>
      </c>
    </row>
    <row r="16" spans="1:2" x14ac:dyDescent="0.35">
      <c r="A16" s="280"/>
      <c r="B16" s="256">
        <v>4302</v>
      </c>
    </row>
    <row r="17" spans="1:2" x14ac:dyDescent="0.35">
      <c r="A17" s="280"/>
      <c r="B17" s="256">
        <v>1125</v>
      </c>
    </row>
    <row r="18" spans="1:2" x14ac:dyDescent="0.35">
      <c r="A18" s="281"/>
      <c r="B18" s="257">
        <v>4070</v>
      </c>
    </row>
    <row r="19" spans="1:2" x14ac:dyDescent="0.35">
      <c r="A19" s="279" t="s">
        <v>40</v>
      </c>
      <c r="B19" s="258">
        <v>2686</v>
      </c>
    </row>
    <row r="20" spans="1:2" x14ac:dyDescent="0.35">
      <c r="A20" s="280"/>
      <c r="B20" s="256">
        <v>2418</v>
      </c>
    </row>
    <row r="21" spans="1:2" x14ac:dyDescent="0.35">
      <c r="A21" s="280"/>
      <c r="B21" s="256">
        <v>3415</v>
      </c>
    </row>
    <row r="22" spans="1:2" x14ac:dyDescent="0.35">
      <c r="A22" s="280"/>
      <c r="B22" s="256">
        <v>1432</v>
      </c>
    </row>
    <row r="23" spans="1:2" x14ac:dyDescent="0.35">
      <c r="A23" s="280"/>
      <c r="B23" s="256">
        <v>2427</v>
      </c>
    </row>
    <row r="24" spans="1:2" x14ac:dyDescent="0.35">
      <c r="A24" s="280"/>
      <c r="B24" s="256">
        <v>1239</v>
      </c>
    </row>
    <row r="25" spans="1:2" x14ac:dyDescent="0.35">
      <c r="A25" s="280"/>
      <c r="B25" s="256">
        <v>1986</v>
      </c>
    </row>
    <row r="26" spans="1:2" x14ac:dyDescent="0.35">
      <c r="A26" s="281"/>
      <c r="B26" s="257">
        <v>2540</v>
      </c>
    </row>
    <row r="27" spans="1:2" x14ac:dyDescent="0.35">
      <c r="A27" s="279" t="s">
        <v>41</v>
      </c>
      <c r="B27" s="256">
        <v>4378</v>
      </c>
    </row>
    <row r="28" spans="1:2" x14ac:dyDescent="0.35">
      <c r="A28" s="280"/>
      <c r="B28" s="256">
        <v>2778</v>
      </c>
    </row>
    <row r="29" spans="1:2" x14ac:dyDescent="0.35">
      <c r="A29" s="280"/>
      <c r="B29" s="256">
        <v>3446</v>
      </c>
    </row>
    <row r="30" spans="1:2" x14ac:dyDescent="0.35">
      <c r="A30" s="280"/>
      <c r="B30" s="256">
        <v>4420</v>
      </c>
    </row>
    <row r="31" spans="1:2" x14ac:dyDescent="0.35">
      <c r="A31" s="280"/>
      <c r="B31" s="256">
        <v>3842</v>
      </c>
    </row>
    <row r="32" spans="1:2" x14ac:dyDescent="0.35">
      <c r="A32" s="280"/>
      <c r="B32" s="256">
        <v>3573</v>
      </c>
    </row>
    <row r="33" spans="1:6" x14ac:dyDescent="0.35">
      <c r="A33" s="280"/>
      <c r="B33" s="256">
        <v>1362</v>
      </c>
    </row>
    <row r="34" spans="1:6" x14ac:dyDescent="0.35">
      <c r="A34" s="281"/>
      <c r="B34" s="257">
        <v>2436</v>
      </c>
    </row>
    <row r="35" spans="1:6" x14ac:dyDescent="0.35">
      <c r="A35" s="34"/>
      <c r="B35" s="33"/>
    </row>
    <row r="36" spans="1:6" x14ac:dyDescent="0.35">
      <c r="A36" s="9"/>
      <c r="B36" s="8" t="s">
        <v>2</v>
      </c>
      <c r="C36" s="8" t="s">
        <v>41</v>
      </c>
      <c r="D36" s="8" t="s">
        <v>39</v>
      </c>
      <c r="E36" s="8" t="s">
        <v>40</v>
      </c>
    </row>
    <row r="37" spans="1:6" x14ac:dyDescent="0.35">
      <c r="A37" s="8" t="s">
        <v>12</v>
      </c>
      <c r="B37" s="260">
        <f>AVERAGE(B11:B18)</f>
        <v>2706.875</v>
      </c>
      <c r="C37" s="260">
        <f>AVERAGE(B27:B34)</f>
        <v>3279.375</v>
      </c>
      <c r="D37" s="260">
        <f>AVERAGE(B4:B10)</f>
        <v>1712.5714285714287</v>
      </c>
      <c r="E37" s="260">
        <f>AVERAGE(B19:B26)</f>
        <v>2267.875</v>
      </c>
    </row>
    <row r="38" spans="1:6" x14ac:dyDescent="0.35">
      <c r="A38" s="8" t="s">
        <v>13</v>
      </c>
      <c r="B38" s="260">
        <f>STDEV(B11:B18)/SQRT(8)</f>
        <v>520.17629008621407</v>
      </c>
      <c r="C38" s="260">
        <f>STDEV(B27:B34)/SQRT(8)</f>
        <v>367.84881101868075</v>
      </c>
      <c r="D38" s="260">
        <f>STDEV(B4:B10)/SQRT(7)</f>
        <v>469.95145935475063</v>
      </c>
      <c r="E38" s="260">
        <f>STDEV(B19:B26)/SQRT(8)</f>
        <v>248.18479847973882</v>
      </c>
    </row>
    <row r="39" spans="1:6" x14ac:dyDescent="0.35">
      <c r="A39" s="8" t="s">
        <v>42</v>
      </c>
      <c r="B39" s="36">
        <f>_xlfn.T.TEST(B11:B18,B27:B34,2,2)</f>
        <v>0.38405872192165635</v>
      </c>
      <c r="C39" s="160" t="s">
        <v>43</v>
      </c>
      <c r="D39" s="9"/>
      <c r="E39" s="9"/>
      <c r="F39" s="9"/>
    </row>
    <row r="40" spans="1:6" x14ac:dyDescent="0.35">
      <c r="A40" s="9"/>
      <c r="B40" s="36">
        <f>_xlfn.T.TEST(B4:B10,B19:B26,2,2)</f>
        <v>0.29785938452072491</v>
      </c>
      <c r="C40" s="160" t="s">
        <v>44</v>
      </c>
      <c r="D40" s="9"/>
      <c r="E40" s="9"/>
      <c r="F40" s="9"/>
    </row>
    <row r="41" spans="1:6" x14ac:dyDescent="0.35">
      <c r="A41" s="159" t="s">
        <v>45</v>
      </c>
    </row>
  </sheetData>
  <mergeCells count="4">
    <mergeCell ref="A11:A18"/>
    <mergeCell ref="A19:A26"/>
    <mergeCell ref="A27:A34"/>
    <mergeCell ref="A4:A10"/>
  </mergeCells>
  <pageMargins left="0.7" right="0.7" top="0.75" bottom="0.75" header="0.3" footer="0.3"/>
  <pageSetup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G23" sqref="G23"/>
    </sheetView>
  </sheetViews>
  <sheetFormatPr defaultColWidth="8.81640625" defaultRowHeight="14.5" x14ac:dyDescent="0.35"/>
  <cols>
    <col min="1" max="7" width="12" customWidth="1"/>
  </cols>
  <sheetData>
    <row r="1" spans="1:7" x14ac:dyDescent="0.35">
      <c r="B1" s="7" t="s">
        <v>109</v>
      </c>
    </row>
    <row r="2" spans="1:7" x14ac:dyDescent="0.35">
      <c r="B2" s="291" t="s">
        <v>2</v>
      </c>
      <c r="C2" s="292"/>
      <c r="D2" s="293"/>
      <c r="E2" s="291" t="s">
        <v>41</v>
      </c>
      <c r="F2" s="292"/>
      <c r="G2" s="293"/>
    </row>
    <row r="3" spans="1:7" x14ac:dyDescent="0.35">
      <c r="B3" s="161" t="s">
        <v>107</v>
      </c>
      <c r="C3" s="162" t="s">
        <v>108</v>
      </c>
      <c r="D3" s="40" t="s">
        <v>47</v>
      </c>
      <c r="E3" s="161" t="s">
        <v>107</v>
      </c>
      <c r="F3" s="162" t="s">
        <v>108</v>
      </c>
      <c r="G3" s="40" t="s">
        <v>47</v>
      </c>
    </row>
    <row r="4" spans="1:7" x14ac:dyDescent="0.35">
      <c r="B4" s="163">
        <v>30.001294606503148</v>
      </c>
      <c r="C4" s="164">
        <v>26.612397128533587</v>
      </c>
      <c r="D4" s="169">
        <f>AVERAGE(B4:C4)</f>
        <v>28.306845867518369</v>
      </c>
      <c r="E4" s="163">
        <v>21.596630386935043</v>
      </c>
      <c r="F4" s="164">
        <v>21.996318305339894</v>
      </c>
      <c r="G4" s="169">
        <f>AVERAGE(E4:F4)</f>
        <v>21.796474346137469</v>
      </c>
    </row>
    <row r="5" spans="1:7" x14ac:dyDescent="0.35">
      <c r="B5" s="165">
        <v>14.633010885335501</v>
      </c>
      <c r="C5" s="166">
        <v>15.015983958674612</v>
      </c>
      <c r="D5" s="170">
        <f t="shared" ref="D5:D8" si="0">AVERAGE(B5:C5)</f>
        <v>14.824497422005056</v>
      </c>
      <c r="E5" s="165">
        <v>17.107434885844572</v>
      </c>
      <c r="F5" s="166">
        <v>20.280095494540646</v>
      </c>
      <c r="G5" s="170">
        <f t="shared" ref="G5:G10" si="1">AVERAGE(E5:F5)</f>
        <v>18.693765190192607</v>
      </c>
    </row>
    <row r="6" spans="1:7" x14ac:dyDescent="0.35">
      <c r="B6" s="165">
        <v>12.315586408483597</v>
      </c>
      <c r="C6" s="166">
        <v>10.797549300399659</v>
      </c>
      <c r="D6" s="170">
        <f t="shared" si="0"/>
        <v>11.556567854441628</v>
      </c>
      <c r="E6" s="165">
        <v>29.461034703239442</v>
      </c>
      <c r="F6" s="166">
        <v>31.721812637159442</v>
      </c>
      <c r="G6" s="170">
        <f t="shared" si="1"/>
        <v>30.59142367019944</v>
      </c>
    </row>
    <row r="7" spans="1:7" x14ac:dyDescent="0.35">
      <c r="B7" s="165">
        <v>14.67070538237806</v>
      </c>
      <c r="C7" s="166">
        <v>14.154661751722251</v>
      </c>
      <c r="D7" s="170">
        <f t="shared" si="0"/>
        <v>14.412683567050156</v>
      </c>
      <c r="E7" s="165">
        <v>20.042873971596144</v>
      </c>
      <c r="F7" s="166">
        <v>18.387034699626152</v>
      </c>
      <c r="G7" s="170">
        <f t="shared" si="1"/>
        <v>19.214954335611147</v>
      </c>
    </row>
    <row r="8" spans="1:7" x14ac:dyDescent="0.35">
      <c r="B8" s="165">
        <v>17.779997503881887</v>
      </c>
      <c r="C8" s="166">
        <v>19.752114554296455</v>
      </c>
      <c r="D8" s="170">
        <f t="shared" si="0"/>
        <v>18.766056029089171</v>
      </c>
      <c r="E8" s="165">
        <v>15.575546570029728</v>
      </c>
      <c r="F8" s="166">
        <v>14.861173198488816</v>
      </c>
      <c r="G8" s="170">
        <f t="shared" si="1"/>
        <v>15.218359884259272</v>
      </c>
    </row>
    <row r="9" spans="1:7" x14ac:dyDescent="0.35">
      <c r="B9" s="165"/>
      <c r="C9" s="166"/>
      <c r="D9" s="170"/>
      <c r="E9" s="165">
        <v>12.5277101205617</v>
      </c>
      <c r="F9" s="166">
        <v>14.899671576813562</v>
      </c>
      <c r="G9" s="170">
        <f t="shared" si="1"/>
        <v>13.71369084868763</v>
      </c>
    </row>
    <row r="10" spans="1:7" x14ac:dyDescent="0.35">
      <c r="B10" s="167"/>
      <c r="C10" s="168"/>
      <c r="D10" s="171"/>
      <c r="E10" s="167">
        <v>26.253789310687505</v>
      </c>
      <c r="F10" s="168">
        <v>25.222201774152165</v>
      </c>
      <c r="G10" s="171">
        <f t="shared" si="1"/>
        <v>25.737995542419835</v>
      </c>
    </row>
    <row r="11" spans="1:7" x14ac:dyDescent="0.35">
      <c r="A11" s="20" t="s">
        <v>12</v>
      </c>
      <c r="B11" s="12"/>
      <c r="D11" s="20">
        <f>AVERAGE(D4:D8)</f>
        <v>17.573330148020876</v>
      </c>
      <c r="E11" s="20"/>
      <c r="F11" s="20"/>
      <c r="G11" s="20">
        <f>AVERAGE(G4:G10)</f>
        <v>20.709523402501056</v>
      </c>
    </row>
    <row r="12" spans="1:7" x14ac:dyDescent="0.35">
      <c r="A12" s="20" t="s">
        <v>13</v>
      </c>
      <c r="B12" s="12"/>
      <c r="D12" s="20">
        <f>STDEV(D4:D8)/SQRT(5)</f>
        <v>2.9187167676131645</v>
      </c>
      <c r="E12" s="20"/>
      <c r="F12" s="20"/>
      <c r="G12" s="20">
        <f>STDEV(G4:G10)/SQRT(7)</f>
        <v>2.2334604534955909</v>
      </c>
    </row>
    <row r="13" spans="1:7" x14ac:dyDescent="0.35">
      <c r="A13" s="20" t="s">
        <v>14</v>
      </c>
      <c r="B13" s="12"/>
      <c r="D13" s="20">
        <f>_xlfn.T.TEST(D4:D8,G4:G10,2,2)</f>
        <v>0.40522294858054908</v>
      </c>
      <c r="E13" s="20"/>
      <c r="F13" s="20"/>
      <c r="G13" s="20"/>
    </row>
    <row r="14" spans="1:7" x14ac:dyDescent="0.35">
      <c r="A14" s="9"/>
      <c r="B14" s="8"/>
      <c r="C14" s="8"/>
      <c r="D14" s="8"/>
      <c r="E14" s="8"/>
      <c r="F14" s="8"/>
    </row>
  </sheetData>
  <mergeCells count="2">
    <mergeCell ref="B2:D2"/>
    <mergeCell ref="E2:G2"/>
  </mergeCells>
  <pageMargins left="0.7" right="0.7" top="0.75" bottom="0.75" header="0.3" footer="0.3"/>
  <pageSetup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15"/>
  <sheetViews>
    <sheetView zoomScale="80" zoomScaleNormal="80" workbookViewId="0">
      <selection activeCell="L33" sqref="L33"/>
    </sheetView>
  </sheetViews>
  <sheetFormatPr defaultColWidth="8.81640625" defaultRowHeight="14.5" x14ac:dyDescent="0.35"/>
  <cols>
    <col min="1" max="1" width="22.36328125" customWidth="1"/>
    <col min="2" max="2" width="9.1796875" bestFit="1" customWidth="1"/>
    <col min="3" max="3" width="16.453125" customWidth="1"/>
    <col min="4" max="4" width="12.453125" customWidth="1"/>
    <col min="5" max="18" width="11.1796875" customWidth="1"/>
  </cols>
  <sheetData>
    <row r="1" spans="1:18" ht="15" thickBot="1" x14ac:dyDescent="0.4">
      <c r="A1" s="7" t="s">
        <v>76</v>
      </c>
      <c r="E1" s="294" t="s">
        <v>48</v>
      </c>
      <c r="F1" s="294"/>
      <c r="G1" s="294"/>
      <c r="H1" s="294"/>
      <c r="I1" s="294"/>
      <c r="J1" s="294"/>
      <c r="K1" s="295" t="s">
        <v>112</v>
      </c>
      <c r="L1" s="296"/>
      <c r="M1" s="296"/>
      <c r="N1" s="296"/>
      <c r="O1" s="296"/>
      <c r="P1" s="297"/>
    </row>
    <row r="2" spans="1:18" ht="88.5" customHeight="1" thickBot="1" x14ac:dyDescent="0.4">
      <c r="A2" s="37" t="s">
        <v>0</v>
      </c>
      <c r="B2" s="37" t="s">
        <v>1</v>
      </c>
      <c r="C2" s="38" t="s">
        <v>111</v>
      </c>
      <c r="D2" s="186" t="s">
        <v>110</v>
      </c>
      <c r="E2" s="70" t="s">
        <v>49</v>
      </c>
      <c r="F2" s="71" t="s">
        <v>50</v>
      </c>
      <c r="G2" s="188" t="s">
        <v>51</v>
      </c>
      <c r="H2" s="71" t="s">
        <v>52</v>
      </c>
      <c r="I2" s="189" t="s">
        <v>53</v>
      </c>
      <c r="J2" s="190" t="s">
        <v>54</v>
      </c>
      <c r="K2" s="70" t="s">
        <v>55</v>
      </c>
      <c r="L2" s="71" t="s">
        <v>56</v>
      </c>
      <c r="M2" s="71" t="s">
        <v>57</v>
      </c>
      <c r="N2" s="71" t="s">
        <v>58</v>
      </c>
      <c r="O2" s="72" t="s">
        <v>59</v>
      </c>
      <c r="P2" s="187" t="s">
        <v>60</v>
      </c>
    </row>
    <row r="3" spans="1:18" x14ac:dyDescent="0.35">
      <c r="A3" s="298" t="s">
        <v>2</v>
      </c>
      <c r="B3" s="298" t="s">
        <v>126</v>
      </c>
      <c r="C3" s="175">
        <v>41.8</v>
      </c>
      <c r="D3" s="176">
        <f t="shared" ref="D3:D26" si="0">(20*2*C3)/(4*1000)</f>
        <v>0.41799999999999998</v>
      </c>
      <c r="E3" s="197">
        <v>233</v>
      </c>
      <c r="F3" s="180">
        <v>391</v>
      </c>
      <c r="G3" s="180">
        <v>600</v>
      </c>
      <c r="H3" s="180">
        <v>600</v>
      </c>
      <c r="I3" s="180">
        <v>554</v>
      </c>
      <c r="J3" s="198">
        <v>361</v>
      </c>
      <c r="K3" s="191">
        <f t="shared" ref="K3:L18" si="1">(AVERAGE(E3:F3))*15</f>
        <v>4680</v>
      </c>
      <c r="L3" s="181">
        <f t="shared" si="1"/>
        <v>7432.5</v>
      </c>
      <c r="M3" s="181">
        <f t="shared" ref="M3:O18" si="2">(AVERAGE(G3:H3))*30</f>
        <v>18000</v>
      </c>
      <c r="N3" s="181">
        <f t="shared" si="2"/>
        <v>17310</v>
      </c>
      <c r="O3" s="192">
        <f t="shared" si="2"/>
        <v>13725</v>
      </c>
      <c r="P3" s="225">
        <f t="shared" ref="P3:P26" si="3">SUM(K3:O3)</f>
        <v>61147.5</v>
      </c>
    </row>
    <row r="4" spans="1:18" x14ac:dyDescent="0.35">
      <c r="A4" s="299"/>
      <c r="B4" s="299"/>
      <c r="C4" s="172">
        <v>48</v>
      </c>
      <c r="D4" s="173">
        <f t="shared" si="0"/>
        <v>0.48</v>
      </c>
      <c r="E4" s="199">
        <v>421</v>
      </c>
      <c r="F4" s="182">
        <v>542</v>
      </c>
      <c r="G4" s="182">
        <v>526</v>
      </c>
      <c r="H4" s="182">
        <v>573</v>
      </c>
      <c r="I4" s="182">
        <v>479</v>
      </c>
      <c r="J4" s="200">
        <v>407</v>
      </c>
      <c r="K4" s="193">
        <f t="shared" si="1"/>
        <v>7222.5</v>
      </c>
      <c r="L4" s="183">
        <f t="shared" si="1"/>
        <v>8010</v>
      </c>
      <c r="M4" s="183">
        <f t="shared" si="2"/>
        <v>16485</v>
      </c>
      <c r="N4" s="183">
        <f t="shared" si="2"/>
        <v>15780</v>
      </c>
      <c r="O4" s="194">
        <f t="shared" si="2"/>
        <v>13290</v>
      </c>
      <c r="P4" s="226">
        <f t="shared" si="3"/>
        <v>60787.5</v>
      </c>
    </row>
    <row r="5" spans="1:18" x14ac:dyDescent="0.35">
      <c r="A5" s="299"/>
      <c r="B5" s="299"/>
      <c r="C5" s="172">
        <v>40.200000000000003</v>
      </c>
      <c r="D5" s="173">
        <f t="shared" si="0"/>
        <v>0.40200000000000002</v>
      </c>
      <c r="E5" s="199">
        <v>232</v>
      </c>
      <c r="F5" s="182">
        <v>572</v>
      </c>
      <c r="G5" s="182">
        <v>492</v>
      </c>
      <c r="H5" s="182">
        <v>600</v>
      </c>
      <c r="I5" s="182">
        <v>467</v>
      </c>
      <c r="J5" s="200">
        <v>550</v>
      </c>
      <c r="K5" s="193">
        <f t="shared" si="1"/>
        <v>6030</v>
      </c>
      <c r="L5" s="183">
        <f t="shared" si="1"/>
        <v>7980</v>
      </c>
      <c r="M5" s="183">
        <f t="shared" si="2"/>
        <v>16380</v>
      </c>
      <c r="N5" s="183">
        <f t="shared" si="2"/>
        <v>16005</v>
      </c>
      <c r="O5" s="194">
        <f t="shared" si="2"/>
        <v>15255</v>
      </c>
      <c r="P5" s="226">
        <f t="shared" si="3"/>
        <v>61650</v>
      </c>
    </row>
    <row r="6" spans="1:18" x14ac:dyDescent="0.35">
      <c r="A6" s="299"/>
      <c r="B6" s="299"/>
      <c r="C6" s="172">
        <v>43.2</v>
      </c>
      <c r="D6" s="173">
        <f t="shared" si="0"/>
        <v>0.432</v>
      </c>
      <c r="E6" s="199">
        <v>241</v>
      </c>
      <c r="F6" s="182">
        <v>565</v>
      </c>
      <c r="G6" s="182">
        <v>529</v>
      </c>
      <c r="H6" s="182">
        <v>600</v>
      </c>
      <c r="I6" s="182">
        <v>525</v>
      </c>
      <c r="J6" s="200">
        <v>507</v>
      </c>
      <c r="K6" s="193">
        <f t="shared" si="1"/>
        <v>6045</v>
      </c>
      <c r="L6" s="183">
        <f t="shared" si="1"/>
        <v>8205</v>
      </c>
      <c r="M6" s="183">
        <f t="shared" si="2"/>
        <v>16935</v>
      </c>
      <c r="N6" s="183">
        <f t="shared" si="2"/>
        <v>16875</v>
      </c>
      <c r="O6" s="194">
        <f t="shared" si="2"/>
        <v>15480</v>
      </c>
      <c r="P6" s="226">
        <f t="shared" si="3"/>
        <v>63540</v>
      </c>
    </row>
    <row r="7" spans="1:18" x14ac:dyDescent="0.35">
      <c r="A7" s="299"/>
      <c r="B7" s="299"/>
      <c r="C7" s="172">
        <v>34.9</v>
      </c>
      <c r="D7" s="173">
        <f t="shared" si="0"/>
        <v>0.34899999999999998</v>
      </c>
      <c r="E7" s="199">
        <v>196</v>
      </c>
      <c r="F7" s="182">
        <v>540</v>
      </c>
      <c r="G7" s="182">
        <v>600</v>
      </c>
      <c r="H7" s="182">
        <v>456</v>
      </c>
      <c r="I7" s="182">
        <v>402</v>
      </c>
      <c r="J7" s="200">
        <v>398</v>
      </c>
      <c r="K7" s="193">
        <f t="shared" si="1"/>
        <v>5520</v>
      </c>
      <c r="L7" s="183">
        <f t="shared" si="1"/>
        <v>8550</v>
      </c>
      <c r="M7" s="183">
        <f t="shared" si="2"/>
        <v>15840</v>
      </c>
      <c r="N7" s="183">
        <f t="shared" si="2"/>
        <v>12870</v>
      </c>
      <c r="O7" s="194">
        <f t="shared" si="2"/>
        <v>12000</v>
      </c>
      <c r="P7" s="226">
        <f t="shared" si="3"/>
        <v>54780</v>
      </c>
    </row>
    <row r="8" spans="1:18" x14ac:dyDescent="0.35">
      <c r="A8" s="299"/>
      <c r="B8" s="299"/>
      <c r="C8" s="174">
        <v>41.7</v>
      </c>
      <c r="D8" s="173">
        <f t="shared" si="0"/>
        <v>0.41699999999999998</v>
      </c>
      <c r="E8" s="199">
        <v>252</v>
      </c>
      <c r="F8" s="182">
        <v>600</v>
      </c>
      <c r="G8" s="182">
        <v>509</v>
      </c>
      <c r="H8" s="182">
        <v>492</v>
      </c>
      <c r="I8" s="182">
        <v>433</v>
      </c>
      <c r="J8" s="200">
        <v>406</v>
      </c>
      <c r="K8" s="193">
        <f t="shared" si="1"/>
        <v>6390</v>
      </c>
      <c r="L8" s="183">
        <f t="shared" si="1"/>
        <v>8317.5</v>
      </c>
      <c r="M8" s="183">
        <f t="shared" si="2"/>
        <v>15015</v>
      </c>
      <c r="N8" s="183">
        <f t="shared" si="2"/>
        <v>13875</v>
      </c>
      <c r="O8" s="194">
        <f t="shared" si="2"/>
        <v>12585</v>
      </c>
      <c r="P8" s="226">
        <f t="shared" si="3"/>
        <v>56182.5</v>
      </c>
    </row>
    <row r="9" spans="1:18" x14ac:dyDescent="0.35">
      <c r="A9" s="299"/>
      <c r="B9" s="299"/>
      <c r="C9" s="174">
        <v>46.1</v>
      </c>
      <c r="D9" s="173">
        <f t="shared" si="0"/>
        <v>0.46100000000000002</v>
      </c>
      <c r="E9" s="199">
        <v>246</v>
      </c>
      <c r="F9" s="182">
        <v>448</v>
      </c>
      <c r="G9" s="182">
        <v>470</v>
      </c>
      <c r="H9" s="182">
        <v>517</v>
      </c>
      <c r="I9" s="182">
        <v>349</v>
      </c>
      <c r="J9" s="200">
        <v>359</v>
      </c>
      <c r="K9" s="193">
        <f t="shared" si="1"/>
        <v>5205</v>
      </c>
      <c r="L9" s="183">
        <f t="shared" si="1"/>
        <v>6885</v>
      </c>
      <c r="M9" s="183">
        <f t="shared" si="2"/>
        <v>14805</v>
      </c>
      <c r="N9" s="183">
        <f t="shared" si="2"/>
        <v>12990</v>
      </c>
      <c r="O9" s="194">
        <f t="shared" si="2"/>
        <v>10620</v>
      </c>
      <c r="P9" s="226">
        <f t="shared" si="3"/>
        <v>50505</v>
      </c>
    </row>
    <row r="10" spans="1:18" x14ac:dyDescent="0.35">
      <c r="A10" s="299"/>
      <c r="B10" s="299"/>
      <c r="C10" s="174">
        <v>37.4</v>
      </c>
      <c r="D10" s="173">
        <f t="shared" si="0"/>
        <v>0.374</v>
      </c>
      <c r="E10" s="199">
        <v>355</v>
      </c>
      <c r="F10" s="182">
        <v>368</v>
      </c>
      <c r="G10" s="182">
        <v>542</v>
      </c>
      <c r="H10" s="182">
        <v>468</v>
      </c>
      <c r="I10" s="182">
        <v>423</v>
      </c>
      <c r="J10" s="200">
        <v>334</v>
      </c>
      <c r="K10" s="193">
        <f t="shared" si="1"/>
        <v>5422.5</v>
      </c>
      <c r="L10" s="183">
        <f t="shared" si="1"/>
        <v>6825</v>
      </c>
      <c r="M10" s="183">
        <f t="shared" si="2"/>
        <v>15150</v>
      </c>
      <c r="N10" s="183">
        <f t="shared" si="2"/>
        <v>13365</v>
      </c>
      <c r="O10" s="194">
        <f t="shared" si="2"/>
        <v>11355</v>
      </c>
      <c r="P10" s="226">
        <f t="shared" si="3"/>
        <v>52117.5</v>
      </c>
    </row>
    <row r="11" spans="1:18" x14ac:dyDescent="0.35">
      <c r="A11" s="299"/>
      <c r="B11" s="299"/>
      <c r="C11" s="174">
        <v>41.5</v>
      </c>
      <c r="D11" s="173">
        <f t="shared" si="0"/>
        <v>0.41499999999999998</v>
      </c>
      <c r="E11" s="199">
        <v>201</v>
      </c>
      <c r="F11" s="182">
        <v>425</v>
      </c>
      <c r="G11" s="182">
        <v>600</v>
      </c>
      <c r="H11" s="182">
        <v>556</v>
      </c>
      <c r="I11" s="182">
        <v>318</v>
      </c>
      <c r="J11" s="200">
        <v>291</v>
      </c>
      <c r="K11" s="193">
        <f t="shared" si="1"/>
        <v>4695</v>
      </c>
      <c r="L11" s="183">
        <f t="shared" si="1"/>
        <v>7687.5</v>
      </c>
      <c r="M11" s="183">
        <f t="shared" si="2"/>
        <v>17340</v>
      </c>
      <c r="N11" s="183">
        <f t="shared" si="2"/>
        <v>13110</v>
      </c>
      <c r="O11" s="194">
        <f t="shared" si="2"/>
        <v>9135</v>
      </c>
      <c r="P11" s="226">
        <f t="shared" si="3"/>
        <v>51967.5</v>
      </c>
    </row>
    <row r="12" spans="1:18" x14ac:dyDescent="0.35">
      <c r="A12" s="299"/>
      <c r="B12" s="299"/>
      <c r="C12" s="174">
        <v>35.1</v>
      </c>
      <c r="D12" s="173">
        <f t="shared" si="0"/>
        <v>0.35099999999999998</v>
      </c>
      <c r="E12" s="199">
        <v>254</v>
      </c>
      <c r="F12" s="182">
        <v>419</v>
      </c>
      <c r="G12" s="182">
        <v>443</v>
      </c>
      <c r="H12" s="182">
        <v>385</v>
      </c>
      <c r="I12" s="182">
        <v>405</v>
      </c>
      <c r="J12" s="200">
        <v>249</v>
      </c>
      <c r="K12" s="193">
        <f t="shared" si="1"/>
        <v>5047.5</v>
      </c>
      <c r="L12" s="183">
        <f t="shared" si="1"/>
        <v>6465</v>
      </c>
      <c r="M12" s="183">
        <f t="shared" si="2"/>
        <v>12420</v>
      </c>
      <c r="N12" s="183">
        <f t="shared" si="2"/>
        <v>11850</v>
      </c>
      <c r="O12" s="194">
        <f t="shared" si="2"/>
        <v>9810</v>
      </c>
      <c r="P12" s="226">
        <f t="shared" si="3"/>
        <v>45592.5</v>
      </c>
    </row>
    <row r="13" spans="1:18" x14ac:dyDescent="0.35">
      <c r="A13" s="299"/>
      <c r="B13" s="299"/>
      <c r="C13" s="174">
        <v>30.7</v>
      </c>
      <c r="D13" s="173">
        <f t="shared" si="0"/>
        <v>0.307</v>
      </c>
      <c r="E13" s="199">
        <v>264</v>
      </c>
      <c r="F13" s="182">
        <v>524</v>
      </c>
      <c r="G13" s="182">
        <v>505</v>
      </c>
      <c r="H13" s="182">
        <v>407</v>
      </c>
      <c r="I13" s="182">
        <v>274</v>
      </c>
      <c r="J13" s="200">
        <v>223</v>
      </c>
      <c r="K13" s="193">
        <f t="shared" si="1"/>
        <v>5910</v>
      </c>
      <c r="L13" s="183">
        <f t="shared" si="1"/>
        <v>7717.5</v>
      </c>
      <c r="M13" s="183">
        <f t="shared" si="2"/>
        <v>13680</v>
      </c>
      <c r="N13" s="183">
        <f t="shared" si="2"/>
        <v>10215</v>
      </c>
      <c r="O13" s="194">
        <f t="shared" si="2"/>
        <v>7455</v>
      </c>
      <c r="P13" s="226">
        <f t="shared" si="3"/>
        <v>44977.5</v>
      </c>
    </row>
    <row r="14" spans="1:18" ht="15" thickBot="1" x14ac:dyDescent="0.4">
      <c r="A14" s="300"/>
      <c r="B14" s="300"/>
      <c r="C14" s="177">
        <v>41</v>
      </c>
      <c r="D14" s="178">
        <f t="shared" si="0"/>
        <v>0.41</v>
      </c>
      <c r="E14" s="201">
        <v>254</v>
      </c>
      <c r="F14" s="184">
        <v>493</v>
      </c>
      <c r="G14" s="184">
        <v>588</v>
      </c>
      <c r="H14" s="184">
        <v>449</v>
      </c>
      <c r="I14" s="184">
        <v>424</v>
      </c>
      <c r="J14" s="202">
        <v>363</v>
      </c>
      <c r="K14" s="195">
        <f t="shared" si="1"/>
        <v>5602.5</v>
      </c>
      <c r="L14" s="185">
        <f t="shared" si="1"/>
        <v>8107.5</v>
      </c>
      <c r="M14" s="185">
        <f t="shared" si="2"/>
        <v>15555</v>
      </c>
      <c r="N14" s="185">
        <f t="shared" si="2"/>
        <v>13095</v>
      </c>
      <c r="O14" s="196">
        <f t="shared" si="2"/>
        <v>11805</v>
      </c>
      <c r="P14" s="227">
        <f t="shared" si="3"/>
        <v>54165</v>
      </c>
      <c r="Q14" s="46">
        <f>AVERAGE(P3:P14)</f>
        <v>54784.375</v>
      </c>
      <c r="R14" s="46" t="s">
        <v>12</v>
      </c>
    </row>
    <row r="15" spans="1:18" x14ac:dyDescent="0.35">
      <c r="A15" s="301" t="s">
        <v>41</v>
      </c>
      <c r="B15" s="304" t="s">
        <v>126</v>
      </c>
      <c r="C15" s="179">
        <v>42</v>
      </c>
      <c r="D15" s="176">
        <f t="shared" si="0"/>
        <v>0.42</v>
      </c>
      <c r="E15" s="197">
        <v>159</v>
      </c>
      <c r="F15" s="180">
        <v>476</v>
      </c>
      <c r="G15" s="180">
        <v>494</v>
      </c>
      <c r="H15" s="180">
        <v>417</v>
      </c>
      <c r="I15" s="180">
        <v>311</v>
      </c>
      <c r="J15" s="198">
        <v>279</v>
      </c>
      <c r="K15" s="191">
        <f t="shared" si="1"/>
        <v>4762.5</v>
      </c>
      <c r="L15" s="181">
        <f t="shared" si="1"/>
        <v>7275</v>
      </c>
      <c r="M15" s="181">
        <f t="shared" si="2"/>
        <v>13665</v>
      </c>
      <c r="N15" s="181">
        <f t="shared" si="2"/>
        <v>10920</v>
      </c>
      <c r="O15" s="192">
        <f t="shared" si="2"/>
        <v>8850</v>
      </c>
      <c r="P15" s="225">
        <f t="shared" si="3"/>
        <v>45472.5</v>
      </c>
      <c r="Q15" s="46">
        <f>STDEV(P3:P14)/SQRT(12)</f>
        <v>1776.7191078930496</v>
      </c>
      <c r="R15" s="46" t="s">
        <v>4</v>
      </c>
    </row>
    <row r="16" spans="1:18" x14ac:dyDescent="0.35">
      <c r="A16" s="302"/>
      <c r="B16" s="304"/>
      <c r="C16" s="174">
        <v>32.299999999999997</v>
      </c>
      <c r="D16" s="173">
        <f t="shared" si="0"/>
        <v>0.32300000000000001</v>
      </c>
      <c r="E16" s="199">
        <v>230</v>
      </c>
      <c r="F16" s="182">
        <v>489</v>
      </c>
      <c r="G16" s="182">
        <v>600</v>
      </c>
      <c r="H16" s="182">
        <v>472</v>
      </c>
      <c r="I16" s="182">
        <v>399</v>
      </c>
      <c r="J16" s="200">
        <v>168</v>
      </c>
      <c r="K16" s="193">
        <f t="shared" si="1"/>
        <v>5392.5</v>
      </c>
      <c r="L16" s="183">
        <f t="shared" si="1"/>
        <v>8167.5</v>
      </c>
      <c r="M16" s="183">
        <f t="shared" si="2"/>
        <v>16080</v>
      </c>
      <c r="N16" s="183">
        <f t="shared" si="2"/>
        <v>13065</v>
      </c>
      <c r="O16" s="194">
        <f t="shared" si="2"/>
        <v>8505</v>
      </c>
      <c r="P16" s="226">
        <f t="shared" si="3"/>
        <v>51210</v>
      </c>
      <c r="Q16" s="46"/>
      <c r="R16" s="46"/>
    </row>
    <row r="17" spans="1:63" x14ac:dyDescent="0.35">
      <c r="A17" s="302"/>
      <c r="B17" s="304"/>
      <c r="C17" s="174">
        <v>38</v>
      </c>
      <c r="D17" s="173">
        <f t="shared" si="0"/>
        <v>0.38</v>
      </c>
      <c r="E17" s="199">
        <v>207</v>
      </c>
      <c r="F17" s="182">
        <v>495</v>
      </c>
      <c r="G17" s="182">
        <v>519</v>
      </c>
      <c r="H17" s="182">
        <v>482</v>
      </c>
      <c r="I17" s="182">
        <v>394</v>
      </c>
      <c r="J17" s="200">
        <v>279</v>
      </c>
      <c r="K17" s="193">
        <f t="shared" si="1"/>
        <v>5265</v>
      </c>
      <c r="L17" s="183">
        <f t="shared" si="1"/>
        <v>7605</v>
      </c>
      <c r="M17" s="183">
        <f t="shared" si="2"/>
        <v>15015</v>
      </c>
      <c r="N17" s="183">
        <f t="shared" si="2"/>
        <v>13140</v>
      </c>
      <c r="O17" s="194">
        <f t="shared" si="2"/>
        <v>10095</v>
      </c>
      <c r="P17" s="226">
        <f t="shared" si="3"/>
        <v>51120</v>
      </c>
      <c r="Q17" s="46"/>
      <c r="R17" s="46"/>
    </row>
    <row r="18" spans="1:63" x14ac:dyDescent="0.35">
      <c r="A18" s="302"/>
      <c r="B18" s="304"/>
      <c r="C18" s="174">
        <v>36.4</v>
      </c>
      <c r="D18" s="173">
        <f t="shared" si="0"/>
        <v>0.36399999999999999</v>
      </c>
      <c r="E18" s="199">
        <v>153</v>
      </c>
      <c r="F18" s="182">
        <v>600</v>
      </c>
      <c r="G18" s="182">
        <v>494</v>
      </c>
      <c r="H18" s="182">
        <v>371</v>
      </c>
      <c r="I18" s="182">
        <v>324</v>
      </c>
      <c r="J18" s="200">
        <v>279</v>
      </c>
      <c r="K18" s="193">
        <f t="shared" si="1"/>
        <v>5647.5</v>
      </c>
      <c r="L18" s="183">
        <f t="shared" si="1"/>
        <v>8205</v>
      </c>
      <c r="M18" s="183">
        <f t="shared" si="2"/>
        <v>12975</v>
      </c>
      <c r="N18" s="183">
        <f t="shared" si="2"/>
        <v>10425</v>
      </c>
      <c r="O18" s="194">
        <f t="shared" si="2"/>
        <v>9045</v>
      </c>
      <c r="P18" s="226">
        <f t="shared" si="3"/>
        <v>46297.5</v>
      </c>
      <c r="Q18" s="46"/>
      <c r="R18" s="46"/>
    </row>
    <row r="19" spans="1:63" x14ac:dyDescent="0.35">
      <c r="A19" s="302"/>
      <c r="B19" s="304"/>
      <c r="C19" s="174">
        <v>41.3</v>
      </c>
      <c r="D19" s="173">
        <f t="shared" si="0"/>
        <v>0.41299999999999998</v>
      </c>
      <c r="E19" s="199">
        <v>192</v>
      </c>
      <c r="F19" s="182">
        <v>529</v>
      </c>
      <c r="G19" s="182">
        <v>472</v>
      </c>
      <c r="H19" s="182">
        <v>442</v>
      </c>
      <c r="I19" s="182">
        <v>356</v>
      </c>
      <c r="J19" s="200">
        <v>301</v>
      </c>
      <c r="K19" s="193">
        <f>(AVERAGE(E19:F19))*15</f>
        <v>5407.5</v>
      </c>
      <c r="L19" s="183">
        <f>(AVERAGE(F19:G19))*15</f>
        <v>7507.5</v>
      </c>
      <c r="M19" s="183">
        <f>(AVERAGE(G19:H19))*30</f>
        <v>13710</v>
      </c>
      <c r="N19" s="183">
        <f t="shared" ref="N19:O26" si="4">(AVERAGE(H19:I19))*30</f>
        <v>11970</v>
      </c>
      <c r="O19" s="194">
        <f t="shared" si="4"/>
        <v>9855</v>
      </c>
      <c r="P19" s="226">
        <f t="shared" si="3"/>
        <v>48450</v>
      </c>
      <c r="Q19" s="46"/>
      <c r="R19" s="46"/>
    </row>
    <row r="20" spans="1:63" x14ac:dyDescent="0.35">
      <c r="A20" s="302"/>
      <c r="B20" s="304"/>
      <c r="C20" s="174">
        <v>39.5</v>
      </c>
      <c r="D20" s="173">
        <f t="shared" si="0"/>
        <v>0.39500000000000002</v>
      </c>
      <c r="E20" s="199">
        <v>308</v>
      </c>
      <c r="F20" s="182">
        <v>389</v>
      </c>
      <c r="G20" s="182">
        <v>577</v>
      </c>
      <c r="H20" s="182">
        <v>486</v>
      </c>
      <c r="I20" s="182">
        <v>272</v>
      </c>
      <c r="J20" s="200">
        <v>263</v>
      </c>
      <c r="K20" s="193">
        <f t="shared" ref="K20:L26" si="5">(AVERAGE(E20:F20))*15</f>
        <v>5227.5</v>
      </c>
      <c r="L20" s="183">
        <f t="shared" si="5"/>
        <v>7245</v>
      </c>
      <c r="M20" s="183">
        <f t="shared" ref="M20:M26" si="6">(AVERAGE(G20:H20))*30</f>
        <v>15945</v>
      </c>
      <c r="N20" s="183">
        <f t="shared" si="4"/>
        <v>11370</v>
      </c>
      <c r="O20" s="194">
        <f t="shared" si="4"/>
        <v>8025</v>
      </c>
      <c r="P20" s="226">
        <f t="shared" si="3"/>
        <v>47812.5</v>
      </c>
      <c r="Q20" s="46"/>
      <c r="R20" s="46"/>
    </row>
    <row r="21" spans="1:63" x14ac:dyDescent="0.35">
      <c r="A21" s="302"/>
      <c r="B21" s="304"/>
      <c r="C21" s="174">
        <v>35.1</v>
      </c>
      <c r="D21" s="173">
        <f t="shared" si="0"/>
        <v>0.35099999999999998</v>
      </c>
      <c r="E21" s="199">
        <v>179</v>
      </c>
      <c r="F21" s="182">
        <v>497</v>
      </c>
      <c r="G21" s="182">
        <v>552</v>
      </c>
      <c r="H21" s="182">
        <v>491</v>
      </c>
      <c r="I21" s="182">
        <v>374</v>
      </c>
      <c r="J21" s="200">
        <v>350</v>
      </c>
      <c r="K21" s="193">
        <f t="shared" si="5"/>
        <v>5070</v>
      </c>
      <c r="L21" s="183">
        <f t="shared" si="5"/>
        <v>7867.5</v>
      </c>
      <c r="M21" s="183">
        <f t="shared" si="6"/>
        <v>15645</v>
      </c>
      <c r="N21" s="183">
        <f t="shared" si="4"/>
        <v>12975</v>
      </c>
      <c r="O21" s="194">
        <f t="shared" si="4"/>
        <v>10860</v>
      </c>
      <c r="P21" s="226">
        <f t="shared" si="3"/>
        <v>52417.5</v>
      </c>
      <c r="Q21" s="46"/>
      <c r="R21" s="46"/>
    </row>
    <row r="22" spans="1:63" x14ac:dyDescent="0.35">
      <c r="A22" s="302"/>
      <c r="B22" s="304"/>
      <c r="C22" s="174">
        <v>42.9</v>
      </c>
      <c r="D22" s="173">
        <f t="shared" si="0"/>
        <v>0.42899999999999999</v>
      </c>
      <c r="E22" s="199">
        <v>326</v>
      </c>
      <c r="F22" s="182">
        <v>470</v>
      </c>
      <c r="G22" s="182">
        <v>566</v>
      </c>
      <c r="H22" s="182">
        <v>551</v>
      </c>
      <c r="I22" s="182">
        <v>562</v>
      </c>
      <c r="J22" s="200">
        <v>293</v>
      </c>
      <c r="K22" s="193">
        <f t="shared" si="5"/>
        <v>5970</v>
      </c>
      <c r="L22" s="183">
        <f t="shared" si="5"/>
        <v>7770</v>
      </c>
      <c r="M22" s="183">
        <f t="shared" si="6"/>
        <v>16755</v>
      </c>
      <c r="N22" s="183">
        <f t="shared" si="4"/>
        <v>16695</v>
      </c>
      <c r="O22" s="194">
        <f t="shared" si="4"/>
        <v>12825</v>
      </c>
      <c r="P22" s="226">
        <f t="shared" si="3"/>
        <v>60015</v>
      </c>
      <c r="Q22" s="46"/>
      <c r="R22" s="46"/>
    </row>
    <row r="23" spans="1:63" x14ac:dyDescent="0.35">
      <c r="A23" s="302"/>
      <c r="B23" s="304"/>
      <c r="C23" s="174">
        <v>42.5</v>
      </c>
      <c r="D23" s="173">
        <f t="shared" si="0"/>
        <v>0.42499999999999999</v>
      </c>
      <c r="E23" s="199">
        <v>276</v>
      </c>
      <c r="F23" s="182">
        <v>422</v>
      </c>
      <c r="G23" s="182">
        <v>600</v>
      </c>
      <c r="H23" s="182">
        <v>497</v>
      </c>
      <c r="I23" s="182">
        <v>400</v>
      </c>
      <c r="J23" s="200">
        <v>333</v>
      </c>
      <c r="K23" s="193">
        <f t="shared" si="5"/>
        <v>5235</v>
      </c>
      <c r="L23" s="183">
        <f t="shared" si="5"/>
        <v>7665</v>
      </c>
      <c r="M23" s="183">
        <f t="shared" si="6"/>
        <v>16455</v>
      </c>
      <c r="N23" s="183">
        <f t="shared" si="4"/>
        <v>13455</v>
      </c>
      <c r="O23" s="194">
        <f t="shared" si="4"/>
        <v>10995</v>
      </c>
      <c r="P23" s="226">
        <f t="shared" si="3"/>
        <v>53805</v>
      </c>
      <c r="Q23" s="46"/>
      <c r="R23" s="46"/>
    </row>
    <row r="24" spans="1:63" x14ac:dyDescent="0.35">
      <c r="A24" s="302"/>
      <c r="B24" s="304"/>
      <c r="C24" s="174">
        <v>36.5</v>
      </c>
      <c r="D24" s="173">
        <f t="shared" si="0"/>
        <v>0.36499999999999999</v>
      </c>
      <c r="E24" s="199">
        <v>412</v>
      </c>
      <c r="F24" s="182">
        <v>548</v>
      </c>
      <c r="G24" s="182">
        <v>600</v>
      </c>
      <c r="H24" s="182">
        <v>538</v>
      </c>
      <c r="I24" s="182">
        <v>523</v>
      </c>
      <c r="J24" s="200">
        <v>455</v>
      </c>
      <c r="K24" s="193">
        <f t="shared" si="5"/>
        <v>7200</v>
      </c>
      <c r="L24" s="183">
        <f t="shared" si="5"/>
        <v>8610</v>
      </c>
      <c r="M24" s="183">
        <f t="shared" si="6"/>
        <v>17070</v>
      </c>
      <c r="N24" s="183">
        <f t="shared" si="4"/>
        <v>15915</v>
      </c>
      <c r="O24" s="194">
        <f t="shared" si="4"/>
        <v>14670</v>
      </c>
      <c r="P24" s="226">
        <f t="shared" si="3"/>
        <v>63465</v>
      </c>
      <c r="Q24" s="46"/>
      <c r="R24" s="46"/>
    </row>
    <row r="25" spans="1:63" x14ac:dyDescent="0.35">
      <c r="A25" s="302"/>
      <c r="B25" s="304"/>
      <c r="C25" s="174">
        <v>30.3</v>
      </c>
      <c r="D25" s="173">
        <f t="shared" si="0"/>
        <v>0.30299999999999999</v>
      </c>
      <c r="E25" s="199">
        <v>147</v>
      </c>
      <c r="F25" s="182">
        <v>371</v>
      </c>
      <c r="G25" s="182">
        <v>520</v>
      </c>
      <c r="H25" s="182">
        <v>345</v>
      </c>
      <c r="I25" s="182">
        <v>278</v>
      </c>
      <c r="J25" s="200">
        <v>241</v>
      </c>
      <c r="K25" s="193">
        <f t="shared" si="5"/>
        <v>3885</v>
      </c>
      <c r="L25" s="183">
        <f t="shared" si="5"/>
        <v>6682.5</v>
      </c>
      <c r="M25" s="183">
        <f t="shared" si="6"/>
        <v>12975</v>
      </c>
      <c r="N25" s="183">
        <f t="shared" si="4"/>
        <v>9345</v>
      </c>
      <c r="O25" s="194">
        <f t="shared" si="4"/>
        <v>7785</v>
      </c>
      <c r="P25" s="226">
        <f t="shared" si="3"/>
        <v>40672.5</v>
      </c>
      <c r="Q25" s="46"/>
      <c r="R25" s="46"/>
    </row>
    <row r="26" spans="1:63" ht="15" thickBot="1" x14ac:dyDescent="0.4">
      <c r="A26" s="303"/>
      <c r="B26" s="305"/>
      <c r="C26" s="177">
        <v>35.4</v>
      </c>
      <c r="D26" s="178">
        <f t="shared" si="0"/>
        <v>0.35399999999999998</v>
      </c>
      <c r="E26" s="201">
        <v>459</v>
      </c>
      <c r="F26" s="184">
        <v>512</v>
      </c>
      <c r="G26" s="184">
        <v>600</v>
      </c>
      <c r="H26" s="184">
        <v>600</v>
      </c>
      <c r="I26" s="184">
        <v>600</v>
      </c>
      <c r="J26" s="202">
        <v>600</v>
      </c>
      <c r="K26" s="195">
        <f t="shared" si="5"/>
        <v>7282.5</v>
      </c>
      <c r="L26" s="185">
        <f t="shared" si="5"/>
        <v>8340</v>
      </c>
      <c r="M26" s="185">
        <f t="shared" si="6"/>
        <v>18000</v>
      </c>
      <c r="N26" s="185">
        <f t="shared" si="4"/>
        <v>18000</v>
      </c>
      <c r="O26" s="196">
        <f t="shared" si="4"/>
        <v>18000</v>
      </c>
      <c r="P26" s="227">
        <f t="shared" si="3"/>
        <v>69622.5</v>
      </c>
      <c r="Q26" s="46">
        <f>AVERAGE(P15:P26)</f>
        <v>52530</v>
      </c>
      <c r="R26" s="46" t="s">
        <v>12</v>
      </c>
    </row>
    <row r="27" spans="1:63" x14ac:dyDescent="0.35">
      <c r="Q27" s="46">
        <f>STDEV(P15:P26)/SQRT(12)</f>
        <v>2369.7520367981733</v>
      </c>
      <c r="R27" s="46" t="s">
        <v>4</v>
      </c>
    </row>
    <row r="28" spans="1:63" x14ac:dyDescent="0.35">
      <c r="Q28">
        <f>_xlfn.T.TEST(P3:P14,P15:P26,2,2)</f>
        <v>0.45465420972376414</v>
      </c>
      <c r="R28" t="s">
        <v>14</v>
      </c>
    </row>
    <row r="29" spans="1:63" x14ac:dyDescent="0.35">
      <c r="A29" s="7" t="s">
        <v>113</v>
      </c>
      <c r="N29" s="18"/>
      <c r="O29" s="47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</row>
    <row r="30" spans="1:63" x14ac:dyDescent="0.35">
      <c r="A30" s="3" t="s">
        <v>61</v>
      </c>
      <c r="B30" s="40">
        <v>0</v>
      </c>
      <c r="C30" s="40">
        <v>15</v>
      </c>
      <c r="D30" s="40">
        <v>30</v>
      </c>
      <c r="E30" s="40">
        <v>60</v>
      </c>
      <c r="F30" s="40">
        <v>90</v>
      </c>
      <c r="G30" s="40">
        <v>120</v>
      </c>
      <c r="K30" s="9"/>
      <c r="L30" s="9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</row>
    <row r="31" spans="1:63" x14ac:dyDescent="0.35">
      <c r="A31" s="5" t="s">
        <v>69</v>
      </c>
      <c r="B31" s="41">
        <f t="shared" ref="B31:G31" si="7">AVERAGE(E3:E14)</f>
        <v>262.41666666666669</v>
      </c>
      <c r="C31" s="41">
        <f t="shared" si="7"/>
        <v>490.58333333333331</v>
      </c>
      <c r="D31" s="41">
        <f t="shared" si="7"/>
        <v>533.66666666666663</v>
      </c>
      <c r="E31" s="41">
        <f t="shared" si="7"/>
        <v>508.58333333333331</v>
      </c>
      <c r="F31" s="41">
        <f t="shared" si="7"/>
        <v>421.08333333333331</v>
      </c>
      <c r="G31" s="41">
        <f t="shared" si="7"/>
        <v>370.66666666666669</v>
      </c>
      <c r="K31" s="42"/>
      <c r="L31" s="42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</row>
    <row r="32" spans="1:63" x14ac:dyDescent="0.35">
      <c r="A32" s="5" t="s">
        <v>84</v>
      </c>
      <c r="B32" s="41">
        <f t="shared" ref="B32:G32" si="8">AVERAGE(E15:E26)</f>
        <v>254</v>
      </c>
      <c r="C32" s="41">
        <f t="shared" si="8"/>
        <v>483.16666666666669</v>
      </c>
      <c r="D32" s="41">
        <f t="shared" si="8"/>
        <v>549.5</v>
      </c>
      <c r="E32" s="41">
        <f t="shared" si="8"/>
        <v>474.33333333333331</v>
      </c>
      <c r="F32" s="41">
        <f t="shared" si="8"/>
        <v>399.41666666666669</v>
      </c>
      <c r="G32" s="41">
        <f t="shared" si="8"/>
        <v>320.08333333333331</v>
      </c>
      <c r="K32" s="42"/>
      <c r="L32" s="42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</row>
    <row r="33" spans="1:63" x14ac:dyDescent="0.35">
      <c r="A33" t="s">
        <v>62</v>
      </c>
      <c r="B33" s="63">
        <f t="shared" ref="B33:G33" si="9">STDEV(E3:E14)/SQRT(12)</f>
        <v>18.396911109853146</v>
      </c>
      <c r="C33" s="63">
        <f t="shared" si="9"/>
        <v>22.450098985181409</v>
      </c>
      <c r="D33" s="63">
        <f t="shared" si="9"/>
        <v>15.507248223806425</v>
      </c>
      <c r="E33" s="63">
        <f t="shared" si="9"/>
        <v>22.253518051233257</v>
      </c>
      <c r="F33" s="63">
        <f t="shared" si="9"/>
        <v>23.381052395286016</v>
      </c>
      <c r="G33" s="63">
        <f t="shared" si="9"/>
        <v>27.337767563455799</v>
      </c>
      <c r="K33" s="42"/>
      <c r="L33" s="42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</row>
    <row r="34" spans="1:63" x14ac:dyDescent="0.35">
      <c r="A34" t="s">
        <v>63</v>
      </c>
      <c r="B34" s="63">
        <f t="shared" ref="B34:G34" si="10">STDEV(E15:E26)/SQRT(12)</f>
        <v>29.962350112139475</v>
      </c>
      <c r="C34" s="63">
        <f t="shared" si="10"/>
        <v>18.782177776291039</v>
      </c>
      <c r="D34" s="63">
        <f t="shared" si="10"/>
        <v>13.817808009297936</v>
      </c>
      <c r="E34" s="63">
        <f t="shared" si="10"/>
        <v>21.043365517978135</v>
      </c>
      <c r="F34" s="63">
        <f t="shared" si="10"/>
        <v>31.25929154796712</v>
      </c>
      <c r="G34" s="63">
        <f t="shared" si="10"/>
        <v>32.14796716635896</v>
      </c>
      <c r="K34" s="42"/>
      <c r="L34" s="42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</row>
    <row r="35" spans="1:63" x14ac:dyDescent="0.35">
      <c r="A35" s="43" t="s">
        <v>64</v>
      </c>
      <c r="B35" s="44">
        <f t="shared" ref="B35:G35" si="11">_xlfn.T.TEST(E3:E14,E15:E26,2,2)</f>
        <v>0.81302285953135733</v>
      </c>
      <c r="C35" s="44">
        <f t="shared" si="11"/>
        <v>0.8023262673906052</v>
      </c>
      <c r="D35" s="44">
        <f t="shared" si="11"/>
        <v>0.45397377582440024</v>
      </c>
      <c r="E35" s="44">
        <f t="shared" si="11"/>
        <v>0.27551152814339885</v>
      </c>
      <c r="F35" s="44">
        <f t="shared" si="11"/>
        <v>0.58446597464074013</v>
      </c>
      <c r="G35" s="44">
        <f t="shared" si="11"/>
        <v>0.24341483021320387</v>
      </c>
      <c r="K35" s="45"/>
      <c r="L35" s="45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</row>
    <row r="36" spans="1:63" x14ac:dyDescent="0.35">
      <c r="K36" s="45"/>
      <c r="L36" s="45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</row>
    <row r="37" spans="1:63" x14ac:dyDescent="0.35">
      <c r="K37" s="45"/>
      <c r="L37" s="45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</row>
    <row r="38" spans="1:63" x14ac:dyDescent="0.35">
      <c r="K38" s="45"/>
      <c r="L38" s="45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</row>
    <row r="39" spans="1:63" x14ac:dyDescent="0.35"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</row>
    <row r="40" spans="1:63" x14ac:dyDescent="0.35"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</row>
    <row r="41" spans="1:63" x14ac:dyDescent="0.35"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</row>
    <row r="42" spans="1:63" x14ac:dyDescent="0.35"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</row>
    <row r="43" spans="1:63" x14ac:dyDescent="0.35"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</row>
    <row r="44" spans="1:63" x14ac:dyDescent="0.35"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</row>
    <row r="45" spans="1:63" x14ac:dyDescent="0.35"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</row>
    <row r="46" spans="1:63" x14ac:dyDescent="0.35"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</row>
    <row r="47" spans="1:63" x14ac:dyDescent="0.35">
      <c r="N47" s="18"/>
      <c r="O47" s="18"/>
      <c r="P47" s="18"/>
      <c r="Q47" s="18"/>
      <c r="R47" s="18"/>
      <c r="S47" s="45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</row>
    <row r="48" spans="1:63" x14ac:dyDescent="0.35">
      <c r="N48" s="18"/>
      <c r="O48" s="18"/>
      <c r="P48" s="18"/>
      <c r="Q48" s="18"/>
      <c r="R48" s="18"/>
      <c r="S48" s="45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</row>
    <row r="49" spans="14:63" x14ac:dyDescent="0.35">
      <c r="N49" s="18"/>
      <c r="O49" s="18"/>
      <c r="P49" s="18"/>
      <c r="Q49" s="18"/>
      <c r="R49" s="18"/>
      <c r="S49" s="45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</row>
    <row r="50" spans="14:63" x14ac:dyDescent="0.35">
      <c r="N50" s="18"/>
      <c r="O50" s="18"/>
      <c r="P50" s="18"/>
      <c r="Q50" s="18"/>
      <c r="R50" s="18"/>
      <c r="S50" s="45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</row>
    <row r="51" spans="14:63" x14ac:dyDescent="0.35"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</row>
    <row r="52" spans="14:63" x14ac:dyDescent="0.35"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</row>
    <row r="53" spans="14:63" x14ac:dyDescent="0.35"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</row>
    <row r="54" spans="14:63" x14ac:dyDescent="0.35"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</row>
    <row r="55" spans="14:63" x14ac:dyDescent="0.35"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</row>
    <row r="56" spans="14:63" x14ac:dyDescent="0.35"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</row>
    <row r="57" spans="14:63" x14ac:dyDescent="0.35"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</row>
    <row r="58" spans="14:63" x14ac:dyDescent="0.35"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</row>
    <row r="59" spans="14:63" ht="15" thickBot="1" x14ac:dyDescent="0.4"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</row>
    <row r="60" spans="14:63" ht="15" thickBot="1" x14ac:dyDescent="0.4">
      <c r="N60" s="18"/>
      <c r="O60" s="18"/>
      <c r="P60" s="18"/>
      <c r="Q60" s="18"/>
      <c r="R60" s="18"/>
      <c r="S60" s="39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  <c r="BF60" s="18"/>
      <c r="BG60" s="18"/>
      <c r="BH60" s="18"/>
      <c r="BI60" s="18"/>
      <c r="BJ60" s="18"/>
      <c r="BK60" s="18"/>
    </row>
    <row r="61" spans="14:63" ht="15" thickBot="1" x14ac:dyDescent="0.4">
      <c r="N61" s="18"/>
      <c r="O61" s="18"/>
      <c r="P61" s="18"/>
      <c r="Q61" s="18"/>
      <c r="R61" s="18"/>
      <c r="S61" s="39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/>
      <c r="BF61" s="18"/>
      <c r="BG61" s="18"/>
      <c r="BH61" s="18"/>
      <c r="BI61" s="18"/>
      <c r="BJ61" s="18"/>
      <c r="BK61" s="18"/>
    </row>
    <row r="62" spans="14:63" ht="15" thickBot="1" x14ac:dyDescent="0.4">
      <c r="N62" s="18"/>
      <c r="O62" s="18"/>
      <c r="P62" s="18"/>
      <c r="Q62" s="18"/>
      <c r="R62" s="18"/>
      <c r="S62" s="39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8"/>
      <c r="BK62" s="18"/>
    </row>
    <row r="63" spans="14:63" ht="15" thickBot="1" x14ac:dyDescent="0.4">
      <c r="N63" s="18"/>
      <c r="O63" s="18"/>
      <c r="P63" s="18"/>
      <c r="Q63" s="18"/>
      <c r="R63" s="18"/>
      <c r="S63" s="39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</row>
    <row r="64" spans="14:63" x14ac:dyDescent="0.35">
      <c r="N64" s="18"/>
      <c r="O64" s="18"/>
      <c r="P64" s="18"/>
      <c r="Q64" s="18"/>
      <c r="R64" s="18"/>
      <c r="S64" s="39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  <c r="AS64" s="18"/>
      <c r="AT64" s="18"/>
      <c r="AU64" s="18"/>
      <c r="AV64" s="18"/>
      <c r="AW64" s="18"/>
      <c r="AX64" s="18"/>
      <c r="AY64" s="18"/>
      <c r="AZ64" s="18"/>
      <c r="BA64" s="18"/>
      <c r="BB64" s="18"/>
      <c r="BC64" s="18"/>
      <c r="BD64" s="18"/>
      <c r="BE64" s="18"/>
      <c r="BF64" s="18"/>
      <c r="BG64" s="18"/>
      <c r="BH64" s="18"/>
      <c r="BI64" s="18"/>
      <c r="BJ64" s="18"/>
      <c r="BK64" s="18"/>
    </row>
    <row r="65" spans="14:63" x14ac:dyDescent="0.35">
      <c r="N65" s="18"/>
      <c r="O65" s="18"/>
      <c r="P65" s="18"/>
      <c r="Q65" s="18"/>
      <c r="R65" s="18"/>
      <c r="S65" s="4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  <c r="AV65" s="18"/>
      <c r="AW65" s="18"/>
      <c r="AX65" s="18"/>
      <c r="AY65" s="18"/>
      <c r="AZ65" s="18"/>
      <c r="BA65" s="18"/>
      <c r="BB65" s="18"/>
      <c r="BC65" s="18"/>
      <c r="BD65" s="18"/>
      <c r="BE65" s="18"/>
      <c r="BF65" s="18"/>
      <c r="BG65" s="18"/>
      <c r="BH65" s="18"/>
      <c r="BI65" s="18"/>
      <c r="BJ65" s="18"/>
      <c r="BK65" s="18"/>
    </row>
    <row r="66" spans="14:63" x14ac:dyDescent="0.35">
      <c r="N66" s="18"/>
      <c r="O66" s="18"/>
      <c r="P66" s="18"/>
      <c r="Q66" s="18"/>
      <c r="R66" s="18"/>
      <c r="S66" s="49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</row>
    <row r="67" spans="14:63" x14ac:dyDescent="0.35">
      <c r="N67" s="18"/>
      <c r="O67" s="18"/>
      <c r="P67" s="18"/>
      <c r="Q67" s="18"/>
      <c r="R67" s="18"/>
      <c r="S67" s="49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H67" s="18"/>
      <c r="BI67" s="18"/>
      <c r="BJ67" s="18"/>
      <c r="BK67" s="18"/>
    </row>
    <row r="68" spans="14:63" x14ac:dyDescent="0.35"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8"/>
      <c r="BK68" s="18"/>
    </row>
    <row r="69" spans="14:63" x14ac:dyDescent="0.35"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H69" s="18"/>
      <c r="BI69" s="18"/>
      <c r="BJ69" s="18"/>
      <c r="BK69" s="18"/>
    </row>
    <row r="70" spans="14:63" x14ac:dyDescent="0.35"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  <c r="BG70" s="18"/>
      <c r="BH70" s="18"/>
      <c r="BI70" s="18"/>
      <c r="BJ70" s="18"/>
      <c r="BK70" s="18"/>
    </row>
    <row r="71" spans="14:63" x14ac:dyDescent="0.35"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  <c r="BF71" s="18"/>
      <c r="BG71" s="18"/>
      <c r="BH71" s="18"/>
      <c r="BI71" s="18"/>
      <c r="BJ71" s="18"/>
      <c r="BK71" s="18"/>
    </row>
    <row r="72" spans="14:63" x14ac:dyDescent="0.35"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  <c r="AV72" s="18"/>
      <c r="AW72" s="18"/>
      <c r="AX72" s="18"/>
      <c r="AY72" s="18"/>
      <c r="AZ72" s="18"/>
      <c r="BA72" s="18"/>
      <c r="BB72" s="18"/>
      <c r="BC72" s="18"/>
      <c r="BD72" s="18"/>
      <c r="BE72" s="18"/>
      <c r="BF72" s="18"/>
      <c r="BG72" s="18"/>
      <c r="BH72" s="18"/>
      <c r="BI72" s="18"/>
      <c r="BJ72" s="18"/>
      <c r="BK72" s="18"/>
    </row>
    <row r="73" spans="14:63" x14ac:dyDescent="0.35"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8"/>
    </row>
    <row r="74" spans="14:63" x14ac:dyDescent="0.35"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8"/>
      <c r="BK74" s="18"/>
    </row>
    <row r="75" spans="14:63" x14ac:dyDescent="0.35"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  <c r="BF75" s="18"/>
      <c r="BG75" s="18"/>
      <c r="BH75" s="18"/>
      <c r="BI75" s="18"/>
      <c r="BJ75" s="18"/>
      <c r="BK75" s="18"/>
    </row>
    <row r="76" spans="14:63" x14ac:dyDescent="0.35"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  <c r="BF76" s="18"/>
      <c r="BG76" s="18"/>
      <c r="BH76" s="18"/>
      <c r="BI76" s="18"/>
      <c r="BJ76" s="18"/>
      <c r="BK76" s="18"/>
    </row>
    <row r="77" spans="14:63" x14ac:dyDescent="0.35"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</row>
    <row r="78" spans="14:63" x14ac:dyDescent="0.35"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BH78" s="18"/>
      <c r="BI78" s="18"/>
      <c r="BJ78" s="18"/>
      <c r="BK78" s="18"/>
    </row>
    <row r="79" spans="14:63" x14ac:dyDescent="0.35"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  <c r="AS79" s="18"/>
      <c r="AT79" s="18"/>
      <c r="AU79" s="18"/>
      <c r="AV79" s="18"/>
      <c r="AW79" s="18"/>
      <c r="AX79" s="18"/>
      <c r="AY79" s="18"/>
      <c r="AZ79" s="18"/>
      <c r="BA79" s="18"/>
      <c r="BB79" s="18"/>
      <c r="BC79" s="18"/>
      <c r="BD79" s="18"/>
      <c r="BE79" s="18"/>
      <c r="BF79" s="18"/>
      <c r="BG79" s="18"/>
      <c r="BH79" s="18"/>
      <c r="BI79" s="18"/>
      <c r="BJ79" s="18"/>
      <c r="BK79" s="18"/>
    </row>
    <row r="80" spans="14:63" x14ac:dyDescent="0.35"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  <c r="AS80" s="18"/>
      <c r="AT80" s="18"/>
      <c r="AU80" s="18"/>
      <c r="AV80" s="18"/>
      <c r="AW80" s="18"/>
      <c r="AX80" s="18"/>
      <c r="AY80" s="18"/>
      <c r="AZ80" s="18"/>
      <c r="BA80" s="18"/>
      <c r="BB80" s="18"/>
      <c r="BC80" s="18"/>
      <c r="BD80" s="18"/>
      <c r="BE80" s="18"/>
      <c r="BF80" s="18"/>
      <c r="BG80" s="18"/>
      <c r="BH80" s="18"/>
      <c r="BI80" s="18"/>
      <c r="BJ80" s="18"/>
      <c r="BK80" s="18"/>
    </row>
    <row r="81" spans="14:63" x14ac:dyDescent="0.35"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  <c r="BG81" s="18"/>
      <c r="BH81" s="18"/>
      <c r="BI81" s="18"/>
      <c r="BJ81" s="18"/>
      <c r="BK81" s="18"/>
    </row>
    <row r="82" spans="14:63" x14ac:dyDescent="0.35"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  <c r="AU82" s="18"/>
      <c r="AV82" s="18"/>
      <c r="AW82" s="18"/>
      <c r="AX82" s="18"/>
      <c r="AY82" s="18"/>
      <c r="AZ82" s="18"/>
      <c r="BA82" s="18"/>
      <c r="BB82" s="18"/>
      <c r="BC82" s="18"/>
      <c r="BD82" s="18"/>
      <c r="BE82" s="18"/>
      <c r="BF82" s="18"/>
      <c r="BG82" s="18"/>
      <c r="BH82" s="18"/>
      <c r="BI82" s="18"/>
      <c r="BJ82" s="18"/>
      <c r="BK82" s="18"/>
    </row>
    <row r="83" spans="14:63" x14ac:dyDescent="0.35"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  <c r="AS83" s="18"/>
      <c r="AT83" s="18"/>
      <c r="AU83" s="18"/>
      <c r="AV83" s="18"/>
      <c r="AW83" s="18"/>
      <c r="AX83" s="18"/>
      <c r="AY83" s="18"/>
      <c r="AZ83" s="18"/>
      <c r="BA83" s="18"/>
      <c r="BB83" s="18"/>
      <c r="BC83" s="18"/>
      <c r="BD83" s="18"/>
      <c r="BE83" s="18"/>
      <c r="BF83" s="18"/>
      <c r="BG83" s="18"/>
      <c r="BH83" s="18"/>
      <c r="BI83" s="18"/>
      <c r="BJ83" s="18"/>
      <c r="BK83" s="18"/>
    </row>
    <row r="84" spans="14:63" x14ac:dyDescent="0.35"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  <c r="BG84" s="18"/>
      <c r="BH84" s="18"/>
      <c r="BI84" s="18"/>
      <c r="BJ84" s="18"/>
      <c r="BK84" s="18"/>
    </row>
    <row r="85" spans="14:63" x14ac:dyDescent="0.35"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  <c r="BG85" s="18"/>
      <c r="BH85" s="18"/>
      <c r="BI85" s="18"/>
      <c r="BJ85" s="18"/>
      <c r="BK85" s="18"/>
    </row>
    <row r="86" spans="14:63" x14ac:dyDescent="0.35"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/>
      <c r="BE86" s="18"/>
      <c r="BF86" s="18"/>
      <c r="BG86" s="18"/>
      <c r="BH86" s="18"/>
      <c r="BI86" s="18"/>
      <c r="BJ86" s="18"/>
      <c r="BK86" s="18"/>
    </row>
    <row r="87" spans="14:63" x14ac:dyDescent="0.35"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  <c r="AS87" s="18"/>
      <c r="AT87" s="18"/>
      <c r="AU87" s="18"/>
      <c r="AV87" s="18"/>
      <c r="AW87" s="18"/>
      <c r="AX87" s="18"/>
      <c r="AY87" s="18"/>
      <c r="AZ87" s="18"/>
      <c r="BA87" s="18"/>
      <c r="BB87" s="18"/>
      <c r="BC87" s="18"/>
      <c r="BD87" s="18"/>
      <c r="BE87" s="18"/>
      <c r="BF87" s="18"/>
      <c r="BG87" s="18"/>
      <c r="BH87" s="18"/>
      <c r="BI87" s="18"/>
      <c r="BJ87" s="18"/>
      <c r="BK87" s="18"/>
    </row>
    <row r="88" spans="14:63" x14ac:dyDescent="0.35"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</row>
    <row r="89" spans="14:63" x14ac:dyDescent="0.35"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  <c r="BG89" s="18"/>
      <c r="BH89" s="18"/>
      <c r="BI89" s="18"/>
      <c r="BJ89" s="18"/>
      <c r="BK89" s="18"/>
    </row>
    <row r="90" spans="14:63" x14ac:dyDescent="0.35"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</row>
    <row r="91" spans="14:63" x14ac:dyDescent="0.35"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</row>
    <row r="92" spans="14:63" x14ac:dyDescent="0.35"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</row>
    <row r="93" spans="14:63" x14ac:dyDescent="0.35"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  <c r="AS93" s="18"/>
      <c r="AT93" s="18"/>
      <c r="AU93" s="18"/>
      <c r="AV93" s="18"/>
      <c r="AW93" s="18"/>
      <c r="AX93" s="18"/>
      <c r="AY93" s="18"/>
      <c r="AZ93" s="18"/>
      <c r="BA93" s="18"/>
      <c r="BB93" s="18"/>
      <c r="BC93" s="18"/>
      <c r="BD93" s="18"/>
      <c r="BE93" s="18"/>
      <c r="BF93" s="18"/>
      <c r="BG93" s="18"/>
      <c r="BH93" s="18"/>
      <c r="BI93" s="18"/>
      <c r="BJ93" s="18"/>
      <c r="BK93" s="18"/>
    </row>
    <row r="94" spans="14:63" x14ac:dyDescent="0.35"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  <c r="AS94" s="18"/>
      <c r="AT94" s="18"/>
      <c r="AU94" s="18"/>
      <c r="AV94" s="18"/>
      <c r="AW94" s="18"/>
      <c r="AX94" s="18"/>
      <c r="AY94" s="18"/>
      <c r="AZ94" s="18"/>
      <c r="BA94" s="18"/>
      <c r="BB94" s="18"/>
      <c r="BC94" s="18"/>
      <c r="BD94" s="18"/>
      <c r="BE94" s="18"/>
      <c r="BF94" s="18"/>
      <c r="BG94" s="18"/>
      <c r="BH94" s="18"/>
      <c r="BI94" s="18"/>
      <c r="BJ94" s="18"/>
      <c r="BK94" s="18"/>
    </row>
    <row r="95" spans="14:63" x14ac:dyDescent="0.35"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</row>
    <row r="96" spans="14:63" x14ac:dyDescent="0.35"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</row>
    <row r="97" spans="14:63" x14ac:dyDescent="0.35"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  <c r="AQ97" s="18"/>
      <c r="AR97" s="18"/>
      <c r="AS97" s="18"/>
      <c r="AT97" s="18"/>
      <c r="AU97" s="18"/>
      <c r="AV97" s="18"/>
      <c r="AW97" s="18"/>
      <c r="AX97" s="18"/>
      <c r="AY97" s="18"/>
      <c r="AZ97" s="18"/>
      <c r="BA97" s="18"/>
      <c r="BB97" s="18"/>
      <c r="BC97" s="18"/>
      <c r="BD97" s="18"/>
      <c r="BE97" s="18"/>
      <c r="BF97" s="18"/>
      <c r="BG97" s="18"/>
      <c r="BH97" s="18"/>
      <c r="BI97" s="18"/>
      <c r="BJ97" s="18"/>
      <c r="BK97" s="18"/>
    </row>
    <row r="98" spans="14:63" x14ac:dyDescent="0.35"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8"/>
      <c r="AJ98" s="18"/>
      <c r="AK98" s="18"/>
      <c r="AL98" s="18"/>
      <c r="AM98" s="18"/>
      <c r="AN98" s="18"/>
      <c r="AO98" s="18"/>
      <c r="AP98" s="18"/>
      <c r="AQ98" s="18"/>
      <c r="AR98" s="18"/>
      <c r="AS98" s="18"/>
      <c r="AT98" s="18"/>
      <c r="AU98" s="18"/>
      <c r="AV98" s="18"/>
      <c r="AW98" s="18"/>
      <c r="AX98" s="18"/>
      <c r="AY98" s="18"/>
      <c r="AZ98" s="18"/>
      <c r="BA98" s="18"/>
      <c r="BB98" s="18"/>
      <c r="BC98" s="18"/>
      <c r="BD98" s="18"/>
      <c r="BE98" s="18"/>
      <c r="BF98" s="18"/>
      <c r="BG98" s="18"/>
      <c r="BH98" s="18"/>
      <c r="BI98" s="18"/>
      <c r="BJ98" s="18"/>
      <c r="BK98" s="18"/>
    </row>
    <row r="99" spans="14:63" x14ac:dyDescent="0.35"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  <c r="AS99" s="18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  <c r="BF99" s="18"/>
      <c r="BG99" s="18"/>
      <c r="BH99" s="18"/>
      <c r="BI99" s="18"/>
      <c r="BJ99" s="18"/>
      <c r="BK99" s="18"/>
    </row>
    <row r="100" spans="14:63" x14ac:dyDescent="0.35"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18"/>
      <c r="BI100" s="18"/>
      <c r="BJ100" s="18"/>
      <c r="BK100" s="18"/>
    </row>
    <row r="101" spans="14:63" x14ac:dyDescent="0.35"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8"/>
      <c r="AJ101" s="18"/>
      <c r="AK101" s="18"/>
      <c r="AL101" s="18"/>
      <c r="AM101" s="18"/>
      <c r="AN101" s="18"/>
      <c r="AO101" s="18"/>
      <c r="AP101" s="18"/>
      <c r="AQ101" s="18"/>
      <c r="AR101" s="18"/>
      <c r="AS101" s="18"/>
      <c r="AT101" s="18"/>
      <c r="AU101" s="18"/>
      <c r="AV101" s="18"/>
      <c r="AW101" s="18"/>
      <c r="AX101" s="18"/>
      <c r="AY101" s="18"/>
      <c r="AZ101" s="18"/>
      <c r="BA101" s="18"/>
      <c r="BB101" s="18"/>
      <c r="BC101" s="18"/>
      <c r="BD101" s="18"/>
      <c r="BE101" s="18"/>
      <c r="BF101" s="18"/>
      <c r="BG101" s="18"/>
      <c r="BH101" s="18"/>
      <c r="BI101" s="18"/>
      <c r="BJ101" s="18"/>
      <c r="BK101" s="18"/>
    </row>
    <row r="102" spans="14:63" x14ac:dyDescent="0.35"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18"/>
      <c r="AK102" s="18"/>
      <c r="AL102" s="18"/>
      <c r="AM102" s="18"/>
      <c r="AN102" s="18"/>
      <c r="AO102" s="18"/>
      <c r="AP102" s="18"/>
      <c r="AQ102" s="18"/>
      <c r="AR102" s="18"/>
      <c r="AS102" s="18"/>
      <c r="AT102" s="18"/>
      <c r="AU102" s="18"/>
      <c r="AV102" s="18"/>
      <c r="AW102" s="18"/>
      <c r="AX102" s="18"/>
      <c r="AY102" s="18"/>
      <c r="AZ102" s="18"/>
      <c r="BA102" s="18"/>
      <c r="BB102" s="18"/>
      <c r="BC102" s="18"/>
      <c r="BD102" s="18"/>
      <c r="BE102" s="18"/>
      <c r="BF102" s="18"/>
      <c r="BG102" s="18"/>
      <c r="BH102" s="18"/>
      <c r="BI102" s="18"/>
      <c r="BJ102" s="18"/>
      <c r="BK102" s="18"/>
    </row>
    <row r="103" spans="14:63" x14ac:dyDescent="0.35"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  <c r="AS103" s="18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  <c r="BF103" s="18"/>
      <c r="BG103" s="18"/>
      <c r="BH103" s="18"/>
      <c r="BI103" s="18"/>
      <c r="BJ103" s="18"/>
      <c r="BK103" s="18"/>
    </row>
    <row r="104" spans="14:63" x14ac:dyDescent="0.35"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  <c r="AS104" s="18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  <c r="BF104" s="18"/>
      <c r="BG104" s="18"/>
      <c r="BH104" s="18"/>
      <c r="BI104" s="18"/>
      <c r="BJ104" s="18"/>
      <c r="BK104" s="18"/>
    </row>
    <row r="105" spans="14:63" x14ac:dyDescent="0.35"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  <c r="AS105" s="18"/>
      <c r="AT105" s="18"/>
      <c r="AU105" s="18"/>
      <c r="AV105" s="18"/>
      <c r="AW105" s="18"/>
      <c r="AX105" s="18"/>
      <c r="AY105" s="18"/>
      <c r="AZ105" s="18"/>
      <c r="BA105" s="18"/>
      <c r="BB105" s="18"/>
      <c r="BC105" s="18"/>
      <c r="BD105" s="18"/>
      <c r="BE105" s="18"/>
      <c r="BF105" s="18"/>
      <c r="BG105" s="18"/>
      <c r="BH105" s="18"/>
      <c r="BI105" s="18"/>
      <c r="BJ105" s="18"/>
      <c r="BK105" s="18"/>
    </row>
    <row r="106" spans="14:63" x14ac:dyDescent="0.35"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18"/>
      <c r="AJ106" s="18"/>
      <c r="AK106" s="18"/>
      <c r="AL106" s="18"/>
      <c r="AM106" s="18"/>
      <c r="AN106" s="18"/>
      <c r="AO106" s="18"/>
      <c r="AP106" s="18"/>
      <c r="AQ106" s="18"/>
      <c r="AR106" s="18"/>
      <c r="AS106" s="18"/>
      <c r="AT106" s="18"/>
      <c r="AU106" s="18"/>
      <c r="AV106" s="18"/>
      <c r="AW106" s="18"/>
      <c r="AX106" s="18"/>
      <c r="AY106" s="18"/>
      <c r="AZ106" s="18"/>
      <c r="BA106" s="18"/>
      <c r="BB106" s="18"/>
      <c r="BC106" s="18"/>
      <c r="BD106" s="18"/>
      <c r="BE106" s="18"/>
      <c r="BF106" s="18"/>
      <c r="BG106" s="18"/>
      <c r="BH106" s="18"/>
      <c r="BI106" s="18"/>
      <c r="BJ106" s="18"/>
      <c r="BK106" s="18"/>
    </row>
    <row r="107" spans="14:63" x14ac:dyDescent="0.35"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18"/>
      <c r="AL107" s="18"/>
      <c r="AM107" s="18"/>
      <c r="AN107" s="18"/>
      <c r="AO107" s="18"/>
      <c r="AP107" s="18"/>
      <c r="AQ107" s="18"/>
      <c r="AR107" s="18"/>
      <c r="AS107" s="18"/>
      <c r="AT107" s="18"/>
      <c r="AU107" s="18"/>
      <c r="AV107" s="18"/>
      <c r="AW107" s="18"/>
      <c r="AX107" s="18"/>
      <c r="AY107" s="18"/>
      <c r="AZ107" s="18"/>
      <c r="BA107" s="18"/>
      <c r="BB107" s="18"/>
      <c r="BC107" s="18"/>
      <c r="BD107" s="18"/>
      <c r="BE107" s="18"/>
      <c r="BF107" s="18"/>
      <c r="BG107" s="18"/>
      <c r="BH107" s="18"/>
      <c r="BI107" s="18"/>
      <c r="BJ107" s="18"/>
      <c r="BK107" s="18"/>
    </row>
    <row r="108" spans="14:63" x14ac:dyDescent="0.35"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</row>
    <row r="109" spans="14:63" x14ac:dyDescent="0.35"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18"/>
      <c r="BI109" s="18"/>
      <c r="BJ109" s="18"/>
      <c r="BK109" s="18"/>
    </row>
    <row r="110" spans="14:63" x14ac:dyDescent="0.35"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  <c r="AS110" s="18"/>
      <c r="AT110" s="18"/>
      <c r="AU110" s="18"/>
      <c r="AV110" s="18"/>
      <c r="AW110" s="18"/>
      <c r="AX110" s="18"/>
      <c r="AY110" s="18"/>
      <c r="AZ110" s="18"/>
      <c r="BA110" s="18"/>
      <c r="BB110" s="18"/>
      <c r="BC110" s="18"/>
      <c r="BD110" s="18"/>
      <c r="BE110" s="18"/>
      <c r="BF110" s="18"/>
      <c r="BG110" s="18"/>
      <c r="BH110" s="18"/>
      <c r="BI110" s="18"/>
      <c r="BJ110" s="18"/>
      <c r="BK110" s="18"/>
    </row>
    <row r="111" spans="14:63" x14ac:dyDescent="0.35"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8"/>
      <c r="AJ111" s="18"/>
      <c r="AK111" s="18"/>
      <c r="AL111" s="18"/>
      <c r="AM111" s="18"/>
      <c r="AN111" s="18"/>
      <c r="AO111" s="18"/>
      <c r="AP111" s="18"/>
      <c r="AQ111" s="18"/>
      <c r="AR111" s="18"/>
      <c r="AS111" s="18"/>
      <c r="AT111" s="18"/>
      <c r="AU111" s="18"/>
      <c r="AV111" s="18"/>
      <c r="AW111" s="18"/>
      <c r="AX111" s="18"/>
      <c r="AY111" s="18"/>
      <c r="AZ111" s="18"/>
      <c r="BA111" s="18"/>
      <c r="BB111" s="18"/>
      <c r="BC111" s="18"/>
      <c r="BD111" s="18"/>
      <c r="BE111" s="18"/>
      <c r="BF111" s="18"/>
      <c r="BG111" s="18"/>
      <c r="BH111" s="18"/>
      <c r="BI111" s="18"/>
      <c r="BJ111" s="18"/>
      <c r="BK111" s="18"/>
    </row>
    <row r="112" spans="14:63" x14ac:dyDescent="0.35"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18"/>
      <c r="AL112" s="18"/>
      <c r="AM112" s="18"/>
      <c r="AN112" s="18"/>
      <c r="AO112" s="18"/>
      <c r="AP112" s="18"/>
      <c r="AQ112" s="18"/>
      <c r="AR112" s="18"/>
      <c r="AS112" s="18"/>
      <c r="AT112" s="18"/>
      <c r="AU112" s="18"/>
      <c r="AV112" s="18"/>
      <c r="AW112" s="18"/>
      <c r="AX112" s="18"/>
      <c r="AY112" s="18"/>
      <c r="AZ112" s="18"/>
      <c r="BA112" s="18"/>
      <c r="BB112" s="18"/>
      <c r="BC112" s="18"/>
      <c r="BD112" s="18"/>
      <c r="BE112" s="18"/>
      <c r="BF112" s="18"/>
      <c r="BG112" s="18"/>
      <c r="BH112" s="18"/>
      <c r="BI112" s="18"/>
      <c r="BJ112" s="18"/>
      <c r="BK112" s="18"/>
    </row>
    <row r="113" spans="14:63" x14ac:dyDescent="0.35"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  <c r="AS113" s="18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  <c r="BF113" s="18"/>
      <c r="BG113" s="18"/>
      <c r="BH113" s="18"/>
      <c r="BI113" s="18"/>
      <c r="BJ113" s="18"/>
      <c r="BK113" s="18"/>
    </row>
    <row r="114" spans="14:63" x14ac:dyDescent="0.35"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  <c r="AS114" s="18"/>
      <c r="AT114" s="18"/>
      <c r="AU114" s="18"/>
      <c r="AV114" s="18"/>
      <c r="AW114" s="18"/>
      <c r="AX114" s="18"/>
      <c r="AY114" s="18"/>
      <c r="AZ114" s="18"/>
      <c r="BA114" s="18"/>
      <c r="BB114" s="18"/>
      <c r="BC114" s="18"/>
      <c r="BD114" s="18"/>
      <c r="BE114" s="18"/>
      <c r="BF114" s="18"/>
      <c r="BG114" s="18"/>
      <c r="BH114" s="18"/>
      <c r="BI114" s="18"/>
      <c r="BJ114" s="18"/>
      <c r="BK114" s="18"/>
    </row>
    <row r="115" spans="14:63" x14ac:dyDescent="0.35"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  <c r="AQ115" s="18"/>
      <c r="AR115" s="18"/>
      <c r="AS115" s="18"/>
      <c r="AT115" s="18"/>
      <c r="AU115" s="18"/>
      <c r="AV115" s="18"/>
      <c r="AW115" s="18"/>
      <c r="AX115" s="18"/>
      <c r="AY115" s="18"/>
      <c r="AZ115" s="18"/>
      <c r="BA115" s="18"/>
      <c r="BB115" s="18"/>
      <c r="BC115" s="18"/>
      <c r="BD115" s="18"/>
      <c r="BE115" s="18"/>
      <c r="BF115" s="18"/>
      <c r="BG115" s="18"/>
      <c r="BH115" s="18"/>
      <c r="BI115" s="18"/>
      <c r="BJ115" s="18"/>
      <c r="BK115" s="18"/>
    </row>
  </sheetData>
  <mergeCells count="6">
    <mergeCell ref="E1:J1"/>
    <mergeCell ref="K1:P1"/>
    <mergeCell ref="A3:A14"/>
    <mergeCell ref="B3:B14"/>
    <mergeCell ref="A15:A26"/>
    <mergeCell ref="B15:B26"/>
  </mergeCells>
  <pageMargins left="0.7" right="0.7" top="0.75" bottom="0.75" header="0.3" footer="0.3"/>
  <pageSetup orientation="portrait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"/>
  <sheetViews>
    <sheetView workbookViewId="0"/>
  </sheetViews>
  <sheetFormatPr defaultColWidth="12" defaultRowHeight="14.5" x14ac:dyDescent="0.35"/>
  <cols>
    <col min="1" max="16384" width="12" style="18"/>
  </cols>
  <sheetData>
    <row r="1" spans="1:18" x14ac:dyDescent="0.35">
      <c r="A1" s="47" t="s">
        <v>75</v>
      </c>
    </row>
    <row r="3" spans="1:18" x14ac:dyDescent="0.35">
      <c r="B3" s="18" t="s">
        <v>48</v>
      </c>
      <c r="I3" s="18" t="s">
        <v>67</v>
      </c>
    </row>
    <row r="4" spans="1:18" x14ac:dyDescent="0.35">
      <c r="B4" s="212" t="s">
        <v>49</v>
      </c>
      <c r="C4" s="213" t="s">
        <v>50</v>
      </c>
      <c r="D4" s="213" t="s">
        <v>51</v>
      </c>
      <c r="E4" s="213" t="s">
        <v>65</v>
      </c>
      <c r="F4" s="213" t="s">
        <v>52</v>
      </c>
      <c r="G4" s="214" t="s">
        <v>66</v>
      </c>
      <c r="H4" s="52"/>
      <c r="I4" s="212" t="s">
        <v>50</v>
      </c>
      <c r="J4" s="213" t="s">
        <v>51</v>
      </c>
      <c r="K4" s="213" t="s">
        <v>65</v>
      </c>
      <c r="L4" s="213" t="s">
        <v>52</v>
      </c>
      <c r="M4" s="214" t="s">
        <v>66</v>
      </c>
      <c r="N4" s="52"/>
      <c r="O4" s="52"/>
      <c r="P4" s="52"/>
      <c r="Q4" s="52"/>
      <c r="R4" s="52"/>
    </row>
    <row r="5" spans="1:18" x14ac:dyDescent="0.35">
      <c r="A5" s="306" t="s">
        <v>21</v>
      </c>
      <c r="B5" s="203">
        <v>209</v>
      </c>
      <c r="C5" s="204">
        <v>153</v>
      </c>
      <c r="D5" s="204">
        <v>130</v>
      </c>
      <c r="E5" s="204">
        <v>119</v>
      </c>
      <c r="F5" s="204">
        <v>139</v>
      </c>
      <c r="G5" s="205">
        <v>161</v>
      </c>
      <c r="H5" s="52"/>
      <c r="I5" s="215">
        <f t="shared" ref="I5:I11" si="0">((C5/B5)*100)</f>
        <v>73.205741626794264</v>
      </c>
      <c r="J5" s="216">
        <f t="shared" ref="J5:J11" si="1">((D5/B5)*100)</f>
        <v>62.200956937799049</v>
      </c>
      <c r="K5" s="216">
        <f t="shared" ref="K5:K11" si="2">((E5/B5)*100)</f>
        <v>56.937799043062199</v>
      </c>
      <c r="L5" s="216">
        <f t="shared" ref="L5:L11" si="3">((F5/B5)*100)</f>
        <v>66.507177033492823</v>
      </c>
      <c r="M5" s="217">
        <f t="shared" ref="M5:M11" si="4">((G5/B5)*100)</f>
        <v>77.033492822966508</v>
      </c>
    </row>
    <row r="6" spans="1:18" x14ac:dyDescent="0.35">
      <c r="A6" s="307"/>
      <c r="B6" s="206">
        <v>184</v>
      </c>
      <c r="C6" s="207">
        <v>157</v>
      </c>
      <c r="D6" s="207">
        <v>141</v>
      </c>
      <c r="E6" s="207">
        <v>124</v>
      </c>
      <c r="F6" s="207">
        <v>130</v>
      </c>
      <c r="G6" s="208">
        <v>168</v>
      </c>
      <c r="H6" s="52"/>
      <c r="I6" s="218">
        <f t="shared" si="0"/>
        <v>85.326086956521735</v>
      </c>
      <c r="J6" s="219">
        <f t="shared" si="1"/>
        <v>76.630434782608688</v>
      </c>
      <c r="K6" s="219">
        <f t="shared" si="2"/>
        <v>67.391304347826093</v>
      </c>
      <c r="L6" s="219">
        <f t="shared" si="3"/>
        <v>70.652173913043484</v>
      </c>
      <c r="M6" s="220">
        <f t="shared" si="4"/>
        <v>91.304347826086953</v>
      </c>
    </row>
    <row r="7" spans="1:18" x14ac:dyDescent="0.35">
      <c r="A7" s="307"/>
      <c r="B7" s="206">
        <v>214</v>
      </c>
      <c r="C7" s="207">
        <v>154</v>
      </c>
      <c r="D7" s="207">
        <v>129</v>
      </c>
      <c r="E7" s="207">
        <v>129</v>
      </c>
      <c r="F7" s="207">
        <v>125</v>
      </c>
      <c r="G7" s="208">
        <v>152</v>
      </c>
      <c r="H7" s="52"/>
      <c r="I7" s="218">
        <f t="shared" si="0"/>
        <v>71.962616822429908</v>
      </c>
      <c r="J7" s="219">
        <f t="shared" si="1"/>
        <v>60.280373831775705</v>
      </c>
      <c r="K7" s="219">
        <f t="shared" si="2"/>
        <v>60.280373831775705</v>
      </c>
      <c r="L7" s="219">
        <f t="shared" si="3"/>
        <v>58.411214953271028</v>
      </c>
      <c r="M7" s="220">
        <f t="shared" si="4"/>
        <v>71.028037383177562</v>
      </c>
    </row>
    <row r="8" spans="1:18" x14ac:dyDescent="0.35">
      <c r="A8" s="308"/>
      <c r="B8" s="209">
        <v>202</v>
      </c>
      <c r="C8" s="210">
        <v>184</v>
      </c>
      <c r="D8" s="210">
        <v>157</v>
      </c>
      <c r="E8" s="210">
        <v>134</v>
      </c>
      <c r="F8" s="210">
        <v>125</v>
      </c>
      <c r="G8" s="211">
        <v>183</v>
      </c>
      <c r="H8" s="52"/>
      <c r="I8" s="221">
        <f t="shared" si="0"/>
        <v>91.089108910891099</v>
      </c>
      <c r="J8" s="222">
        <f t="shared" si="1"/>
        <v>77.722772277227719</v>
      </c>
      <c r="K8" s="222">
        <f t="shared" si="2"/>
        <v>66.336633663366342</v>
      </c>
      <c r="L8" s="222">
        <f t="shared" si="3"/>
        <v>61.881188118811878</v>
      </c>
      <c r="M8" s="223">
        <f t="shared" si="4"/>
        <v>90.594059405940598</v>
      </c>
    </row>
    <row r="9" spans="1:18" x14ac:dyDescent="0.35">
      <c r="A9" s="306" t="s">
        <v>2</v>
      </c>
      <c r="B9" s="203">
        <v>220</v>
      </c>
      <c r="C9" s="204">
        <v>179</v>
      </c>
      <c r="D9" s="204">
        <v>155</v>
      </c>
      <c r="E9" s="204">
        <v>150</v>
      </c>
      <c r="F9" s="204">
        <v>137</v>
      </c>
      <c r="G9" s="205">
        <v>221</v>
      </c>
      <c r="H9" s="52"/>
      <c r="I9" s="215">
        <f t="shared" si="0"/>
        <v>81.36363636363636</v>
      </c>
      <c r="J9" s="216">
        <f t="shared" si="1"/>
        <v>70.454545454545453</v>
      </c>
      <c r="K9" s="216">
        <f t="shared" si="2"/>
        <v>68.181818181818173</v>
      </c>
      <c r="L9" s="216">
        <f t="shared" si="3"/>
        <v>62.272727272727266</v>
      </c>
      <c r="M9" s="217">
        <f t="shared" si="4"/>
        <v>100.45454545454547</v>
      </c>
    </row>
    <row r="10" spans="1:18" x14ac:dyDescent="0.35">
      <c r="A10" s="307"/>
      <c r="B10" s="206">
        <v>207</v>
      </c>
      <c r="C10" s="207">
        <v>191</v>
      </c>
      <c r="D10" s="207">
        <v>142</v>
      </c>
      <c r="E10" s="207">
        <v>103</v>
      </c>
      <c r="F10" s="207">
        <v>107</v>
      </c>
      <c r="G10" s="208">
        <v>167</v>
      </c>
      <c r="H10" s="52"/>
      <c r="I10" s="218">
        <f t="shared" si="0"/>
        <v>92.270531400966178</v>
      </c>
      <c r="J10" s="219">
        <f t="shared" si="1"/>
        <v>68.59903381642512</v>
      </c>
      <c r="K10" s="219">
        <f t="shared" si="2"/>
        <v>49.75845410628019</v>
      </c>
      <c r="L10" s="219">
        <f t="shared" si="3"/>
        <v>51.690821256038646</v>
      </c>
      <c r="M10" s="220">
        <f t="shared" si="4"/>
        <v>80.676328502415458</v>
      </c>
    </row>
    <row r="11" spans="1:18" x14ac:dyDescent="0.35">
      <c r="A11" s="308"/>
      <c r="B11" s="209">
        <v>232</v>
      </c>
      <c r="C11" s="210">
        <v>163</v>
      </c>
      <c r="D11" s="210">
        <v>163</v>
      </c>
      <c r="E11" s="210">
        <v>164</v>
      </c>
      <c r="F11" s="210">
        <v>169</v>
      </c>
      <c r="G11" s="211">
        <v>206</v>
      </c>
      <c r="H11" s="52"/>
      <c r="I11" s="221">
        <f t="shared" si="0"/>
        <v>70.258620689655174</v>
      </c>
      <c r="J11" s="222">
        <f t="shared" si="1"/>
        <v>70.258620689655174</v>
      </c>
      <c r="K11" s="222">
        <f t="shared" si="2"/>
        <v>70.689655172413794</v>
      </c>
      <c r="L11" s="222">
        <f t="shared" si="3"/>
        <v>72.84482758620689</v>
      </c>
      <c r="M11" s="223">
        <f t="shared" si="4"/>
        <v>88.793103448275872</v>
      </c>
    </row>
    <row r="12" spans="1:18" x14ac:dyDescent="0.35">
      <c r="I12" s="42"/>
      <c r="J12" s="42"/>
      <c r="K12" s="42"/>
      <c r="L12" s="42"/>
      <c r="M12" s="42"/>
    </row>
    <row r="13" spans="1:18" x14ac:dyDescent="0.35">
      <c r="A13" s="50" t="s">
        <v>71</v>
      </c>
      <c r="B13" s="224">
        <f>AVERAGE(B5:B8)</f>
        <v>202.25</v>
      </c>
      <c r="C13" s="224">
        <f t="shared" ref="C13:G13" si="5">AVERAGE(C5:C8)</f>
        <v>162</v>
      </c>
      <c r="D13" s="224">
        <f t="shared" si="5"/>
        <v>139.25</v>
      </c>
      <c r="E13" s="224">
        <f t="shared" si="5"/>
        <v>126.5</v>
      </c>
      <c r="F13" s="224">
        <f t="shared" si="5"/>
        <v>129.75</v>
      </c>
      <c r="G13" s="224">
        <f t="shared" si="5"/>
        <v>166</v>
      </c>
      <c r="H13" s="50"/>
      <c r="I13" s="264">
        <f>AVERAGE(I5:I8)</f>
        <v>80.395888579159248</v>
      </c>
      <c r="J13" s="264">
        <f>AVERAGE(J5:J8)</f>
        <v>69.208634457352787</v>
      </c>
      <c r="K13" s="264">
        <f>AVERAGE(K5:K8)</f>
        <v>62.736527721507585</v>
      </c>
      <c r="L13" s="264">
        <f>AVERAGE(L5:L8)</f>
        <v>64.362938504654807</v>
      </c>
      <c r="M13" s="264">
        <f>AVERAGE(M5:M8)</f>
        <v>82.489984359542902</v>
      </c>
      <c r="N13" s="35" t="s">
        <v>68</v>
      </c>
    </row>
    <row r="14" spans="1:18" x14ac:dyDescent="0.35">
      <c r="A14" s="50" t="s">
        <v>72</v>
      </c>
      <c r="B14" s="224">
        <f>AVERAGE(B9:B11)</f>
        <v>219.66666666666666</v>
      </c>
      <c r="C14" s="224">
        <f t="shared" ref="C14:G14" si="6">AVERAGE(C9:C11)</f>
        <v>177.66666666666666</v>
      </c>
      <c r="D14" s="224">
        <f t="shared" si="6"/>
        <v>153.33333333333334</v>
      </c>
      <c r="E14" s="224">
        <f t="shared" si="6"/>
        <v>139</v>
      </c>
      <c r="F14" s="224">
        <f t="shared" si="6"/>
        <v>137.66666666666666</v>
      </c>
      <c r="G14" s="224">
        <f t="shared" si="6"/>
        <v>198</v>
      </c>
      <c r="H14" s="50"/>
      <c r="I14" s="264">
        <f>AVERAGE(I9:I11)</f>
        <v>81.297596151419228</v>
      </c>
      <c r="J14" s="264">
        <f>AVERAGE(J9:J11)</f>
        <v>69.770733320208578</v>
      </c>
      <c r="K14" s="264">
        <f>AVERAGE(K9:K11)</f>
        <v>62.876642486837376</v>
      </c>
      <c r="L14" s="264">
        <f>AVERAGE(L9:L11)</f>
        <v>62.269458704990939</v>
      </c>
      <c r="M14" s="264">
        <f>AVERAGE(M9:M11)</f>
        <v>89.974659135078923</v>
      </c>
      <c r="N14" s="35" t="s">
        <v>69</v>
      </c>
    </row>
    <row r="15" spans="1:18" x14ac:dyDescent="0.35">
      <c r="A15" s="50"/>
      <c r="B15" s="50"/>
      <c r="C15" s="50"/>
      <c r="D15" s="50"/>
      <c r="E15" s="50"/>
      <c r="F15" s="50"/>
      <c r="G15" s="50"/>
      <c r="H15" s="50"/>
      <c r="I15" s="51">
        <f>STDEV(I5:I8)/SQRT(4)</f>
        <v>4.6678876630885213</v>
      </c>
      <c r="J15" s="51">
        <f>STDEV(J5:J8)/SQRT(4)</f>
        <v>4.6223645184768447</v>
      </c>
      <c r="K15" s="51">
        <f>STDEV(K5:K8)/SQRT(4)</f>
        <v>2.4880657555920465</v>
      </c>
      <c r="L15" s="51">
        <f>STDEV(L5:L8)/SQRT(4)</f>
        <v>2.6729250379252312</v>
      </c>
      <c r="M15" s="51">
        <f>STDEV(M5:M8)/SQRT(4)</f>
        <v>5.0375139706649881</v>
      </c>
      <c r="N15" s="35" t="s">
        <v>73</v>
      </c>
    </row>
    <row r="16" spans="1:18" x14ac:dyDescent="0.35">
      <c r="A16" s="50"/>
      <c r="B16" s="50"/>
      <c r="C16" s="50"/>
      <c r="D16" s="50"/>
      <c r="E16" s="50"/>
      <c r="F16" s="50"/>
      <c r="G16" s="50"/>
      <c r="H16" s="50"/>
      <c r="I16" s="51">
        <f>STDEV(I9:I11)/SQRT(3)</f>
        <v>6.3543770812699698</v>
      </c>
      <c r="J16" s="51">
        <f>STDEV(J9:J11)/SQRT(3)</f>
        <v>0.58857353654099942</v>
      </c>
      <c r="K16" s="51">
        <f>STDEV(K9:K11)/SQRT(3)</f>
        <v>6.5989257050848966</v>
      </c>
      <c r="L16" s="51">
        <f>STDEV(L9:L11)/SQRT(3)</f>
        <v>6.1066358432678207</v>
      </c>
      <c r="M16" s="51">
        <f>STDEV(M9:M11)/SQRT(3)</f>
        <v>5.7399628869921919</v>
      </c>
      <c r="N16" s="35" t="s">
        <v>74</v>
      </c>
    </row>
    <row r="17" spans="1:14" x14ac:dyDescent="0.35">
      <c r="A17" s="262" t="s">
        <v>14</v>
      </c>
      <c r="B17" s="263">
        <f>TTEST(B9:B11,B5:B8,2,2)</f>
        <v>0.13685271823343836</v>
      </c>
      <c r="C17" s="263">
        <f t="shared" ref="C17:G17" si="7">TTEST(C9:C11,C5:C8,2,2)</f>
        <v>0.21583438136893707</v>
      </c>
      <c r="D17" s="263">
        <f t="shared" si="7"/>
        <v>0.18837860331513612</v>
      </c>
      <c r="E17" s="263">
        <f t="shared" si="7"/>
        <v>0.46738185874612331</v>
      </c>
      <c r="F17" s="263">
        <f t="shared" si="7"/>
        <v>0.63079331777815861</v>
      </c>
      <c r="G17" s="263">
        <f t="shared" si="7"/>
        <v>9.4413779458654923E-2</v>
      </c>
      <c r="H17" s="50"/>
      <c r="I17" s="264">
        <f>TTEST(I9:I11,I5:I8,2,2)</f>
        <v>0.91094585803301209</v>
      </c>
      <c r="J17" s="264">
        <f>TTEST(J9:J11,J5:J8,2,2)</f>
        <v>0.9224491855648449</v>
      </c>
      <c r="K17" s="264">
        <f>TTEST(K9:K11,K5:K8,2,2)</f>
        <v>0.98300014014789483</v>
      </c>
      <c r="L17" s="264">
        <f>TTEST(L9:L11,L5:L8,2,2)</f>
        <v>0.74172923381183731</v>
      </c>
      <c r="M17" s="264">
        <f>TTEST(M9:M11,M5:M8,2,2)</f>
        <v>0.37306920212703443</v>
      </c>
      <c r="N17" s="35" t="s">
        <v>70</v>
      </c>
    </row>
  </sheetData>
  <mergeCells count="2">
    <mergeCell ref="A5:A8"/>
    <mergeCell ref="A9:A11"/>
  </mergeCells>
  <pageMargins left="0.7" right="0.7" top="0.75" bottom="0.75" header="0.3" footer="0.3"/>
  <pageSetup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>
      <selection activeCell="E10" sqref="E10"/>
    </sheetView>
  </sheetViews>
  <sheetFormatPr defaultColWidth="8.81640625" defaultRowHeight="14.5" x14ac:dyDescent="0.35"/>
  <sheetData>
    <row r="1" spans="1:9" x14ac:dyDescent="0.35">
      <c r="B1" s="291" t="s">
        <v>115</v>
      </c>
      <c r="C1" s="293"/>
      <c r="E1" s="291" t="s">
        <v>116</v>
      </c>
      <c r="F1" s="293"/>
      <c r="H1" s="291" t="s">
        <v>117</v>
      </c>
      <c r="I1" s="293"/>
    </row>
    <row r="2" spans="1:9" x14ac:dyDescent="0.35">
      <c r="B2" s="291" t="s">
        <v>77</v>
      </c>
      <c r="C2" s="293"/>
      <c r="E2" s="291" t="s">
        <v>77</v>
      </c>
      <c r="F2" s="293"/>
      <c r="H2" s="291" t="s">
        <v>77</v>
      </c>
      <c r="I2" s="293"/>
    </row>
    <row r="3" spans="1:9" x14ac:dyDescent="0.35">
      <c r="B3" s="69" t="s">
        <v>2</v>
      </c>
      <c r="C3" s="69" t="s">
        <v>78</v>
      </c>
      <c r="E3" s="60" t="s">
        <v>2</v>
      </c>
      <c r="F3" s="60" t="s">
        <v>78</v>
      </c>
      <c r="H3" s="60" t="s">
        <v>2</v>
      </c>
      <c r="I3" s="60" t="s">
        <v>78</v>
      </c>
    </row>
    <row r="4" spans="1:9" x14ac:dyDescent="0.35">
      <c r="B4" s="62">
        <v>0.43041242509395561</v>
      </c>
      <c r="C4" s="62">
        <v>0.47746361841892904</v>
      </c>
      <c r="E4" s="54">
        <v>5.7611216406900008</v>
      </c>
      <c r="F4" s="54">
        <v>6.7155270936740425</v>
      </c>
      <c r="H4" s="54">
        <v>5.371580919358184</v>
      </c>
      <c r="I4" s="54">
        <v>11.962977444970527</v>
      </c>
    </row>
    <row r="5" spans="1:9" x14ac:dyDescent="0.35">
      <c r="B5" s="54">
        <v>0.84302638294531151</v>
      </c>
      <c r="C5" s="54">
        <v>0.26879346141522709</v>
      </c>
      <c r="E5" s="54">
        <v>5.0310800698595948</v>
      </c>
      <c r="F5" s="54">
        <v>7.4367516019751854</v>
      </c>
      <c r="H5" s="54">
        <v>8.4346906448754986</v>
      </c>
      <c r="I5" s="54">
        <v>3.3544483976695192</v>
      </c>
    </row>
    <row r="6" spans="1:9" x14ac:dyDescent="0.35">
      <c r="B6" s="54">
        <v>0.33750188284318061</v>
      </c>
      <c r="C6" s="54">
        <v>0.26879346141522709</v>
      </c>
      <c r="E6" s="54">
        <v>7.6986413426369094</v>
      </c>
      <c r="F6" s="54">
        <v>6.0613357225583906</v>
      </c>
      <c r="H6" s="54">
        <v>12.276313070898009</v>
      </c>
      <c r="I6" s="54">
        <v>5.199770716648116</v>
      </c>
    </row>
    <row r="7" spans="1:9" x14ac:dyDescent="0.35">
      <c r="B7" s="54">
        <v>0.36438702136746914</v>
      </c>
      <c r="C7" s="230"/>
      <c r="E7" s="54">
        <v>9.4780263411764896</v>
      </c>
      <c r="F7" s="54">
        <v>4.9459062905213376</v>
      </c>
      <c r="H7" s="54">
        <v>9.6612121220207179</v>
      </c>
      <c r="I7" s="54">
        <v>4.9607499033967386</v>
      </c>
    </row>
    <row r="8" spans="1:9" x14ac:dyDescent="0.35">
      <c r="B8" s="229"/>
      <c r="C8" s="229"/>
      <c r="E8" s="55">
        <v>5.9884866940994854</v>
      </c>
      <c r="F8" s="55">
        <v>5.145906757839513</v>
      </c>
      <c r="H8" s="55">
        <v>10.403643089130071</v>
      </c>
      <c r="I8" s="55">
        <v>11.452313082410441</v>
      </c>
    </row>
    <row r="9" spans="1:9" x14ac:dyDescent="0.35">
      <c r="A9" s="231" t="s">
        <v>12</v>
      </c>
      <c r="B9" s="228">
        <f>AVERAGE(B4:B7)</f>
        <v>0.49383192806247922</v>
      </c>
      <c r="C9" s="228">
        <f>AVERAGE(C4:C6)</f>
        <v>0.33835018041646103</v>
      </c>
      <c r="D9" s="231" t="s">
        <v>12</v>
      </c>
      <c r="E9" s="56">
        <f t="shared" ref="E9:F9" si="0">AVERAGE(E4:E8)</f>
        <v>6.7914712176924947</v>
      </c>
      <c r="F9" s="56">
        <f t="shared" si="0"/>
        <v>6.0610854933136933</v>
      </c>
      <c r="G9" s="231" t="s">
        <v>12</v>
      </c>
      <c r="H9" s="56">
        <f>AVERAGE(H4:H8)</f>
        <v>9.2294879692564962</v>
      </c>
      <c r="I9" s="56">
        <f>AVERAGE(I4:I8)</f>
        <v>7.3860519090190682</v>
      </c>
    </row>
    <row r="10" spans="1:9" x14ac:dyDescent="0.35">
      <c r="A10" s="231" t="s">
        <v>13</v>
      </c>
      <c r="B10" s="57">
        <f>STDEV(B4:B7)/SQRT(COUNT(B4:B7))</f>
        <v>0.11802325603641313</v>
      </c>
      <c r="C10" s="57">
        <f>STDEV(C4:C6)/SQRT(COUNT(C4:C6))</f>
        <v>6.9556719001234071E-2</v>
      </c>
      <c r="D10" s="231" t="s">
        <v>13</v>
      </c>
      <c r="E10" s="57">
        <f t="shared" ref="E10:F10" si="1">STDEV(E4:E8)/SQRT(COUNT(E4:E8))</f>
        <v>0.80143363594365702</v>
      </c>
      <c r="F10" s="57">
        <f t="shared" si="1"/>
        <v>0.46914432137784046</v>
      </c>
      <c r="G10" s="231" t="s">
        <v>13</v>
      </c>
      <c r="H10" s="57">
        <f>STDEV(H4:H8)/SQRT(COUNT(H4:H8))</f>
        <v>1.1481140793078104</v>
      </c>
      <c r="I10" s="57">
        <f>STDEV(I4:I8)/SQRT(COUNT(I4:I8))</f>
        <v>1.7944145206054185</v>
      </c>
    </row>
    <row r="11" spans="1:9" x14ac:dyDescent="0.35">
      <c r="A11" s="231" t="s">
        <v>79</v>
      </c>
      <c r="B11" s="53"/>
      <c r="C11" s="59">
        <f>TTEST(B4:B7,C4:C6,2,2)</f>
        <v>0.35120580555773373</v>
      </c>
      <c r="D11" s="231" t="s">
        <v>79</v>
      </c>
      <c r="E11" s="61"/>
      <c r="F11" s="59">
        <f>TTEST(E4:E8,F4:F8,2,2)</f>
        <v>0.45423835383087752</v>
      </c>
      <c r="G11" s="231" t="s">
        <v>79</v>
      </c>
      <c r="H11" s="53"/>
      <c r="I11" s="59">
        <f>TTEST(H4:H8,I4:I8,2,2)</f>
        <v>0.41204379555490522</v>
      </c>
    </row>
  </sheetData>
  <mergeCells count="6">
    <mergeCell ref="E1:F1"/>
    <mergeCell ref="E2:F2"/>
    <mergeCell ref="B1:C1"/>
    <mergeCell ref="B2:C2"/>
    <mergeCell ref="H2:I2"/>
    <mergeCell ref="H1:I1"/>
  </mergeCells>
  <pageMargins left="0.7" right="0.7" top="0.75" bottom="0.75" header="0.3" footer="0.3"/>
  <pageSetup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opLeftCell="A7" workbookViewId="0">
      <selection activeCell="R22" sqref="R22"/>
    </sheetView>
  </sheetViews>
  <sheetFormatPr defaultColWidth="8.81640625" defaultRowHeight="14.5" x14ac:dyDescent="0.35"/>
  <sheetData>
    <row r="1" spans="1:9" x14ac:dyDescent="0.35">
      <c r="B1" s="291" t="s">
        <v>118</v>
      </c>
      <c r="C1" s="293"/>
      <c r="E1" s="291" t="s">
        <v>119</v>
      </c>
      <c r="F1" s="293"/>
      <c r="H1" s="291" t="s">
        <v>120</v>
      </c>
      <c r="I1" s="293"/>
    </row>
    <row r="2" spans="1:9" x14ac:dyDescent="0.35">
      <c r="B2" s="291" t="s">
        <v>77</v>
      </c>
      <c r="C2" s="293"/>
      <c r="E2" s="291" t="s">
        <v>77</v>
      </c>
      <c r="F2" s="293"/>
      <c r="H2" s="291" t="s">
        <v>77</v>
      </c>
      <c r="I2" s="293"/>
    </row>
    <row r="3" spans="1:9" x14ac:dyDescent="0.35">
      <c r="B3" s="60" t="s">
        <v>2</v>
      </c>
      <c r="C3" s="60" t="s">
        <v>78</v>
      </c>
      <c r="E3" s="60" t="s">
        <v>2</v>
      </c>
      <c r="F3" s="60" t="s">
        <v>78</v>
      </c>
      <c r="H3" s="60" t="s">
        <v>2</v>
      </c>
      <c r="I3" s="60" t="s">
        <v>78</v>
      </c>
    </row>
    <row r="4" spans="1:9" x14ac:dyDescent="0.35">
      <c r="B4" s="64">
        <v>90.042609999999996</v>
      </c>
      <c r="C4" s="64">
        <v>90.938659999999999</v>
      </c>
      <c r="E4" s="62">
        <v>29.085909999999998</v>
      </c>
      <c r="F4" s="62">
        <v>65.585269999999994</v>
      </c>
      <c r="H4" s="54">
        <v>31.659170228140646</v>
      </c>
      <c r="I4" s="63">
        <v>17.729094266103239</v>
      </c>
    </row>
    <row r="5" spans="1:9" x14ac:dyDescent="0.35">
      <c r="B5" s="64">
        <v>117.8202</v>
      </c>
      <c r="C5" s="64">
        <v>74.809749999999994</v>
      </c>
      <c r="E5" s="54">
        <v>41.252360000000003</v>
      </c>
      <c r="F5" s="54">
        <v>32.404029999999999</v>
      </c>
      <c r="H5" s="54">
        <v>18.89257928181954</v>
      </c>
      <c r="I5" s="63">
        <v>16.767347995471226</v>
      </c>
    </row>
    <row r="6" spans="1:9" x14ac:dyDescent="0.35">
      <c r="B6" s="64">
        <v>82.874210000000005</v>
      </c>
      <c r="C6" s="64">
        <v>112.4439</v>
      </c>
      <c r="E6" s="54">
        <v>36.828200000000002</v>
      </c>
      <c r="F6" s="54">
        <v>105.4028</v>
      </c>
      <c r="H6" s="54">
        <v>19.093075506558893</v>
      </c>
      <c r="I6" s="63">
        <v>15.532067067599577</v>
      </c>
    </row>
    <row r="7" spans="1:9" x14ac:dyDescent="0.35">
      <c r="B7" s="64">
        <v>90.042609999999996</v>
      </c>
      <c r="C7" s="64">
        <v>124.98860000000001</v>
      </c>
      <c r="E7" s="54">
        <v>70.009450000000001</v>
      </c>
      <c r="F7" s="54">
        <v>97.660470000000004</v>
      </c>
      <c r="H7" s="54">
        <v>12.898370842057924</v>
      </c>
      <c r="I7" s="63">
        <v>15.601574859389016</v>
      </c>
    </row>
    <row r="8" spans="1:9" x14ac:dyDescent="0.35">
      <c r="B8" s="65">
        <v>96.314959999999999</v>
      </c>
      <c r="C8" s="65">
        <v>137.5333</v>
      </c>
      <c r="E8" s="54">
        <v>35.722149999999999</v>
      </c>
      <c r="F8" s="54">
        <v>70.009450000000001</v>
      </c>
      <c r="H8" s="55">
        <v>36.837177324891059</v>
      </c>
      <c r="I8" s="63">
        <v>18.374435570949199</v>
      </c>
    </row>
    <row r="9" spans="1:9" x14ac:dyDescent="0.35">
      <c r="A9" t="s">
        <v>12</v>
      </c>
      <c r="B9" s="66">
        <f t="shared" ref="B9:C9" si="0">AVERAGE(B4:B8)</f>
        <v>95.418917999999991</v>
      </c>
      <c r="C9" s="66">
        <f t="shared" si="0"/>
        <v>108.142842</v>
      </c>
      <c r="E9" s="56">
        <f>AVERAGE(E4:E8)</f>
        <v>42.579614000000007</v>
      </c>
      <c r="F9" s="56">
        <f>AVERAGE(F4:F8)</f>
        <v>74.212403999999992</v>
      </c>
      <c r="H9" s="56">
        <f t="shared" ref="H9:I9" si="1">AVERAGE(H4:H8)</f>
        <v>23.876074636693613</v>
      </c>
      <c r="I9" s="56">
        <f t="shared" si="1"/>
        <v>16.800903951902452</v>
      </c>
    </row>
    <row r="10" spans="1:9" x14ac:dyDescent="0.35">
      <c r="A10" t="s">
        <v>13</v>
      </c>
      <c r="B10" s="57">
        <f t="shared" ref="B10:C10" si="2">STDEV(B4:B8)/SQRT(COUNT(B4:B8))</f>
        <v>5.9908238195438503</v>
      </c>
      <c r="C10" s="57">
        <f t="shared" si="2"/>
        <v>11.342743461203042</v>
      </c>
      <c r="E10" s="57">
        <f>STDEV(E4:E8)/SQRT(COUNT(E4:E8))</f>
        <v>7.1286083119979367</v>
      </c>
      <c r="F10" s="57">
        <f>STDEV(F4:F8)/SQRT(COUNT(F4:F8))</f>
        <v>12.96665917204799</v>
      </c>
      <c r="H10" s="57">
        <f t="shared" ref="H10:I10" si="3">STDEV(H4:H8)/SQRT(COUNT(H4:H8))</f>
        <v>4.4541500149483086</v>
      </c>
      <c r="I10" s="57">
        <f t="shared" si="3"/>
        <v>0.56511071166827898</v>
      </c>
    </row>
    <row r="11" spans="1:9" x14ac:dyDescent="0.35">
      <c r="A11" t="s">
        <v>80</v>
      </c>
      <c r="B11" s="58"/>
      <c r="C11" s="59">
        <f>TTEST(B4:B8,C4:C8,2,2)</f>
        <v>0.35028821162693613</v>
      </c>
      <c r="E11" s="58"/>
      <c r="F11" s="59">
        <f>TTEST(E4:E8,F4:F8,2,2)</f>
        <v>6.5000381356374273E-2</v>
      </c>
      <c r="H11" s="58"/>
      <c r="I11" s="59">
        <f>TTEST(H4:H8,I4:I8,2,2)</f>
        <v>0.15371832314308839</v>
      </c>
    </row>
  </sheetData>
  <mergeCells count="6">
    <mergeCell ref="B1:C1"/>
    <mergeCell ref="E1:F1"/>
    <mergeCell ref="H1:I1"/>
    <mergeCell ref="H2:I2"/>
    <mergeCell ref="E2:F2"/>
    <mergeCell ref="B2:C2"/>
  </mergeCells>
  <pageMargins left="0.7" right="0.7" top="0.75" bottom="0.75" header="0.3" footer="0.3"/>
  <pageSetup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activeCell="L9" sqref="L9"/>
    </sheetView>
  </sheetViews>
  <sheetFormatPr defaultColWidth="8.81640625" defaultRowHeight="14.5" x14ac:dyDescent="0.35"/>
  <cols>
    <col min="1" max="1" width="13.6328125" customWidth="1"/>
    <col min="2" max="2" width="13.81640625" customWidth="1"/>
    <col min="3" max="3" width="12" customWidth="1"/>
    <col min="4" max="4" width="10.6328125" customWidth="1"/>
    <col min="5" max="5" width="11.1796875" customWidth="1"/>
  </cols>
  <sheetData>
    <row r="1" spans="1:8" x14ac:dyDescent="0.35">
      <c r="A1" s="47" t="s">
        <v>129</v>
      </c>
    </row>
    <row r="2" spans="1:8" x14ac:dyDescent="0.35">
      <c r="B2" s="238" t="s">
        <v>81</v>
      </c>
      <c r="C2" s="238" t="s">
        <v>12</v>
      </c>
      <c r="D2" s="238" t="s">
        <v>13</v>
      </c>
      <c r="E2" s="239" t="s">
        <v>42</v>
      </c>
      <c r="F2" s="18"/>
      <c r="G2" s="18"/>
    </row>
    <row r="3" spans="1:8" x14ac:dyDescent="0.35">
      <c r="A3" s="306" t="s">
        <v>127</v>
      </c>
      <c r="B3" s="232">
        <v>22.134739999999994</v>
      </c>
      <c r="C3" s="235">
        <f>AVERAGE(B3:B7)</f>
        <v>45.977696000000002</v>
      </c>
      <c r="D3" s="235">
        <f>STDEV(B3:B7)/SQRT(5)</f>
        <v>16.309717549006663</v>
      </c>
      <c r="E3" s="219"/>
      <c r="F3" s="18"/>
      <c r="G3" s="18"/>
      <c r="H3" s="18"/>
    </row>
    <row r="4" spans="1:8" x14ac:dyDescent="0.35">
      <c r="A4" s="307"/>
      <c r="B4" s="233">
        <v>92.904839999999993</v>
      </c>
      <c r="C4" s="236"/>
      <c r="D4" s="236"/>
      <c r="E4" s="219"/>
      <c r="F4" s="18"/>
      <c r="G4" s="18"/>
      <c r="H4" s="18"/>
    </row>
    <row r="5" spans="1:8" x14ac:dyDescent="0.35">
      <c r="A5" s="307"/>
      <c r="B5" s="233">
        <v>77.551280000000006</v>
      </c>
      <c r="C5" s="236"/>
      <c r="D5" s="236"/>
      <c r="E5" s="219"/>
      <c r="F5" s="18"/>
      <c r="G5" s="18"/>
      <c r="H5" s="18"/>
    </row>
    <row r="6" spans="1:8" x14ac:dyDescent="0.35">
      <c r="A6" s="307"/>
      <c r="B6" s="233">
        <v>24.074079999999995</v>
      </c>
      <c r="C6" s="236"/>
      <c r="D6" s="236"/>
      <c r="E6" s="219"/>
      <c r="F6" s="18"/>
      <c r="G6" s="18"/>
      <c r="H6" s="18"/>
    </row>
    <row r="7" spans="1:8" x14ac:dyDescent="0.35">
      <c r="A7" s="308"/>
      <c r="B7" s="234">
        <v>13.22354</v>
      </c>
      <c r="C7" s="237"/>
      <c r="D7" s="237"/>
      <c r="E7" s="219"/>
      <c r="F7" s="18"/>
      <c r="G7" s="18"/>
      <c r="H7" s="18"/>
    </row>
    <row r="8" spans="1:8" x14ac:dyDescent="0.35">
      <c r="A8" s="306" t="s">
        <v>128</v>
      </c>
      <c r="B8" s="232">
        <v>28.27158</v>
      </c>
      <c r="C8" s="235">
        <f>AVERAGE(B8:B11)</f>
        <v>45.183144999999989</v>
      </c>
      <c r="D8" s="235">
        <f>STDEV(B8:B11)/SQRT(4)</f>
        <v>6.0825327757022194</v>
      </c>
      <c r="E8" s="219">
        <f>TTEST(B3:B7,B8:B11,2,2)</f>
        <v>0.96822842062588599</v>
      </c>
      <c r="F8" s="18"/>
      <c r="G8" s="18"/>
      <c r="H8" s="18"/>
    </row>
    <row r="9" spans="1:8" x14ac:dyDescent="0.35">
      <c r="A9" s="307"/>
      <c r="B9" s="233">
        <v>57.033219999999986</v>
      </c>
      <c r="C9" s="236"/>
      <c r="D9" s="236"/>
      <c r="E9" s="219"/>
      <c r="F9" s="18"/>
      <c r="G9" s="18"/>
      <c r="H9" s="18"/>
    </row>
    <row r="10" spans="1:8" x14ac:dyDescent="0.35">
      <c r="A10" s="307"/>
      <c r="B10" s="233">
        <v>49.252039999999994</v>
      </c>
      <c r="C10" s="236"/>
      <c r="D10" s="236"/>
      <c r="E10" s="219"/>
      <c r="F10" s="18"/>
      <c r="G10" s="18"/>
      <c r="H10" s="18"/>
    </row>
    <row r="11" spans="1:8" x14ac:dyDescent="0.35">
      <c r="A11" s="308"/>
      <c r="B11" s="234">
        <v>46.17573999999999</v>
      </c>
      <c r="C11" s="237"/>
      <c r="D11" s="237"/>
      <c r="E11" s="219"/>
      <c r="F11" s="18"/>
      <c r="G11" s="18"/>
      <c r="H11" s="18"/>
    </row>
    <row r="12" spans="1:8" x14ac:dyDescent="0.35">
      <c r="A12" s="18"/>
      <c r="C12" s="18"/>
      <c r="D12" s="18"/>
      <c r="E12" s="18"/>
    </row>
    <row r="13" spans="1:8" x14ac:dyDescent="0.35">
      <c r="A13" s="18"/>
      <c r="B13" s="18"/>
      <c r="C13" s="18"/>
      <c r="D13" s="18"/>
      <c r="E13" s="18"/>
      <c r="F13" s="18"/>
      <c r="G13" s="18"/>
      <c r="H13" s="18"/>
    </row>
    <row r="14" spans="1:8" x14ac:dyDescent="0.35">
      <c r="A14" s="18"/>
      <c r="B14" s="18"/>
      <c r="C14" s="18"/>
      <c r="D14" s="18"/>
      <c r="E14" s="18"/>
      <c r="F14" s="18"/>
      <c r="G14" s="18"/>
      <c r="H14" s="18"/>
    </row>
    <row r="15" spans="1:8" x14ac:dyDescent="0.35">
      <c r="A15" s="18"/>
      <c r="B15" s="18"/>
      <c r="C15" s="18"/>
      <c r="D15" s="18"/>
      <c r="E15" s="18"/>
      <c r="F15" s="18"/>
      <c r="G15" s="18"/>
      <c r="H15" s="18"/>
    </row>
  </sheetData>
  <mergeCells count="2">
    <mergeCell ref="A3:A7"/>
    <mergeCell ref="A8:A11"/>
  </mergeCells>
  <pageMargins left="0.7" right="0.7" top="0.75" bottom="0.75" header="0.3" footer="0.3"/>
  <pageSetup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Ext Data Fig. 2a</vt:lpstr>
      <vt:lpstr>Ext Data Fig. 2b</vt:lpstr>
      <vt:lpstr>Ext Data Fig. 2c</vt:lpstr>
      <vt:lpstr>Ext Data Fig. 2d</vt:lpstr>
      <vt:lpstr>Ext Data Fig. 2e</vt:lpstr>
      <vt:lpstr>Ext Data Fig. 2f</vt:lpstr>
      <vt:lpstr>Ext Data Fig. 2g</vt:lpstr>
      <vt:lpstr>Ex Data Fig. 2h</vt:lpstr>
      <vt:lpstr>Ext Data Fig. 2i</vt:lpstr>
      <vt:lpstr>Ext Data Fig. 2j</vt:lpstr>
      <vt:lpstr>Ext Data Fig. 2k</vt:lpstr>
      <vt:lpstr>Ext Data Fig. 2l</vt:lpstr>
    </vt:vector>
  </TitlesOfParts>
  <Company>Mount Sinai School of Medicine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Zaidi, Mone</dc:creator>
  <cp:lastModifiedBy>Zaidi, Mone</cp:lastModifiedBy>
  <cp:lastPrinted>2017-03-14T17:14:17Z</cp:lastPrinted>
  <dcterms:created xsi:type="dcterms:W3CDTF">2017-03-12T18:36:10Z</dcterms:created>
  <dcterms:modified xsi:type="dcterms:W3CDTF">2017-03-16T21:35:41Z</dcterms:modified>
</cp:coreProperties>
</file>