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10" windowWidth="19140" windowHeight="9080" activeTab="2"/>
  </bookViews>
  <sheets>
    <sheet name="Fig. 3b" sheetId="1" r:id="rId1"/>
    <sheet name="Fig. 3c" sheetId="3" r:id="rId2"/>
    <sheet name="Fig. 3d" sheetId="4" r:id="rId3"/>
  </sheets>
  <calcPr calcId="145621"/>
</workbook>
</file>

<file path=xl/calcChain.xml><?xml version="1.0" encoding="utf-8"?>
<calcChain xmlns="http://schemas.openxmlformats.org/spreadsheetml/2006/main">
  <c r="F12" i="1" l="1"/>
  <c r="E13" i="1"/>
  <c r="F13" i="1" s="1"/>
  <c r="E12" i="1"/>
  <c r="E11" i="1"/>
  <c r="F11" i="1" s="1"/>
  <c r="E10" i="1"/>
  <c r="F10" i="1" s="1"/>
  <c r="E5" i="1"/>
  <c r="F5" i="1"/>
  <c r="E6" i="1"/>
  <c r="F6" i="1"/>
  <c r="F4" i="1"/>
  <c r="E4" i="1"/>
  <c r="C24" i="4" l="1"/>
  <c r="B24" i="4"/>
  <c r="C23" i="4"/>
  <c r="B23" i="4"/>
  <c r="C22" i="4"/>
  <c r="B22" i="4"/>
  <c r="C11" i="4"/>
  <c r="C12" i="4" s="1"/>
  <c r="B11" i="4"/>
  <c r="B12" i="4" s="1"/>
  <c r="L31" i="3" l="1"/>
  <c r="G31" i="3"/>
  <c r="L30" i="3"/>
  <c r="G30" i="3"/>
  <c r="L29" i="3"/>
  <c r="G29" i="3"/>
  <c r="L28" i="3"/>
  <c r="G28" i="3"/>
  <c r="L27" i="3"/>
  <c r="G27" i="3"/>
  <c r="L26" i="3"/>
  <c r="G26" i="3"/>
  <c r="L25" i="3"/>
  <c r="G25" i="3"/>
  <c r="L24" i="3"/>
  <c r="G24" i="3"/>
  <c r="L23" i="3"/>
  <c r="G23" i="3"/>
  <c r="L22" i="3"/>
  <c r="G22" i="3"/>
  <c r="L21" i="3"/>
  <c r="G21" i="3"/>
  <c r="L20" i="3"/>
  <c r="G20" i="3"/>
  <c r="G16" i="3"/>
  <c r="H16" i="3" s="1"/>
  <c r="L16" i="3" s="1"/>
  <c r="G15" i="3"/>
  <c r="H15" i="3" s="1"/>
  <c r="L15" i="3" s="1"/>
  <c r="G14" i="3"/>
  <c r="H14" i="3" s="1"/>
  <c r="L14" i="3" s="1"/>
  <c r="G13" i="3"/>
  <c r="H13" i="3" s="1"/>
  <c r="L13" i="3" s="1"/>
  <c r="G12" i="3"/>
  <c r="H12" i="3" s="1"/>
  <c r="L12" i="3" s="1"/>
  <c r="G11" i="3"/>
  <c r="H11" i="3" s="1"/>
  <c r="L11" i="3" s="1"/>
  <c r="O11" i="3" s="1"/>
  <c r="G10" i="3"/>
  <c r="H10" i="3" s="1"/>
  <c r="L10" i="3" s="1"/>
  <c r="G9" i="3"/>
  <c r="H9" i="3" s="1"/>
  <c r="L9" i="3" s="1"/>
  <c r="G8" i="3"/>
  <c r="H8" i="3" s="1"/>
  <c r="L8" i="3" s="1"/>
  <c r="G7" i="3"/>
  <c r="H7" i="3" s="1"/>
  <c r="L7" i="3" s="1"/>
  <c r="G6" i="3"/>
  <c r="H6" i="3" s="1"/>
  <c r="L6" i="3" s="1"/>
  <c r="G5" i="3"/>
  <c r="H5" i="3" s="1"/>
  <c r="L5" i="3" s="1"/>
  <c r="O8" i="3" l="1"/>
  <c r="M23" i="3"/>
  <c r="N26" i="3"/>
  <c r="N20" i="3"/>
  <c r="O14" i="3"/>
  <c r="O23" i="3"/>
  <c r="O26" i="3"/>
  <c r="N29" i="3"/>
  <c r="O29" i="3"/>
  <c r="N14" i="3"/>
  <c r="M14" i="3"/>
  <c r="N11" i="3"/>
  <c r="M11" i="3"/>
  <c r="N8" i="3"/>
  <c r="M8" i="3"/>
  <c r="N5" i="3"/>
  <c r="M5" i="3"/>
  <c r="M20" i="3"/>
  <c r="M29" i="3"/>
  <c r="N23" i="3"/>
  <c r="M26" i="3"/>
  <c r="G13" i="1" l="1"/>
  <c r="G6" i="1"/>
</calcChain>
</file>

<file path=xl/sharedStrings.xml><?xml version="1.0" encoding="utf-8"?>
<sst xmlns="http://schemas.openxmlformats.org/spreadsheetml/2006/main" count="114" uniqueCount="47">
  <si>
    <t>Mean</t>
  </si>
  <si>
    <t>SEM</t>
  </si>
  <si>
    <t>P-value</t>
  </si>
  <si>
    <t>FSH</t>
  </si>
  <si>
    <t>[cAMP]/[Protein]</t>
  </si>
  <si>
    <t>Veh</t>
  </si>
  <si>
    <t>PTX</t>
  </si>
  <si>
    <t>PTX + CL-316,243</t>
  </si>
  <si>
    <t>PTX + CL-316,243 + FSH</t>
  </si>
  <si>
    <t>OD</t>
  </si>
  <si>
    <t>Concen</t>
  </si>
  <si>
    <t>Total Pro (ug)</t>
  </si>
  <si>
    <t>Con</t>
  </si>
  <si>
    <t>Sample1</t>
  </si>
  <si>
    <t>Sample2</t>
  </si>
  <si>
    <t>Sample3</t>
  </si>
  <si>
    <t>Sample4</t>
  </si>
  <si>
    <t>Sample5</t>
  </si>
  <si>
    <t>Sample6</t>
  </si>
  <si>
    <t>pAb</t>
  </si>
  <si>
    <t>Sample7</t>
  </si>
  <si>
    <t>Sample8</t>
  </si>
  <si>
    <t>Sample9</t>
  </si>
  <si>
    <t>FSH/pAb</t>
  </si>
  <si>
    <t>Sample10</t>
  </si>
  <si>
    <t>Sample11</t>
  </si>
  <si>
    <t>Sample12</t>
  </si>
  <si>
    <t>RLU</t>
  </si>
  <si>
    <t>P vs con</t>
  </si>
  <si>
    <t>Total Flux [p/s]</t>
  </si>
  <si>
    <t>Avg Radiance [p/s/cm²/sr]</t>
  </si>
  <si>
    <t>IgG</t>
  </si>
  <si>
    <t>Ab</t>
  </si>
  <si>
    <t>An extra implant was added in the upper flank of both IgG and Ab treated mice (hence, 7 and 9 regions sampled)</t>
  </si>
  <si>
    <t>Each value represents an ROI over implant</t>
  </si>
  <si>
    <t>Treatment</t>
  </si>
  <si>
    <t>cAMP Assay on differentiated 3T3-L1 cells</t>
  </si>
  <si>
    <t>CL-316,243</t>
  </si>
  <si>
    <t>CL-316,243 + FSH</t>
  </si>
  <si>
    <t>P value (vs CL-316,243)</t>
  </si>
  <si>
    <t>Luc2/ug protein</t>
  </si>
  <si>
    <t>FSH + Ab</t>
  </si>
  <si>
    <t>Without CL-316,243</t>
  </si>
  <si>
    <t>With CL-316,243</t>
  </si>
  <si>
    <t>UCP1 Expression in Thermo Cells (Luciferase readout)</t>
  </si>
  <si>
    <t>Note: Protein concentration is calculated by y=12.993x+0.0695</t>
  </si>
  <si>
    <r>
      <rPr>
        <b/>
        <i/>
        <sz val="11"/>
        <color theme="1"/>
        <rFont val="Calibri"/>
        <family val="2"/>
        <scheme val="minor"/>
      </rPr>
      <t>In Vivo</t>
    </r>
    <r>
      <rPr>
        <b/>
        <sz val="11"/>
        <color theme="1"/>
        <rFont val="Calibri"/>
        <family val="2"/>
        <scheme val="minor"/>
      </rPr>
      <t xml:space="preserve"> IVIS Imaging of Transplanted Thermo cells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</si>
</sst>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"/>
    <numFmt numFmtId="166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0"/>
      <color theme="1"/>
      <name val="Arial"/>
      <family val="2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00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5" xfId="0" applyFill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2" borderId="0" xfId="0" applyFill="1"/>
    <xf numFmtId="0" fontId="0" fillId="0" borderId="1" xfId="0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0" fontId="0" fillId="0" borderId="5" xfId="0" applyBorder="1"/>
    <xf numFmtId="0" fontId="0" fillId="0" borderId="9" xfId="0" applyBorder="1"/>
    <xf numFmtId="164" fontId="0" fillId="0" borderId="12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6" fontId="3" fillId="3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2" fontId="3" fillId="3" borderId="2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6" fontId="3" fillId="4" borderId="1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6" fontId="3" fillId="5" borderId="1" xfId="0" applyNumberFormat="1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2" fontId="3" fillId="5" borderId="2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6" fontId="3" fillId="6" borderId="1" xfId="0" applyNumberFormat="1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2" fontId="3" fillId="6" borderId="2" xfId="0" applyNumberFormat="1" applyFont="1" applyFill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/>
    </xf>
    <xf numFmtId="165" fontId="3" fillId="0" borderId="0" xfId="0" applyNumberFormat="1" applyFont="1" applyFill="1"/>
    <xf numFmtId="0" fontId="0" fillId="2" borderId="0" xfId="0" applyFill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9" xfId="0" applyNumberFormat="1" applyFill="1" applyBorder="1" applyAlignment="1">
      <alignment horizontal="center"/>
    </xf>
    <xf numFmtId="1" fontId="0" fillId="2" borderId="12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" fontId="0" fillId="7" borderId="1" xfId="0" applyNumberFormat="1" applyFill="1" applyBorder="1" applyAlignment="1">
      <alignment horizontal="center"/>
    </xf>
    <xf numFmtId="165" fontId="0" fillId="7" borderId="1" xfId="0" applyNumberFormat="1" applyFill="1" applyBorder="1" applyAlignment="1">
      <alignment horizontal="center"/>
    </xf>
    <xf numFmtId="0" fontId="1" fillId="2" borderId="0" xfId="0" applyFont="1" applyFill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110" zoomScaleNormal="110" workbookViewId="0">
      <selection activeCell="D21" sqref="D21"/>
    </sheetView>
  </sheetViews>
  <sheetFormatPr defaultRowHeight="14.5"/>
  <cols>
    <col min="1" max="1" width="19" customWidth="1"/>
    <col min="5" max="6" width="8.7265625" style="1"/>
    <col min="7" max="7" width="20.26953125" customWidth="1"/>
    <col min="8" max="8" width="23.26953125" customWidth="1"/>
  </cols>
  <sheetData>
    <row r="1" spans="1:8">
      <c r="A1" s="1" t="s">
        <v>36</v>
      </c>
      <c r="B1" s="1"/>
      <c r="C1" s="1"/>
      <c r="D1" s="1"/>
      <c r="G1" s="1"/>
      <c r="H1" s="1"/>
    </row>
    <row r="2" spans="1:8">
      <c r="A2" s="1"/>
      <c r="B2" s="1"/>
      <c r="C2" s="1"/>
      <c r="D2" s="1"/>
      <c r="G2" s="1"/>
      <c r="H2" s="1"/>
    </row>
    <row r="3" spans="1:8">
      <c r="A3" s="28" t="s">
        <v>35</v>
      </c>
      <c r="B3" s="79" t="s">
        <v>4</v>
      </c>
      <c r="C3" s="80"/>
      <c r="D3" s="81"/>
      <c r="E3" s="18" t="s">
        <v>0</v>
      </c>
      <c r="F3" s="18" t="s">
        <v>1</v>
      </c>
      <c r="G3" s="21" t="s">
        <v>39</v>
      </c>
    </row>
    <row r="4" spans="1:8">
      <c r="A4" s="4" t="s">
        <v>5</v>
      </c>
      <c r="B4" s="5">
        <v>1.4852950798333928</v>
      </c>
      <c r="C4" s="6">
        <v>2.1044588626228218</v>
      </c>
      <c r="D4" s="7">
        <v>1.9859866469695007</v>
      </c>
      <c r="E4" s="22">
        <f>AVERAGE(B4:D4)</f>
        <v>1.8585801964752384</v>
      </c>
      <c r="F4" s="22">
        <f>STDEV(B4:E4)/SQRT(3)</f>
        <v>0.15493027119764308</v>
      </c>
      <c r="G4" s="25"/>
    </row>
    <row r="5" spans="1:8">
      <c r="A5" s="8" t="s">
        <v>37</v>
      </c>
      <c r="B5" s="9">
        <v>2.273815725160909</v>
      </c>
      <c r="C5" s="10">
        <v>4.1117037839985491</v>
      </c>
      <c r="D5" s="11">
        <v>3.4056254666766064</v>
      </c>
      <c r="E5" s="23">
        <f t="shared" ref="E5:E6" si="0">AVERAGE(B5:D5)</f>
        <v>3.263714991945355</v>
      </c>
      <c r="F5" s="23">
        <f t="shared" ref="F5:F6" si="1">STDEV(B5:E5)/SQRT(3)</f>
        <v>0.43705124701631765</v>
      </c>
      <c r="G5" s="26"/>
    </row>
    <row r="6" spans="1:8">
      <c r="A6" s="12" t="s">
        <v>38</v>
      </c>
      <c r="B6" s="13">
        <v>1.6134015492776095</v>
      </c>
      <c r="C6" s="14">
        <v>1.3145890610089219</v>
      </c>
      <c r="D6" s="15">
        <v>1.2546247058803286</v>
      </c>
      <c r="E6" s="24">
        <f t="shared" si="0"/>
        <v>1.3942051053889533</v>
      </c>
      <c r="F6" s="24">
        <f t="shared" si="1"/>
        <v>9.0595856824043433E-2</v>
      </c>
      <c r="G6" s="27">
        <f>TTEST(B5:D5,B6:D6,2,2)</f>
        <v>2.6782494307833322E-2</v>
      </c>
    </row>
    <row r="7" spans="1:8">
      <c r="A7" s="1"/>
      <c r="B7" s="1"/>
      <c r="C7" s="1"/>
      <c r="D7" s="1"/>
      <c r="G7" s="1"/>
    </row>
    <row r="8" spans="1:8">
      <c r="A8" s="1"/>
      <c r="B8" s="1"/>
      <c r="C8" s="1"/>
      <c r="D8" s="1"/>
      <c r="G8" s="1"/>
    </row>
    <row r="9" spans="1:8">
      <c r="A9" s="28" t="s">
        <v>35</v>
      </c>
      <c r="B9" s="82" t="s">
        <v>4</v>
      </c>
      <c r="C9" s="83"/>
      <c r="D9" s="84"/>
      <c r="E9" s="18" t="s">
        <v>0</v>
      </c>
      <c r="F9" s="18" t="s">
        <v>1</v>
      </c>
      <c r="G9" s="21" t="s">
        <v>39</v>
      </c>
    </row>
    <row r="10" spans="1:8">
      <c r="A10" s="4" t="s">
        <v>5</v>
      </c>
      <c r="B10" s="5">
        <v>4.0311412936809701</v>
      </c>
      <c r="C10" s="6">
        <v>2.6633276824090211</v>
      </c>
      <c r="D10" s="7">
        <v>3.7465925091565886</v>
      </c>
      <c r="E10" s="22">
        <f>AVERAGE(B10:D10)</f>
        <v>3.4803538284155269</v>
      </c>
      <c r="F10" s="22">
        <f>STDEV(B10:E10)/SQRT(3)</f>
        <v>0.34022567514886526</v>
      </c>
      <c r="G10" s="25"/>
    </row>
    <row r="11" spans="1:8">
      <c r="A11" s="16" t="s">
        <v>6</v>
      </c>
      <c r="B11" s="9">
        <v>4.0861200522779235</v>
      </c>
      <c r="C11" s="10">
        <v>5.2154254314065245</v>
      </c>
      <c r="D11" s="11">
        <v>5.8709083853331903</v>
      </c>
      <c r="E11" s="23">
        <f t="shared" ref="E11:E12" si="2">AVERAGE(B11:D11)</f>
        <v>5.0574846230058794</v>
      </c>
      <c r="F11" s="23">
        <f t="shared" ref="F11" si="3">STDEV(B11:E11)/SQRT(3)</f>
        <v>0.42559143753689371</v>
      </c>
      <c r="G11" s="26"/>
    </row>
    <row r="12" spans="1:8">
      <c r="A12" s="16" t="s">
        <v>7</v>
      </c>
      <c r="B12" s="9">
        <v>7.6840692488428814</v>
      </c>
      <c r="C12" s="10"/>
      <c r="D12" s="11">
        <v>6.7456961963915996</v>
      </c>
      <c r="E12" s="23">
        <f t="shared" si="2"/>
        <v>7.2148827226172401</v>
      </c>
      <c r="F12" s="23">
        <f>STDEV(B12:E12)/SQRT(2)</f>
        <v>0.33176497433551061</v>
      </c>
      <c r="G12" s="26"/>
    </row>
    <row r="13" spans="1:8">
      <c r="A13" s="17" t="s">
        <v>8</v>
      </c>
      <c r="B13" s="13">
        <v>8.0718533235383063</v>
      </c>
      <c r="C13" s="14">
        <v>8.5564255622004861</v>
      </c>
      <c r="D13" s="15">
        <v>7.1753833090596482</v>
      </c>
      <c r="E13" s="24">
        <f t="shared" ref="E13" si="4">AVERAGE(B13:D13)</f>
        <v>7.9345540649328141</v>
      </c>
      <c r="F13" s="24">
        <f t="shared" ref="F13" si="5">STDEV(B13:E13)/SQRT(3)</f>
        <v>0.33030549531214082</v>
      </c>
      <c r="G13" s="27">
        <f>TTEST(B12:D12,B13:D13,2,2)</f>
        <v>0.33527544039048585</v>
      </c>
    </row>
  </sheetData>
  <mergeCells count="2">
    <mergeCell ref="B3:D3"/>
    <mergeCell ref="B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opLeftCell="A7" workbookViewId="0"/>
  </sheetViews>
  <sheetFormatPr defaultRowHeight="14.5"/>
  <cols>
    <col min="1" max="1" width="14.36328125" style="3" customWidth="1"/>
    <col min="2" max="7" width="8.7265625" style="3"/>
    <col min="8" max="8" width="12.6328125" style="3" customWidth="1"/>
    <col min="9" max="11" width="8.7265625" style="3"/>
    <col min="12" max="12" width="14.453125" style="3" customWidth="1"/>
    <col min="13" max="13" width="9.6328125" style="3" customWidth="1"/>
    <col min="14" max="15" width="8.7265625" style="3"/>
    <col min="16" max="16" width="15.453125" style="3" customWidth="1"/>
    <col min="17" max="16384" width="8.7265625" style="3"/>
  </cols>
  <sheetData>
    <row r="1" spans="1:15">
      <c r="A1" s="19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9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5">
      <c r="A3" s="30" t="s">
        <v>42</v>
      </c>
      <c r="B3" s="2"/>
      <c r="C3" s="2"/>
      <c r="D3" s="2"/>
      <c r="E3" s="2"/>
      <c r="F3" s="2"/>
      <c r="G3" s="2"/>
      <c r="H3" s="2"/>
      <c r="I3" s="2"/>
      <c r="K3" s="2"/>
      <c r="L3" s="2"/>
      <c r="M3" s="2"/>
    </row>
    <row r="4" spans="1:15">
      <c r="B4" s="29"/>
      <c r="C4" s="31" t="s">
        <v>27</v>
      </c>
      <c r="D4" s="29"/>
      <c r="E4" s="29"/>
      <c r="F4" s="31" t="s">
        <v>9</v>
      </c>
      <c r="G4" s="31" t="s">
        <v>10</v>
      </c>
      <c r="H4" s="31" t="s">
        <v>11</v>
      </c>
      <c r="I4" s="29"/>
      <c r="J4" s="29"/>
      <c r="K4" s="29"/>
      <c r="L4" s="31" t="s">
        <v>40</v>
      </c>
      <c r="M4" s="31" t="s">
        <v>0</v>
      </c>
      <c r="N4" s="31" t="s">
        <v>1</v>
      </c>
      <c r="O4" s="31" t="s">
        <v>28</v>
      </c>
    </row>
    <row r="5" spans="1:15">
      <c r="A5" s="88" t="s">
        <v>12</v>
      </c>
      <c r="B5" s="32" t="s">
        <v>13</v>
      </c>
      <c r="C5" s="33">
        <v>49.8</v>
      </c>
      <c r="D5" s="29"/>
      <c r="E5" s="32" t="s">
        <v>13</v>
      </c>
      <c r="F5" s="34">
        <v>7.0000000000000007E-2</v>
      </c>
      <c r="G5" s="35">
        <f>12.993*F5+0.0695</f>
        <v>0.97901000000000016</v>
      </c>
      <c r="H5" s="35">
        <f>G5*20</f>
        <v>19.580200000000005</v>
      </c>
      <c r="I5" s="29"/>
      <c r="J5" s="29"/>
      <c r="K5" s="88" t="s">
        <v>12</v>
      </c>
      <c r="L5" s="35">
        <f>C5/H5</f>
        <v>2.5433856651106721</v>
      </c>
      <c r="M5" s="35">
        <f>AVERAGE(L5:L7)</f>
        <v>2.6707437252842641</v>
      </c>
      <c r="N5" s="36">
        <f>STDEV(L5:L7)/SQRT(3)</f>
        <v>0.16869115055755063</v>
      </c>
      <c r="O5" s="31"/>
    </row>
    <row r="6" spans="1:15">
      <c r="A6" s="89"/>
      <c r="B6" s="32" t="s">
        <v>14</v>
      </c>
      <c r="C6" s="33">
        <v>41.2</v>
      </c>
      <c r="D6" s="29"/>
      <c r="E6" s="32" t="s">
        <v>14</v>
      </c>
      <c r="F6" s="34">
        <v>5.8999999999999997E-2</v>
      </c>
      <c r="G6" s="35">
        <f t="shared" ref="G6:G16" si="0">12.993*F6+0.0695</f>
        <v>0.83608700000000002</v>
      </c>
      <c r="H6" s="35">
        <f>G6*20</f>
        <v>16.72174</v>
      </c>
      <c r="I6" s="29"/>
      <c r="J6" s="29"/>
      <c r="K6" s="89"/>
      <c r="L6" s="35">
        <f t="shared" ref="L6:L16" si="1">C6/H6</f>
        <v>2.4638584262164107</v>
      </c>
      <c r="M6" s="35"/>
      <c r="N6" s="36"/>
      <c r="O6" s="31"/>
    </row>
    <row r="7" spans="1:15">
      <c r="A7" s="90"/>
      <c r="B7" s="32" t="s">
        <v>15</v>
      </c>
      <c r="C7" s="33">
        <v>60.4</v>
      </c>
      <c r="D7" s="29"/>
      <c r="E7" s="32" t="s">
        <v>15</v>
      </c>
      <c r="F7" s="34">
        <v>7.1999999999999995E-2</v>
      </c>
      <c r="G7" s="35">
        <f t="shared" si="0"/>
        <v>1.004996</v>
      </c>
      <c r="H7" s="35">
        <f t="shared" ref="H7:H16" si="2">G7*20</f>
        <v>20.099920000000001</v>
      </c>
      <c r="I7" s="29"/>
      <c r="J7" s="29"/>
      <c r="K7" s="90"/>
      <c r="L7" s="35">
        <f t="shared" si="1"/>
        <v>3.0049870845257094</v>
      </c>
      <c r="M7" s="35"/>
      <c r="N7" s="36"/>
      <c r="O7" s="31"/>
    </row>
    <row r="8" spans="1:15">
      <c r="A8" s="91" t="s">
        <v>3</v>
      </c>
      <c r="B8" s="37" t="s">
        <v>16</v>
      </c>
      <c r="C8" s="38">
        <v>51.6</v>
      </c>
      <c r="D8" s="29"/>
      <c r="E8" s="37" t="s">
        <v>16</v>
      </c>
      <c r="F8" s="39">
        <v>8.2999999999999977E-2</v>
      </c>
      <c r="G8" s="40">
        <f t="shared" si="0"/>
        <v>1.1479189999999999</v>
      </c>
      <c r="H8" s="40">
        <f t="shared" si="2"/>
        <v>22.958379999999998</v>
      </c>
      <c r="I8" s="29"/>
      <c r="J8" s="29"/>
      <c r="K8" s="91" t="s">
        <v>3</v>
      </c>
      <c r="L8" s="40">
        <f t="shared" si="1"/>
        <v>2.2475453407426831</v>
      </c>
      <c r="M8" s="40">
        <f>AVERAGE(L8:L10)</f>
        <v>1.9805135745268825</v>
      </c>
      <c r="N8" s="41">
        <f>STDEV(L8:L10)/SQRT(3)</f>
        <v>0.23514751926170499</v>
      </c>
      <c r="O8" s="67">
        <f>TTEST(L5:L7,L8:L10,2,2)</f>
        <v>7.5572570376735607E-2</v>
      </c>
    </row>
    <row r="9" spans="1:15">
      <c r="A9" s="92"/>
      <c r="B9" s="37" t="s">
        <v>17</v>
      </c>
      <c r="C9" s="38">
        <v>29.6</v>
      </c>
      <c r="D9" s="29"/>
      <c r="E9" s="37" t="s">
        <v>17</v>
      </c>
      <c r="F9" s="39">
        <v>7.0000000000000007E-2</v>
      </c>
      <c r="G9" s="40">
        <f t="shared" si="0"/>
        <v>0.97901000000000016</v>
      </c>
      <c r="H9" s="40">
        <f t="shared" si="2"/>
        <v>19.580200000000005</v>
      </c>
      <c r="I9" s="29"/>
      <c r="J9" s="29"/>
      <c r="K9" s="92"/>
      <c r="L9" s="40">
        <f t="shared" si="1"/>
        <v>1.5117312387003194</v>
      </c>
      <c r="M9" s="40"/>
      <c r="N9" s="41"/>
      <c r="O9" s="67"/>
    </row>
    <row r="10" spans="1:15">
      <c r="A10" s="93"/>
      <c r="B10" s="37" t="s">
        <v>18</v>
      </c>
      <c r="C10" s="38">
        <v>48.4</v>
      </c>
      <c r="D10" s="29"/>
      <c r="E10" s="37" t="s">
        <v>18</v>
      </c>
      <c r="F10" s="39">
        <v>7.9999999999999988E-2</v>
      </c>
      <c r="G10" s="40">
        <f t="shared" si="0"/>
        <v>1.10894</v>
      </c>
      <c r="H10" s="40">
        <f t="shared" si="2"/>
        <v>22.178800000000003</v>
      </c>
      <c r="I10" s="29"/>
      <c r="J10" s="29"/>
      <c r="K10" s="93"/>
      <c r="L10" s="40">
        <f t="shared" si="1"/>
        <v>2.1822641441376445</v>
      </c>
      <c r="M10" s="40"/>
      <c r="N10" s="41"/>
      <c r="O10" s="67"/>
    </row>
    <row r="11" spans="1:15">
      <c r="A11" s="94" t="s">
        <v>32</v>
      </c>
      <c r="B11" s="43" t="s">
        <v>20</v>
      </c>
      <c r="C11" s="44">
        <v>67</v>
      </c>
      <c r="D11" s="29"/>
      <c r="E11" s="43" t="s">
        <v>20</v>
      </c>
      <c r="F11" s="45">
        <v>6.6000000000000003E-2</v>
      </c>
      <c r="G11" s="46">
        <f t="shared" si="0"/>
        <v>0.92703800000000003</v>
      </c>
      <c r="H11" s="46">
        <f t="shared" si="2"/>
        <v>18.540759999999999</v>
      </c>
      <c r="I11" s="29"/>
      <c r="J11" s="29"/>
      <c r="K11" s="94" t="s">
        <v>19</v>
      </c>
      <c r="L11" s="46">
        <f t="shared" si="1"/>
        <v>3.6136598499737875</v>
      </c>
      <c r="M11" s="46">
        <f>AVERAGE(L11:L13)</f>
        <v>3.8265923679442224</v>
      </c>
      <c r="N11" s="47">
        <f>STDEV(L11:L13)/SQRT(3)</f>
        <v>0.12482720194721833</v>
      </c>
      <c r="O11" s="67">
        <f>TTEST(L5:L7,L11:L13,2,2)</f>
        <v>5.3006646230081261E-3</v>
      </c>
    </row>
    <row r="12" spans="1:15">
      <c r="A12" s="95"/>
      <c r="B12" s="43" t="s">
        <v>21</v>
      </c>
      <c r="C12" s="44">
        <v>74.8</v>
      </c>
      <c r="D12" s="29"/>
      <c r="E12" s="43" t="s">
        <v>21</v>
      </c>
      <c r="F12" s="45">
        <v>7.0000000000000007E-2</v>
      </c>
      <c r="G12" s="46">
        <f t="shared" si="0"/>
        <v>0.97901000000000016</v>
      </c>
      <c r="H12" s="46">
        <f t="shared" si="2"/>
        <v>19.580200000000005</v>
      </c>
      <c r="I12" s="29"/>
      <c r="J12" s="29"/>
      <c r="K12" s="95"/>
      <c r="L12" s="46">
        <f t="shared" si="1"/>
        <v>3.8201856977967528</v>
      </c>
      <c r="M12" s="46"/>
      <c r="N12" s="47"/>
      <c r="O12" s="67"/>
    </row>
    <row r="13" spans="1:15">
      <c r="A13" s="96"/>
      <c r="B13" s="43" t="s">
        <v>22</v>
      </c>
      <c r="C13" s="44">
        <v>51.4</v>
      </c>
      <c r="D13" s="29"/>
      <c r="E13" s="43" t="s">
        <v>22</v>
      </c>
      <c r="F13" s="45">
        <v>4.3539290387131536E-2</v>
      </c>
      <c r="G13" s="46">
        <f t="shared" si="0"/>
        <v>0.63520600000000005</v>
      </c>
      <c r="H13" s="46">
        <f t="shared" si="2"/>
        <v>12.704120000000001</v>
      </c>
      <c r="I13" s="29"/>
      <c r="J13" s="29"/>
      <c r="K13" s="96"/>
      <c r="L13" s="46">
        <f t="shared" si="1"/>
        <v>4.0459315560621274</v>
      </c>
      <c r="M13" s="46"/>
      <c r="N13" s="47"/>
      <c r="O13" s="67"/>
    </row>
    <row r="14" spans="1:15">
      <c r="A14" s="85" t="s">
        <v>41</v>
      </c>
      <c r="B14" s="48" t="s">
        <v>24</v>
      </c>
      <c r="C14" s="49">
        <v>30.2</v>
      </c>
      <c r="D14" s="29"/>
      <c r="E14" s="48" t="s">
        <v>24</v>
      </c>
      <c r="F14" s="50">
        <v>5.9999999999999991E-2</v>
      </c>
      <c r="G14" s="51">
        <f t="shared" si="0"/>
        <v>0.84907999999999995</v>
      </c>
      <c r="H14" s="51">
        <f t="shared" si="2"/>
        <v>16.9816</v>
      </c>
      <c r="I14" s="29"/>
      <c r="J14" s="29"/>
      <c r="K14" s="85" t="s">
        <v>23</v>
      </c>
      <c r="L14" s="51">
        <f t="shared" si="1"/>
        <v>1.7783954397701041</v>
      </c>
      <c r="M14" s="51">
        <f>AVERAGE(L14:L16)</f>
        <v>2.1498785240244711</v>
      </c>
      <c r="N14" s="52">
        <f>STDEV(L14:L16)/SQRT(3)</f>
        <v>0.19461584692973877</v>
      </c>
      <c r="O14" s="67">
        <f>TTEST(L5:L7,L14:L16,2,2)</f>
        <v>0.11318988703397639</v>
      </c>
    </row>
    <row r="15" spans="1:15">
      <c r="A15" s="86"/>
      <c r="B15" s="48" t="s">
        <v>25</v>
      </c>
      <c r="C15" s="49">
        <v>42.6</v>
      </c>
      <c r="D15" s="29"/>
      <c r="E15" s="48" t="s">
        <v>25</v>
      </c>
      <c r="F15" s="50">
        <v>6.8000000000000005E-2</v>
      </c>
      <c r="G15" s="51">
        <f t="shared" si="0"/>
        <v>0.95302400000000009</v>
      </c>
      <c r="H15" s="51">
        <f t="shared" si="2"/>
        <v>19.060480000000002</v>
      </c>
      <c r="I15" s="29"/>
      <c r="J15" s="29"/>
      <c r="K15" s="86"/>
      <c r="L15" s="51">
        <f t="shared" si="1"/>
        <v>2.234990934121281</v>
      </c>
      <c r="M15" s="51"/>
      <c r="N15" s="52"/>
      <c r="O15" s="67"/>
    </row>
    <row r="16" spans="1:15">
      <c r="A16" s="87"/>
      <c r="B16" s="48" t="s">
        <v>26</v>
      </c>
      <c r="C16" s="49">
        <v>53.4</v>
      </c>
      <c r="D16" s="29"/>
      <c r="E16" s="48" t="s">
        <v>26</v>
      </c>
      <c r="F16" s="50">
        <v>7.9000000000000001E-2</v>
      </c>
      <c r="G16" s="51">
        <f t="shared" si="0"/>
        <v>1.0959470000000002</v>
      </c>
      <c r="H16" s="51">
        <f t="shared" si="2"/>
        <v>21.918940000000006</v>
      </c>
      <c r="I16" s="29"/>
      <c r="J16" s="29"/>
      <c r="K16" s="87"/>
      <c r="L16" s="51">
        <f t="shared" si="1"/>
        <v>2.4362491981820282</v>
      </c>
      <c r="M16" s="51"/>
      <c r="N16" s="52"/>
      <c r="O16" s="67"/>
    </row>
    <row r="17" spans="1:15">
      <c r="A17" s="29"/>
      <c r="B17" s="29"/>
      <c r="C17" s="29"/>
      <c r="D17" s="29"/>
      <c r="E17" s="29"/>
      <c r="F17" s="29"/>
      <c r="G17" s="53"/>
      <c r="H17" s="53"/>
      <c r="I17" s="29"/>
      <c r="J17" s="29"/>
      <c r="K17" s="29"/>
      <c r="L17" s="53"/>
      <c r="M17" s="53"/>
      <c r="N17" s="53"/>
      <c r="O17" s="68"/>
    </row>
    <row r="18" spans="1:15">
      <c r="A18" s="54" t="s">
        <v>43</v>
      </c>
      <c r="B18" s="29"/>
      <c r="C18" s="29"/>
      <c r="D18" s="29"/>
      <c r="E18" s="29"/>
      <c r="F18" s="29"/>
      <c r="G18" s="53"/>
      <c r="H18" s="53"/>
      <c r="I18" s="29"/>
      <c r="J18" s="29"/>
      <c r="K18" s="29"/>
      <c r="L18" s="53"/>
      <c r="M18" s="53"/>
      <c r="N18" s="53"/>
      <c r="O18" s="68"/>
    </row>
    <row r="19" spans="1:15">
      <c r="B19" s="29"/>
      <c r="C19" s="31" t="s">
        <v>27</v>
      </c>
      <c r="D19" s="29"/>
      <c r="E19" s="29"/>
      <c r="F19" s="31" t="s">
        <v>9</v>
      </c>
      <c r="G19" s="31" t="s">
        <v>10</v>
      </c>
      <c r="H19" s="31" t="s">
        <v>11</v>
      </c>
      <c r="I19" s="29"/>
      <c r="J19" s="29"/>
      <c r="K19" s="29"/>
      <c r="L19" s="31" t="s">
        <v>40</v>
      </c>
      <c r="M19" s="31" t="s">
        <v>0</v>
      </c>
      <c r="N19" s="31" t="s">
        <v>1</v>
      </c>
      <c r="O19" s="31" t="s">
        <v>28</v>
      </c>
    </row>
    <row r="20" spans="1:15">
      <c r="A20" s="88" t="s">
        <v>12</v>
      </c>
      <c r="B20" s="32" t="s">
        <v>13</v>
      </c>
      <c r="C20" s="33">
        <v>150.80000000000001</v>
      </c>
      <c r="D20" s="29"/>
      <c r="E20" s="32" t="s">
        <v>13</v>
      </c>
      <c r="F20" s="34">
        <v>6.8000000000000005E-2</v>
      </c>
      <c r="G20" s="35">
        <f>12.993*F20+0.0695</f>
        <v>0.95302400000000009</v>
      </c>
      <c r="H20" s="35">
        <v>19.060480000000002</v>
      </c>
      <c r="I20" s="29"/>
      <c r="J20" s="29"/>
      <c r="K20" s="55" t="s">
        <v>12</v>
      </c>
      <c r="L20" s="35">
        <f>C20/H20</f>
        <v>7.9116580484856627</v>
      </c>
      <c r="M20" s="35">
        <f>AVERAGE(L20:L22)</f>
        <v>7.5249003273245618</v>
      </c>
      <c r="N20" s="36">
        <f>STDEV(L20:L22)/SQRT(3)</f>
        <v>0.23008347897434567</v>
      </c>
      <c r="O20" s="67"/>
    </row>
    <row r="21" spans="1:15">
      <c r="A21" s="89"/>
      <c r="B21" s="32" t="s">
        <v>14</v>
      </c>
      <c r="C21" s="33">
        <v>187.4</v>
      </c>
      <c r="D21" s="29"/>
      <c r="E21" s="32" t="s">
        <v>14</v>
      </c>
      <c r="F21" s="34">
        <v>9.6000000000000002E-2</v>
      </c>
      <c r="G21" s="35">
        <f t="shared" ref="G21:G31" si="3">12.993*F21+0.0695</f>
        <v>1.3168280000000001</v>
      </c>
      <c r="H21" s="35">
        <v>26.336560000000002</v>
      </c>
      <c r="I21" s="29"/>
      <c r="J21" s="29"/>
      <c r="K21" s="56"/>
      <c r="L21" s="35">
        <f t="shared" ref="L21:L31" si="4">C21/H21</f>
        <v>7.1155838120088575</v>
      </c>
      <c r="M21" s="35"/>
      <c r="N21" s="36"/>
      <c r="O21" s="67"/>
    </row>
    <row r="22" spans="1:15">
      <c r="A22" s="90"/>
      <c r="B22" s="32" t="s">
        <v>15</v>
      </c>
      <c r="C22" s="33">
        <v>177.2</v>
      </c>
      <c r="D22" s="29"/>
      <c r="E22" s="32" t="s">
        <v>15</v>
      </c>
      <c r="F22" s="34">
        <v>8.4999999999999992E-2</v>
      </c>
      <c r="G22" s="35">
        <f t="shared" si="3"/>
        <v>1.173905</v>
      </c>
      <c r="H22" s="35">
        <v>23.478099999999998</v>
      </c>
      <c r="I22" s="29"/>
      <c r="J22" s="29"/>
      <c r="K22" s="57"/>
      <c r="L22" s="35">
        <f t="shared" si="4"/>
        <v>7.5474591214791662</v>
      </c>
      <c r="M22" s="35"/>
      <c r="N22" s="36"/>
      <c r="O22" s="67"/>
    </row>
    <row r="23" spans="1:15">
      <c r="A23" s="91" t="s">
        <v>3</v>
      </c>
      <c r="B23" s="37" t="s">
        <v>16</v>
      </c>
      <c r="C23" s="38">
        <v>156.4</v>
      </c>
      <c r="D23" s="29"/>
      <c r="E23" s="37" t="s">
        <v>16</v>
      </c>
      <c r="F23" s="39">
        <v>8.2000000000000003E-2</v>
      </c>
      <c r="G23" s="40">
        <f t="shared" si="3"/>
        <v>1.1349260000000001</v>
      </c>
      <c r="H23" s="40">
        <v>22.698520000000002</v>
      </c>
      <c r="I23" s="29"/>
      <c r="J23" s="29"/>
      <c r="K23" s="58" t="s">
        <v>3</v>
      </c>
      <c r="L23" s="40">
        <f t="shared" si="4"/>
        <v>6.8903170779416456</v>
      </c>
      <c r="M23" s="40">
        <f>AVERAGE(L23:L25)</f>
        <v>6.0562429445379236</v>
      </c>
      <c r="N23" s="41">
        <f>STDEV(L23:L25)/SQRT(3)</f>
        <v>0.4175033265416756</v>
      </c>
      <c r="O23" s="67">
        <f>TTEST(L20:L22,L23:L25,2,2)</f>
        <v>3.6900957727163362E-2</v>
      </c>
    </row>
    <row r="24" spans="1:15">
      <c r="A24" s="92"/>
      <c r="B24" s="37" t="s">
        <v>17</v>
      </c>
      <c r="C24" s="38">
        <v>133.19999999999999</v>
      </c>
      <c r="D24" s="29"/>
      <c r="E24" s="37" t="s">
        <v>17</v>
      </c>
      <c r="F24" s="39">
        <v>8.4999999999999992E-2</v>
      </c>
      <c r="G24" s="40">
        <f t="shared" si="3"/>
        <v>1.173905</v>
      </c>
      <c r="H24" s="40">
        <v>23.478099999999998</v>
      </c>
      <c r="I24" s="29"/>
      <c r="J24" s="29"/>
      <c r="K24" s="59"/>
      <c r="L24" s="40">
        <f t="shared" si="4"/>
        <v>5.6733722064391925</v>
      </c>
      <c r="M24" s="40"/>
      <c r="N24" s="41"/>
      <c r="O24" s="67"/>
    </row>
    <row r="25" spans="1:15">
      <c r="A25" s="93"/>
      <c r="B25" s="37" t="s">
        <v>18</v>
      </c>
      <c r="C25" s="38">
        <v>121.4</v>
      </c>
      <c r="D25" s="29"/>
      <c r="E25" s="37" t="s">
        <v>18</v>
      </c>
      <c r="F25" s="39">
        <v>7.7999999999999986E-2</v>
      </c>
      <c r="G25" s="40">
        <f t="shared" si="3"/>
        <v>1.082954</v>
      </c>
      <c r="H25" s="40">
        <v>21.659079999999999</v>
      </c>
      <c r="I25" s="29"/>
      <c r="J25" s="29"/>
      <c r="K25" s="60"/>
      <c r="L25" s="40">
        <f t="shared" si="4"/>
        <v>5.6050395492329317</v>
      </c>
      <c r="M25" s="40"/>
      <c r="N25" s="41"/>
      <c r="O25" s="67"/>
    </row>
    <row r="26" spans="1:15">
      <c r="A26" s="94" t="s">
        <v>32</v>
      </c>
      <c r="B26" s="43" t="s">
        <v>20</v>
      </c>
      <c r="C26" s="44">
        <v>121.6</v>
      </c>
      <c r="D26" s="29"/>
      <c r="E26" s="43" t="s">
        <v>20</v>
      </c>
      <c r="F26" s="45">
        <v>4.9486115600708071E-2</v>
      </c>
      <c r="G26" s="46">
        <f t="shared" si="3"/>
        <v>0.71247309999999997</v>
      </c>
      <c r="H26" s="46">
        <v>14.249461999999999</v>
      </c>
      <c r="I26" s="29"/>
      <c r="J26" s="29"/>
      <c r="K26" s="61" t="s">
        <v>19</v>
      </c>
      <c r="L26" s="46">
        <f t="shared" si="4"/>
        <v>8.5336555162573848</v>
      </c>
      <c r="M26" s="46">
        <f>AVERAGE(L26:L28)</f>
        <v>10.486795734124195</v>
      </c>
      <c r="N26" s="47">
        <f>STDEV(L26:L28)/SQRT(3)</f>
        <v>1.0033090300800864</v>
      </c>
      <c r="O26" s="67">
        <f>TTEST(L20:L22,L26:L28,2,2)</f>
        <v>4.5129466659235493E-2</v>
      </c>
    </row>
    <row r="27" spans="1:15">
      <c r="A27" s="95"/>
      <c r="B27" s="43" t="s">
        <v>21</v>
      </c>
      <c r="C27" s="44">
        <v>260</v>
      </c>
      <c r="D27" s="29"/>
      <c r="E27" s="43" t="s">
        <v>21</v>
      </c>
      <c r="F27" s="45">
        <v>7.9000000000000001E-2</v>
      </c>
      <c r="G27" s="46">
        <f t="shared" si="3"/>
        <v>1.0959470000000002</v>
      </c>
      <c r="H27" s="46">
        <v>21.918940000000006</v>
      </c>
      <c r="I27" s="29"/>
      <c r="J27" s="29"/>
      <c r="K27" s="62"/>
      <c r="L27" s="46">
        <f t="shared" si="4"/>
        <v>11.861887481785155</v>
      </c>
      <c r="M27" s="46"/>
      <c r="N27" s="47"/>
      <c r="O27" s="67"/>
    </row>
    <row r="28" spans="1:15">
      <c r="A28" s="96"/>
      <c r="B28" s="43" t="s">
        <v>22</v>
      </c>
      <c r="C28" s="44">
        <v>199.4</v>
      </c>
      <c r="D28" s="29"/>
      <c r="E28" s="43" t="s">
        <v>22</v>
      </c>
      <c r="F28" s="45">
        <v>6.4000000000000001E-2</v>
      </c>
      <c r="G28" s="46">
        <f t="shared" si="3"/>
        <v>0.90105200000000008</v>
      </c>
      <c r="H28" s="46">
        <v>18.021040000000003</v>
      </c>
      <c r="I28" s="29"/>
      <c r="J28" s="29"/>
      <c r="K28" s="63"/>
      <c r="L28" s="46">
        <f t="shared" si="4"/>
        <v>11.064844204330049</v>
      </c>
      <c r="M28" s="46"/>
      <c r="N28" s="47"/>
      <c r="O28" s="67"/>
    </row>
    <row r="29" spans="1:15">
      <c r="A29" s="85" t="s">
        <v>41</v>
      </c>
      <c r="B29" s="48" t="s">
        <v>24</v>
      </c>
      <c r="C29" s="49">
        <v>129.80000000000001</v>
      </c>
      <c r="D29" s="29"/>
      <c r="E29" s="48" t="s">
        <v>24</v>
      </c>
      <c r="F29" s="50">
        <v>7.0999999999999994E-2</v>
      </c>
      <c r="G29" s="51">
        <f t="shared" si="3"/>
        <v>0.99200299999999997</v>
      </c>
      <c r="H29" s="51">
        <v>19.840060000000001</v>
      </c>
      <c r="I29" s="29"/>
      <c r="J29" s="29"/>
      <c r="K29" s="64" t="s">
        <v>23</v>
      </c>
      <c r="L29" s="51">
        <f t="shared" si="4"/>
        <v>6.542318924438737</v>
      </c>
      <c r="M29" s="51">
        <f>AVERAGE(L29:L31)</f>
        <v>6.9040164910361241</v>
      </c>
      <c r="N29" s="52">
        <f>STDEV(L29:L31)/SQRT(3)</f>
        <v>0.23190274265435828</v>
      </c>
      <c r="O29" s="67">
        <f>TTEST(L20:L22,L29:L31,2,2)</f>
        <v>0.13014728113866775</v>
      </c>
    </row>
    <row r="30" spans="1:15">
      <c r="A30" s="86"/>
      <c r="B30" s="48" t="s">
        <v>25</v>
      </c>
      <c r="C30" s="49">
        <v>133.80000000000001</v>
      </c>
      <c r="D30" s="29"/>
      <c r="E30" s="48" t="s">
        <v>25</v>
      </c>
      <c r="F30" s="50">
        <v>7.0000000000000007E-2</v>
      </c>
      <c r="G30" s="51">
        <f t="shared" si="3"/>
        <v>0.97901000000000016</v>
      </c>
      <c r="H30" s="51">
        <v>19.580200000000005</v>
      </c>
      <c r="I30" s="29"/>
      <c r="J30" s="29"/>
      <c r="K30" s="65"/>
      <c r="L30" s="51">
        <f t="shared" si="4"/>
        <v>6.8334337749359033</v>
      </c>
      <c r="M30" s="48"/>
      <c r="N30" s="52"/>
      <c r="O30" s="42"/>
    </row>
    <row r="31" spans="1:15">
      <c r="A31" s="87"/>
      <c r="B31" s="48" t="s">
        <v>26</v>
      </c>
      <c r="C31" s="49">
        <v>189.4</v>
      </c>
      <c r="D31" s="29"/>
      <c r="E31" s="48" t="s">
        <v>26</v>
      </c>
      <c r="F31" s="50">
        <v>9.3999999999999986E-2</v>
      </c>
      <c r="G31" s="51">
        <f t="shared" si="3"/>
        <v>1.290842</v>
      </c>
      <c r="H31" s="51">
        <v>25.816839999999999</v>
      </c>
      <c r="I31" s="29"/>
      <c r="J31" s="29"/>
      <c r="K31" s="66"/>
      <c r="L31" s="51">
        <f t="shared" si="4"/>
        <v>7.3362967737337339</v>
      </c>
      <c r="M31" s="48"/>
      <c r="N31" s="52"/>
      <c r="O31" s="42"/>
    </row>
    <row r="33" spans="1:9">
      <c r="A33" s="69" t="s">
        <v>45</v>
      </c>
      <c r="B33" s="2"/>
      <c r="C33" s="2"/>
      <c r="D33" s="2"/>
      <c r="E33" s="2"/>
      <c r="F33" s="2"/>
      <c r="G33" s="2"/>
      <c r="H33" s="2"/>
      <c r="I33" s="2"/>
    </row>
    <row r="34" spans="1:9">
      <c r="A34" s="2"/>
      <c r="B34" s="2"/>
      <c r="C34" s="2"/>
      <c r="D34" s="2"/>
      <c r="E34" s="2"/>
      <c r="F34" s="2"/>
      <c r="G34" s="2"/>
      <c r="H34" s="2"/>
      <c r="I34" s="2"/>
    </row>
    <row r="35" spans="1:9">
      <c r="A35" s="2"/>
      <c r="B35" s="2"/>
      <c r="C35" s="2"/>
      <c r="D35" s="2"/>
      <c r="E35" s="2"/>
      <c r="F35" s="2"/>
      <c r="G35" s="2"/>
      <c r="H35" s="2"/>
      <c r="I35" s="2"/>
    </row>
    <row r="36" spans="1:9">
      <c r="A36" s="2"/>
      <c r="B36" s="2"/>
      <c r="C36" s="2"/>
      <c r="D36" s="2"/>
      <c r="E36" s="2"/>
      <c r="F36" s="2"/>
      <c r="G36" s="2"/>
      <c r="H36" s="2"/>
      <c r="I36" s="2"/>
    </row>
    <row r="37" spans="1:9">
      <c r="A37" s="2"/>
      <c r="B37" s="2"/>
      <c r="C37" s="2"/>
      <c r="D37" s="2"/>
      <c r="E37" s="2"/>
      <c r="F37" s="2"/>
      <c r="G37" s="2"/>
      <c r="H37" s="2"/>
      <c r="I37" s="2"/>
    </row>
    <row r="38" spans="1:9">
      <c r="A38" s="2"/>
      <c r="B38" s="2"/>
      <c r="C38" s="2"/>
      <c r="D38" s="2"/>
      <c r="E38" s="2"/>
      <c r="F38" s="2"/>
      <c r="G38" s="2"/>
      <c r="H38" s="2"/>
      <c r="I38" s="2"/>
    </row>
    <row r="39" spans="1:9">
      <c r="A39" s="2"/>
      <c r="B39" s="2"/>
      <c r="C39" s="2"/>
      <c r="D39" s="2"/>
      <c r="E39" s="2"/>
      <c r="F39" s="2"/>
      <c r="G39" s="2"/>
      <c r="H39" s="2"/>
      <c r="I39" s="2"/>
    </row>
    <row r="40" spans="1:9">
      <c r="A40" s="2"/>
      <c r="B40" s="2"/>
      <c r="C40" s="2"/>
      <c r="D40" s="2"/>
      <c r="E40" s="2"/>
      <c r="F40" s="2"/>
      <c r="G40" s="2"/>
      <c r="H40" s="2"/>
      <c r="I40" s="2"/>
    </row>
    <row r="41" spans="1:9">
      <c r="A41" s="2"/>
      <c r="B41" s="2"/>
      <c r="C41" s="2"/>
      <c r="D41" s="2"/>
      <c r="E41" s="2"/>
      <c r="F41" s="2"/>
      <c r="G41" s="2"/>
      <c r="H41" s="2"/>
      <c r="I41" s="2"/>
    </row>
    <row r="42" spans="1:9">
      <c r="A42" s="2"/>
      <c r="B42" s="2"/>
      <c r="C42" s="2"/>
      <c r="D42" s="2"/>
      <c r="E42" s="2"/>
      <c r="F42" s="2"/>
      <c r="G42" s="2"/>
      <c r="H42" s="2"/>
      <c r="I42" s="2"/>
    </row>
    <row r="43" spans="1:9">
      <c r="A43" s="2"/>
      <c r="B43" s="2"/>
      <c r="C43" s="2"/>
      <c r="D43" s="2"/>
      <c r="E43" s="2"/>
      <c r="F43" s="2"/>
      <c r="G43" s="2"/>
      <c r="H43" s="2"/>
      <c r="I43" s="2"/>
    </row>
    <row r="44" spans="1:9">
      <c r="A44" s="2"/>
      <c r="B44" s="2"/>
      <c r="C44" s="2"/>
      <c r="D44" s="2"/>
      <c r="E44" s="2"/>
      <c r="F44" s="2"/>
      <c r="G44" s="2"/>
      <c r="H44" s="2"/>
      <c r="I44" s="2"/>
    </row>
    <row r="45" spans="1:9">
      <c r="A45" s="2"/>
      <c r="B45" s="2"/>
      <c r="C45" s="2"/>
      <c r="D45" s="2"/>
      <c r="E45" s="2"/>
      <c r="F45" s="2"/>
      <c r="G45" s="2"/>
      <c r="H45" s="2"/>
      <c r="I45" s="2"/>
    </row>
    <row r="46" spans="1:9">
      <c r="A46" s="2"/>
      <c r="B46" s="2"/>
      <c r="C46" s="2"/>
      <c r="D46" s="2"/>
      <c r="E46" s="2"/>
      <c r="F46" s="2"/>
      <c r="G46" s="2"/>
      <c r="H46" s="2"/>
      <c r="I46" s="2"/>
    </row>
  </sheetData>
  <mergeCells count="12">
    <mergeCell ref="A20:A22"/>
    <mergeCell ref="A23:A25"/>
    <mergeCell ref="A26:A28"/>
    <mergeCell ref="A29:A31"/>
    <mergeCell ref="A14:A16"/>
    <mergeCell ref="K14:K16"/>
    <mergeCell ref="A5:A7"/>
    <mergeCell ref="K5:K7"/>
    <mergeCell ref="A8:A10"/>
    <mergeCell ref="K8:K10"/>
    <mergeCell ref="A11:A13"/>
    <mergeCell ref="K11:K1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topLeftCell="A10" workbookViewId="0">
      <selection activeCell="H34" sqref="H34"/>
    </sheetView>
  </sheetViews>
  <sheetFormatPr defaultRowHeight="14.5"/>
  <cols>
    <col min="1" max="1" width="10.81640625" style="20" customWidth="1"/>
    <col min="2" max="2" width="14.81640625" style="20" customWidth="1"/>
    <col min="3" max="3" width="24.453125" style="20" customWidth="1"/>
    <col min="4" max="4" width="23.7265625" style="20" customWidth="1"/>
    <col min="5" max="16384" width="8.7265625" style="20"/>
  </cols>
  <sheetData>
    <row r="1" spans="1:3">
      <c r="A1" s="78" t="s">
        <v>46</v>
      </c>
    </row>
    <row r="3" spans="1:3">
      <c r="B3" s="75" t="s">
        <v>29</v>
      </c>
      <c r="C3" s="75" t="s">
        <v>30</v>
      </c>
    </row>
    <row r="4" spans="1:3">
      <c r="A4" s="97" t="s">
        <v>31</v>
      </c>
      <c r="B4" s="70">
        <v>45000</v>
      </c>
      <c r="C4" s="70">
        <v>2300</v>
      </c>
    </row>
    <row r="5" spans="1:3">
      <c r="A5" s="98"/>
      <c r="B5" s="71">
        <v>38900</v>
      </c>
      <c r="C5" s="71">
        <v>1980</v>
      </c>
    </row>
    <row r="6" spans="1:3">
      <c r="A6" s="98"/>
      <c r="B6" s="71">
        <v>26600</v>
      </c>
      <c r="C6" s="71">
        <v>1360</v>
      </c>
    </row>
    <row r="7" spans="1:3">
      <c r="A7" s="98"/>
      <c r="B7" s="71">
        <v>21600</v>
      </c>
      <c r="C7" s="71">
        <v>1090</v>
      </c>
    </row>
    <row r="8" spans="1:3">
      <c r="A8" s="98"/>
      <c r="B8" s="71">
        <v>27100</v>
      </c>
      <c r="C8" s="71">
        <v>1400</v>
      </c>
    </row>
    <row r="9" spans="1:3">
      <c r="A9" s="98"/>
      <c r="B9" s="71">
        <v>29300</v>
      </c>
      <c r="C9" s="71">
        <v>1500</v>
      </c>
    </row>
    <row r="10" spans="1:3">
      <c r="A10" s="99"/>
      <c r="B10" s="72">
        <v>20200</v>
      </c>
      <c r="C10" s="72">
        <v>1040</v>
      </c>
    </row>
    <row r="11" spans="1:3">
      <c r="A11" s="73" t="s">
        <v>0</v>
      </c>
      <c r="B11" s="76">
        <f>AVERAGE(B4:B10)</f>
        <v>29814.285714285714</v>
      </c>
      <c r="C11" s="76">
        <f>AVERAGE(C4:C10)</f>
        <v>1524.2857142857142</v>
      </c>
    </row>
    <row r="12" spans="1:3">
      <c r="A12" s="73" t="s">
        <v>1</v>
      </c>
      <c r="B12" s="76">
        <f>STDEV(B4:B11)/SQRT(7)</f>
        <v>3165.5949288631859</v>
      </c>
      <c r="C12" s="76">
        <f>STDEV(C4:C11)/SQRT(7)</f>
        <v>161.34456907762805</v>
      </c>
    </row>
    <row r="13" spans="1:3">
      <c r="A13" s="97" t="s">
        <v>32</v>
      </c>
      <c r="B13" s="70">
        <v>94900</v>
      </c>
      <c r="C13" s="70">
        <v>3690</v>
      </c>
    </row>
    <row r="14" spans="1:3">
      <c r="A14" s="98"/>
      <c r="B14" s="71">
        <v>90500</v>
      </c>
      <c r="C14" s="71">
        <v>4590</v>
      </c>
    </row>
    <row r="15" spans="1:3">
      <c r="A15" s="98"/>
      <c r="B15" s="71">
        <v>151000</v>
      </c>
      <c r="C15" s="71">
        <v>7730</v>
      </c>
    </row>
    <row r="16" spans="1:3">
      <c r="A16" s="98"/>
      <c r="B16" s="71">
        <v>78600</v>
      </c>
      <c r="C16" s="71">
        <v>3960</v>
      </c>
    </row>
    <row r="17" spans="1:3">
      <c r="A17" s="98"/>
      <c r="B17" s="71">
        <v>96300</v>
      </c>
      <c r="C17" s="71">
        <v>4880</v>
      </c>
    </row>
    <row r="18" spans="1:3">
      <c r="A18" s="98"/>
      <c r="B18" s="71">
        <v>71300</v>
      </c>
      <c r="C18" s="71">
        <v>3680</v>
      </c>
    </row>
    <row r="19" spans="1:3">
      <c r="A19" s="98"/>
      <c r="B19" s="71">
        <v>66400</v>
      </c>
      <c r="C19" s="71">
        <v>3400</v>
      </c>
    </row>
    <row r="20" spans="1:3">
      <c r="A20" s="98"/>
      <c r="B20" s="71">
        <v>63900</v>
      </c>
      <c r="C20" s="71">
        <v>3240</v>
      </c>
    </row>
    <row r="21" spans="1:3">
      <c r="A21" s="99"/>
      <c r="B21" s="72">
        <v>70100</v>
      </c>
      <c r="C21" s="72">
        <v>3510</v>
      </c>
    </row>
    <row r="22" spans="1:3">
      <c r="A22" s="73" t="s">
        <v>0</v>
      </c>
      <c r="B22" s="76">
        <f>AVERAGE(B13:B21)</f>
        <v>87000</v>
      </c>
      <c r="C22" s="76">
        <f>AVERAGE(C13:C21)</f>
        <v>4297.7777777777774</v>
      </c>
    </row>
    <row r="23" spans="1:3">
      <c r="A23" s="73" t="s">
        <v>1</v>
      </c>
      <c r="B23" s="76">
        <f>STDEV(B13:B21)/SQRT(9)</f>
        <v>8989.0210812968962</v>
      </c>
      <c r="C23" s="76">
        <f>STDEV(C13:C21)/SQRT(9)</f>
        <v>465.70071987686157</v>
      </c>
    </row>
    <row r="24" spans="1:3">
      <c r="A24" s="74" t="s">
        <v>2</v>
      </c>
      <c r="B24" s="77">
        <f>TTEST(B4:B10,B13:B21,2,2)</f>
        <v>1.0329196006747138E-4</v>
      </c>
      <c r="C24" s="77">
        <f>TTEST(C4:C10,C13:C21,2,2)</f>
        <v>1.9078210039705898E-4</v>
      </c>
    </row>
    <row r="26" spans="1:3">
      <c r="A26" s="20" t="s">
        <v>34</v>
      </c>
    </row>
    <row r="27" spans="1:3">
      <c r="A27" s="20" t="s">
        <v>33</v>
      </c>
    </row>
  </sheetData>
  <mergeCells count="2">
    <mergeCell ref="A4:A10"/>
    <mergeCell ref="A13:A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3b</vt:lpstr>
      <vt:lpstr>Fig. 3c</vt:lpstr>
      <vt:lpstr>Fig. 3d</vt:lpstr>
    </vt:vector>
  </TitlesOfParts>
  <Company>Mount Sinai School of Medicine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Zaidi, Mone</dc:creator>
  <cp:lastModifiedBy>Zaidi, Mone</cp:lastModifiedBy>
  <cp:lastPrinted>2017-03-15T22:37:31Z</cp:lastPrinted>
  <dcterms:created xsi:type="dcterms:W3CDTF">2017-03-13T20:53:51Z</dcterms:created>
  <dcterms:modified xsi:type="dcterms:W3CDTF">2017-03-16T22:09:24Z</dcterms:modified>
</cp:coreProperties>
</file>