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drawings/drawing9.xml" ContentType="application/vnd.openxmlformats-officedocument.drawing+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965" yWindow="2280" windowWidth="12555" windowHeight="4155" tabRatio="936"/>
  </bookViews>
  <sheets>
    <sheet name="Cover" sheetId="63" r:id="rId1"/>
    <sheet name="CAsia" sheetId="26" r:id="rId2"/>
    <sheet name="EAsia" sheetId="23" r:id="rId3"/>
    <sheet name="EEurope" sheetId="19" r:id="rId4"/>
    <sheet name="CCSAmerica" sheetId="17" r:id="rId5"/>
    <sheet name="NAfrica" sheetId="20" r:id="rId6"/>
    <sheet name="NAmerica" sheetId="1" r:id="rId7"/>
    <sheet name="Oceania" sheetId="27" r:id="rId8"/>
    <sheet name="SAsia" sheetId="24" r:id="rId9"/>
    <sheet name="SEAsia" sheetId="25" r:id="rId10"/>
    <sheet name="WEurope" sheetId="18" r:id="rId11"/>
    <sheet name="WAsia" sheetId="22" r:id="rId12"/>
    <sheet name="WMESAfrica" sheetId="21" r:id="rId13"/>
    <sheet name="Global" sheetId="61" r:id="rId14"/>
    <sheet name="References" sheetId="65" r:id="rId15"/>
  </sheets>
  <definedNames>
    <definedName name="_xlnm.Print_Area" localSheetId="4">CCSAmerica!$A$1:$X$98</definedName>
    <definedName name="_xlnm.Print_Area" localSheetId="0">Cover!$A$1:$L$36</definedName>
    <definedName name="_xlnm.Print_Area" localSheetId="3">EEurope!$A$1:$X$102</definedName>
    <definedName name="_xlnm.Print_Area" localSheetId="13">Global!$A$1:$S$42</definedName>
    <definedName name="_xlnm.Print_Area" localSheetId="14">References!$A$1:$C$19</definedName>
  </definedNames>
  <calcPr calcId="125725" iterate="1" iterateCount="1"/>
</workbook>
</file>

<file path=xl/calcChain.xml><?xml version="1.0" encoding="utf-8"?>
<calcChain xmlns="http://schemas.openxmlformats.org/spreadsheetml/2006/main">
  <c r="E36" i="63"/>
  <c r="D36"/>
  <c r="C36"/>
  <c r="J14" i="25" l="1"/>
  <c r="G51" i="23"/>
  <c r="G53"/>
  <c r="K27" i="19" l="1"/>
  <c r="K27" i="17"/>
  <c r="K27" i="20"/>
  <c r="K27" i="1"/>
  <c r="K27" i="27"/>
  <c r="K27" i="24"/>
  <c r="K27" i="25"/>
  <c r="K27" i="18"/>
  <c r="K27" i="22"/>
  <c r="K27" i="21"/>
  <c r="G53" i="26" l="1"/>
  <c r="N53" s="1"/>
  <c r="G53" i="27"/>
  <c r="G53" i="1"/>
  <c r="G53" i="20"/>
  <c r="G53" i="25"/>
  <c r="G53" i="22"/>
  <c r="G53" i="18"/>
  <c r="G53" i="24"/>
  <c r="G53" i="17"/>
  <c r="G53" i="19"/>
  <c r="G53" i="21"/>
  <c r="C28" i="61" l="1"/>
  <c r="A1"/>
  <c r="G51" i="24"/>
  <c r="W27"/>
  <c r="V27"/>
  <c r="U27"/>
  <c r="T27"/>
  <c r="S27"/>
  <c r="R27"/>
  <c r="Q27"/>
  <c r="P27"/>
  <c r="O27"/>
  <c r="N27"/>
  <c r="M27"/>
  <c r="L27"/>
  <c r="E27"/>
  <c r="D27"/>
  <c r="G52" i="21"/>
  <c r="G51"/>
  <c r="W27"/>
  <c r="V27"/>
  <c r="U27"/>
  <c r="T27"/>
  <c r="S27"/>
  <c r="R27"/>
  <c r="Q27"/>
  <c r="P27"/>
  <c r="O27"/>
  <c r="N27"/>
  <c r="M27"/>
  <c r="L27"/>
  <c r="E27"/>
  <c r="D27"/>
  <c r="G51" i="22"/>
  <c r="W27"/>
  <c r="V27"/>
  <c r="U27"/>
  <c r="T27"/>
  <c r="S27"/>
  <c r="R27"/>
  <c r="Q27"/>
  <c r="P27"/>
  <c r="O27"/>
  <c r="N27"/>
  <c r="M27"/>
  <c r="L27"/>
  <c r="E27"/>
  <c r="D27"/>
  <c r="G51" i="18"/>
  <c r="W27"/>
  <c r="V27"/>
  <c r="U27"/>
  <c r="T27"/>
  <c r="S27"/>
  <c r="R27"/>
  <c r="Q27"/>
  <c r="P27"/>
  <c r="O27"/>
  <c r="N27"/>
  <c r="L27"/>
  <c r="E27"/>
  <c r="D27"/>
  <c r="G51" i="25"/>
  <c r="W27"/>
  <c r="V27"/>
  <c r="U27"/>
  <c r="T27"/>
  <c r="S27"/>
  <c r="R27"/>
  <c r="Q27"/>
  <c r="P27"/>
  <c r="O27"/>
  <c r="N27"/>
  <c r="M27"/>
  <c r="L27"/>
  <c r="E27"/>
  <c r="D27"/>
  <c r="G51" i="27"/>
  <c r="W27"/>
  <c r="V27"/>
  <c r="U27"/>
  <c r="T27"/>
  <c r="S27"/>
  <c r="R27"/>
  <c r="Q27"/>
  <c r="P27"/>
  <c r="O27"/>
  <c r="N27"/>
  <c r="M27"/>
  <c r="L27"/>
  <c r="E27"/>
  <c r="D27"/>
  <c r="G51" i="1"/>
  <c r="W27"/>
  <c r="V27"/>
  <c r="U27"/>
  <c r="T27"/>
  <c r="S27"/>
  <c r="R27"/>
  <c r="Q27"/>
  <c r="P27"/>
  <c r="O27"/>
  <c r="N27"/>
  <c r="M27"/>
  <c r="L27"/>
  <c r="E27"/>
  <c r="D27"/>
  <c r="G51" i="20"/>
  <c r="W27"/>
  <c r="V27"/>
  <c r="U27"/>
  <c r="T27"/>
  <c r="S27"/>
  <c r="R27"/>
  <c r="Q27"/>
  <c r="P27"/>
  <c r="O27"/>
  <c r="N27"/>
  <c r="M27"/>
  <c r="L27"/>
  <c r="E27"/>
  <c r="D27"/>
  <c r="G52" i="17"/>
  <c r="G51"/>
  <c r="W27"/>
  <c r="V27"/>
  <c r="U27"/>
  <c r="T27"/>
  <c r="S27"/>
  <c r="R27"/>
  <c r="Q27"/>
  <c r="P27"/>
  <c r="O27"/>
  <c r="N27"/>
  <c r="M27"/>
  <c r="L27"/>
  <c r="E27"/>
  <c r="D27"/>
  <c r="G52" i="19"/>
  <c r="G51"/>
  <c r="W27"/>
  <c r="V27"/>
  <c r="U27"/>
  <c r="T27"/>
  <c r="S27"/>
  <c r="R27"/>
  <c r="Q27"/>
  <c r="P27"/>
  <c r="O27"/>
  <c r="N27"/>
  <c r="M27"/>
  <c r="L27"/>
  <c r="E27"/>
  <c r="D27"/>
  <c r="G51" i="26"/>
  <c r="T52" i="19" l="1"/>
  <c r="N27" i="61"/>
  <c r="T52" i="17"/>
  <c r="F52" i="21"/>
  <c r="T52"/>
  <c r="C26" i="61"/>
  <c r="O27"/>
  <c r="K27"/>
  <c r="N52" i="21"/>
  <c r="G62" s="1"/>
  <c r="F52" i="19"/>
  <c r="K52" s="1"/>
  <c r="N52"/>
  <c r="G62" s="1"/>
  <c r="N52" i="17"/>
  <c r="G62" s="1"/>
  <c r="F52"/>
  <c r="K52" s="1"/>
  <c r="H52" i="21" l="1"/>
  <c r="K52"/>
  <c r="I52" i="19"/>
  <c r="Q52" s="1"/>
  <c r="J52"/>
  <c r="U52" s="1"/>
  <c r="I52" i="21"/>
  <c r="Q52" s="1"/>
  <c r="J52"/>
  <c r="U52" s="1"/>
  <c r="H52" i="19"/>
  <c r="I52" i="17"/>
  <c r="Q52" s="1"/>
  <c r="J52"/>
  <c r="U52" s="1"/>
  <c r="H52"/>
  <c r="D55" i="26" l="1"/>
  <c r="D55" i="23"/>
  <c r="D55" i="19"/>
  <c r="D55" i="17"/>
  <c r="D55" i="20"/>
  <c r="D55" i="1"/>
  <c r="D55" i="27"/>
  <c r="D55" i="25"/>
  <c r="D55" i="18"/>
  <c r="D55" i="22"/>
  <c r="D55" i="21"/>
  <c r="D55" i="24"/>
  <c r="L79" l="1"/>
  <c r="L79" i="1"/>
  <c r="L79" i="22"/>
  <c r="L79" i="27"/>
  <c r="L79" i="25" l="1"/>
  <c r="L79" i="23"/>
  <c r="L79" i="18"/>
  <c r="L79" i="21"/>
  <c r="L79" i="17"/>
  <c r="L79" i="20"/>
  <c r="L79" i="19"/>
  <c r="V64" i="21" l="1"/>
  <c r="V63"/>
  <c r="V62" l="1"/>
  <c r="V64" i="22" l="1"/>
  <c r="V63" l="1"/>
  <c r="V62"/>
  <c r="V64" i="18" l="1"/>
  <c r="V63"/>
  <c r="V62"/>
  <c r="V64" i="24" l="1"/>
  <c r="V63"/>
  <c r="V62" l="1"/>
  <c r="V64" i="25" l="1"/>
  <c r="V63" l="1"/>
  <c r="V62" l="1"/>
  <c r="V64" i="27" l="1"/>
  <c r="V63" l="1"/>
  <c r="V62" l="1"/>
  <c r="V64" i="1" l="1"/>
  <c r="V63" l="1"/>
  <c r="V62"/>
  <c r="V64" i="20" l="1"/>
  <c r="V63" l="1"/>
  <c r="V62"/>
  <c r="V64" i="17" l="1"/>
  <c r="V63" l="1"/>
  <c r="V62" l="1"/>
  <c r="V64" i="19" l="1"/>
  <c r="V63"/>
  <c r="V62" l="1"/>
  <c r="V64" i="23" l="1"/>
  <c r="V63"/>
  <c r="V62" l="1"/>
  <c r="V64" i="26" l="1"/>
  <c r="V63" l="1"/>
  <c r="V62" l="1"/>
  <c r="F79" i="27" l="1"/>
  <c r="B79" i="17" l="1"/>
  <c r="G75" l="1"/>
  <c r="J27" i="27"/>
  <c r="G77" i="17"/>
  <c r="G78"/>
  <c r="H27" i="27"/>
  <c r="G74" i="17"/>
  <c r="G76" l="1"/>
  <c r="C79"/>
  <c r="F79"/>
  <c r="G73"/>
  <c r="G79" l="1"/>
  <c r="G27" i="27"/>
  <c r="I27"/>
  <c r="G50" i="17" l="1"/>
  <c r="G49" l="1"/>
  <c r="G48" l="1"/>
  <c r="M51" l="1"/>
  <c r="O51"/>
  <c r="O50"/>
  <c r="T50"/>
  <c r="M50" l="1"/>
  <c r="O49"/>
  <c r="T49"/>
  <c r="G47"/>
  <c r="G46"/>
  <c r="M49" l="1"/>
  <c r="G45" l="1"/>
  <c r="T46" l="1"/>
  <c r="O46"/>
  <c r="M46" l="1"/>
  <c r="G44"/>
  <c r="O45" l="1"/>
  <c r="T45"/>
  <c r="T48"/>
  <c r="M48"/>
  <c r="O48"/>
  <c r="M45" l="1"/>
  <c r="G43"/>
  <c r="G42"/>
  <c r="G41"/>
  <c r="O42" l="1"/>
  <c r="T42"/>
  <c r="O41"/>
  <c r="T41"/>
  <c r="G40"/>
  <c r="M42" l="1"/>
  <c r="M41"/>
  <c r="G39"/>
  <c r="G38"/>
  <c r="G37" l="1"/>
  <c r="T40" l="1"/>
  <c r="O40"/>
  <c r="M44"/>
  <c r="O44"/>
  <c r="T44"/>
  <c r="G36"/>
  <c r="G35"/>
  <c r="M40" l="1"/>
  <c r="T39"/>
  <c r="O39"/>
  <c r="M39"/>
  <c r="O43"/>
  <c r="T43"/>
  <c r="M43"/>
  <c r="O38"/>
  <c r="T38"/>
  <c r="G34"/>
  <c r="M38" l="1"/>
  <c r="O37"/>
  <c r="T37"/>
  <c r="M37" l="1"/>
  <c r="O36"/>
  <c r="T36"/>
  <c r="M35"/>
  <c r="O35"/>
  <c r="T35"/>
  <c r="M36"/>
  <c r="G33" l="1"/>
  <c r="B54"/>
  <c r="J27"/>
  <c r="H27"/>
  <c r="T34"/>
  <c r="O34"/>
  <c r="M34" l="1"/>
  <c r="T51"/>
  <c r="G54"/>
  <c r="O33"/>
  <c r="G27" l="1"/>
  <c r="T33"/>
  <c r="I27"/>
  <c r="F79" i="22" l="1"/>
  <c r="M33" i="17"/>
  <c r="V61" l="1"/>
  <c r="V65" s="1"/>
  <c r="J27" i="22" l="1"/>
  <c r="H27"/>
  <c r="I27" l="1"/>
  <c r="G27"/>
  <c r="F79" i="25"/>
  <c r="V61" i="22" l="1"/>
  <c r="V65" s="1"/>
  <c r="H27" i="25" l="1"/>
  <c r="J27"/>
  <c r="F79" i="24" l="1"/>
  <c r="G27" i="25"/>
  <c r="I27"/>
  <c r="V61" l="1"/>
  <c r="V65" s="1"/>
  <c r="J27" i="24" l="1"/>
  <c r="H27"/>
  <c r="G50" i="26" l="1"/>
  <c r="G49"/>
  <c r="G27" i="24" l="1"/>
  <c r="I27"/>
  <c r="T49" i="26"/>
  <c r="O49" l="1"/>
  <c r="G46"/>
  <c r="O50"/>
  <c r="G48"/>
  <c r="M49"/>
  <c r="T50"/>
  <c r="M50" l="1"/>
  <c r="G45"/>
  <c r="G47"/>
  <c r="O46"/>
  <c r="T46" l="1"/>
  <c r="T45"/>
  <c r="M46" l="1"/>
  <c r="O45"/>
  <c r="V61" i="24"/>
  <c r="V65" s="1"/>
  <c r="M45" i="26" l="1"/>
  <c r="O51"/>
  <c r="M51"/>
  <c r="G44"/>
  <c r="G43"/>
  <c r="G42" l="1"/>
  <c r="G41" l="1"/>
  <c r="M48"/>
  <c r="T48"/>
  <c r="O48"/>
  <c r="O42"/>
  <c r="T42" l="1"/>
  <c r="G38"/>
  <c r="G40"/>
  <c r="M42"/>
  <c r="G39"/>
  <c r="G37"/>
  <c r="T41"/>
  <c r="O41" l="1"/>
  <c r="G35"/>
  <c r="G36"/>
  <c r="M37"/>
  <c r="O39"/>
  <c r="M41" l="1"/>
  <c r="T37"/>
  <c r="G34"/>
  <c r="T38"/>
  <c r="T39"/>
  <c r="O38"/>
  <c r="O37"/>
  <c r="O36"/>
  <c r="M39" l="1"/>
  <c r="M38"/>
  <c r="T35"/>
  <c r="O35"/>
  <c r="T36"/>
  <c r="M36" l="1"/>
  <c r="M35"/>
  <c r="M43"/>
  <c r="T43"/>
  <c r="O43"/>
  <c r="T51"/>
  <c r="T44"/>
  <c r="O44"/>
  <c r="M44"/>
  <c r="O34"/>
  <c r="T34"/>
  <c r="M34" l="1"/>
  <c r="G78" i="23"/>
  <c r="G77"/>
  <c r="G33" i="26"/>
  <c r="B79" i="23"/>
  <c r="T33" i="26" l="1"/>
  <c r="O33"/>
  <c r="M33"/>
  <c r="G54"/>
  <c r="G75" i="23"/>
  <c r="G52" i="26"/>
  <c r="F52" l="1"/>
  <c r="N52"/>
  <c r="G74" i="23"/>
  <c r="K52" i="26" l="1"/>
  <c r="I52"/>
  <c r="H52"/>
  <c r="J52"/>
  <c r="F79" i="23"/>
  <c r="G73"/>
  <c r="G76"/>
  <c r="C79"/>
  <c r="G79" l="1"/>
  <c r="U52" i="26"/>
  <c r="Q52"/>
  <c r="V61"/>
  <c r="V65" s="1"/>
  <c r="G50" i="23" l="1"/>
  <c r="T52" i="26" l="1"/>
  <c r="M51" i="23" l="1"/>
  <c r="O51"/>
  <c r="O50"/>
  <c r="M50"/>
  <c r="V52" i="26"/>
  <c r="T50" i="23"/>
  <c r="V52" i="21" l="1"/>
  <c r="V52" i="19"/>
  <c r="V52" i="17"/>
  <c r="G46" i="23"/>
  <c r="G48"/>
  <c r="I27" i="61"/>
  <c r="G49" i="23"/>
  <c r="L27" i="61"/>
  <c r="G44" i="23" l="1"/>
  <c r="G42"/>
  <c r="G43"/>
  <c r="G45"/>
  <c r="G47"/>
  <c r="O49"/>
  <c r="T49" l="1"/>
  <c r="T46"/>
  <c r="O46"/>
  <c r="M46" l="1"/>
  <c r="M49"/>
  <c r="G39"/>
  <c r="M42"/>
  <c r="G40"/>
  <c r="G41"/>
  <c r="O42"/>
  <c r="O45"/>
  <c r="T42"/>
  <c r="T45"/>
  <c r="M45" l="1"/>
  <c r="T40"/>
  <c r="T41"/>
  <c r="G38" l="1"/>
  <c r="M41"/>
  <c r="O40"/>
  <c r="O39"/>
  <c r="T39"/>
  <c r="O41"/>
  <c r="M39" l="1"/>
  <c r="M40"/>
  <c r="M48"/>
  <c r="T48"/>
  <c r="O48"/>
  <c r="G37" l="1"/>
  <c r="G36"/>
  <c r="M38"/>
  <c r="T38"/>
  <c r="O38"/>
  <c r="T36" l="1"/>
  <c r="B79" i="21"/>
  <c r="G78" l="1"/>
  <c r="G33" i="23"/>
  <c r="G35"/>
  <c r="G34"/>
  <c r="G74" i="21"/>
  <c r="G75"/>
  <c r="G77"/>
  <c r="M36" i="23"/>
  <c r="O37"/>
  <c r="T37"/>
  <c r="M37"/>
  <c r="O36"/>
  <c r="T51" l="1"/>
  <c r="F79" i="21"/>
  <c r="G73"/>
  <c r="T34" i="23"/>
  <c r="T35"/>
  <c r="M34" l="1"/>
  <c r="M35"/>
  <c r="G50" i="21"/>
  <c r="T33" i="23"/>
  <c r="O33"/>
  <c r="O35"/>
  <c r="O34"/>
  <c r="G52"/>
  <c r="M33" l="1"/>
  <c r="G49" i="21"/>
  <c r="G76"/>
  <c r="G79" s="1"/>
  <c r="C79"/>
  <c r="F52" i="23"/>
  <c r="N52"/>
  <c r="G62" s="1"/>
  <c r="G54"/>
  <c r="O50" i="21" l="1"/>
  <c r="K52" i="23"/>
  <c r="H52"/>
  <c r="J52"/>
  <c r="I52"/>
  <c r="M50" i="21" l="1"/>
  <c r="O49"/>
  <c r="T50"/>
  <c r="M51"/>
  <c r="O51"/>
  <c r="Q52" i="23"/>
  <c r="U52"/>
  <c r="M49" i="21" l="1"/>
  <c r="T49"/>
  <c r="G48"/>
  <c r="T52" i="23"/>
  <c r="V52" s="1"/>
  <c r="V61"/>
  <c r="V65" s="1"/>
  <c r="G44" i="21" l="1"/>
  <c r="G46"/>
  <c r="G43"/>
  <c r="G45"/>
  <c r="G47"/>
  <c r="G42" l="1"/>
  <c r="O45" l="1"/>
  <c r="O46"/>
  <c r="G40"/>
  <c r="G39"/>
  <c r="G38"/>
  <c r="G41"/>
  <c r="T45" l="1"/>
  <c r="T46"/>
  <c r="M46"/>
  <c r="M45"/>
  <c r="T42"/>
  <c r="G35"/>
  <c r="G36"/>
  <c r="G37"/>
  <c r="G34"/>
  <c r="O42"/>
  <c r="O41" l="1"/>
  <c r="T39"/>
  <c r="M42"/>
  <c r="O39" l="1"/>
  <c r="T35"/>
  <c r="T36"/>
  <c r="T41"/>
  <c r="M48"/>
  <c r="T48"/>
  <c r="O48"/>
  <c r="T34"/>
  <c r="M41"/>
  <c r="M39"/>
  <c r="M34" l="1"/>
  <c r="M36"/>
  <c r="O34"/>
  <c r="O35"/>
  <c r="O36"/>
  <c r="J27"/>
  <c r="H27"/>
  <c r="M35"/>
  <c r="T51" l="1"/>
  <c r="O43"/>
  <c r="T43"/>
  <c r="M43"/>
  <c r="G33"/>
  <c r="B54"/>
  <c r="M44"/>
  <c r="T44"/>
  <c r="O44"/>
  <c r="V61" l="1"/>
  <c r="V65" s="1"/>
  <c r="T33"/>
  <c r="G54"/>
  <c r="O33"/>
  <c r="G27"/>
  <c r="I27"/>
  <c r="M33" l="1"/>
  <c r="G78" i="20" l="1"/>
  <c r="B79"/>
  <c r="G77" l="1"/>
  <c r="G74"/>
  <c r="G75"/>
  <c r="F79" l="1"/>
  <c r="G73"/>
  <c r="G50" l="1"/>
  <c r="G76"/>
  <c r="G79" s="1"/>
  <c r="C79"/>
  <c r="O51" l="1"/>
  <c r="M51"/>
  <c r="G49"/>
  <c r="O50"/>
  <c r="T50" l="1"/>
  <c r="O49"/>
  <c r="M50" l="1"/>
  <c r="T49"/>
  <c r="M49"/>
  <c r="G48" l="1"/>
  <c r="G47" l="1"/>
  <c r="G45" l="1"/>
  <c r="G46"/>
  <c r="T46" l="1"/>
  <c r="O46" l="1"/>
  <c r="T45"/>
  <c r="O45"/>
  <c r="O48"/>
  <c r="T48"/>
  <c r="M48"/>
  <c r="M45"/>
  <c r="M46" l="1"/>
  <c r="G44"/>
  <c r="G42" l="1"/>
  <c r="G43"/>
  <c r="T42" l="1"/>
  <c r="O42" l="1"/>
  <c r="M42" l="1"/>
  <c r="G40"/>
  <c r="G39"/>
  <c r="G41"/>
  <c r="H27" l="1"/>
  <c r="G34"/>
  <c r="G37"/>
  <c r="J27"/>
  <c r="G35"/>
  <c r="G36"/>
  <c r="G38"/>
  <c r="O41"/>
  <c r="O40"/>
  <c r="O39"/>
  <c r="B79" i="19"/>
  <c r="M41" i="20" l="1"/>
  <c r="T39"/>
  <c r="T40"/>
  <c r="G33"/>
  <c r="B54"/>
  <c r="G78" i="19"/>
  <c r="G77"/>
  <c r="T41" i="20"/>
  <c r="T37"/>
  <c r="O34"/>
  <c r="O36"/>
  <c r="T38"/>
  <c r="M40" l="1"/>
  <c r="T36"/>
  <c r="M39"/>
  <c r="T34"/>
  <c r="G75" i="19"/>
  <c r="G27" i="20"/>
  <c r="I27"/>
  <c r="G74" i="19"/>
  <c r="M43" i="20"/>
  <c r="T43"/>
  <c r="O43"/>
  <c r="O44"/>
  <c r="M44"/>
  <c r="T44"/>
  <c r="T33"/>
  <c r="O33"/>
  <c r="O35"/>
  <c r="O38"/>
  <c r="O37"/>
  <c r="M37"/>
  <c r="T35"/>
  <c r="G52"/>
  <c r="G54" s="1"/>
  <c r="M38" l="1"/>
  <c r="M35"/>
  <c r="N52"/>
  <c r="G62" s="1"/>
  <c r="F52"/>
  <c r="M33"/>
  <c r="F79" i="19"/>
  <c r="G73"/>
  <c r="M34" i="20"/>
  <c r="M36"/>
  <c r="G76" i="19" l="1"/>
  <c r="G79" s="1"/>
  <c r="C79"/>
  <c r="H52" i="20"/>
  <c r="K52"/>
  <c r="I52"/>
  <c r="J52"/>
  <c r="Q52" l="1"/>
  <c r="U52"/>
  <c r="V61" l="1"/>
  <c r="V65" s="1"/>
  <c r="T52" l="1"/>
  <c r="V52" s="1"/>
  <c r="G50" i="19" l="1"/>
  <c r="G48" l="1"/>
  <c r="O51" l="1"/>
  <c r="M51"/>
  <c r="G49"/>
  <c r="T50"/>
  <c r="O50"/>
  <c r="G46" l="1"/>
  <c r="G47"/>
  <c r="G45"/>
  <c r="M50"/>
  <c r="T49" l="1"/>
  <c r="O49"/>
  <c r="T46"/>
  <c r="O45"/>
  <c r="M49" l="1"/>
  <c r="O46"/>
  <c r="G44"/>
  <c r="T45"/>
  <c r="M45" l="1"/>
  <c r="J27" l="1"/>
  <c r="G38"/>
  <c r="G39"/>
  <c r="G40"/>
  <c r="H27"/>
  <c r="G35"/>
  <c r="G42"/>
  <c r="G37"/>
  <c r="G34"/>
  <c r="G36"/>
  <c r="G41"/>
  <c r="G43"/>
  <c r="O48"/>
  <c r="M48"/>
  <c r="T48"/>
  <c r="G33" l="1"/>
  <c r="B54"/>
  <c r="T51"/>
  <c r="O40"/>
  <c r="T35"/>
  <c r="O37"/>
  <c r="O39"/>
  <c r="O42"/>
  <c r="T40" l="1"/>
  <c r="V61"/>
  <c r="V65" s="1"/>
  <c r="T33"/>
  <c r="G54"/>
  <c r="O33"/>
  <c r="O38"/>
  <c r="M41"/>
  <c r="O36"/>
  <c r="T38"/>
  <c r="O35"/>
  <c r="T37"/>
  <c r="T34"/>
  <c r="T36"/>
  <c r="O34"/>
  <c r="T39"/>
  <c r="T42"/>
  <c r="T41"/>
  <c r="M34" l="1"/>
  <c r="M42"/>
  <c r="M35"/>
  <c r="F79" i="18"/>
  <c r="M36" i="19" l="1"/>
  <c r="M39" l="1"/>
  <c r="M40" l="1"/>
  <c r="H27" i="18" l="1"/>
  <c r="J27"/>
  <c r="V61" l="1"/>
  <c r="V65" s="1"/>
  <c r="B79" i="25"/>
  <c r="B79" i="18"/>
  <c r="M27"/>
  <c r="G78" l="1"/>
  <c r="G78" i="25"/>
  <c r="G78" i="1"/>
  <c r="G78" i="27"/>
  <c r="G78" i="24"/>
  <c r="G78" i="22"/>
  <c r="B79" i="24"/>
  <c r="F79" i="1"/>
  <c r="B79" i="27"/>
  <c r="B79" i="1"/>
  <c r="B79" i="22"/>
  <c r="G52" i="18" l="1"/>
  <c r="G52" i="24"/>
  <c r="G52" i="1"/>
  <c r="G52" i="27"/>
  <c r="G52" i="22"/>
  <c r="G52" i="25"/>
  <c r="G27" i="18"/>
  <c r="G74"/>
  <c r="G74" i="27"/>
  <c r="G74" i="25"/>
  <c r="G74" i="1"/>
  <c r="G74" i="24"/>
  <c r="G74" i="22"/>
  <c r="I27" i="18"/>
  <c r="G77" i="27"/>
  <c r="G77" i="22"/>
  <c r="G77" i="1"/>
  <c r="G77" i="24"/>
  <c r="G77" i="25"/>
  <c r="G77" i="18"/>
  <c r="G75" i="25"/>
  <c r="G75" i="27"/>
  <c r="G75" i="24"/>
  <c r="G75" i="22"/>
  <c r="G75" i="18"/>
  <c r="G75" i="1"/>
  <c r="G76" i="24"/>
  <c r="G76" i="1"/>
  <c r="G76" i="25"/>
  <c r="G76" i="18"/>
  <c r="G76" i="22"/>
  <c r="G76" i="27"/>
  <c r="G73" i="22" l="1"/>
  <c r="G79" s="1"/>
  <c r="C79"/>
  <c r="G73" i="1"/>
  <c r="G79" s="1"/>
  <c r="C79"/>
  <c r="F52"/>
  <c r="N52"/>
  <c r="G62" s="1"/>
  <c r="C27" i="61"/>
  <c r="G73" i="18"/>
  <c r="G79" s="1"/>
  <c r="C79"/>
  <c r="N52" i="27"/>
  <c r="G73" i="25"/>
  <c r="G79" s="1"/>
  <c r="C79"/>
  <c r="N52" i="22"/>
  <c r="F52"/>
  <c r="N52" i="18"/>
  <c r="F52"/>
  <c r="G73" i="27"/>
  <c r="G79" s="1"/>
  <c r="C79"/>
  <c r="G73" i="24"/>
  <c r="G79" s="1"/>
  <c r="C79"/>
  <c r="N52" i="25"/>
  <c r="F52"/>
  <c r="F52" i="24"/>
  <c r="N52"/>
  <c r="G62" i="27" l="1"/>
  <c r="G62" i="18"/>
  <c r="G62" i="25"/>
  <c r="G62" i="22"/>
  <c r="G62" i="24"/>
  <c r="J27" i="61"/>
  <c r="K52" i="25"/>
  <c r="J52"/>
  <c r="U52" s="1"/>
  <c r="I52"/>
  <c r="Q52" s="1"/>
  <c r="H52"/>
  <c r="K52" i="18"/>
  <c r="J52"/>
  <c r="U52" s="1"/>
  <c r="I52"/>
  <c r="Q52" s="1"/>
  <c r="H52"/>
  <c r="J52" i="22"/>
  <c r="U52" s="1"/>
  <c r="H52"/>
  <c r="I52"/>
  <c r="Q52" s="1"/>
  <c r="K52"/>
  <c r="K52" i="1"/>
  <c r="I52"/>
  <c r="H52"/>
  <c r="J52"/>
  <c r="J52" i="24"/>
  <c r="U52" s="1"/>
  <c r="K52"/>
  <c r="I52"/>
  <c r="Q52" s="1"/>
  <c r="H52"/>
  <c r="U52" i="1" l="1"/>
  <c r="Q52"/>
  <c r="G50" i="24" l="1"/>
  <c r="G50" i="1"/>
  <c r="G50" i="27"/>
  <c r="G50" i="22"/>
  <c r="G50" i="18"/>
  <c r="G50" i="25"/>
  <c r="T52" i="24"/>
  <c r="V52" s="1"/>
  <c r="T52" i="18"/>
  <c r="V52" s="1"/>
  <c r="T52" i="25"/>
  <c r="V52" s="1"/>
  <c r="T52" i="22"/>
  <c r="V52" s="1"/>
  <c r="T52" i="27"/>
  <c r="O51" i="25" l="1"/>
  <c r="T51"/>
  <c r="M51"/>
  <c r="M51" i="22"/>
  <c r="T51"/>
  <c r="O51"/>
  <c r="T51" i="27"/>
  <c r="M51"/>
  <c r="O51"/>
  <c r="T51" i="18"/>
  <c r="O51"/>
  <c r="M51"/>
  <c r="R26" i="61"/>
  <c r="M51" i="1"/>
  <c r="O51"/>
  <c r="C25" i="61"/>
  <c r="T51" i="24"/>
  <c r="O51"/>
  <c r="M51"/>
  <c r="R27" i="61"/>
  <c r="T52" i="1"/>
  <c r="V52" s="1"/>
  <c r="P27" i="61" l="1"/>
  <c r="I26"/>
  <c r="K26"/>
  <c r="M50" i="18" l="1"/>
  <c r="T50"/>
  <c r="O50"/>
  <c r="T50" i="24"/>
  <c r="O50"/>
  <c r="M50"/>
  <c r="M50" i="27"/>
  <c r="T50"/>
  <c r="O50"/>
  <c r="G49"/>
  <c r="G49" i="24"/>
  <c r="G49" i="25"/>
  <c r="G49" i="18"/>
  <c r="G49" i="22"/>
  <c r="G49" i="1"/>
  <c r="R25" i="61"/>
  <c r="O50" i="1"/>
  <c r="M50"/>
  <c r="T50"/>
  <c r="T50" i="25"/>
  <c r="M50"/>
  <c r="O50"/>
  <c r="T50" i="22"/>
  <c r="M50"/>
  <c r="O50"/>
  <c r="K25" i="61" l="1"/>
  <c r="C24"/>
  <c r="I25"/>
  <c r="P25"/>
  <c r="G48" i="27" l="1"/>
  <c r="G48" i="24"/>
  <c r="G48" i="25"/>
  <c r="G48" i="18"/>
  <c r="G48" i="22"/>
  <c r="M48" s="1"/>
  <c r="G48" i="1"/>
  <c r="G47" i="25" l="1"/>
  <c r="G47" i="22"/>
  <c r="G47" i="18"/>
  <c r="G47" i="24"/>
  <c r="G47" i="1"/>
  <c r="G47" i="27"/>
  <c r="C23" i="61"/>
  <c r="C22" l="1"/>
  <c r="G46" i="18" l="1"/>
  <c r="G46" i="24"/>
  <c r="G46" i="27"/>
  <c r="G46" i="25"/>
  <c r="G46" i="1"/>
  <c r="G46" i="22"/>
  <c r="G45" i="27" l="1"/>
  <c r="G45" i="24"/>
  <c r="G45" i="25"/>
  <c r="G45" i="18"/>
  <c r="G45" i="22"/>
  <c r="G45" i="1"/>
  <c r="C21" i="61"/>
  <c r="R23" l="1"/>
  <c r="T48" i="1"/>
  <c r="O48"/>
  <c r="M48"/>
  <c r="T48" i="22"/>
  <c r="O48"/>
  <c r="C20" i="61"/>
  <c r="M48" i="27"/>
  <c r="T48"/>
  <c r="O48"/>
  <c r="M48" i="24"/>
  <c r="T48"/>
  <c r="O48"/>
  <c r="M48" i="25"/>
  <c r="O48"/>
  <c r="T48"/>
  <c r="O48" i="18"/>
  <c r="M48"/>
  <c r="T48"/>
  <c r="R21" i="61" l="1"/>
  <c r="O46" i="1"/>
  <c r="M46"/>
  <c r="T46"/>
  <c r="M46" i="25"/>
  <c r="O46"/>
  <c r="T46"/>
  <c r="M46" i="22"/>
  <c r="O46"/>
  <c r="T46"/>
  <c r="O46" i="27"/>
  <c r="M46"/>
  <c r="T46"/>
  <c r="T46" i="24"/>
  <c r="M46"/>
  <c r="O46"/>
  <c r="M46" i="18"/>
  <c r="T46"/>
  <c r="O46"/>
  <c r="K23" i="61"/>
  <c r="I23"/>
  <c r="P23"/>
  <c r="T45" i="18" l="1"/>
  <c r="M45"/>
  <c r="O45"/>
  <c r="T45" i="25"/>
  <c r="M45"/>
  <c r="O45"/>
  <c r="T45" i="22"/>
  <c r="M45"/>
  <c r="O45"/>
  <c r="R20" i="61"/>
  <c r="O45" i="1"/>
  <c r="M45"/>
  <c r="T45"/>
  <c r="T45" i="24"/>
  <c r="O45"/>
  <c r="M45"/>
  <c r="M45" i="27"/>
  <c r="T45"/>
  <c r="O45"/>
  <c r="P21" i="61"/>
  <c r="K21"/>
  <c r="K20" l="1"/>
  <c r="I20"/>
  <c r="P20"/>
  <c r="G44" i="27" l="1"/>
  <c r="G44" i="22"/>
  <c r="M44" s="1"/>
  <c r="G44" i="25"/>
  <c r="G44" i="24"/>
  <c r="G44" i="1"/>
  <c r="G44" i="18"/>
  <c r="C19" i="61" l="1"/>
  <c r="G43" i="27" l="1"/>
  <c r="G43" i="24"/>
  <c r="G43" i="25"/>
  <c r="G43" i="18"/>
  <c r="G43" i="22"/>
  <c r="G43" i="1"/>
  <c r="G42" i="24"/>
  <c r="G42" i="1"/>
  <c r="G42" i="18"/>
  <c r="G42" i="25"/>
  <c r="G42" i="27"/>
  <c r="G42" i="22"/>
  <c r="C18" i="61" l="1"/>
  <c r="C17"/>
  <c r="T42" i="25" l="1"/>
  <c r="M42"/>
  <c r="O42"/>
  <c r="T42" i="24"/>
  <c r="O42"/>
  <c r="M42"/>
  <c r="R17" i="61"/>
  <c r="T42" i="1"/>
  <c r="O42"/>
  <c r="M42"/>
  <c r="M42" i="22"/>
  <c r="T42"/>
  <c r="O42"/>
  <c r="O42" i="18"/>
  <c r="M42"/>
  <c r="T42"/>
  <c r="M42" i="27"/>
  <c r="T42"/>
  <c r="O42"/>
  <c r="K17" i="61" l="1"/>
  <c r="G41" i="27"/>
  <c r="G41" i="24"/>
  <c r="G41" i="25"/>
  <c r="G41" i="18"/>
  <c r="G41" i="22"/>
  <c r="G41" i="1"/>
  <c r="I17" i="61"/>
  <c r="P17"/>
  <c r="G39" i="18" l="1"/>
  <c r="G39" i="1"/>
  <c r="G39" i="22"/>
  <c r="G39" i="25"/>
  <c r="G39" i="24"/>
  <c r="G39" i="27"/>
  <c r="G40" i="25"/>
  <c r="G40" i="27"/>
  <c r="G40" i="24"/>
  <c r="G40" i="1"/>
  <c r="G40" i="22"/>
  <c r="G40" i="18"/>
  <c r="C16" i="61"/>
  <c r="C14" l="1"/>
  <c r="G38" i="27"/>
  <c r="G38" i="24"/>
  <c r="G38" i="25"/>
  <c r="G38" i="18"/>
  <c r="G38" i="22"/>
  <c r="G38" i="1"/>
  <c r="C15" i="61"/>
  <c r="G37" i="27" l="1"/>
  <c r="G37" i="24"/>
  <c r="G37" i="25"/>
  <c r="G37" i="18"/>
  <c r="G37" i="22"/>
  <c r="G37" i="1"/>
  <c r="O41" i="24"/>
  <c r="M41"/>
  <c r="T41"/>
  <c r="O41" i="18"/>
  <c r="M41"/>
  <c r="T41"/>
  <c r="M41" i="27"/>
  <c r="T41"/>
  <c r="O41"/>
  <c r="R16" i="61"/>
  <c r="O41" i="1"/>
  <c r="M41"/>
  <c r="T41"/>
  <c r="O41" i="25"/>
  <c r="M41"/>
  <c r="T41"/>
  <c r="C13" i="61"/>
  <c r="M41" i="22"/>
  <c r="T41"/>
  <c r="O41"/>
  <c r="I16" i="61" l="1"/>
  <c r="O43" i="25"/>
  <c r="T43"/>
  <c r="M43"/>
  <c r="O43" i="24"/>
  <c r="M43"/>
  <c r="T43"/>
  <c r="T40" i="22"/>
  <c r="O40"/>
  <c r="M40"/>
  <c r="M40" i="25"/>
  <c r="T40"/>
  <c r="O40"/>
  <c r="O44"/>
  <c r="T44"/>
  <c r="M44"/>
  <c r="R14" i="61"/>
  <c r="M39" i="1"/>
  <c r="T39"/>
  <c r="O39"/>
  <c r="M43" i="22"/>
  <c r="O43"/>
  <c r="T43"/>
  <c r="T43" i="18"/>
  <c r="M43"/>
  <c r="O43"/>
  <c r="O40" i="27"/>
  <c r="M40"/>
  <c r="T40"/>
  <c r="O40" i="1"/>
  <c r="T40"/>
  <c r="M40"/>
  <c r="O44" i="22"/>
  <c r="T44"/>
  <c r="O39" i="27"/>
  <c r="T39"/>
  <c r="M39"/>
  <c r="C12" i="61"/>
  <c r="O43" i="1"/>
  <c r="T43"/>
  <c r="M43"/>
  <c r="O40" i="24"/>
  <c r="M40"/>
  <c r="T40"/>
  <c r="O44" i="1"/>
  <c r="M44"/>
  <c r="T44"/>
  <c r="O44" i="27"/>
  <c r="T44"/>
  <c r="M44"/>
  <c r="T39" i="22"/>
  <c r="O39"/>
  <c r="M39"/>
  <c r="O39" i="24"/>
  <c r="M39"/>
  <c r="T39"/>
  <c r="T43" i="27"/>
  <c r="M43"/>
  <c r="O43"/>
  <c r="M40" i="18"/>
  <c r="O40"/>
  <c r="T40"/>
  <c r="T44" i="24"/>
  <c r="O44"/>
  <c r="M44"/>
  <c r="T44" i="18"/>
  <c r="M44"/>
  <c r="O44"/>
  <c r="M39" i="25"/>
  <c r="O39"/>
  <c r="T39"/>
  <c r="O39" i="18"/>
  <c r="M39"/>
  <c r="T39"/>
  <c r="P16" i="61"/>
  <c r="M38" i="25" l="1"/>
  <c r="O38"/>
  <c r="T38"/>
  <c r="M38" i="22"/>
  <c r="T38"/>
  <c r="O38"/>
  <c r="M38" i="1"/>
  <c r="T38"/>
  <c r="O38"/>
  <c r="M38" i="18"/>
  <c r="T38"/>
  <c r="O38"/>
  <c r="O38" i="24"/>
  <c r="M38"/>
  <c r="T38"/>
  <c r="T38" i="27"/>
  <c r="O38"/>
  <c r="M38"/>
  <c r="K14" i="61"/>
  <c r="I14"/>
  <c r="P14"/>
  <c r="M37" i="22" l="1"/>
  <c r="O37"/>
  <c r="T37"/>
  <c r="G36" i="27"/>
  <c r="G36" i="22"/>
  <c r="G36" i="18"/>
  <c r="G36" i="25"/>
  <c r="G36" i="24"/>
  <c r="G36" i="1"/>
  <c r="T37" i="24"/>
  <c r="M37"/>
  <c r="O37"/>
  <c r="T37" i="18"/>
  <c r="O37"/>
  <c r="M37"/>
  <c r="M37" i="27"/>
  <c r="O37"/>
  <c r="T37"/>
  <c r="T37" i="1"/>
  <c r="M37"/>
  <c r="O37"/>
  <c r="T37" i="25"/>
  <c r="O37"/>
  <c r="M37"/>
  <c r="C11" i="61" l="1"/>
  <c r="G35" i="24" l="1"/>
  <c r="G35" i="1"/>
  <c r="G35" i="27"/>
  <c r="G35" i="22"/>
  <c r="G35" i="18"/>
  <c r="G35" i="25"/>
  <c r="O36" i="18" l="1"/>
  <c r="T36"/>
  <c r="M36"/>
  <c r="M36" i="24"/>
  <c r="T36"/>
  <c r="O36"/>
  <c r="C10" i="61"/>
  <c r="R11"/>
  <c r="O36" i="1"/>
  <c r="T36"/>
  <c r="M36"/>
  <c r="M36" i="27"/>
  <c r="O36"/>
  <c r="T36"/>
  <c r="M36" i="25"/>
  <c r="T36"/>
  <c r="O36"/>
  <c r="M36" i="22"/>
  <c r="O36"/>
  <c r="T36"/>
  <c r="K11" i="61" l="1"/>
  <c r="P11"/>
  <c r="I11"/>
  <c r="T35" i="22" l="1"/>
  <c r="T35" i="18"/>
  <c r="M35"/>
  <c r="O35"/>
  <c r="T35" i="1"/>
  <c r="M35"/>
  <c r="O35"/>
  <c r="O35" i="25"/>
  <c r="T35"/>
  <c r="M35"/>
  <c r="O35" i="27"/>
  <c r="T35"/>
  <c r="M35"/>
  <c r="G34" i="25" l="1"/>
  <c r="G34" i="22"/>
  <c r="G34" i="18"/>
  <c r="G34" i="24"/>
  <c r="G34" i="1"/>
  <c r="G34" i="27"/>
  <c r="C9" i="61" l="1"/>
  <c r="J27" i="1" l="1"/>
  <c r="H27"/>
  <c r="O34" i="24" l="1"/>
  <c r="M34"/>
  <c r="T34"/>
  <c r="G33" i="27"/>
  <c r="B54"/>
  <c r="M34" i="18"/>
  <c r="T34"/>
  <c r="O34"/>
  <c r="G33" i="22"/>
  <c r="B54"/>
  <c r="G33" i="24"/>
  <c r="B54"/>
  <c r="T51" i="1"/>
  <c r="O34" i="25"/>
  <c r="M34"/>
  <c r="T34"/>
  <c r="O34" i="27"/>
  <c r="M34"/>
  <c r="T34"/>
  <c r="G33" i="25"/>
  <c r="B54"/>
  <c r="G33" i="1"/>
  <c r="B54"/>
  <c r="T34" i="22"/>
  <c r="M34"/>
  <c r="O34"/>
  <c r="R9" i="61"/>
  <c r="O34" i="1"/>
  <c r="M34"/>
  <c r="T34"/>
  <c r="G33" i="18"/>
  <c r="B54"/>
  <c r="V61" i="1"/>
  <c r="V65" s="1"/>
  <c r="K9" i="61" l="1"/>
  <c r="G54" i="18"/>
  <c r="M33"/>
  <c r="G54" i="25"/>
  <c r="M33"/>
  <c r="O33" i="22"/>
  <c r="G54"/>
  <c r="T33"/>
  <c r="O33" i="18"/>
  <c r="M33" i="22"/>
  <c r="R8" i="61"/>
  <c r="O33" i="25"/>
  <c r="T33" i="24"/>
  <c r="I27" i="1"/>
  <c r="G27"/>
  <c r="G54"/>
  <c r="C8" i="61"/>
  <c r="G54" i="24"/>
  <c r="M33"/>
  <c r="O33"/>
  <c r="G54" i="27"/>
  <c r="T33"/>
  <c r="O33"/>
  <c r="M33"/>
  <c r="I9" i="61"/>
  <c r="P9"/>
  <c r="O33" i="1" l="1"/>
  <c r="K8" i="61" s="1"/>
  <c r="M33" i="1"/>
  <c r="T33" i="25"/>
  <c r="T33" i="1"/>
  <c r="T33" i="18"/>
  <c r="P8" i="61" l="1"/>
  <c r="B38" l="1"/>
  <c r="M38" i="19" l="1"/>
  <c r="I27"/>
  <c r="F52" i="27"/>
  <c r="B37" i="61"/>
  <c r="M46" i="19" l="1"/>
  <c r="I21" i="61" s="1"/>
  <c r="K52" i="27"/>
  <c r="G27" i="61" s="1"/>
  <c r="I52" i="27"/>
  <c r="H52"/>
  <c r="D27" i="61" s="1"/>
  <c r="B27"/>
  <c r="G27" i="19"/>
  <c r="M33"/>
  <c r="I8" i="61" s="1"/>
  <c r="J52" i="27"/>
  <c r="M37" i="19"/>
  <c r="U52" i="27" l="1"/>
  <c r="F27" i="61"/>
  <c r="Q52" i="27"/>
  <c r="E27" i="61"/>
  <c r="O43" i="19"/>
  <c r="T43"/>
  <c r="M43"/>
  <c r="R18" i="61"/>
  <c r="O43" i="23"/>
  <c r="K18" i="61" s="1"/>
  <c r="T43" i="23"/>
  <c r="P18" i="61" s="1"/>
  <c r="M43" i="23"/>
  <c r="I18" i="61" s="1"/>
  <c r="O44" i="19"/>
  <c r="M44"/>
  <c r="T44"/>
  <c r="R19" i="61"/>
  <c r="O44" i="23"/>
  <c r="T44"/>
  <c r="M44"/>
  <c r="I19" i="61" l="1"/>
  <c r="Q27"/>
  <c r="V52" i="27"/>
  <c r="S27" i="61" s="1"/>
  <c r="K19"/>
  <c r="V61" i="27"/>
  <c r="V65" s="1"/>
  <c r="H41" i="61" s="1"/>
  <c r="M27"/>
  <c r="P19"/>
  <c r="O40" i="21" l="1"/>
  <c r="M40"/>
  <c r="T40"/>
  <c r="R15" i="61"/>
  <c r="T40" i="26"/>
  <c r="O40"/>
  <c r="M40"/>
  <c r="O35" i="24" l="1"/>
  <c r="M35"/>
  <c r="R10" i="61"/>
  <c r="T35" i="24"/>
  <c r="P10" i="61" s="1"/>
  <c r="P15"/>
  <c r="R24"/>
  <c r="T49" i="1"/>
  <c r="O49"/>
  <c r="M49"/>
  <c r="T38" i="21"/>
  <c r="P13" i="61" s="1"/>
  <c r="M38" i="21"/>
  <c r="I13" i="61" s="1"/>
  <c r="O38" i="21"/>
  <c r="K13" i="61" s="1"/>
  <c r="R13"/>
  <c r="T49" i="27"/>
  <c r="O49"/>
  <c r="M49"/>
  <c r="M49" i="25"/>
  <c r="T49"/>
  <c r="O49"/>
  <c r="T49" i="24"/>
  <c r="M49"/>
  <c r="O49"/>
  <c r="T49" i="22"/>
  <c r="M49"/>
  <c r="O49"/>
  <c r="M49" i="18"/>
  <c r="O49"/>
  <c r="T49"/>
  <c r="T37" i="21"/>
  <c r="P12" i="61" s="1"/>
  <c r="O37" i="21"/>
  <c r="K12" i="61" s="1"/>
  <c r="M37" i="21"/>
  <c r="I12" i="61" s="1"/>
  <c r="R12"/>
  <c r="K15"/>
  <c r="I15"/>
  <c r="P24" l="1"/>
  <c r="K24"/>
  <c r="I24"/>
  <c r="T51" i="20" l="1"/>
  <c r="P26" i="61" s="1"/>
  <c r="F53" i="26" l="1"/>
  <c r="J53" s="1"/>
  <c r="F35"/>
  <c r="K35" s="1"/>
  <c r="F37"/>
  <c r="F39"/>
  <c r="H39" s="1"/>
  <c r="F43"/>
  <c r="H43" s="1"/>
  <c r="M47"/>
  <c r="F51"/>
  <c r="I51" s="1"/>
  <c r="F33"/>
  <c r="F34"/>
  <c r="K34" s="1"/>
  <c r="F36"/>
  <c r="F38"/>
  <c r="K38" s="1"/>
  <c r="F40"/>
  <c r="I40" s="1"/>
  <c r="F41"/>
  <c r="K41" s="1"/>
  <c r="F42"/>
  <c r="F44"/>
  <c r="I44" s="1"/>
  <c r="F45"/>
  <c r="F46"/>
  <c r="I46" s="1"/>
  <c r="F47"/>
  <c r="O47"/>
  <c r="T47"/>
  <c r="T54" s="1"/>
  <c r="F48"/>
  <c r="J48" s="1"/>
  <c r="U48" s="1"/>
  <c r="F49"/>
  <c r="F50"/>
  <c r="T53"/>
  <c r="Q61"/>
  <c r="T61"/>
  <c r="R61"/>
  <c r="S61"/>
  <c r="U61"/>
  <c r="W61"/>
  <c r="W62"/>
  <c r="Q62"/>
  <c r="R62"/>
  <c r="S62"/>
  <c r="U62"/>
  <c r="C27" i="17"/>
  <c r="F34"/>
  <c r="F35"/>
  <c r="K35" s="1"/>
  <c r="F36"/>
  <c r="H36" s="1"/>
  <c r="N36" s="1"/>
  <c r="F38"/>
  <c r="F39"/>
  <c r="K39" s="1"/>
  <c r="F40"/>
  <c r="J40" s="1"/>
  <c r="U40" s="1"/>
  <c r="F42"/>
  <c r="F43"/>
  <c r="K43" s="1"/>
  <c r="F44"/>
  <c r="J44" s="1"/>
  <c r="U44" s="1"/>
  <c r="F46"/>
  <c r="O47"/>
  <c r="F48"/>
  <c r="F50"/>
  <c r="F51"/>
  <c r="K51" s="1"/>
  <c r="B27"/>
  <c r="F27"/>
  <c r="F33"/>
  <c r="J33" s="1"/>
  <c r="U33" s="1"/>
  <c r="I36"/>
  <c r="F37"/>
  <c r="J37" s="1"/>
  <c r="U37" s="1"/>
  <c r="F41"/>
  <c r="J41" s="1"/>
  <c r="U41" s="1"/>
  <c r="J43"/>
  <c r="U43" s="1"/>
  <c r="F45"/>
  <c r="J45" s="1"/>
  <c r="U45" s="1"/>
  <c r="F47"/>
  <c r="M47"/>
  <c r="T47"/>
  <c r="H48"/>
  <c r="I48"/>
  <c r="J48"/>
  <c r="U48" s="1"/>
  <c r="F49"/>
  <c r="J49" s="1"/>
  <c r="U49" s="1"/>
  <c r="F53"/>
  <c r="I53" s="1"/>
  <c r="M53"/>
  <c r="O53"/>
  <c r="T53"/>
  <c r="D54"/>
  <c r="S61"/>
  <c r="U61"/>
  <c r="Q61"/>
  <c r="R61"/>
  <c r="Q62"/>
  <c r="R62"/>
  <c r="S62"/>
  <c r="U62"/>
  <c r="F33" i="23"/>
  <c r="H33" s="1"/>
  <c r="F36"/>
  <c r="J36" s="1"/>
  <c r="U36" s="1"/>
  <c r="F37"/>
  <c r="J37" s="1"/>
  <c r="U37" s="1"/>
  <c r="F40"/>
  <c r="K40" s="1"/>
  <c r="F44"/>
  <c r="K44" s="1"/>
  <c r="F49"/>
  <c r="K49" s="1"/>
  <c r="F53"/>
  <c r="J53" s="1"/>
  <c r="U53" s="1"/>
  <c r="F34"/>
  <c r="K34" s="1"/>
  <c r="F35"/>
  <c r="F38"/>
  <c r="F39"/>
  <c r="F41"/>
  <c r="F42"/>
  <c r="F43"/>
  <c r="J43" s="1"/>
  <c r="U43" s="1"/>
  <c r="F45"/>
  <c r="H45" s="1"/>
  <c r="F46"/>
  <c r="K46" s="1"/>
  <c r="F47"/>
  <c r="J47" s="1"/>
  <c r="U47" s="1"/>
  <c r="T47"/>
  <c r="F48"/>
  <c r="J48" s="1"/>
  <c r="F50"/>
  <c r="F51"/>
  <c r="O53"/>
  <c r="T53"/>
  <c r="T61"/>
  <c r="Q61"/>
  <c r="R61"/>
  <c r="S61"/>
  <c r="U61"/>
  <c r="W61"/>
  <c r="W62"/>
  <c r="U62"/>
  <c r="Q62"/>
  <c r="R62"/>
  <c r="S62"/>
  <c r="T62"/>
  <c r="C27" i="19"/>
  <c r="F27"/>
  <c r="F38"/>
  <c r="I38" s="1"/>
  <c r="F40"/>
  <c r="I40" s="1"/>
  <c r="F45"/>
  <c r="K45" s="1"/>
  <c r="B27"/>
  <c r="F33"/>
  <c r="H33" s="1"/>
  <c r="S33" s="1"/>
  <c r="F34"/>
  <c r="K34" s="1"/>
  <c r="F35"/>
  <c r="J35" s="1"/>
  <c r="U35" s="1"/>
  <c r="F36"/>
  <c r="F37"/>
  <c r="F39"/>
  <c r="J39" s="1"/>
  <c r="U39" s="1"/>
  <c r="F41"/>
  <c r="O41"/>
  <c r="K16" i="61" s="1"/>
  <c r="F42" i="19"/>
  <c r="I42" s="1"/>
  <c r="F43"/>
  <c r="F44"/>
  <c r="H44" s="1"/>
  <c r="F46"/>
  <c r="I46" s="1"/>
  <c r="F47"/>
  <c r="I47" s="1"/>
  <c r="O47"/>
  <c r="T47"/>
  <c r="F48"/>
  <c r="I48" s="1"/>
  <c r="F49"/>
  <c r="H49" s="1"/>
  <c r="F50"/>
  <c r="F51"/>
  <c r="I51" s="1"/>
  <c r="M53"/>
  <c r="F53"/>
  <c r="I53" s="1"/>
  <c r="O53"/>
  <c r="T53"/>
  <c r="D54"/>
  <c r="Q61"/>
  <c r="R61"/>
  <c r="S61"/>
  <c r="U61"/>
  <c r="U62"/>
  <c r="Q62"/>
  <c r="R62"/>
  <c r="C30" i="61"/>
  <c r="B27" i="20"/>
  <c r="C27"/>
  <c r="F34"/>
  <c r="J34" s="1"/>
  <c r="U34" s="1"/>
  <c r="F38"/>
  <c r="J38" s="1"/>
  <c r="U38" s="1"/>
  <c r="F42"/>
  <c r="J42" s="1"/>
  <c r="U42" s="1"/>
  <c r="F46"/>
  <c r="J46" s="1"/>
  <c r="U46" s="1"/>
  <c r="F50"/>
  <c r="K50" s="1"/>
  <c r="F27"/>
  <c r="F33"/>
  <c r="K33" s="1"/>
  <c r="F35"/>
  <c r="I35" s="1"/>
  <c r="F36"/>
  <c r="F37"/>
  <c r="F39"/>
  <c r="I39" s="1"/>
  <c r="F40"/>
  <c r="F41"/>
  <c r="F43"/>
  <c r="I43" s="1"/>
  <c r="F44"/>
  <c r="F45"/>
  <c r="M47"/>
  <c r="F47"/>
  <c r="I47" s="1"/>
  <c r="O47"/>
  <c r="T47"/>
  <c r="F48"/>
  <c r="I48" s="1"/>
  <c r="F49"/>
  <c r="F51"/>
  <c r="I51" s="1"/>
  <c r="M53"/>
  <c r="F53"/>
  <c r="O53"/>
  <c r="T53"/>
  <c r="D54"/>
  <c r="Q61"/>
  <c r="R61"/>
  <c r="S61"/>
  <c r="U61"/>
  <c r="U62"/>
  <c r="Q62"/>
  <c r="R62"/>
  <c r="S62"/>
  <c r="F34" i="1"/>
  <c r="I34" s="1"/>
  <c r="F35"/>
  <c r="F36"/>
  <c r="H36" s="1"/>
  <c r="F38"/>
  <c r="F39"/>
  <c r="J39" s="1"/>
  <c r="U39" s="1"/>
  <c r="F40"/>
  <c r="H40" s="1"/>
  <c r="F42"/>
  <c r="J42" s="1"/>
  <c r="U42" s="1"/>
  <c r="F43"/>
  <c r="I43" s="1"/>
  <c r="F44"/>
  <c r="H44" s="1"/>
  <c r="F46"/>
  <c r="J46" s="1"/>
  <c r="U46" s="1"/>
  <c r="F47"/>
  <c r="M47"/>
  <c r="F48"/>
  <c r="H48" s="1"/>
  <c r="N48" s="1"/>
  <c r="F50"/>
  <c r="I50" s="1"/>
  <c r="F51"/>
  <c r="H51" s="1"/>
  <c r="B27"/>
  <c r="C27"/>
  <c r="F33"/>
  <c r="J33" s="1"/>
  <c r="I36"/>
  <c r="F37"/>
  <c r="I37" s="1"/>
  <c r="J40"/>
  <c r="U40" s="1"/>
  <c r="F41"/>
  <c r="I41" s="1"/>
  <c r="F45"/>
  <c r="J45" s="1"/>
  <c r="U45" s="1"/>
  <c r="T47"/>
  <c r="F49"/>
  <c r="I49" s="1"/>
  <c r="F53"/>
  <c r="J53" s="1"/>
  <c r="U53" s="1"/>
  <c r="M53"/>
  <c r="O53"/>
  <c r="T53"/>
  <c r="D54"/>
  <c r="W61"/>
  <c r="Q61"/>
  <c r="R61"/>
  <c r="S61"/>
  <c r="U61"/>
  <c r="T62"/>
  <c r="Q62"/>
  <c r="R62"/>
  <c r="S62"/>
  <c r="U62"/>
  <c r="W62"/>
  <c r="B27" i="27"/>
  <c r="C27"/>
  <c r="F34"/>
  <c r="K34" s="1"/>
  <c r="F37"/>
  <c r="F38"/>
  <c r="K38" s="1"/>
  <c r="F41"/>
  <c r="H41" s="1"/>
  <c r="F42"/>
  <c r="K42" s="1"/>
  <c r="F45"/>
  <c r="F46"/>
  <c r="K46" s="1"/>
  <c r="O47"/>
  <c r="F49"/>
  <c r="F27"/>
  <c r="F33"/>
  <c r="K33" s="1"/>
  <c r="F35"/>
  <c r="I35" s="1"/>
  <c r="F36"/>
  <c r="F39"/>
  <c r="I39" s="1"/>
  <c r="F40"/>
  <c r="F43"/>
  <c r="I43" s="1"/>
  <c r="F44"/>
  <c r="M47"/>
  <c r="F47"/>
  <c r="J47" s="1"/>
  <c r="U47" s="1"/>
  <c r="T47"/>
  <c r="F48"/>
  <c r="I48" s="1"/>
  <c r="F50"/>
  <c r="F51"/>
  <c r="J51" s="1"/>
  <c r="U51" s="1"/>
  <c r="M53"/>
  <c r="F53"/>
  <c r="O53"/>
  <c r="T53"/>
  <c r="D54"/>
  <c r="Q61"/>
  <c r="R61"/>
  <c r="S61"/>
  <c r="U61"/>
  <c r="W62"/>
  <c r="U62"/>
  <c r="Q62"/>
  <c r="R62"/>
  <c r="S62"/>
  <c r="F34" i="24"/>
  <c r="K34" s="1"/>
  <c r="F35"/>
  <c r="J35" s="1"/>
  <c r="U35" s="1"/>
  <c r="F47"/>
  <c r="J47" s="1"/>
  <c r="U47" s="1"/>
  <c r="B27"/>
  <c r="C27"/>
  <c r="F33"/>
  <c r="I33" s="1"/>
  <c r="F36"/>
  <c r="J36" s="1"/>
  <c r="U36" s="1"/>
  <c r="F37"/>
  <c r="H37" s="1"/>
  <c r="N37" s="1"/>
  <c r="F38"/>
  <c r="K38" s="1"/>
  <c r="F39"/>
  <c r="J39" s="1"/>
  <c r="U39" s="1"/>
  <c r="F40"/>
  <c r="J40" s="1"/>
  <c r="U40" s="1"/>
  <c r="F41"/>
  <c r="H41" s="1"/>
  <c r="F42"/>
  <c r="K42" s="1"/>
  <c r="F43"/>
  <c r="J43" s="1"/>
  <c r="U43" s="1"/>
  <c r="F44"/>
  <c r="J44" s="1"/>
  <c r="U44" s="1"/>
  <c r="F45"/>
  <c r="F46"/>
  <c r="K46" s="1"/>
  <c r="M47"/>
  <c r="O47"/>
  <c r="T47"/>
  <c r="F48"/>
  <c r="J48" s="1"/>
  <c r="U48" s="1"/>
  <c r="F49"/>
  <c r="J49" s="1"/>
  <c r="U49" s="1"/>
  <c r="F50"/>
  <c r="H50" s="1"/>
  <c r="N50" s="1"/>
  <c r="F51"/>
  <c r="K51" s="1"/>
  <c r="M53"/>
  <c r="F53"/>
  <c r="I53" s="1"/>
  <c r="O53"/>
  <c r="T53"/>
  <c r="D54"/>
  <c r="Q61"/>
  <c r="U61"/>
  <c r="X61" s="1"/>
  <c r="R61"/>
  <c r="S61"/>
  <c r="T61"/>
  <c r="W61"/>
  <c r="U62"/>
  <c r="Q62"/>
  <c r="R62"/>
  <c r="S62"/>
  <c r="T62"/>
  <c r="W62"/>
  <c r="B27" i="25"/>
  <c r="F53" s="1"/>
  <c r="J53" s="1"/>
  <c r="U53" s="1"/>
  <c r="F34"/>
  <c r="I34" s="1"/>
  <c r="F35"/>
  <c r="F38"/>
  <c r="I38" s="1"/>
  <c r="F39"/>
  <c r="F42"/>
  <c r="I42" s="1"/>
  <c r="F46"/>
  <c r="I46" s="1"/>
  <c r="F47"/>
  <c r="H47" s="1"/>
  <c r="R47" s="1"/>
  <c r="F51"/>
  <c r="J51" s="1"/>
  <c r="U51" s="1"/>
  <c r="C27"/>
  <c r="F27"/>
  <c r="F33"/>
  <c r="J33" s="1"/>
  <c r="U33" s="1"/>
  <c r="F36"/>
  <c r="K36" s="1"/>
  <c r="F37"/>
  <c r="H37" s="1"/>
  <c r="R37" s="1"/>
  <c r="J38"/>
  <c r="U38" s="1"/>
  <c r="F40"/>
  <c r="K40" s="1"/>
  <c r="F41"/>
  <c r="H41" s="1"/>
  <c r="R41" s="1"/>
  <c r="F43"/>
  <c r="F44"/>
  <c r="K44" s="1"/>
  <c r="F45"/>
  <c r="H45" s="1"/>
  <c r="R45" s="1"/>
  <c r="M47"/>
  <c r="F48"/>
  <c r="I48" s="1"/>
  <c r="F49"/>
  <c r="K49" s="1"/>
  <c r="F50"/>
  <c r="H50" s="1"/>
  <c r="R50" s="1"/>
  <c r="M53"/>
  <c r="D54"/>
  <c r="Q61"/>
  <c r="X61" s="1"/>
  <c r="R61"/>
  <c r="S61"/>
  <c r="T61"/>
  <c r="U61"/>
  <c r="W61"/>
  <c r="Q62"/>
  <c r="U62"/>
  <c r="R62"/>
  <c r="S62"/>
  <c r="T62"/>
  <c r="W62"/>
  <c r="B27" i="22"/>
  <c r="F53" s="1"/>
  <c r="F27"/>
  <c r="F35"/>
  <c r="M35"/>
  <c r="O35"/>
  <c r="K10" i="61" s="1"/>
  <c r="F37" i="22"/>
  <c r="F47"/>
  <c r="J47" s="1"/>
  <c r="U47" s="1"/>
  <c r="F49"/>
  <c r="I49" s="1"/>
  <c r="C27"/>
  <c r="F34"/>
  <c r="F36"/>
  <c r="J36" s="1"/>
  <c r="U36" s="1"/>
  <c r="F38"/>
  <c r="K38" s="1"/>
  <c r="F39"/>
  <c r="J39" s="1"/>
  <c r="U39" s="1"/>
  <c r="F40"/>
  <c r="J40" s="1"/>
  <c r="U40" s="1"/>
  <c r="F41"/>
  <c r="H41" s="1"/>
  <c r="F42"/>
  <c r="K42" s="1"/>
  <c r="F43"/>
  <c r="J43" s="1"/>
  <c r="U43" s="1"/>
  <c r="F44"/>
  <c r="J44" s="1"/>
  <c r="U44" s="1"/>
  <c r="F45"/>
  <c r="F46"/>
  <c r="M47"/>
  <c r="O47"/>
  <c r="T47"/>
  <c r="F48"/>
  <c r="J48" s="1"/>
  <c r="U48" s="1"/>
  <c r="F50"/>
  <c r="H50" s="1"/>
  <c r="N50" s="1"/>
  <c r="F51"/>
  <c r="M53"/>
  <c r="O53"/>
  <c r="T53"/>
  <c r="D54"/>
  <c r="Q61"/>
  <c r="U61"/>
  <c r="X61" s="1"/>
  <c r="R61"/>
  <c r="S61"/>
  <c r="T61"/>
  <c r="W61"/>
  <c r="U62"/>
  <c r="Q62"/>
  <c r="R62"/>
  <c r="S62"/>
  <c r="T62"/>
  <c r="W62"/>
  <c r="B27" i="18"/>
  <c r="F53" s="1"/>
  <c r="J53" s="1"/>
  <c r="U53" s="1"/>
  <c r="F34"/>
  <c r="I34" s="1"/>
  <c r="F35"/>
  <c r="F38"/>
  <c r="I38" s="1"/>
  <c r="F39"/>
  <c r="F42"/>
  <c r="J42" s="1"/>
  <c r="U42" s="1"/>
  <c r="F46"/>
  <c r="I46" s="1"/>
  <c r="F47"/>
  <c r="H47" s="1"/>
  <c r="R47" s="1"/>
  <c r="F51"/>
  <c r="I51" s="1"/>
  <c r="C27"/>
  <c r="F27"/>
  <c r="F33"/>
  <c r="J33" s="1"/>
  <c r="U33" s="1"/>
  <c r="F36"/>
  <c r="K36" s="1"/>
  <c r="F37"/>
  <c r="H37" s="1"/>
  <c r="R37" s="1"/>
  <c r="F40"/>
  <c r="K40" s="1"/>
  <c r="F41"/>
  <c r="H41" s="1"/>
  <c r="R41" s="1"/>
  <c r="F43"/>
  <c r="I43" s="1"/>
  <c r="F44"/>
  <c r="K44" s="1"/>
  <c r="F45"/>
  <c r="H45" s="1"/>
  <c r="R45" s="1"/>
  <c r="M47"/>
  <c r="F48"/>
  <c r="I48" s="1"/>
  <c r="F49"/>
  <c r="K49" s="1"/>
  <c r="F50"/>
  <c r="H50" s="1"/>
  <c r="R50" s="1"/>
  <c r="D54"/>
  <c r="Q61"/>
  <c r="R61"/>
  <c r="S61"/>
  <c r="T61"/>
  <c r="U61"/>
  <c r="W61"/>
  <c r="Q62"/>
  <c r="U62"/>
  <c r="R62"/>
  <c r="S62"/>
  <c r="T62"/>
  <c r="W62"/>
  <c r="B27" i="21"/>
  <c r="F53" s="1"/>
  <c r="F27"/>
  <c r="F35"/>
  <c r="H35" s="1"/>
  <c r="F39"/>
  <c r="H39" s="1"/>
  <c r="F43"/>
  <c r="H43" s="1"/>
  <c r="O47"/>
  <c r="F51"/>
  <c r="I51" s="1"/>
  <c r="C27"/>
  <c r="F33"/>
  <c r="K33" s="1"/>
  <c r="F34"/>
  <c r="J34" s="1"/>
  <c r="U34" s="1"/>
  <c r="I35"/>
  <c r="F36"/>
  <c r="H36" s="1"/>
  <c r="N36" s="1"/>
  <c r="F37"/>
  <c r="K37" s="1"/>
  <c r="F38"/>
  <c r="J38" s="1"/>
  <c r="U38" s="1"/>
  <c r="F40"/>
  <c r="H40" s="1"/>
  <c r="N40" s="1"/>
  <c r="F41"/>
  <c r="K41" s="1"/>
  <c r="F42"/>
  <c r="J42" s="1"/>
  <c r="U42" s="1"/>
  <c r="F44"/>
  <c r="H44" s="1"/>
  <c r="N44" s="1"/>
  <c r="F45"/>
  <c r="K45" s="1"/>
  <c r="F46"/>
  <c r="J46" s="1"/>
  <c r="U46" s="1"/>
  <c r="F47"/>
  <c r="H47" s="1"/>
  <c r="M47"/>
  <c r="T47"/>
  <c r="F48"/>
  <c r="J48" s="1"/>
  <c r="U48" s="1"/>
  <c r="F49"/>
  <c r="F50"/>
  <c r="K50" s="1"/>
  <c r="M53"/>
  <c r="O53"/>
  <c r="T53"/>
  <c r="D54"/>
  <c r="Q61"/>
  <c r="S61"/>
  <c r="U61"/>
  <c r="R61"/>
  <c r="T61"/>
  <c r="W61"/>
  <c r="U62"/>
  <c r="Q62"/>
  <c r="R62"/>
  <c r="S62"/>
  <c r="T62"/>
  <c r="W62"/>
  <c r="J34" i="18" l="1"/>
  <c r="U34" s="1"/>
  <c r="J39" i="17"/>
  <c r="U39" s="1"/>
  <c r="I48" i="22"/>
  <c r="H40" i="17"/>
  <c r="R40" s="1"/>
  <c r="K48" i="22"/>
  <c r="O54" i="20"/>
  <c r="G63" s="1"/>
  <c r="W63" s="1"/>
  <c r="K36" i="22"/>
  <c r="J44" i="1"/>
  <c r="U44" s="1"/>
  <c r="I36" i="22"/>
  <c r="J48" i="1"/>
  <c r="U48" s="1"/>
  <c r="M54" i="21"/>
  <c r="I39"/>
  <c r="Q39" s="1"/>
  <c r="J46" i="18"/>
  <c r="U46" s="1"/>
  <c r="I48" i="1"/>
  <c r="Q48" s="1"/>
  <c r="I44"/>
  <c r="Q44" s="1"/>
  <c r="J49" i="23"/>
  <c r="U49" s="1"/>
  <c r="I42" i="18"/>
  <c r="I51" i="17"/>
  <c r="Q48"/>
  <c r="I53" i="25"/>
  <c r="H53"/>
  <c r="N53" s="1"/>
  <c r="K51" i="21"/>
  <c r="H49" i="22"/>
  <c r="R49" s="1"/>
  <c r="J33" i="24"/>
  <c r="U33" s="1"/>
  <c r="J36" i="1"/>
  <c r="U36" s="1"/>
  <c r="K44" i="19"/>
  <c r="P44" s="1"/>
  <c r="O54" i="22"/>
  <c r="G63" s="1"/>
  <c r="Q63" s="1"/>
  <c r="I39" i="24"/>
  <c r="J51" i="20"/>
  <c r="U51" s="1"/>
  <c r="I43" i="21"/>
  <c r="Q43" s="1"/>
  <c r="H36" i="22"/>
  <c r="S36" s="1"/>
  <c r="J46" i="25"/>
  <c r="U46" s="1"/>
  <c r="J34"/>
  <c r="U34" s="1"/>
  <c r="K48" i="24"/>
  <c r="J35" i="27"/>
  <c r="U35" s="1"/>
  <c r="I40" i="1"/>
  <c r="Q40" s="1"/>
  <c r="K38" i="19"/>
  <c r="K33" i="18"/>
  <c r="I49" i="24"/>
  <c r="K46" i="19"/>
  <c r="K39"/>
  <c r="K33"/>
  <c r="P33" s="1"/>
  <c r="T54" i="21"/>
  <c r="K38"/>
  <c r="J50" i="18"/>
  <c r="U50" s="1"/>
  <c r="J38"/>
  <c r="U38" s="1"/>
  <c r="J42" i="25"/>
  <c r="U42" s="1"/>
  <c r="I48" i="24"/>
  <c r="K39"/>
  <c r="J41" i="1"/>
  <c r="U41" s="1"/>
  <c r="J48" i="19"/>
  <c r="U48" s="1"/>
  <c r="K48" i="21"/>
  <c r="K49" i="24"/>
  <c r="K35" i="27"/>
  <c r="T54" i="1"/>
  <c r="J33" i="23"/>
  <c r="U33" s="1"/>
  <c r="I44" i="17"/>
  <c r="T54" i="22"/>
  <c r="H43" i="20"/>
  <c r="S43" s="1"/>
  <c r="K44" i="22"/>
  <c r="H49" i="24"/>
  <c r="N49" s="1"/>
  <c r="H34"/>
  <c r="S34" s="1"/>
  <c r="H35" i="20"/>
  <c r="S35" s="1"/>
  <c r="I53" i="23"/>
  <c r="J40"/>
  <c r="U40" s="1"/>
  <c r="H36"/>
  <c r="R36" s="1"/>
  <c r="X61" i="26"/>
  <c r="K51"/>
  <c r="I43"/>
  <c r="Q43" s="1"/>
  <c r="I48" i="21"/>
  <c r="K46"/>
  <c r="J49" i="1"/>
  <c r="U49" s="1"/>
  <c r="J37"/>
  <c r="U37" s="1"/>
  <c r="K43" i="23"/>
  <c r="I49" i="17"/>
  <c r="I39"/>
  <c r="J35"/>
  <c r="U35" s="1"/>
  <c r="H39" i="20"/>
  <c r="S39" s="1"/>
  <c r="I53" i="18"/>
  <c r="K50"/>
  <c r="P50" s="1"/>
  <c r="H53"/>
  <c r="S53" s="1"/>
  <c r="K50" i="25"/>
  <c r="P50" s="1"/>
  <c r="T54" i="24"/>
  <c r="H40"/>
  <c r="R40" s="1"/>
  <c r="K36"/>
  <c r="H48" i="27"/>
  <c r="Q48" s="1"/>
  <c r="H33"/>
  <c r="S33" s="1"/>
  <c r="K48"/>
  <c r="H43"/>
  <c r="S43" s="1"/>
  <c r="H35"/>
  <c r="H49" i="1"/>
  <c r="Q49" s="1"/>
  <c r="K51" i="20"/>
  <c r="J39"/>
  <c r="U39" s="1"/>
  <c r="J51" i="19"/>
  <c r="U51" s="1"/>
  <c r="K48"/>
  <c r="H42"/>
  <c r="Q42" s="1"/>
  <c r="J51" i="17"/>
  <c r="U51" s="1"/>
  <c r="H51"/>
  <c r="O54"/>
  <c r="G63" s="1"/>
  <c r="R63" s="1"/>
  <c r="H43"/>
  <c r="R43" s="1"/>
  <c r="H39"/>
  <c r="S39" s="1"/>
  <c r="H35"/>
  <c r="P35" s="1"/>
  <c r="K33" i="25"/>
  <c r="I40" i="24"/>
  <c r="K33"/>
  <c r="J48" i="27"/>
  <c r="U48" s="1"/>
  <c r="K39" i="20"/>
  <c r="K51" i="19"/>
  <c r="T54" i="23"/>
  <c r="H49" i="17"/>
  <c r="N49" s="1"/>
  <c r="I35"/>
  <c r="H39" i="27"/>
  <c r="S39" s="1"/>
  <c r="K48" i="20"/>
  <c r="I34" i="21"/>
  <c r="J41" i="18"/>
  <c r="U41" s="1"/>
  <c r="J37"/>
  <c r="U37" s="1"/>
  <c r="K37"/>
  <c r="P37" s="1"/>
  <c r="J37" i="25"/>
  <c r="U37" s="1"/>
  <c r="K41"/>
  <c r="P41" s="1"/>
  <c r="K37"/>
  <c r="P37" s="1"/>
  <c r="H44" i="24"/>
  <c r="R44" s="1"/>
  <c r="I43"/>
  <c r="J39" i="27"/>
  <c r="U39" s="1"/>
  <c r="I53" i="1"/>
  <c r="H33"/>
  <c r="H48" i="20"/>
  <c r="O54" i="19"/>
  <c r="G63" s="1"/>
  <c r="U63" s="1"/>
  <c r="H41" i="17"/>
  <c r="N41" s="1"/>
  <c r="I37"/>
  <c r="H33"/>
  <c r="N33" s="1"/>
  <c r="H40" i="26"/>
  <c r="Q40" s="1"/>
  <c r="I34"/>
  <c r="K42" i="21"/>
  <c r="K34"/>
  <c r="H48"/>
  <c r="S48" s="1"/>
  <c r="O54"/>
  <c r="G63" s="1"/>
  <c r="R63" s="1"/>
  <c r="J45" i="18"/>
  <c r="U45" s="1"/>
  <c r="H44" i="22"/>
  <c r="R44" s="1"/>
  <c r="I43"/>
  <c r="I40"/>
  <c r="I39"/>
  <c r="X62" i="25"/>
  <c r="J45"/>
  <c r="U45" s="1"/>
  <c r="H53" i="24"/>
  <c r="Q53" s="1"/>
  <c r="I44"/>
  <c r="K43"/>
  <c r="K40"/>
  <c r="H36"/>
  <c r="S36" s="1"/>
  <c r="I35"/>
  <c r="I34"/>
  <c r="H33"/>
  <c r="J43" i="27"/>
  <c r="U43" s="1"/>
  <c r="K39"/>
  <c r="I45" i="1"/>
  <c r="H41"/>
  <c r="N41" s="1"/>
  <c r="H37"/>
  <c r="Q37" s="1"/>
  <c r="H34"/>
  <c r="Q34" s="1"/>
  <c r="I33"/>
  <c r="J48" i="20"/>
  <c r="U48" s="1"/>
  <c r="J43"/>
  <c r="U43" s="1"/>
  <c r="J35"/>
  <c r="U35" s="1"/>
  <c r="J42" i="19"/>
  <c r="U42" s="1"/>
  <c r="I35"/>
  <c r="H39"/>
  <c r="N39" s="1"/>
  <c r="I47" i="23"/>
  <c r="H46"/>
  <c r="N46" s="1"/>
  <c r="K47"/>
  <c r="T54" i="17"/>
  <c r="I45"/>
  <c r="I43"/>
  <c r="I41"/>
  <c r="Q36"/>
  <c r="I33"/>
  <c r="H37"/>
  <c r="I48" i="26"/>
  <c r="I42" i="21"/>
  <c r="X62" i="18"/>
  <c r="K41"/>
  <c r="P41" s="1"/>
  <c r="H40" i="22"/>
  <c r="S40" s="1"/>
  <c r="J41" i="25"/>
  <c r="U41" s="1"/>
  <c r="T54" i="27"/>
  <c r="H45" i="1"/>
  <c r="H35" i="19"/>
  <c r="R35" s="1"/>
  <c r="H45" i="17"/>
  <c r="N45" s="1"/>
  <c r="I46" i="21"/>
  <c r="I38"/>
  <c r="K45" i="18"/>
  <c r="P45" s="1"/>
  <c r="I44" i="22"/>
  <c r="K43"/>
  <c r="K40"/>
  <c r="K39"/>
  <c r="I51" i="25"/>
  <c r="J50"/>
  <c r="U50" s="1"/>
  <c r="K45"/>
  <c r="P45" s="1"/>
  <c r="J53" i="24"/>
  <c r="U53" s="1"/>
  <c r="O54"/>
  <c r="G63" s="1"/>
  <c r="S63" s="1"/>
  <c r="K44"/>
  <c r="I36"/>
  <c r="K35"/>
  <c r="J34"/>
  <c r="U34" s="1"/>
  <c r="K43" i="27"/>
  <c r="I46" i="1"/>
  <c r="H53"/>
  <c r="S53" s="1"/>
  <c r="K49"/>
  <c r="K45"/>
  <c r="P45" s="1"/>
  <c r="K41"/>
  <c r="K37"/>
  <c r="T54" i="20"/>
  <c r="K43"/>
  <c r="K35"/>
  <c r="H48" i="19"/>
  <c r="N48" s="1"/>
  <c r="J46"/>
  <c r="U46" s="1"/>
  <c r="K42"/>
  <c r="I39"/>
  <c r="K35"/>
  <c r="K49" i="17"/>
  <c r="K45"/>
  <c r="K41"/>
  <c r="K37"/>
  <c r="K33"/>
  <c r="K48" i="26"/>
  <c r="H48"/>
  <c r="S48" s="1"/>
  <c r="I53" i="21"/>
  <c r="K53"/>
  <c r="J53"/>
  <c r="U53" s="1"/>
  <c r="H53"/>
  <c r="S53" i="25"/>
  <c r="H39" i="18"/>
  <c r="K39"/>
  <c r="J39"/>
  <c r="U39" s="1"/>
  <c r="I39"/>
  <c r="H35"/>
  <c r="K35"/>
  <c r="J35"/>
  <c r="U35" s="1"/>
  <c r="I35"/>
  <c r="H39" i="25"/>
  <c r="K39"/>
  <c r="J39"/>
  <c r="U39" s="1"/>
  <c r="I39"/>
  <c r="H35"/>
  <c r="K35"/>
  <c r="J35"/>
  <c r="U35" s="1"/>
  <c r="I35"/>
  <c r="S41" i="24"/>
  <c r="R41"/>
  <c r="N41"/>
  <c r="R41" i="27"/>
  <c r="N41"/>
  <c r="S41"/>
  <c r="N43" i="21"/>
  <c r="S43"/>
  <c r="R43"/>
  <c r="N39"/>
  <c r="S39"/>
  <c r="R39"/>
  <c r="J37" i="22"/>
  <c r="U37" s="1"/>
  <c r="K37"/>
  <c r="I37"/>
  <c r="H37"/>
  <c r="H35"/>
  <c r="J35"/>
  <c r="U35" s="1"/>
  <c r="I35"/>
  <c r="K35"/>
  <c r="M54" i="25"/>
  <c r="M54" i="1"/>
  <c r="Q35" i="21"/>
  <c r="N35"/>
  <c r="S35"/>
  <c r="R35"/>
  <c r="S41" i="22"/>
  <c r="R41"/>
  <c r="N41"/>
  <c r="J49" i="21"/>
  <c r="U49" s="1"/>
  <c r="K49"/>
  <c r="I49"/>
  <c r="N47"/>
  <c r="R47"/>
  <c r="J51" i="22"/>
  <c r="U51" s="1"/>
  <c r="I51"/>
  <c r="H51"/>
  <c r="J45" i="24"/>
  <c r="U45" s="1"/>
  <c r="K45"/>
  <c r="I45"/>
  <c r="I40" i="27"/>
  <c r="K40"/>
  <c r="J40"/>
  <c r="U40" s="1"/>
  <c r="H40"/>
  <c r="I49"/>
  <c r="K49"/>
  <c r="H49"/>
  <c r="I45"/>
  <c r="J45"/>
  <c r="U45" s="1"/>
  <c r="K45"/>
  <c r="I37"/>
  <c r="J37"/>
  <c r="U37" s="1"/>
  <c r="K37"/>
  <c r="R44" i="1"/>
  <c r="N44"/>
  <c r="S44"/>
  <c r="N40" i="17"/>
  <c r="S40"/>
  <c r="T53" i="18"/>
  <c r="O53"/>
  <c r="H51"/>
  <c r="K51"/>
  <c r="K47"/>
  <c r="P47" s="1"/>
  <c r="J47"/>
  <c r="U47" s="1"/>
  <c r="I47"/>
  <c r="Q47" s="1"/>
  <c r="J46" i="22"/>
  <c r="U46" s="1"/>
  <c r="I46"/>
  <c r="H46"/>
  <c r="H34"/>
  <c r="K34"/>
  <c r="J34"/>
  <c r="U34" s="1"/>
  <c r="I53"/>
  <c r="K53"/>
  <c r="H43" i="25"/>
  <c r="K43"/>
  <c r="J43"/>
  <c r="U43" s="1"/>
  <c r="K47"/>
  <c r="P47" s="1"/>
  <c r="J47"/>
  <c r="U47" s="1"/>
  <c r="I47"/>
  <c r="Q47" s="1"/>
  <c r="T61" i="27"/>
  <c r="W61"/>
  <c r="H53"/>
  <c r="K53"/>
  <c r="J53"/>
  <c r="U53" s="1"/>
  <c r="I50"/>
  <c r="J50"/>
  <c r="U50" s="1"/>
  <c r="K50"/>
  <c r="H50"/>
  <c r="I44"/>
  <c r="K44"/>
  <c r="H44"/>
  <c r="J44"/>
  <c r="U44" s="1"/>
  <c r="R51" i="1"/>
  <c r="S51"/>
  <c r="N51"/>
  <c r="I36" i="20"/>
  <c r="K36"/>
  <c r="J36"/>
  <c r="U36" s="1"/>
  <c r="H36"/>
  <c r="I50" i="19"/>
  <c r="J50"/>
  <c r="U50" s="1"/>
  <c r="H50"/>
  <c r="K50"/>
  <c r="I43"/>
  <c r="K43"/>
  <c r="J43"/>
  <c r="U43" s="1"/>
  <c r="H43"/>
  <c r="U48" i="23"/>
  <c r="J47" i="17"/>
  <c r="U47" s="1"/>
  <c r="K47"/>
  <c r="I47"/>
  <c r="H47"/>
  <c r="J44" i="21"/>
  <c r="U44" s="1"/>
  <c r="K44"/>
  <c r="P44" s="1"/>
  <c r="I44"/>
  <c r="Q44" s="1"/>
  <c r="J40"/>
  <c r="U40" s="1"/>
  <c r="K40"/>
  <c r="P40" s="1"/>
  <c r="I40"/>
  <c r="Q40" s="1"/>
  <c r="J36"/>
  <c r="U36" s="1"/>
  <c r="K36"/>
  <c r="P36" s="1"/>
  <c r="I36"/>
  <c r="Q36" s="1"/>
  <c r="H48" i="18"/>
  <c r="K48"/>
  <c r="J48"/>
  <c r="U48" s="1"/>
  <c r="H44"/>
  <c r="J44"/>
  <c r="U44" s="1"/>
  <c r="I44"/>
  <c r="H46"/>
  <c r="K46"/>
  <c r="H42"/>
  <c r="K42"/>
  <c r="H38"/>
  <c r="K38"/>
  <c r="H34"/>
  <c r="K34"/>
  <c r="M54" i="22"/>
  <c r="J42"/>
  <c r="U42" s="1"/>
  <c r="I42"/>
  <c r="H42"/>
  <c r="P42" s="1"/>
  <c r="H48" i="25"/>
  <c r="K48"/>
  <c r="J48"/>
  <c r="U48" s="1"/>
  <c r="H44"/>
  <c r="J44"/>
  <c r="U44" s="1"/>
  <c r="I44"/>
  <c r="H46"/>
  <c r="K46"/>
  <c r="H42"/>
  <c r="K42"/>
  <c r="H38"/>
  <c r="K38"/>
  <c r="H34"/>
  <c r="K34"/>
  <c r="J50" i="24"/>
  <c r="U50" s="1"/>
  <c r="K50"/>
  <c r="P50" s="1"/>
  <c r="I50"/>
  <c r="Q50" s="1"/>
  <c r="M54"/>
  <c r="N44"/>
  <c r="J42"/>
  <c r="U42" s="1"/>
  <c r="I42"/>
  <c r="H42"/>
  <c r="P42" s="1"/>
  <c r="J37"/>
  <c r="K37"/>
  <c r="P37" s="1"/>
  <c r="I37"/>
  <c r="I40" i="20"/>
  <c r="K40"/>
  <c r="J40"/>
  <c r="U40" s="1"/>
  <c r="H40"/>
  <c r="S45" i="23"/>
  <c r="N45"/>
  <c r="R45"/>
  <c r="U53" i="26"/>
  <c r="K51" i="22"/>
  <c r="S47" i="25"/>
  <c r="H45" i="24"/>
  <c r="T62" i="27"/>
  <c r="X62" s="1"/>
  <c r="H37"/>
  <c r="B18" i="61"/>
  <c r="T54" i="19"/>
  <c r="X61" i="21"/>
  <c r="J51" i="18"/>
  <c r="U51" s="1"/>
  <c r="X62" i="22"/>
  <c r="H53"/>
  <c r="K46"/>
  <c r="I34"/>
  <c r="I43" i="25"/>
  <c r="X62" i="24"/>
  <c r="I53" i="27"/>
  <c r="J49"/>
  <c r="U49" s="1"/>
  <c r="T47" i="18"/>
  <c r="O47"/>
  <c r="H36"/>
  <c r="P36" s="1"/>
  <c r="J36"/>
  <c r="U36" s="1"/>
  <c r="I36"/>
  <c r="S50" i="22"/>
  <c r="R50"/>
  <c r="J45"/>
  <c r="U45" s="1"/>
  <c r="K45"/>
  <c r="I45"/>
  <c r="T47" i="25"/>
  <c r="O47"/>
  <c r="H36"/>
  <c r="J36"/>
  <c r="U36" s="1"/>
  <c r="I36"/>
  <c r="I47" i="24"/>
  <c r="K47"/>
  <c r="I51" i="27"/>
  <c r="H51"/>
  <c r="K51"/>
  <c r="I41"/>
  <c r="Q41" s="1"/>
  <c r="J41"/>
  <c r="U41" s="1"/>
  <c r="K41"/>
  <c r="P41" s="1"/>
  <c r="S49" i="19"/>
  <c r="R49"/>
  <c r="N49"/>
  <c r="K50" i="17"/>
  <c r="H50"/>
  <c r="J50"/>
  <c r="U50" s="1"/>
  <c r="I50"/>
  <c r="K46"/>
  <c r="I46"/>
  <c r="J46"/>
  <c r="U46" s="1"/>
  <c r="B21" i="61"/>
  <c r="K42" i="17"/>
  <c r="J42"/>
  <c r="U42" s="1"/>
  <c r="H42"/>
  <c r="I42"/>
  <c r="K38"/>
  <c r="J38"/>
  <c r="U38" s="1"/>
  <c r="I38"/>
  <c r="H38"/>
  <c r="B13" i="61"/>
  <c r="K34" i="17"/>
  <c r="H34"/>
  <c r="J34"/>
  <c r="U34" s="1"/>
  <c r="F54"/>
  <c r="I34"/>
  <c r="J50" i="21"/>
  <c r="U50" s="1"/>
  <c r="I50"/>
  <c r="H50"/>
  <c r="P50" s="1"/>
  <c r="H43" i="18"/>
  <c r="K43"/>
  <c r="J43"/>
  <c r="U43" s="1"/>
  <c r="J41" i="22"/>
  <c r="U41" s="1"/>
  <c r="K41"/>
  <c r="P41" s="1"/>
  <c r="I41"/>
  <c r="Q41" s="1"/>
  <c r="I47"/>
  <c r="K47"/>
  <c r="T53" i="25"/>
  <c r="O53"/>
  <c r="H51"/>
  <c r="K51"/>
  <c r="J46" i="24"/>
  <c r="U46" s="1"/>
  <c r="I46"/>
  <c r="H46"/>
  <c r="J41"/>
  <c r="U41" s="1"/>
  <c r="K41"/>
  <c r="P41" s="1"/>
  <c r="I41"/>
  <c r="Q41" s="1"/>
  <c r="I47" i="21"/>
  <c r="Q47" s="1"/>
  <c r="K47"/>
  <c r="P47" s="1"/>
  <c r="J47"/>
  <c r="U47" s="1"/>
  <c r="J45"/>
  <c r="U45" s="1"/>
  <c r="I45"/>
  <c r="H45"/>
  <c r="S44"/>
  <c r="R44"/>
  <c r="J41"/>
  <c r="U41" s="1"/>
  <c r="I41"/>
  <c r="H41"/>
  <c r="P41" s="1"/>
  <c r="S40"/>
  <c r="R40"/>
  <c r="J37"/>
  <c r="U37" s="1"/>
  <c r="I37"/>
  <c r="H37"/>
  <c r="S36"/>
  <c r="R36"/>
  <c r="J33"/>
  <c r="I33"/>
  <c r="H33"/>
  <c r="P33" s="1"/>
  <c r="J51"/>
  <c r="U51" s="1"/>
  <c r="H51"/>
  <c r="J43"/>
  <c r="U43" s="1"/>
  <c r="K43"/>
  <c r="P43" s="1"/>
  <c r="J39"/>
  <c r="U39" s="1"/>
  <c r="K39"/>
  <c r="P39" s="1"/>
  <c r="J35"/>
  <c r="U35" s="1"/>
  <c r="K35"/>
  <c r="P35" s="1"/>
  <c r="H49" i="18"/>
  <c r="P49" s="1"/>
  <c r="J49"/>
  <c r="U49" s="1"/>
  <c r="I49"/>
  <c r="H40"/>
  <c r="P40" s="1"/>
  <c r="J40"/>
  <c r="U40" s="1"/>
  <c r="I40"/>
  <c r="J50" i="22"/>
  <c r="U50" s="1"/>
  <c r="K50"/>
  <c r="P50" s="1"/>
  <c r="I50"/>
  <c r="Q50" s="1"/>
  <c r="J38"/>
  <c r="U38" s="1"/>
  <c r="I38"/>
  <c r="H38"/>
  <c r="J49"/>
  <c r="U49" s="1"/>
  <c r="K49"/>
  <c r="H49" i="25"/>
  <c r="J49"/>
  <c r="U49" s="1"/>
  <c r="I49"/>
  <c r="H40"/>
  <c r="J40"/>
  <c r="U40" s="1"/>
  <c r="I40"/>
  <c r="J51" i="24"/>
  <c r="U51" s="1"/>
  <c r="I51"/>
  <c r="H51"/>
  <c r="P51" s="1"/>
  <c r="S50"/>
  <c r="R50"/>
  <c r="J38"/>
  <c r="U38" s="1"/>
  <c r="I38"/>
  <c r="H38"/>
  <c r="S37"/>
  <c r="R37"/>
  <c r="I36" i="27"/>
  <c r="K36"/>
  <c r="J36"/>
  <c r="U36" s="1"/>
  <c r="H36"/>
  <c r="I46"/>
  <c r="H46"/>
  <c r="J46"/>
  <c r="U46" s="1"/>
  <c r="Q43"/>
  <c r="I42"/>
  <c r="H42"/>
  <c r="P42" s="1"/>
  <c r="J42"/>
  <c r="U42" s="1"/>
  <c r="I38"/>
  <c r="H38"/>
  <c r="P38" s="1"/>
  <c r="J38"/>
  <c r="U38" s="1"/>
  <c r="I34"/>
  <c r="H34"/>
  <c r="J34"/>
  <c r="U34" s="1"/>
  <c r="F54"/>
  <c r="N53" i="1"/>
  <c r="K51"/>
  <c r="P51" s="1"/>
  <c r="J51"/>
  <c r="U51" s="1"/>
  <c r="I51"/>
  <c r="Q51" s="1"/>
  <c r="B26" i="61"/>
  <c r="R48" i="1"/>
  <c r="S48"/>
  <c r="J47"/>
  <c r="U47" s="1"/>
  <c r="I47"/>
  <c r="H47"/>
  <c r="K47"/>
  <c r="K43"/>
  <c r="H43"/>
  <c r="J43"/>
  <c r="U43" s="1"/>
  <c r="R40"/>
  <c r="N40"/>
  <c r="S40"/>
  <c r="K39"/>
  <c r="I39"/>
  <c r="H39"/>
  <c r="B14" i="61"/>
  <c r="R36" i="1"/>
  <c r="Q36"/>
  <c r="S36"/>
  <c r="N36"/>
  <c r="K35"/>
  <c r="J35"/>
  <c r="U35" s="1"/>
  <c r="I35"/>
  <c r="F54"/>
  <c r="H35"/>
  <c r="K33"/>
  <c r="F27"/>
  <c r="K53" s="1"/>
  <c r="W62" i="20"/>
  <c r="T62"/>
  <c r="I44"/>
  <c r="K44"/>
  <c r="J44"/>
  <c r="U44" s="1"/>
  <c r="H44"/>
  <c r="I50"/>
  <c r="J50"/>
  <c r="U50" s="1"/>
  <c r="H50"/>
  <c r="J41" i="19"/>
  <c r="U41" s="1"/>
  <c r="I41"/>
  <c r="K41"/>
  <c r="H41"/>
  <c r="J37"/>
  <c r="U37" s="1"/>
  <c r="I37"/>
  <c r="K37"/>
  <c r="H37"/>
  <c r="X61" i="23"/>
  <c r="I42"/>
  <c r="J42"/>
  <c r="U42" s="1"/>
  <c r="K42"/>
  <c r="H42"/>
  <c r="I47" i="26"/>
  <c r="K47"/>
  <c r="J47"/>
  <c r="B22" i="61"/>
  <c r="H47" i="26"/>
  <c r="J45"/>
  <c r="I45"/>
  <c r="K45"/>
  <c r="B20" i="61"/>
  <c r="H45" i="26"/>
  <c r="N43"/>
  <c r="S43"/>
  <c r="R43"/>
  <c r="J37"/>
  <c r="I37"/>
  <c r="B12" i="61"/>
  <c r="K37" i="26"/>
  <c r="H37"/>
  <c r="I53"/>
  <c r="K53"/>
  <c r="H53"/>
  <c r="B28" i="61"/>
  <c r="H49" i="21"/>
  <c r="X61" i="18"/>
  <c r="M53"/>
  <c r="M54" s="1"/>
  <c r="S47"/>
  <c r="H45" i="22"/>
  <c r="F54" i="21"/>
  <c r="S47"/>
  <c r="N47" i="18"/>
  <c r="J53" i="22"/>
  <c r="U53" s="1"/>
  <c r="H47"/>
  <c r="N47" i="25"/>
  <c r="P49" i="24"/>
  <c r="H47"/>
  <c r="H45" i="27"/>
  <c r="O54"/>
  <c r="G63" s="1"/>
  <c r="B23" i="61"/>
  <c r="H46" i="17"/>
  <c r="U33" i="1"/>
  <c r="K50"/>
  <c r="J50"/>
  <c r="U50" s="1"/>
  <c r="K42"/>
  <c r="I42"/>
  <c r="H42"/>
  <c r="K38"/>
  <c r="J38"/>
  <c r="U38" s="1"/>
  <c r="I38"/>
  <c r="T61" i="20"/>
  <c r="W61"/>
  <c r="I45"/>
  <c r="J45"/>
  <c r="U45" s="1"/>
  <c r="H45"/>
  <c r="I41"/>
  <c r="J41"/>
  <c r="U41" s="1"/>
  <c r="H41"/>
  <c r="I37"/>
  <c r="J37"/>
  <c r="U37" s="1"/>
  <c r="H37"/>
  <c r="W62" i="19"/>
  <c r="T62"/>
  <c r="I51" i="23"/>
  <c r="J51"/>
  <c r="U51" s="1"/>
  <c r="K51"/>
  <c r="I41"/>
  <c r="K41"/>
  <c r="J41"/>
  <c r="U41" s="1"/>
  <c r="H41"/>
  <c r="S33"/>
  <c r="N33"/>
  <c r="M54" i="17"/>
  <c r="J42" i="26"/>
  <c r="H42"/>
  <c r="K42"/>
  <c r="I42"/>
  <c r="N39"/>
  <c r="S39"/>
  <c r="J36"/>
  <c r="K36"/>
  <c r="I36"/>
  <c r="B11" i="61"/>
  <c r="N50" i="18"/>
  <c r="S50"/>
  <c r="N45"/>
  <c r="S45"/>
  <c r="N41"/>
  <c r="S41"/>
  <c r="N37"/>
  <c r="S37"/>
  <c r="H33"/>
  <c r="F54"/>
  <c r="N50" i="25"/>
  <c r="S50"/>
  <c r="N45"/>
  <c r="S45"/>
  <c r="N41"/>
  <c r="S41"/>
  <c r="N37"/>
  <c r="S37"/>
  <c r="H33"/>
  <c r="F54"/>
  <c r="H47" i="27"/>
  <c r="K47"/>
  <c r="H53" i="20"/>
  <c r="K53"/>
  <c r="J53"/>
  <c r="U53" s="1"/>
  <c r="I49"/>
  <c r="K49"/>
  <c r="J49"/>
  <c r="U49" s="1"/>
  <c r="I46"/>
  <c r="H46"/>
  <c r="I42"/>
  <c r="H42"/>
  <c r="I38"/>
  <c r="H38"/>
  <c r="I34"/>
  <c r="H34"/>
  <c r="T61" i="19"/>
  <c r="W61"/>
  <c r="R33"/>
  <c r="N33"/>
  <c r="I50" i="23"/>
  <c r="K50"/>
  <c r="J50"/>
  <c r="U50" s="1"/>
  <c r="H50"/>
  <c r="I39"/>
  <c r="H39"/>
  <c r="K39"/>
  <c r="I49"/>
  <c r="H49"/>
  <c r="P49" s="1"/>
  <c r="I37"/>
  <c r="K37"/>
  <c r="H37"/>
  <c r="I33"/>
  <c r="K33"/>
  <c r="F54"/>
  <c r="J50" i="26"/>
  <c r="I50"/>
  <c r="B25" i="61"/>
  <c r="K50" i="26"/>
  <c r="O54"/>
  <c r="J33"/>
  <c r="I33"/>
  <c r="F54"/>
  <c r="K33"/>
  <c r="J51"/>
  <c r="H51"/>
  <c r="M54"/>
  <c r="J43"/>
  <c r="K43"/>
  <c r="J39"/>
  <c r="K39"/>
  <c r="I39"/>
  <c r="J35"/>
  <c r="B10" i="61"/>
  <c r="I35" i="26"/>
  <c r="H35"/>
  <c r="X62" i="21"/>
  <c r="X61" i="27"/>
  <c r="X62" i="1"/>
  <c r="F54" i="20"/>
  <c r="K45"/>
  <c r="K41"/>
  <c r="K37"/>
  <c r="H51" i="23"/>
  <c r="H36" i="26"/>
  <c r="K46" i="1"/>
  <c r="H46"/>
  <c r="K34"/>
  <c r="J34"/>
  <c r="U34" s="1"/>
  <c r="I33" i="20"/>
  <c r="J33"/>
  <c r="H33"/>
  <c r="P33" s="1"/>
  <c r="R44" i="19"/>
  <c r="N44"/>
  <c r="J36"/>
  <c r="U36" s="1"/>
  <c r="K36"/>
  <c r="I36"/>
  <c r="H36"/>
  <c r="J38"/>
  <c r="U38" s="1"/>
  <c r="H38"/>
  <c r="I35" i="23"/>
  <c r="H35"/>
  <c r="K35"/>
  <c r="J35"/>
  <c r="U35" s="1"/>
  <c r="W61" i="17"/>
  <c r="T61"/>
  <c r="X61" s="1"/>
  <c r="I10" i="61"/>
  <c r="I33" i="27"/>
  <c r="J33"/>
  <c r="H47" i="20"/>
  <c r="K47"/>
  <c r="J47"/>
  <c r="U47" s="1"/>
  <c r="H53" i="19"/>
  <c r="K53"/>
  <c r="J53"/>
  <c r="U53" s="1"/>
  <c r="I49"/>
  <c r="Q49" s="1"/>
  <c r="K49"/>
  <c r="P49" s="1"/>
  <c r="J49"/>
  <c r="U49" s="1"/>
  <c r="H47"/>
  <c r="K47"/>
  <c r="J47"/>
  <c r="U47" s="1"/>
  <c r="I45"/>
  <c r="H45"/>
  <c r="J45"/>
  <c r="U45" s="1"/>
  <c r="J40"/>
  <c r="U40" s="1"/>
  <c r="K40"/>
  <c r="H40"/>
  <c r="I48" i="23"/>
  <c r="H48"/>
  <c r="K48"/>
  <c r="I45"/>
  <c r="Q45" s="1"/>
  <c r="K45"/>
  <c r="P45" s="1"/>
  <c r="J45"/>
  <c r="U45" s="1"/>
  <c r="I38"/>
  <c r="J38"/>
  <c r="U38" s="1"/>
  <c r="K38"/>
  <c r="H38"/>
  <c r="H53"/>
  <c r="K53"/>
  <c r="I44"/>
  <c r="J44"/>
  <c r="U44" s="1"/>
  <c r="H44"/>
  <c r="P44" s="1"/>
  <c r="B19" i="61"/>
  <c r="I40" i="23"/>
  <c r="H40"/>
  <c r="B15" i="61"/>
  <c r="I36" i="23"/>
  <c r="K36"/>
  <c r="T62" i="17"/>
  <c r="W62"/>
  <c r="J53"/>
  <c r="U53" s="1"/>
  <c r="H53"/>
  <c r="K53"/>
  <c r="J49" i="26"/>
  <c r="K49"/>
  <c r="I49"/>
  <c r="H49"/>
  <c r="B24" i="61"/>
  <c r="J46" i="26"/>
  <c r="H46"/>
  <c r="K46"/>
  <c r="O47" i="1"/>
  <c r="O54" s="1"/>
  <c r="G63" s="1"/>
  <c r="U63" s="1"/>
  <c r="S62" i="19"/>
  <c r="X62" i="23"/>
  <c r="L28" i="61"/>
  <c r="H46" i="21"/>
  <c r="H42"/>
  <c r="H38"/>
  <c r="H34"/>
  <c r="I50" i="18"/>
  <c r="Q50" s="1"/>
  <c r="I45"/>
  <c r="Q45" s="1"/>
  <c r="I41"/>
  <c r="Q41" s="1"/>
  <c r="I37"/>
  <c r="Q37" s="1"/>
  <c r="I33"/>
  <c r="K53"/>
  <c r="H48" i="22"/>
  <c r="H43"/>
  <c r="H39"/>
  <c r="F33"/>
  <c r="B8" i="61" s="1"/>
  <c r="I50" i="25"/>
  <c r="Q50" s="1"/>
  <c r="I45"/>
  <c r="Q45" s="1"/>
  <c r="I41"/>
  <c r="Q41" s="1"/>
  <c r="I37"/>
  <c r="Q37" s="1"/>
  <c r="I33"/>
  <c r="K53"/>
  <c r="F54" i="24"/>
  <c r="H48"/>
  <c r="H43"/>
  <c r="H39"/>
  <c r="H35"/>
  <c r="F27"/>
  <c r="K53" s="1"/>
  <c r="I47" i="27"/>
  <c r="H50" i="1"/>
  <c r="H38"/>
  <c r="X61" i="20"/>
  <c r="I53"/>
  <c r="H49"/>
  <c r="K46"/>
  <c r="K42"/>
  <c r="K38"/>
  <c r="K34"/>
  <c r="B17" i="61"/>
  <c r="F54" i="19"/>
  <c r="S44"/>
  <c r="J39" i="23"/>
  <c r="U39" s="1"/>
  <c r="R33"/>
  <c r="H50" i="26"/>
  <c r="R39"/>
  <c r="H33"/>
  <c r="J34" i="19"/>
  <c r="U34" s="1"/>
  <c r="H34"/>
  <c r="M47" i="23"/>
  <c r="R22" i="61"/>
  <c r="I34" i="23"/>
  <c r="J34"/>
  <c r="U34" s="1"/>
  <c r="R48" i="17"/>
  <c r="N48"/>
  <c r="J44" i="26"/>
  <c r="K44"/>
  <c r="J41"/>
  <c r="I41"/>
  <c r="J38"/>
  <c r="H38"/>
  <c r="P38" s="1"/>
  <c r="I44" i="19"/>
  <c r="Q44" s="1"/>
  <c r="J44"/>
  <c r="U44" s="1"/>
  <c r="J33"/>
  <c r="I33"/>
  <c r="M53" i="23"/>
  <c r="R28" i="61"/>
  <c r="I46" i="23"/>
  <c r="J46"/>
  <c r="U46" s="1"/>
  <c r="I43"/>
  <c r="H43"/>
  <c r="R36" i="17"/>
  <c r="S36"/>
  <c r="K44"/>
  <c r="H44"/>
  <c r="K40"/>
  <c r="P40" s="1"/>
  <c r="I40"/>
  <c r="K36"/>
  <c r="P36" s="1"/>
  <c r="J36"/>
  <c r="U36" s="1"/>
  <c r="J40" i="26"/>
  <c r="K40"/>
  <c r="J34"/>
  <c r="H34"/>
  <c r="P34" s="1"/>
  <c r="B9" i="61"/>
  <c r="M54" i="27"/>
  <c r="T61" i="1"/>
  <c r="K48"/>
  <c r="P48" s="1"/>
  <c r="K44"/>
  <c r="P44" s="1"/>
  <c r="K40"/>
  <c r="P40" s="1"/>
  <c r="K36"/>
  <c r="P36" s="1"/>
  <c r="H51" i="20"/>
  <c r="M54"/>
  <c r="B16" i="61"/>
  <c r="H51" i="19"/>
  <c r="M47"/>
  <c r="H46"/>
  <c r="I34"/>
  <c r="O47" i="23"/>
  <c r="O54" s="1"/>
  <c r="G63" s="1"/>
  <c r="H34"/>
  <c r="S48" i="17"/>
  <c r="K48"/>
  <c r="P48" s="1"/>
  <c r="T62" i="26"/>
  <c r="X62" s="1"/>
  <c r="H44"/>
  <c r="H41"/>
  <c r="I38"/>
  <c r="H47" i="23"/>
  <c r="R53" i="25" l="1"/>
  <c r="U63" i="20"/>
  <c r="P39" i="24"/>
  <c r="P41" i="17"/>
  <c r="S37" i="1"/>
  <c r="K28" i="61"/>
  <c r="O54" i="18"/>
  <c r="G63" s="1"/>
  <c r="W63" s="1"/>
  <c r="P42" i="19"/>
  <c r="N42"/>
  <c r="R45" i="17"/>
  <c r="W63" i="24"/>
  <c r="R34" i="1"/>
  <c r="P43" i="17"/>
  <c r="P46" i="22"/>
  <c r="S63" i="20"/>
  <c r="Q39" i="19"/>
  <c r="P40" i="24"/>
  <c r="Q53" i="25"/>
  <c r="V53" s="1"/>
  <c r="Q40" i="17"/>
  <c r="V40" s="1"/>
  <c r="N40" i="22"/>
  <c r="N53" i="18"/>
  <c r="Q44" i="22"/>
  <c r="U63"/>
  <c r="P33" i="17"/>
  <c r="P49"/>
  <c r="S45"/>
  <c r="N34" i="1"/>
  <c r="R63" i="24"/>
  <c r="R53" i="1"/>
  <c r="S44" i="24"/>
  <c r="R34"/>
  <c r="P44"/>
  <c r="Q51" i="17"/>
  <c r="R63" i="20"/>
  <c r="P42" i="21"/>
  <c r="Q36" i="23"/>
  <c r="Q45" i="17"/>
  <c r="S34" i="1"/>
  <c r="S48" i="19"/>
  <c r="S49" i="22"/>
  <c r="P51" i="21"/>
  <c r="Q63" i="20"/>
  <c r="N34" i="24"/>
  <c r="U63"/>
  <c r="P45" i="17"/>
  <c r="V45" s="1"/>
  <c r="Q35" i="19"/>
  <c r="P48"/>
  <c r="Q39" i="17"/>
  <c r="P35" i="24"/>
  <c r="P34" i="1"/>
  <c r="T63" i="20"/>
  <c r="Q34" i="24"/>
  <c r="P35" i="27"/>
  <c r="N36" i="23"/>
  <c r="Q63" i="24"/>
  <c r="Q44"/>
  <c r="P34"/>
  <c r="T63"/>
  <c r="N37" i="1"/>
  <c r="N43" i="17"/>
  <c r="Q39" i="27"/>
  <c r="Q49" i="24"/>
  <c r="U63" i="21"/>
  <c r="Q33" i="1"/>
  <c r="P48" i="20"/>
  <c r="P38"/>
  <c r="Q40" i="24"/>
  <c r="P39" i="19"/>
  <c r="R39"/>
  <c r="S40" i="24"/>
  <c r="U63" i="17"/>
  <c r="S35" i="19"/>
  <c r="S39"/>
  <c r="R41" i="1"/>
  <c r="P51" i="19"/>
  <c r="R42"/>
  <c r="P38"/>
  <c r="R37" i="1"/>
  <c r="N40" i="24"/>
  <c r="Q40" i="22"/>
  <c r="S43" i="17"/>
  <c r="N53" i="24"/>
  <c r="S49"/>
  <c r="P49" i="1"/>
  <c r="Q43" i="17"/>
  <c r="S42" i="19"/>
  <c r="R49" i="24"/>
  <c r="P37" i="1"/>
  <c r="P47" i="20"/>
  <c r="R43"/>
  <c r="P38" i="21"/>
  <c r="S33" i="17"/>
  <c r="N48" i="20"/>
  <c r="R35"/>
  <c r="R35" i="27"/>
  <c r="P49" i="22"/>
  <c r="N49"/>
  <c r="T63"/>
  <c r="S35" i="17"/>
  <c r="R48" i="21"/>
  <c r="R51" i="17"/>
  <c r="P36" i="19"/>
  <c r="R39" i="20"/>
  <c r="Q49" i="22"/>
  <c r="W63" i="17"/>
  <c r="R49"/>
  <c r="S48" i="20"/>
  <c r="Q39"/>
  <c r="N35" i="27"/>
  <c r="N51" i="17"/>
  <c r="N44" i="22"/>
  <c r="Q36"/>
  <c r="P43" i="20"/>
  <c r="P39"/>
  <c r="S49" i="17"/>
  <c r="Q33"/>
  <c r="Q49"/>
  <c r="P42" i="20"/>
  <c r="P34" i="21"/>
  <c r="R36" i="22"/>
  <c r="N35" i="20"/>
  <c r="N39"/>
  <c r="N43"/>
  <c r="P47" i="1"/>
  <c r="S35" i="27"/>
  <c r="N35" i="17"/>
  <c r="P51"/>
  <c r="N48" i="27"/>
  <c r="S44" i="22"/>
  <c r="N36"/>
  <c r="P35" i="20"/>
  <c r="R33" i="17"/>
  <c r="P36" i="22"/>
  <c r="R63"/>
  <c r="Q35" i="20"/>
  <c r="Q43"/>
  <c r="W63" i="22"/>
  <c r="R35" i="17"/>
  <c r="S63" i="22"/>
  <c r="Q35" i="17"/>
  <c r="Q35" i="27"/>
  <c r="S51" i="17"/>
  <c r="P22" i="61"/>
  <c r="P40" i="27"/>
  <c r="Q63" i="17"/>
  <c r="P33" i="27"/>
  <c r="P45" i="20"/>
  <c r="S40" i="26"/>
  <c r="S63" i="17"/>
  <c r="S46" i="23"/>
  <c r="Q63" i="19"/>
  <c r="P47" i="17"/>
  <c r="Q48" i="26"/>
  <c r="Q53" i="1"/>
  <c r="P48" i="27"/>
  <c r="E13" i="61"/>
  <c r="I54" i="19"/>
  <c r="G10" i="61"/>
  <c r="R33" i="27"/>
  <c r="P33" i="24"/>
  <c r="P44" i="17"/>
  <c r="Q33" i="27"/>
  <c r="N33"/>
  <c r="T63" i="17"/>
  <c r="P49" i="27"/>
  <c r="N49" i="1"/>
  <c r="S36" i="23"/>
  <c r="P38"/>
  <c r="P36"/>
  <c r="P43"/>
  <c r="P50"/>
  <c r="E23" i="61"/>
  <c r="R48" i="26"/>
  <c r="P43" i="22"/>
  <c r="P47" i="19"/>
  <c r="P43" i="1"/>
  <c r="R43" i="27"/>
  <c r="N39" i="17"/>
  <c r="R53" i="18"/>
  <c r="P37" i="17"/>
  <c r="P44" i="22"/>
  <c r="S48" i="27"/>
  <c r="R48"/>
  <c r="V36" i="21"/>
  <c r="T63"/>
  <c r="R39" i="27"/>
  <c r="N43"/>
  <c r="P39" i="17"/>
  <c r="R39"/>
  <c r="R53" i="24"/>
  <c r="S63" i="21"/>
  <c r="P35" i="25"/>
  <c r="P39"/>
  <c r="P35" i="18"/>
  <c r="Q53"/>
  <c r="P48" i="26"/>
  <c r="P43" i="27"/>
  <c r="R49" i="1"/>
  <c r="S49"/>
  <c r="P50" i="17"/>
  <c r="T54" i="18"/>
  <c r="Q36" i="24"/>
  <c r="P41" i="1"/>
  <c r="P39" i="22"/>
  <c r="R45" i="1"/>
  <c r="N45"/>
  <c r="S45"/>
  <c r="S41" i="17"/>
  <c r="Q41"/>
  <c r="R48" i="19"/>
  <c r="Q48"/>
  <c r="R33" i="1"/>
  <c r="S33"/>
  <c r="N33"/>
  <c r="U54" i="17"/>
  <c r="F28" i="61"/>
  <c r="I54" i="24"/>
  <c r="Q45" i="1"/>
  <c r="I54" i="25"/>
  <c r="E19" i="61"/>
  <c r="P47" i="27"/>
  <c r="N40" i="26"/>
  <c r="W63" i="19"/>
  <c r="S63"/>
  <c r="P45" i="22"/>
  <c r="P38" i="25"/>
  <c r="W63" i="1"/>
  <c r="P45" i="27"/>
  <c r="P48" i="21"/>
  <c r="Q48"/>
  <c r="V48" i="1"/>
  <c r="E16" i="61"/>
  <c r="N35" i="19"/>
  <c r="X62" i="17"/>
  <c r="D23" i="61"/>
  <c r="P46" i="1"/>
  <c r="S41"/>
  <c r="P41" i="20"/>
  <c r="E14" i="61"/>
  <c r="N48" i="26"/>
  <c r="P42" i="23"/>
  <c r="X62" i="20"/>
  <c r="V36" i="1"/>
  <c r="N39" i="27"/>
  <c r="V40" i="21"/>
  <c r="V47"/>
  <c r="P51" i="25"/>
  <c r="P47" i="22"/>
  <c r="P43" i="18"/>
  <c r="R46" i="23"/>
  <c r="T63" i="19"/>
  <c r="S53" i="24"/>
  <c r="P34" i="18"/>
  <c r="P42"/>
  <c r="P48"/>
  <c r="V44" i="21"/>
  <c r="P44" i="27"/>
  <c r="N36" i="24"/>
  <c r="W63" i="21"/>
  <c r="P35" i="22"/>
  <c r="N48" i="21"/>
  <c r="P35" i="19"/>
  <c r="Q63" i="21"/>
  <c r="P39" i="27"/>
  <c r="N37" i="17"/>
  <c r="S37"/>
  <c r="Q37"/>
  <c r="R33" i="24"/>
  <c r="S33"/>
  <c r="N33"/>
  <c r="Q33"/>
  <c r="P40" i="22"/>
  <c r="R40"/>
  <c r="Q48" i="20"/>
  <c r="R48"/>
  <c r="P37" i="27"/>
  <c r="R37" i="17"/>
  <c r="E18" i="61"/>
  <c r="R40" i="26"/>
  <c r="E15" i="61"/>
  <c r="I54" i="1"/>
  <c r="V50" i="24"/>
  <c r="P51" i="27"/>
  <c r="P46" i="25"/>
  <c r="U54" i="18"/>
  <c r="Q63" i="1"/>
  <c r="V36" i="17"/>
  <c r="E21" i="61"/>
  <c r="E9"/>
  <c r="P34" i="20"/>
  <c r="P40" i="19"/>
  <c r="R41" i="17"/>
  <c r="Q41" i="1"/>
  <c r="P46" i="23"/>
  <c r="G26" i="61"/>
  <c r="P42" i="1"/>
  <c r="P36" i="24"/>
  <c r="V47" i="25"/>
  <c r="R36" i="24"/>
  <c r="P35" i="1"/>
  <c r="P39"/>
  <c r="E26" i="61"/>
  <c r="V50" i="22"/>
  <c r="P28" i="61"/>
  <c r="P42" i="17"/>
  <c r="P46"/>
  <c r="R63" i="19"/>
  <c r="U54" i="25"/>
  <c r="P50" i="27"/>
  <c r="V43" i="21"/>
  <c r="V47" i="18"/>
  <c r="S63" i="23"/>
  <c r="U63"/>
  <c r="R63"/>
  <c r="Q63"/>
  <c r="W63"/>
  <c r="T63"/>
  <c r="Q51" i="20"/>
  <c r="N51"/>
  <c r="R51"/>
  <c r="S51"/>
  <c r="F16" i="61"/>
  <c r="U41" i="26"/>
  <c r="Q16" i="61" s="1"/>
  <c r="R50" i="1"/>
  <c r="N50"/>
  <c r="S50"/>
  <c r="Q50"/>
  <c r="R45" i="19"/>
  <c r="Q45"/>
  <c r="S45"/>
  <c r="N45"/>
  <c r="Q36" i="26"/>
  <c r="S36"/>
  <c r="N36"/>
  <c r="D11" i="61"/>
  <c r="R36" i="26"/>
  <c r="R51" i="23"/>
  <c r="N51"/>
  <c r="Q51"/>
  <c r="S51"/>
  <c r="Q35" i="26"/>
  <c r="N35"/>
  <c r="S35"/>
  <c r="R35"/>
  <c r="D10" i="61"/>
  <c r="P35" i="26"/>
  <c r="Q51"/>
  <c r="R51"/>
  <c r="N51"/>
  <c r="D26" i="61"/>
  <c r="S51" i="26"/>
  <c r="U50"/>
  <c r="Q25" i="61" s="1"/>
  <c r="F25"/>
  <c r="S37" i="23"/>
  <c r="R37"/>
  <c r="Q37"/>
  <c r="N37"/>
  <c r="Q39"/>
  <c r="N39"/>
  <c r="S39"/>
  <c r="R39"/>
  <c r="Q38" i="20"/>
  <c r="N38"/>
  <c r="S38"/>
  <c r="R38"/>
  <c r="Q42" i="26"/>
  <c r="S42"/>
  <c r="R42"/>
  <c r="N42"/>
  <c r="D17" i="61"/>
  <c r="S41" i="23"/>
  <c r="R41"/>
  <c r="Q41"/>
  <c r="N41"/>
  <c r="S63" i="27"/>
  <c r="T63"/>
  <c r="W63"/>
  <c r="U63"/>
  <c r="R63"/>
  <c r="Q37" i="26"/>
  <c r="R37"/>
  <c r="N37"/>
  <c r="S37"/>
  <c r="D12" i="61"/>
  <c r="Q41" i="19"/>
  <c r="S41"/>
  <c r="R41"/>
  <c r="N41"/>
  <c r="S47" i="1"/>
  <c r="N47"/>
  <c r="Q47"/>
  <c r="R47"/>
  <c r="Q34" i="27"/>
  <c r="S34"/>
  <c r="R34"/>
  <c r="N34"/>
  <c r="Q38" i="24"/>
  <c r="R38"/>
  <c r="N38"/>
  <c r="S38"/>
  <c r="Q38" i="22"/>
  <c r="R38"/>
  <c r="N38"/>
  <c r="S38"/>
  <c r="J54" i="21"/>
  <c r="U33"/>
  <c r="U54" s="1"/>
  <c r="Q37"/>
  <c r="R37"/>
  <c r="S37"/>
  <c r="N37"/>
  <c r="R34" i="17"/>
  <c r="S34"/>
  <c r="Q34"/>
  <c r="N34"/>
  <c r="H54"/>
  <c r="R38"/>
  <c r="N38"/>
  <c r="S38"/>
  <c r="Q38"/>
  <c r="N53" i="22"/>
  <c r="R53"/>
  <c r="S53"/>
  <c r="Q53"/>
  <c r="S40" i="20"/>
  <c r="R40"/>
  <c r="Q40"/>
  <c r="N40"/>
  <c r="N44" i="25"/>
  <c r="S44"/>
  <c r="R44"/>
  <c r="Q44"/>
  <c r="P44"/>
  <c r="Q42" i="22"/>
  <c r="R42"/>
  <c r="S42"/>
  <c r="N42"/>
  <c r="N34"/>
  <c r="S34"/>
  <c r="R34"/>
  <c r="Q34"/>
  <c r="N51" i="18"/>
  <c r="S51"/>
  <c r="Q51"/>
  <c r="R51"/>
  <c r="Q37" i="22"/>
  <c r="S37"/>
  <c r="R37"/>
  <c r="N37"/>
  <c r="Q46" i="19"/>
  <c r="N46"/>
  <c r="S46"/>
  <c r="R46"/>
  <c r="Q34"/>
  <c r="S34"/>
  <c r="R34"/>
  <c r="N34"/>
  <c r="Q50" i="26"/>
  <c r="R50"/>
  <c r="N50"/>
  <c r="S50"/>
  <c r="D25" i="61"/>
  <c r="S49" i="20"/>
  <c r="R49"/>
  <c r="Q49"/>
  <c r="N49"/>
  <c r="R38" i="1"/>
  <c r="S38"/>
  <c r="Q38"/>
  <c r="N38"/>
  <c r="Q43" i="24"/>
  <c r="N43"/>
  <c r="S43"/>
  <c r="R43"/>
  <c r="Q43" i="22"/>
  <c r="N43"/>
  <c r="S43"/>
  <c r="R43"/>
  <c r="Q46" i="21"/>
  <c r="N46"/>
  <c r="R46"/>
  <c r="S46"/>
  <c r="R63" i="1"/>
  <c r="G24" i="61"/>
  <c r="P49" i="26"/>
  <c r="N40" i="23"/>
  <c r="R40"/>
  <c r="Q40"/>
  <c r="S40"/>
  <c r="P43" i="26"/>
  <c r="G18" i="61"/>
  <c r="N49" i="23"/>
  <c r="R49"/>
  <c r="Q49"/>
  <c r="S49"/>
  <c r="R41" i="20"/>
  <c r="Q41"/>
  <c r="N41"/>
  <c r="S41"/>
  <c r="S36" i="27"/>
  <c r="N36"/>
  <c r="R36"/>
  <c r="Q36"/>
  <c r="N34" i="25"/>
  <c r="S34"/>
  <c r="R34"/>
  <c r="Q34"/>
  <c r="N48"/>
  <c r="S48"/>
  <c r="R48"/>
  <c r="Q48"/>
  <c r="N46" i="18"/>
  <c r="S46"/>
  <c r="R46"/>
  <c r="Q46"/>
  <c r="S44" i="27"/>
  <c r="N44"/>
  <c r="R44"/>
  <c r="Q44"/>
  <c r="Q44" i="26"/>
  <c r="S44"/>
  <c r="R44"/>
  <c r="D19" i="61"/>
  <c r="N44" i="26"/>
  <c r="I28" i="61"/>
  <c r="F13"/>
  <c r="U38" i="26"/>
  <c r="Q13" i="61" s="1"/>
  <c r="Q47" i="23"/>
  <c r="N47"/>
  <c r="S47"/>
  <c r="R47"/>
  <c r="P47"/>
  <c r="Q41" i="26"/>
  <c r="R41"/>
  <c r="S41"/>
  <c r="N41"/>
  <c r="D16" i="61"/>
  <c r="Q51" i="19"/>
  <c r="N51"/>
  <c r="S51"/>
  <c r="R51"/>
  <c r="P40" i="26"/>
  <c r="G15" i="61"/>
  <c r="R44" i="17"/>
  <c r="S44"/>
  <c r="Q44"/>
  <c r="N44"/>
  <c r="Q43" i="23"/>
  <c r="R43"/>
  <c r="N43"/>
  <c r="S43"/>
  <c r="Q38" i="26"/>
  <c r="S38"/>
  <c r="R38"/>
  <c r="N38"/>
  <c r="D13" i="61"/>
  <c r="P44" i="26"/>
  <c r="G19" i="61"/>
  <c r="Q35" i="24"/>
  <c r="N35"/>
  <c r="S35"/>
  <c r="H54"/>
  <c r="R35"/>
  <c r="H33" i="22"/>
  <c r="F54"/>
  <c r="K33"/>
  <c r="G8" i="61" s="1"/>
  <c r="I33" i="22"/>
  <c r="I54" s="1"/>
  <c r="J33"/>
  <c r="Q38" i="21"/>
  <c r="N38"/>
  <c r="R38"/>
  <c r="S38"/>
  <c r="P46" i="26"/>
  <c r="G21" i="61"/>
  <c r="Q49" i="26"/>
  <c r="S49"/>
  <c r="D24" i="61"/>
  <c r="R49" i="26"/>
  <c r="N49"/>
  <c r="Q40" i="19"/>
  <c r="S40"/>
  <c r="R40"/>
  <c r="N40"/>
  <c r="Q47" i="20"/>
  <c r="R47"/>
  <c r="S47"/>
  <c r="N47"/>
  <c r="H54"/>
  <c r="R33"/>
  <c r="Q33"/>
  <c r="N33"/>
  <c r="S33"/>
  <c r="G14" i="61"/>
  <c r="P39" i="26"/>
  <c r="F26" i="61"/>
  <c r="U51" i="26"/>
  <c r="Q26" i="61" s="1"/>
  <c r="I54" i="26"/>
  <c r="G25" i="61"/>
  <c r="P50" i="26"/>
  <c r="Q53" i="20"/>
  <c r="R53"/>
  <c r="S53"/>
  <c r="N53"/>
  <c r="Q47" i="27"/>
  <c r="R47"/>
  <c r="S47"/>
  <c r="N47"/>
  <c r="N33" i="18"/>
  <c r="S33"/>
  <c r="Q33"/>
  <c r="H54"/>
  <c r="R33"/>
  <c r="U36" i="26"/>
  <c r="Q11" i="61" s="1"/>
  <c r="F11"/>
  <c r="U42" i="26"/>
  <c r="Q17" i="61" s="1"/>
  <c r="F17"/>
  <c r="N47" i="22"/>
  <c r="R47"/>
  <c r="S47"/>
  <c r="Q47"/>
  <c r="Q45"/>
  <c r="S45"/>
  <c r="R45"/>
  <c r="N45"/>
  <c r="Q49" i="21"/>
  <c r="S49"/>
  <c r="R49"/>
  <c r="N49"/>
  <c r="R53" i="26"/>
  <c r="D28" i="61"/>
  <c r="P37" i="26"/>
  <c r="G12" i="61"/>
  <c r="F22"/>
  <c r="U47" i="26"/>
  <c r="Q22" i="61" s="1"/>
  <c r="R39" i="1"/>
  <c r="Q39"/>
  <c r="N39"/>
  <c r="S39"/>
  <c r="R43"/>
  <c r="N43"/>
  <c r="S43"/>
  <c r="Q43"/>
  <c r="Q46" i="27"/>
  <c r="S46"/>
  <c r="N46"/>
  <c r="R46"/>
  <c r="Q51" i="24"/>
  <c r="R51"/>
  <c r="S51"/>
  <c r="N51"/>
  <c r="N49" i="25"/>
  <c r="S49"/>
  <c r="R49"/>
  <c r="Q49"/>
  <c r="N49" i="18"/>
  <c r="S49"/>
  <c r="R49"/>
  <c r="Q49"/>
  <c r="Q46" i="24"/>
  <c r="R46"/>
  <c r="N46"/>
  <c r="S46"/>
  <c r="N51" i="25"/>
  <c r="S51"/>
  <c r="Q51"/>
  <c r="R51"/>
  <c r="N43" i="18"/>
  <c r="S43"/>
  <c r="R43"/>
  <c r="Q43"/>
  <c r="P34" i="17"/>
  <c r="K54"/>
  <c r="Q51" i="27"/>
  <c r="N51"/>
  <c r="S51"/>
  <c r="R51"/>
  <c r="N36" i="25"/>
  <c r="S36"/>
  <c r="R36"/>
  <c r="Q36"/>
  <c r="N36" i="18"/>
  <c r="S36"/>
  <c r="R36"/>
  <c r="Q36"/>
  <c r="R37" i="27"/>
  <c r="Q37"/>
  <c r="N37"/>
  <c r="S37"/>
  <c r="N38" i="25"/>
  <c r="S38"/>
  <c r="R38"/>
  <c r="Q38"/>
  <c r="N46"/>
  <c r="S46"/>
  <c r="R46"/>
  <c r="Q46"/>
  <c r="N34" i="18"/>
  <c r="S34"/>
  <c r="R34"/>
  <c r="Q34"/>
  <c r="N42"/>
  <c r="S42"/>
  <c r="Q42"/>
  <c r="R42"/>
  <c r="N48"/>
  <c r="S48"/>
  <c r="R48"/>
  <c r="Q48"/>
  <c r="S47" i="17"/>
  <c r="Q47"/>
  <c r="R47"/>
  <c r="N47"/>
  <c r="Q46" i="22"/>
  <c r="R46"/>
  <c r="N46"/>
  <c r="S46"/>
  <c r="S40" i="27"/>
  <c r="N40"/>
  <c r="R40"/>
  <c r="Q40"/>
  <c r="H54" i="1"/>
  <c r="V45" i="23"/>
  <c r="V39" i="21"/>
  <c r="P34" i="19"/>
  <c r="E25" i="61"/>
  <c r="I54" i="23"/>
  <c r="H54" i="19"/>
  <c r="V41" i="25"/>
  <c r="V37" i="18"/>
  <c r="E11" i="61"/>
  <c r="D15"/>
  <c r="U54" i="1"/>
  <c r="E12" i="61"/>
  <c r="D18"/>
  <c r="E22"/>
  <c r="Q37" i="24"/>
  <c r="G9" i="61"/>
  <c r="P50" i="19"/>
  <c r="V51" i="1"/>
  <c r="T63"/>
  <c r="P34" i="22"/>
  <c r="K54" i="25"/>
  <c r="V48" i="17"/>
  <c r="R30" i="61"/>
  <c r="J54" i="17"/>
  <c r="P40" i="23"/>
  <c r="X62" i="19"/>
  <c r="P35" i="23"/>
  <c r="P51" i="20"/>
  <c r="E10" i="61"/>
  <c r="G16"/>
  <c r="P37" i="23"/>
  <c r="J54"/>
  <c r="Q33" i="19"/>
  <c r="P49" i="20"/>
  <c r="V37" i="25"/>
  <c r="V45"/>
  <c r="V41" i="18"/>
  <c r="V50"/>
  <c r="Q39" i="26"/>
  <c r="Q33" i="23"/>
  <c r="P38" i="1"/>
  <c r="P37" i="21"/>
  <c r="E20" i="61"/>
  <c r="P37" i="19"/>
  <c r="P41"/>
  <c r="P44" i="20"/>
  <c r="P36" i="27"/>
  <c r="I54" i="17"/>
  <c r="Q46" i="23"/>
  <c r="P47" i="24"/>
  <c r="P33" i="18"/>
  <c r="Q63" i="27"/>
  <c r="X61" i="19"/>
  <c r="P43" i="24"/>
  <c r="Q28" i="61"/>
  <c r="F23"/>
  <c r="P43" i="19"/>
  <c r="P36" i="20"/>
  <c r="S63" i="1"/>
  <c r="P45" i="24"/>
  <c r="K54" i="21"/>
  <c r="V35"/>
  <c r="P36" i="25"/>
  <c r="P46" i="24"/>
  <c r="P39" i="18"/>
  <c r="M54" i="19"/>
  <c r="U34" i="26"/>
  <c r="Q9" i="61" s="1"/>
  <c r="F9"/>
  <c r="J54" i="19"/>
  <c r="U33"/>
  <c r="U54" s="1"/>
  <c r="Q48" i="24"/>
  <c r="N48"/>
  <c r="S48"/>
  <c r="R48"/>
  <c r="Q48" i="22"/>
  <c r="N48"/>
  <c r="S48"/>
  <c r="R48"/>
  <c r="Q34" i="21"/>
  <c r="N34"/>
  <c r="R34"/>
  <c r="S34"/>
  <c r="U49" i="26"/>
  <c r="Q24" i="61" s="1"/>
  <c r="F24"/>
  <c r="S53" i="17"/>
  <c r="N53"/>
  <c r="R53"/>
  <c r="Q53"/>
  <c r="Q53" i="19"/>
  <c r="R53"/>
  <c r="N53"/>
  <c r="S53"/>
  <c r="Q38"/>
  <c r="R38"/>
  <c r="N38"/>
  <c r="S38"/>
  <c r="U43" i="26"/>
  <c r="Q18" i="61" s="1"/>
  <c r="F18"/>
  <c r="S63" i="26"/>
  <c r="U63"/>
  <c r="T63"/>
  <c r="R63"/>
  <c r="W63"/>
  <c r="Q63"/>
  <c r="Q46" i="20"/>
  <c r="N46"/>
  <c r="S46"/>
  <c r="R46"/>
  <c r="P36" i="26"/>
  <c r="G11" i="61"/>
  <c r="R37" i="20"/>
  <c r="Q37"/>
  <c r="N37"/>
  <c r="S37"/>
  <c r="F12" i="61"/>
  <c r="U37" i="26"/>
  <c r="G20" i="61"/>
  <c r="P45" i="26"/>
  <c r="Q37" i="19"/>
  <c r="R37"/>
  <c r="N37"/>
  <c r="S37"/>
  <c r="R50" i="20"/>
  <c r="Q50"/>
  <c r="S50"/>
  <c r="N50"/>
  <c r="Q51" i="21"/>
  <c r="N51"/>
  <c r="S51"/>
  <c r="R51"/>
  <c r="Q45"/>
  <c r="R45"/>
  <c r="S45"/>
  <c r="N45"/>
  <c r="R50" i="19"/>
  <c r="Q50"/>
  <c r="S50"/>
  <c r="N50"/>
  <c r="Q53" i="27"/>
  <c r="R53"/>
  <c r="N53"/>
  <c r="S53"/>
  <c r="R34" i="23"/>
  <c r="S34"/>
  <c r="Q34"/>
  <c r="N34"/>
  <c r="Q34" i="26"/>
  <c r="R34"/>
  <c r="D9" i="61"/>
  <c r="N34" i="26"/>
  <c r="S34"/>
  <c r="Q33"/>
  <c r="H54"/>
  <c r="R33"/>
  <c r="N33"/>
  <c r="S33"/>
  <c r="U46"/>
  <c r="Q21" i="61" s="1"/>
  <c r="F21"/>
  <c r="R38" i="23"/>
  <c r="S38"/>
  <c r="Q38"/>
  <c r="N38"/>
  <c r="Q48"/>
  <c r="N48"/>
  <c r="S48"/>
  <c r="R48"/>
  <c r="U35" i="26"/>
  <c r="Q10" i="61" s="1"/>
  <c r="F10"/>
  <c r="N33" i="25"/>
  <c r="S33"/>
  <c r="Q33"/>
  <c r="H54"/>
  <c r="R33"/>
  <c r="P42" i="26"/>
  <c r="G17" i="61"/>
  <c r="R46" i="17"/>
  <c r="Q46"/>
  <c r="N46"/>
  <c r="S46"/>
  <c r="E28" i="61"/>
  <c r="Q53" i="26"/>
  <c r="N47"/>
  <c r="R47"/>
  <c r="Q47"/>
  <c r="S47"/>
  <c r="D22" i="61"/>
  <c r="S44" i="20"/>
  <c r="R44"/>
  <c r="Q44"/>
  <c r="N44"/>
  <c r="R35" i="1"/>
  <c r="S35"/>
  <c r="Q35"/>
  <c r="N35"/>
  <c r="Q38" i="27"/>
  <c r="S38"/>
  <c r="R38"/>
  <c r="N38"/>
  <c r="R50" i="17"/>
  <c r="S50"/>
  <c r="N50"/>
  <c r="Q50"/>
  <c r="Q42" i="24"/>
  <c r="R42"/>
  <c r="S42"/>
  <c r="N42"/>
  <c r="N42" i="25"/>
  <c r="S42"/>
  <c r="Q42"/>
  <c r="R42"/>
  <c r="N38" i="18"/>
  <c r="S38"/>
  <c r="R38"/>
  <c r="Q38"/>
  <c r="S43" i="19"/>
  <c r="N43"/>
  <c r="R43"/>
  <c r="Q43"/>
  <c r="S36" i="20"/>
  <c r="R36"/>
  <c r="Q36"/>
  <c r="N36"/>
  <c r="N43" i="25"/>
  <c r="S43"/>
  <c r="R43"/>
  <c r="Q43"/>
  <c r="Q51" i="22"/>
  <c r="R51"/>
  <c r="S51"/>
  <c r="N51"/>
  <c r="Q35"/>
  <c r="N35"/>
  <c r="S35"/>
  <c r="R35"/>
  <c r="X61" i="1"/>
  <c r="F15" i="61"/>
  <c r="U40" i="26"/>
  <c r="Q15" i="61" s="1"/>
  <c r="U44" i="26"/>
  <c r="Q19" i="61" s="1"/>
  <c r="F19"/>
  <c r="M54" i="23"/>
  <c r="I22" i="61"/>
  <c r="Q39" i="24"/>
  <c r="N39"/>
  <c r="R39"/>
  <c r="S39"/>
  <c r="Q39" i="22"/>
  <c r="N39"/>
  <c r="R39"/>
  <c r="S39"/>
  <c r="Q42" i="21"/>
  <c r="N42"/>
  <c r="R42"/>
  <c r="S42"/>
  <c r="Q46" i="26"/>
  <c r="N46"/>
  <c r="S46"/>
  <c r="D21" i="61"/>
  <c r="R46" i="26"/>
  <c r="N44" i="23"/>
  <c r="S44"/>
  <c r="R44"/>
  <c r="Q44"/>
  <c r="Q53"/>
  <c r="N53"/>
  <c r="S53"/>
  <c r="R53"/>
  <c r="Q47" i="19"/>
  <c r="R47"/>
  <c r="S47"/>
  <c r="N47"/>
  <c r="U33" i="27"/>
  <c r="U54" s="1"/>
  <c r="J54"/>
  <c r="Q35" i="23"/>
  <c r="S35"/>
  <c r="R35"/>
  <c r="N35"/>
  <c r="Q36" i="19"/>
  <c r="S36"/>
  <c r="R36"/>
  <c r="N36"/>
  <c r="U33" i="20"/>
  <c r="U54" s="1"/>
  <c r="J54"/>
  <c r="R46" i="1"/>
  <c r="N46"/>
  <c r="Q46"/>
  <c r="S46"/>
  <c r="U39" i="26"/>
  <c r="Q14" i="61" s="1"/>
  <c r="F14"/>
  <c r="K54" i="26"/>
  <c r="P33"/>
  <c r="U33"/>
  <c r="J54"/>
  <c r="P33" i="23"/>
  <c r="K54"/>
  <c r="S50"/>
  <c r="R50"/>
  <c r="N50"/>
  <c r="Q50"/>
  <c r="Q34" i="20"/>
  <c r="N34"/>
  <c r="S34"/>
  <c r="R34"/>
  <c r="Q42"/>
  <c r="N42"/>
  <c r="S42"/>
  <c r="R42"/>
  <c r="R45"/>
  <c r="Q45"/>
  <c r="N45"/>
  <c r="S45"/>
  <c r="R42" i="1"/>
  <c r="Q42"/>
  <c r="N42"/>
  <c r="S42"/>
  <c r="R45" i="27"/>
  <c r="Q45"/>
  <c r="N45"/>
  <c r="S45"/>
  <c r="N47" i="24"/>
  <c r="R47"/>
  <c r="S47"/>
  <c r="Q47"/>
  <c r="Q45" i="26"/>
  <c r="R45"/>
  <c r="S45"/>
  <c r="D20" i="61"/>
  <c r="N45" i="26"/>
  <c r="U45"/>
  <c r="Q20" i="61" s="1"/>
  <c r="F20"/>
  <c r="P47" i="26"/>
  <c r="G22" i="61"/>
  <c r="R42" i="23"/>
  <c r="N42"/>
  <c r="S42"/>
  <c r="Q42"/>
  <c r="P33" i="1"/>
  <c r="K54"/>
  <c r="Q42" i="27"/>
  <c r="S42"/>
  <c r="R42"/>
  <c r="N42"/>
  <c r="N40" i="25"/>
  <c r="S40"/>
  <c r="R40"/>
  <c r="Q40"/>
  <c r="N40" i="18"/>
  <c r="S40"/>
  <c r="R40"/>
  <c r="Q40"/>
  <c r="Q33" i="21"/>
  <c r="R33"/>
  <c r="N33"/>
  <c r="S33"/>
  <c r="H54"/>
  <c r="Q41"/>
  <c r="R41"/>
  <c r="N41"/>
  <c r="S41"/>
  <c r="Q50"/>
  <c r="R50"/>
  <c r="N50"/>
  <c r="S50"/>
  <c r="R42" i="17"/>
  <c r="S42"/>
  <c r="Q42"/>
  <c r="N42"/>
  <c r="R63" i="18"/>
  <c r="Q63"/>
  <c r="Q45" i="24"/>
  <c r="S45"/>
  <c r="R45"/>
  <c r="N45"/>
  <c r="U37"/>
  <c r="U54" s="1"/>
  <c r="J54"/>
  <c r="N44" i="18"/>
  <c r="S44"/>
  <c r="R44"/>
  <c r="Q44"/>
  <c r="P44"/>
  <c r="R50" i="27"/>
  <c r="S50"/>
  <c r="Q50"/>
  <c r="N50"/>
  <c r="S49"/>
  <c r="R49"/>
  <c r="Q49"/>
  <c r="N49"/>
  <c r="N35" i="25"/>
  <c r="S35"/>
  <c r="R35"/>
  <c r="Q35"/>
  <c r="N39"/>
  <c r="S39"/>
  <c r="R39"/>
  <c r="Q39"/>
  <c r="N35" i="18"/>
  <c r="S35"/>
  <c r="R35"/>
  <c r="Q35"/>
  <c r="N39"/>
  <c r="S39"/>
  <c r="R39"/>
  <c r="Q39"/>
  <c r="N53" i="21"/>
  <c r="R53"/>
  <c r="Q53"/>
  <c r="S53"/>
  <c r="P51" i="23"/>
  <c r="J54" i="1"/>
  <c r="V49" i="19"/>
  <c r="V41" i="27"/>
  <c r="I54" i="18"/>
  <c r="I54" i="27"/>
  <c r="I54" i="20"/>
  <c r="B30" i="61"/>
  <c r="G13"/>
  <c r="K22"/>
  <c r="P39" i="23"/>
  <c r="V50" i="25"/>
  <c r="V45" i="18"/>
  <c r="H54" i="23"/>
  <c r="P48" i="24"/>
  <c r="J54" i="25"/>
  <c r="P45" i="21"/>
  <c r="K54" i="24"/>
  <c r="I54" i="21"/>
  <c r="G23" i="61"/>
  <c r="P38" i="17"/>
  <c r="T54" i="25"/>
  <c r="P50" i="20"/>
  <c r="P51" i="18"/>
  <c r="V41" i="22"/>
  <c r="P34" i="27"/>
  <c r="V41" i="24"/>
  <c r="P46" i="19"/>
  <c r="P46" i="20"/>
  <c r="E24" i="61"/>
  <c r="P51" i="26"/>
  <c r="P48" i="23"/>
  <c r="K54" i="19"/>
  <c r="V44"/>
  <c r="K54" i="27"/>
  <c r="P34" i="23"/>
  <c r="P37" i="20"/>
  <c r="P45" i="19"/>
  <c r="P41" i="26"/>
  <c r="U54" i="23"/>
  <c r="D14" i="61"/>
  <c r="E17"/>
  <c r="P41" i="23"/>
  <c r="P50" i="1"/>
  <c r="P48" i="22"/>
  <c r="J54" i="18"/>
  <c r="P38" i="24"/>
  <c r="P38" i="22"/>
  <c r="G28" i="61"/>
  <c r="V40" i="1"/>
  <c r="H54" i="27"/>
  <c r="O54" i="25"/>
  <c r="G63" s="1"/>
  <c r="B39" i="61" s="1"/>
  <c r="K54" i="18"/>
  <c r="T63"/>
  <c r="P46" i="21"/>
  <c r="P46" i="27"/>
  <c r="P51" i="22"/>
  <c r="K54" i="20"/>
  <c r="P40"/>
  <c r="P34" i="25"/>
  <c r="P42"/>
  <c r="P48"/>
  <c r="P38" i="18"/>
  <c r="P46"/>
  <c r="Q23" i="61"/>
  <c r="P43" i="25"/>
  <c r="V44" i="1"/>
  <c r="P33" i="25"/>
  <c r="S63" i="18"/>
  <c r="P49" i="21"/>
  <c r="P40" i="25"/>
  <c r="P49"/>
  <c r="U63" i="18"/>
  <c r="P37" i="22"/>
  <c r="V53" i="1" l="1"/>
  <c r="K30" i="61"/>
  <c r="V53" i="18"/>
  <c r="X63" i="24"/>
  <c r="X63" i="20"/>
  <c r="V39" i="19"/>
  <c r="V43" i="17"/>
  <c r="V34" i="24"/>
  <c r="V44"/>
  <c r="V33" i="17"/>
  <c r="V40" i="24"/>
  <c r="V34" i="1"/>
  <c r="V43" i="27"/>
  <c r="V36" i="23"/>
  <c r="V35" i="20"/>
  <c r="V49" i="17"/>
  <c r="V44" i="22"/>
  <c r="V35" i="27"/>
  <c r="V49" i="22"/>
  <c r="V42" i="19"/>
  <c r="V49" i="24"/>
  <c r="V37" i="1"/>
  <c r="V48" i="27"/>
  <c r="V39" i="17"/>
  <c r="X63" i="22"/>
  <c r="V36"/>
  <c r="V39" i="20"/>
  <c r="V49" i="1"/>
  <c r="V51" i="17"/>
  <c r="V35"/>
  <c r="V48" i="19"/>
  <c r="V43" i="20"/>
  <c r="P30" i="61"/>
  <c r="V41" i="1"/>
  <c r="V35" i="19"/>
  <c r="E8" i="61"/>
  <c r="X63" i="19"/>
  <c r="V40" i="22"/>
  <c r="V53" i="24"/>
  <c r="X63" i="17"/>
  <c r="P54" i="24"/>
  <c r="M18" i="61"/>
  <c r="V48" i="20"/>
  <c r="R54" i="1"/>
  <c r="I30" i="61"/>
  <c r="V48" i="26"/>
  <c r="J23" i="61"/>
  <c r="Q54" i="1"/>
  <c r="N15" i="61"/>
  <c r="X63" i="1"/>
  <c r="V48" i="21"/>
  <c r="V41" i="17"/>
  <c r="V41" i="23"/>
  <c r="M15" i="61"/>
  <c r="V42" i="20"/>
  <c r="V34"/>
  <c r="V40" i="26"/>
  <c r="V33" i="19"/>
  <c r="V33" i="24"/>
  <c r="V36"/>
  <c r="Q12" i="61"/>
  <c r="O15"/>
  <c r="S54" i="23"/>
  <c r="Q54" i="27"/>
  <c r="S54" i="17"/>
  <c r="V53"/>
  <c r="V37" i="27"/>
  <c r="P54" i="17"/>
  <c r="V51" i="25"/>
  <c r="O18" i="61"/>
  <c r="V39" i="1"/>
  <c r="V43" i="22"/>
  <c r="O11" i="61"/>
  <c r="X63" i="21"/>
  <c r="P54" i="19"/>
  <c r="V49" i="27"/>
  <c r="V50"/>
  <c r="R54" i="24"/>
  <c r="V47" i="19"/>
  <c r="N23" i="61"/>
  <c r="V34" i="23"/>
  <c r="V34" i="21"/>
  <c r="V48" i="22"/>
  <c r="V48" i="24"/>
  <c r="P54" i="20"/>
  <c r="V37" i="24"/>
  <c r="N18" i="61"/>
  <c r="V44" i="27"/>
  <c r="V36"/>
  <c r="V51" i="18"/>
  <c r="V34" i="22"/>
  <c r="V39" i="27"/>
  <c r="V45" i="1"/>
  <c r="L9" i="61"/>
  <c r="V50" i="17"/>
  <c r="O23" i="61"/>
  <c r="V43" i="26"/>
  <c r="V46" i="23"/>
  <c r="L13" i="61"/>
  <c r="V46" i="22"/>
  <c r="V43" i="18"/>
  <c r="V46" i="27"/>
  <c r="V47" i="22"/>
  <c r="S54" i="18"/>
  <c r="V47" i="23"/>
  <c r="V46" i="21"/>
  <c r="R54" i="19"/>
  <c r="N14" i="61"/>
  <c r="L16"/>
  <c r="L23"/>
  <c r="O14"/>
  <c r="V42" i="17"/>
  <c r="V46" i="1"/>
  <c r="V36" i="19"/>
  <c r="V35" i="23"/>
  <c r="V53"/>
  <c r="V44"/>
  <c r="V42" i="21"/>
  <c r="V39" i="22"/>
  <c r="V39" i="24"/>
  <c r="M23" i="61"/>
  <c r="R54" i="23"/>
  <c r="P54" i="21"/>
  <c r="R54" i="27"/>
  <c r="V40" i="20"/>
  <c r="Q54" i="17"/>
  <c r="R54"/>
  <c r="N12" i="61"/>
  <c r="V37" i="17"/>
  <c r="V33" i="21"/>
  <c r="N54"/>
  <c r="G64" s="1"/>
  <c r="R54" i="26"/>
  <c r="X63"/>
  <c r="N33" i="22"/>
  <c r="J8" i="61" s="1"/>
  <c r="S33" i="22"/>
  <c r="S54" s="1"/>
  <c r="Q33"/>
  <c r="Q54" s="1"/>
  <c r="H54"/>
  <c r="R33"/>
  <c r="R54" s="1"/>
  <c r="V35" i="24"/>
  <c r="N54"/>
  <c r="G64" s="1"/>
  <c r="V33" i="26"/>
  <c r="N54"/>
  <c r="V33" i="20"/>
  <c r="N54"/>
  <c r="G64" s="1"/>
  <c r="V49" i="26"/>
  <c r="J24" i="61"/>
  <c r="V37" i="26"/>
  <c r="J12" i="61"/>
  <c r="R63" i="25"/>
  <c r="Q63"/>
  <c r="W63"/>
  <c r="S63"/>
  <c r="U63"/>
  <c r="T63"/>
  <c r="V45" i="26"/>
  <c r="J20" i="61"/>
  <c r="P54" i="26"/>
  <c r="J22" i="61"/>
  <c r="V47" i="26"/>
  <c r="S54"/>
  <c r="V33" i="18"/>
  <c r="N54"/>
  <c r="G64" s="1"/>
  <c r="V38" i="26"/>
  <c r="J13" i="61"/>
  <c r="V44" i="26"/>
  <c r="J19" i="61"/>
  <c r="V34" i="17"/>
  <c r="N54"/>
  <c r="G64" s="1"/>
  <c r="V42" i="26"/>
  <c r="J17" i="61"/>
  <c r="N20"/>
  <c r="Q54" i="25"/>
  <c r="V45" i="21"/>
  <c r="V50" i="20"/>
  <c r="L20" i="61"/>
  <c r="J14"/>
  <c r="L14"/>
  <c r="N24"/>
  <c r="M13"/>
  <c r="O19"/>
  <c r="V43" i="24"/>
  <c r="N10" i="61"/>
  <c r="M11"/>
  <c r="V39" i="18"/>
  <c r="V39" i="25"/>
  <c r="V50" i="21"/>
  <c r="V41"/>
  <c r="V42" i="1"/>
  <c r="J28" i="61"/>
  <c r="O21"/>
  <c r="V51" i="22"/>
  <c r="V42" i="24"/>
  <c r="V38" i="23"/>
  <c r="M9" i="61"/>
  <c r="V53" i="27"/>
  <c r="V37" i="20"/>
  <c r="N54" i="23"/>
  <c r="G64" s="1"/>
  <c r="V53" i="19"/>
  <c r="P54" i="18"/>
  <c r="P54" i="27"/>
  <c r="V51" i="24"/>
  <c r="V40" i="19"/>
  <c r="S54" i="24"/>
  <c r="O13" i="61"/>
  <c r="V33" i="27"/>
  <c r="O25" i="61"/>
  <c r="V46" i="19"/>
  <c r="V53" i="22"/>
  <c r="V37" i="21"/>
  <c r="S54" i="27"/>
  <c r="V47" i="1"/>
  <c r="V37" i="23"/>
  <c r="P54" i="25"/>
  <c r="L26" i="61"/>
  <c r="R54" i="21"/>
  <c r="M20" i="61"/>
  <c r="V47" i="24"/>
  <c r="V50" i="23"/>
  <c r="P54"/>
  <c r="N54" i="1"/>
  <c r="G64" s="1"/>
  <c r="N21" i="61"/>
  <c r="M21"/>
  <c r="V35" i="22"/>
  <c r="V43" i="19"/>
  <c r="V38" i="27"/>
  <c r="V35" i="1"/>
  <c r="V44" i="20"/>
  <c r="V46" i="17"/>
  <c r="L17" i="61"/>
  <c r="S54" i="25"/>
  <c r="V48" i="23"/>
  <c r="V37" i="19"/>
  <c r="V39" i="26"/>
  <c r="V40" i="27"/>
  <c r="V51"/>
  <c r="V43" i="1"/>
  <c r="V49" i="21"/>
  <c r="V45" i="22"/>
  <c r="R54" i="18"/>
  <c r="E30" i="61"/>
  <c r="R54" i="20"/>
  <c r="L21" i="61"/>
  <c r="Q54" i="24"/>
  <c r="V44" i="17"/>
  <c r="V51" i="19"/>
  <c r="O16" i="61"/>
  <c r="M19"/>
  <c r="V46" i="18"/>
  <c r="V48" i="25"/>
  <c r="V34"/>
  <c r="V41" i="20"/>
  <c r="V49" i="23"/>
  <c r="V40"/>
  <c r="N25" i="61"/>
  <c r="S54" i="19"/>
  <c r="V37" i="22"/>
  <c r="V42"/>
  <c r="V44" i="25"/>
  <c r="V34" i="27"/>
  <c r="V41" i="19"/>
  <c r="M12" i="61"/>
  <c r="V38" i="20"/>
  <c r="V39" i="23"/>
  <c r="O26" i="61"/>
  <c r="M26"/>
  <c r="O10"/>
  <c r="V50" i="1"/>
  <c r="P54"/>
  <c r="V33"/>
  <c r="U54" i="26"/>
  <c r="V46"/>
  <c r="J21" i="61"/>
  <c r="V34" i="26"/>
  <c r="J9" i="61"/>
  <c r="U33" i="22"/>
  <c r="U54" s="1"/>
  <c r="J54"/>
  <c r="V41" i="26"/>
  <c r="J16" i="61"/>
  <c r="V50" i="26"/>
  <c r="J25" i="61"/>
  <c r="V51" i="26"/>
  <c r="J26" i="61"/>
  <c r="X63" i="23"/>
  <c r="X63" i="18"/>
  <c r="V53" i="26"/>
  <c r="M28" i="61"/>
  <c r="V33" i="25"/>
  <c r="N54"/>
  <c r="G64" s="1"/>
  <c r="G65" s="1"/>
  <c r="Q54" i="26"/>
  <c r="X63" i="27"/>
  <c r="P33" i="22"/>
  <c r="P54" s="1"/>
  <c r="K54"/>
  <c r="V35" i="26"/>
  <c r="J10" i="61"/>
  <c r="V36" i="26"/>
  <c r="J11" i="61"/>
  <c r="V44" i="18"/>
  <c r="N22" i="61"/>
  <c r="M14"/>
  <c r="N28"/>
  <c r="Q54" i="20"/>
  <c r="M17" i="61"/>
  <c r="N26"/>
  <c r="N11"/>
  <c r="V53" i="21"/>
  <c r="V35" i="18"/>
  <c r="V35" i="25"/>
  <c r="V45" i="24"/>
  <c r="S54" i="21"/>
  <c r="V42" i="27"/>
  <c r="V42" i="23"/>
  <c r="O20" i="61"/>
  <c r="V45" i="27"/>
  <c r="V45" i="20"/>
  <c r="G30" i="61"/>
  <c r="V36" i="20"/>
  <c r="S54" i="1"/>
  <c r="M22" i="61"/>
  <c r="O9"/>
  <c r="L11"/>
  <c r="V38" i="19"/>
  <c r="Q54"/>
  <c r="V47" i="17"/>
  <c r="Q54" i="18"/>
  <c r="V47" i="20"/>
  <c r="M24" i="61"/>
  <c r="L19"/>
  <c r="M16"/>
  <c r="N19"/>
  <c r="L18"/>
  <c r="V34" i="19"/>
  <c r="O17" i="61"/>
  <c r="M10"/>
  <c r="V45" i="19"/>
  <c r="V51" i="20"/>
  <c r="Q54" i="21"/>
  <c r="V40" i="18"/>
  <c r="V40" i="25"/>
  <c r="L22" i="61"/>
  <c r="J15"/>
  <c r="N54" i="19"/>
  <c r="G64" s="1"/>
  <c r="F8" i="61"/>
  <c r="F30" s="1"/>
  <c r="O28"/>
  <c r="V43" i="25"/>
  <c r="V38" i="18"/>
  <c r="V42" i="25"/>
  <c r="O22" i="61"/>
  <c r="R54" i="25"/>
  <c r="D8" i="61"/>
  <c r="D30" s="1"/>
  <c r="N9"/>
  <c r="V50" i="19"/>
  <c r="V51" i="21"/>
  <c r="J18" i="61"/>
  <c r="V33" i="23"/>
  <c r="V46" i="20"/>
  <c r="Q54" i="23"/>
  <c r="V48" i="18"/>
  <c r="V42"/>
  <c r="V34"/>
  <c r="V46" i="25"/>
  <c r="V38"/>
  <c r="V36" i="18"/>
  <c r="V36" i="25"/>
  <c r="V46" i="24"/>
  <c r="V49" i="18"/>
  <c r="V49" i="25"/>
  <c r="L12" i="61"/>
  <c r="V47" i="27"/>
  <c r="V53" i="20"/>
  <c r="L25" i="61"/>
  <c r="S54" i="20"/>
  <c r="O24" i="61"/>
  <c r="V38" i="21"/>
  <c r="N13" i="61"/>
  <c r="V43" i="23"/>
  <c r="L15" i="61"/>
  <c r="N16"/>
  <c r="N54" i="27"/>
  <c r="G64" s="1"/>
  <c r="L24" i="61"/>
  <c r="V38" i="1"/>
  <c r="V49" i="20"/>
  <c r="M25" i="61"/>
  <c r="V38" i="17"/>
  <c r="V38" i="22"/>
  <c r="V38" i="24"/>
  <c r="O12" i="61"/>
  <c r="N17"/>
  <c r="L10"/>
  <c r="V51" i="23"/>
  <c r="S23" i="61" l="1"/>
  <c r="S10"/>
  <c r="S21"/>
  <c r="S15"/>
  <c r="V54" i="19"/>
  <c r="S18" i="61"/>
  <c r="V54" i="23"/>
  <c r="O8" i="61"/>
  <c r="S64" i="26"/>
  <c r="S65" s="1"/>
  <c r="U64"/>
  <c r="U65" s="1"/>
  <c r="R64"/>
  <c r="R65" s="1"/>
  <c r="W64"/>
  <c r="W65" s="1"/>
  <c r="Q64"/>
  <c r="T64"/>
  <c r="T65" s="1"/>
  <c r="T64" i="24"/>
  <c r="T65" s="1"/>
  <c r="S64"/>
  <c r="S65" s="1"/>
  <c r="R64"/>
  <c r="R65" s="1"/>
  <c r="Q64"/>
  <c r="U64"/>
  <c r="U65" s="1"/>
  <c r="G65"/>
  <c r="W64"/>
  <c r="W65" s="1"/>
  <c r="R64" i="27"/>
  <c r="R65" s="1"/>
  <c r="Q64"/>
  <c r="U64"/>
  <c r="U65" s="1"/>
  <c r="S64"/>
  <c r="S65" s="1"/>
  <c r="T64"/>
  <c r="T65" s="1"/>
  <c r="W64"/>
  <c r="W65" s="1"/>
  <c r="G65"/>
  <c r="X63" i="25"/>
  <c r="R64" i="17"/>
  <c r="R65" s="1"/>
  <c r="U64"/>
  <c r="U65" s="1"/>
  <c r="T64"/>
  <c r="T65" s="1"/>
  <c r="Q64"/>
  <c r="G65"/>
  <c r="S64"/>
  <c r="S65" s="1"/>
  <c r="W64"/>
  <c r="W65" s="1"/>
  <c r="S64" i="18"/>
  <c r="S65" s="1"/>
  <c r="W64"/>
  <c r="W65" s="1"/>
  <c r="U64"/>
  <c r="U65" s="1"/>
  <c r="T64"/>
  <c r="T65" s="1"/>
  <c r="Q64"/>
  <c r="R64"/>
  <c r="R65" s="1"/>
  <c r="G65"/>
  <c r="N54" i="22"/>
  <c r="G64" s="1"/>
  <c r="V33"/>
  <c r="V54" s="1"/>
  <c r="V54" i="25"/>
  <c r="S26" i="61"/>
  <c r="M8"/>
  <c r="M30" s="1"/>
  <c r="V54" i="17"/>
  <c r="S19" i="61"/>
  <c r="V54" i="18"/>
  <c r="L8" i="61"/>
  <c r="L30" s="1"/>
  <c r="J30"/>
  <c r="S11"/>
  <c r="S28"/>
  <c r="S25"/>
  <c r="S9"/>
  <c r="V54" i="27"/>
  <c r="S22" i="61"/>
  <c r="S12"/>
  <c r="S24"/>
  <c r="V54" i="20"/>
  <c r="N8" i="61"/>
  <c r="N30" s="1"/>
  <c r="V54" i="21"/>
  <c r="S64" i="25"/>
  <c r="S65" s="1"/>
  <c r="W64"/>
  <c r="W65" s="1"/>
  <c r="U64"/>
  <c r="U65" s="1"/>
  <c r="T64"/>
  <c r="T65" s="1"/>
  <c r="R64"/>
  <c r="R65" s="1"/>
  <c r="Q64"/>
  <c r="R64" i="19"/>
  <c r="R65" s="1"/>
  <c r="Q64"/>
  <c r="U64"/>
  <c r="U65" s="1"/>
  <c r="S64"/>
  <c r="S65" s="1"/>
  <c r="T64"/>
  <c r="T65" s="1"/>
  <c r="W64"/>
  <c r="W65" s="1"/>
  <c r="G65"/>
  <c r="R64" i="1"/>
  <c r="R65" s="1"/>
  <c r="Q64"/>
  <c r="T64"/>
  <c r="T65" s="1"/>
  <c r="S64"/>
  <c r="S65" s="1"/>
  <c r="W64"/>
  <c r="W65" s="1"/>
  <c r="U64"/>
  <c r="U65" s="1"/>
  <c r="G65"/>
  <c r="S64" i="23"/>
  <c r="S65" s="1"/>
  <c r="R64"/>
  <c r="R65" s="1"/>
  <c r="Q64"/>
  <c r="W64"/>
  <c r="W65" s="1"/>
  <c r="U64"/>
  <c r="U65" s="1"/>
  <c r="T64"/>
  <c r="T65" s="1"/>
  <c r="G65"/>
  <c r="R64" i="20"/>
  <c r="R65" s="1"/>
  <c r="Q64"/>
  <c r="U64"/>
  <c r="U65" s="1"/>
  <c r="S64"/>
  <c r="S65" s="1"/>
  <c r="G65"/>
  <c r="W64"/>
  <c r="W65" s="1"/>
  <c r="T64"/>
  <c r="T65" s="1"/>
  <c r="V54" i="26"/>
  <c r="T64" i="21"/>
  <c r="T65" s="1"/>
  <c r="S64"/>
  <c r="S65" s="1"/>
  <c r="W64"/>
  <c r="W65" s="1"/>
  <c r="R64"/>
  <c r="R65" s="1"/>
  <c r="Q64"/>
  <c r="G65"/>
  <c r="U64"/>
  <c r="U65" s="1"/>
  <c r="O30" i="61"/>
  <c r="S14"/>
  <c r="Q8"/>
  <c r="Q30" s="1"/>
  <c r="V54" i="1"/>
  <c r="S17" i="61"/>
  <c r="S13"/>
  <c r="S20"/>
  <c r="V54" i="24"/>
  <c r="S8" i="61" l="1"/>
  <c r="S30" s="1"/>
  <c r="X64" i="21"/>
  <c r="X65" s="1"/>
  <c r="Q65"/>
  <c r="X64" i="20"/>
  <c r="X65" s="1"/>
  <c r="Q65"/>
  <c r="X64" i="19"/>
  <c r="X65" s="1"/>
  <c r="Q65"/>
  <c r="X64" i="27"/>
  <c r="X65" s="1"/>
  <c r="Q65"/>
  <c r="E41" i="61"/>
  <c r="X64" i="26"/>
  <c r="X65" s="1"/>
  <c r="Q65"/>
  <c r="T64" i="22"/>
  <c r="T65" s="1"/>
  <c r="F41" i="61" s="1"/>
  <c r="R64" i="22"/>
  <c r="R65" s="1"/>
  <c r="D41" i="61" s="1"/>
  <c r="S64" i="22"/>
  <c r="S65" s="1"/>
  <c r="W64"/>
  <c r="W65" s="1"/>
  <c r="I41" i="61" s="1"/>
  <c r="G65" i="22"/>
  <c r="Q64"/>
  <c r="U64"/>
  <c r="U65" s="1"/>
  <c r="G41" i="61" s="1"/>
  <c r="X64" i="23"/>
  <c r="X65" s="1"/>
  <c r="Q65"/>
  <c r="X64" i="1"/>
  <c r="X65" s="1"/>
  <c r="Q65"/>
  <c r="X64" i="18"/>
  <c r="X65" s="1"/>
  <c r="Q65"/>
  <c r="X64" i="17"/>
  <c r="X65" s="1"/>
  <c r="Q65"/>
  <c r="X64" i="24"/>
  <c r="X65" s="1"/>
  <c r="Q65"/>
  <c r="X64" i="25"/>
  <c r="X65" s="1"/>
  <c r="B40" i="61"/>
  <c r="B41" s="1"/>
  <c r="Q65" i="25"/>
  <c r="X64" i="22" l="1"/>
  <c r="X65" s="1"/>
  <c r="J41" i="61" s="1"/>
  <c r="Q65" i="22"/>
  <c r="C41" i="61" s="1"/>
</calcChain>
</file>

<file path=xl/comments1.xml><?xml version="1.0" encoding="utf-8"?>
<comments xmlns="http://schemas.openxmlformats.org/spreadsheetml/2006/main">
  <authors>
    <author>Bojana Bajzelj</author>
  </authors>
  <commentList>
    <comment ref="D61" authorId="0">
      <text>
        <r>
          <rPr>
            <b/>
            <sz val="9"/>
            <color indexed="81"/>
            <rFont val="Tahoma"/>
            <family val="2"/>
          </rPr>
          <t>Bojana Bajzelj:</t>
        </r>
        <r>
          <rPr>
            <sz val="9"/>
            <color indexed="81"/>
            <rFont val="Tahoma"/>
            <family val="2"/>
          </rPr>
          <t xml:space="preserve">
Uderground residue (check Wirsenius)</t>
        </r>
      </text>
    </comment>
  </commentList>
</comments>
</file>

<file path=xl/comments2.xml><?xml version="1.0" encoding="utf-8"?>
<comments xmlns="http://schemas.openxmlformats.org/spreadsheetml/2006/main">
  <authors>
    <author>Bojana Bajzelj</author>
  </authors>
  <commentList>
    <comment ref="D61" authorId="0">
      <text>
        <r>
          <rPr>
            <b/>
            <sz val="9"/>
            <color indexed="81"/>
            <rFont val="Tahoma"/>
            <family val="2"/>
          </rPr>
          <t>Bojana Bajzelj:</t>
        </r>
        <r>
          <rPr>
            <sz val="9"/>
            <color indexed="81"/>
            <rFont val="Tahoma"/>
            <family val="2"/>
          </rPr>
          <t xml:space="preserve">
Uderground residue (check Wirsenius)</t>
        </r>
      </text>
    </comment>
  </commentList>
</comments>
</file>

<file path=xl/comments3.xml><?xml version="1.0" encoding="utf-8"?>
<comments xmlns="http://schemas.openxmlformats.org/spreadsheetml/2006/main">
  <authors>
    <author>Bojana Bajzelj</author>
  </authors>
  <commentList>
    <comment ref="D61" authorId="0">
      <text>
        <r>
          <rPr>
            <b/>
            <sz val="9"/>
            <color indexed="81"/>
            <rFont val="Tahoma"/>
            <family val="2"/>
          </rPr>
          <t>Bojana Bajzelj:</t>
        </r>
        <r>
          <rPr>
            <sz val="9"/>
            <color indexed="81"/>
            <rFont val="Tahoma"/>
            <family val="2"/>
          </rPr>
          <t xml:space="preserve">
Uderground residue (check Wirsenius)</t>
        </r>
      </text>
    </comment>
  </commentList>
</comments>
</file>

<file path=xl/comments4.xml><?xml version="1.0" encoding="utf-8"?>
<comments xmlns="http://schemas.openxmlformats.org/spreadsheetml/2006/main">
  <authors>
    <author>Bojana Bajzelj</author>
  </authors>
  <commentList>
    <comment ref="D61" authorId="0">
      <text>
        <r>
          <rPr>
            <b/>
            <sz val="9"/>
            <color indexed="81"/>
            <rFont val="Tahoma"/>
            <family val="2"/>
          </rPr>
          <t>Bojana Bajzelj:</t>
        </r>
        <r>
          <rPr>
            <sz val="9"/>
            <color indexed="81"/>
            <rFont val="Tahoma"/>
            <family val="2"/>
          </rPr>
          <t xml:space="preserve">
Uderground residue (check Wirsenius)</t>
        </r>
      </text>
    </comment>
  </commentList>
</comments>
</file>

<file path=xl/comments5.xml><?xml version="1.0" encoding="utf-8"?>
<comments xmlns="http://schemas.openxmlformats.org/spreadsheetml/2006/main">
  <authors>
    <author>Bojana Bajzelj</author>
  </authors>
  <commentList>
    <comment ref="D61" authorId="0">
      <text>
        <r>
          <rPr>
            <b/>
            <sz val="9"/>
            <color indexed="81"/>
            <rFont val="Tahoma"/>
            <family val="2"/>
          </rPr>
          <t>Bojana Bajzelj:</t>
        </r>
        <r>
          <rPr>
            <sz val="9"/>
            <color indexed="81"/>
            <rFont val="Tahoma"/>
            <family val="2"/>
          </rPr>
          <t xml:space="preserve">
Uderground residue (check Wirsenius)</t>
        </r>
      </text>
    </comment>
  </commentList>
</comments>
</file>

<file path=xl/sharedStrings.xml><?xml version="1.0" encoding="utf-8"?>
<sst xmlns="http://schemas.openxmlformats.org/spreadsheetml/2006/main" count="3399" uniqueCount="230">
  <si>
    <t>TOTAL</t>
  </si>
  <si>
    <t>Waste</t>
  </si>
  <si>
    <t>Feed</t>
  </si>
  <si>
    <t>Food</t>
  </si>
  <si>
    <t>Residuals</t>
  </si>
  <si>
    <t>see crops table</t>
  </si>
  <si>
    <t>Forrage</t>
  </si>
  <si>
    <t>Grazing</t>
  </si>
  <si>
    <t>Tg C</t>
  </si>
  <si>
    <t>Unit</t>
  </si>
  <si>
    <t>calculated</t>
  </si>
  <si>
    <t>assumed</t>
  </si>
  <si>
    <t>calcualted</t>
  </si>
  <si>
    <t>Source</t>
  </si>
  <si>
    <t>Other ecosystem serv.</t>
  </si>
  <si>
    <t>Respiration</t>
  </si>
  <si>
    <t>Fibre</t>
  </si>
  <si>
    <t>Total soil</t>
  </si>
  <si>
    <t>Total meat</t>
  </si>
  <si>
    <t>Soil</t>
  </si>
  <si>
    <t>Biofuel</t>
  </si>
  <si>
    <t>Energy</t>
  </si>
  <si>
    <t>Manure</t>
  </si>
  <si>
    <t>Relative digestability</t>
  </si>
  <si>
    <t xml:space="preserve">NPP used </t>
  </si>
  <si>
    <t>NPP remaining on land</t>
  </si>
  <si>
    <t>Total NPP</t>
  </si>
  <si>
    <t>Undergrou. NPP ratio</t>
  </si>
  <si>
    <t>total used in DM</t>
  </si>
  <si>
    <t>total available in DM</t>
  </si>
  <si>
    <t>Final outcomes</t>
  </si>
  <si>
    <t>Manure uses</t>
  </si>
  <si>
    <t>Livestock system outcomes</t>
  </si>
  <si>
    <t>Livestock feed</t>
  </si>
  <si>
    <t>Livestock production in C</t>
  </si>
  <si>
    <t>Livestock production</t>
  </si>
  <si>
    <t>Forage crops</t>
  </si>
  <si>
    <t>Cotton</t>
  </si>
  <si>
    <t>Fruits</t>
  </si>
  <si>
    <t>Vegetables</t>
  </si>
  <si>
    <t>Soyabeans</t>
  </si>
  <si>
    <t>Oilcrops</t>
  </si>
  <si>
    <t>Treenuts</t>
  </si>
  <si>
    <t>Pulses</t>
  </si>
  <si>
    <t>Sugar Beet</t>
  </si>
  <si>
    <t>Sugar Cane</t>
  </si>
  <si>
    <t>Starchy Roots</t>
  </si>
  <si>
    <t>Cereals, Other</t>
  </si>
  <si>
    <t>Sorghum</t>
  </si>
  <si>
    <t>Millet</t>
  </si>
  <si>
    <t>Oats</t>
  </si>
  <si>
    <t>Rye</t>
  </si>
  <si>
    <t>Maize</t>
  </si>
  <si>
    <t>Barley</t>
  </si>
  <si>
    <t>Rice</t>
  </si>
  <si>
    <t>Wheat</t>
  </si>
  <si>
    <t>t/ha</t>
  </si>
  <si>
    <t>Total food</t>
  </si>
  <si>
    <t>Loss</t>
  </si>
  <si>
    <t>Other</t>
  </si>
  <si>
    <t>Seeds</t>
  </si>
  <si>
    <t>Other plants</t>
  </si>
  <si>
    <t>Losses and weeds</t>
  </si>
  <si>
    <t>Harvest</t>
  </si>
  <si>
    <t>Real NPP</t>
  </si>
  <si>
    <t>Losses</t>
  </si>
  <si>
    <t>Residue (ag)</t>
  </si>
  <si>
    <t>Av. Yields</t>
  </si>
  <si>
    <t>Production</t>
  </si>
  <si>
    <t>Processing outcomes</t>
  </si>
  <si>
    <t>Residue uses</t>
  </si>
  <si>
    <t>Harvest uses</t>
  </si>
  <si>
    <t>Calculated growth distribution in Carbon</t>
  </si>
  <si>
    <t>Plant growth uses</t>
  </si>
  <si>
    <t>Crops</t>
  </si>
  <si>
    <t>Latin America</t>
  </si>
  <si>
    <t>Central Asia</t>
  </si>
  <si>
    <t>Oceania</t>
  </si>
  <si>
    <t>Agricultural wastage</t>
  </si>
  <si>
    <t>Food wastage</t>
  </si>
  <si>
    <t>Losses of meat</t>
  </si>
  <si>
    <t>Manure losses</t>
  </si>
  <si>
    <t>Pig meat</t>
  </si>
  <si>
    <t>Beef and Buffalo Meat + (Total)</t>
  </si>
  <si>
    <t>Eggs Primary + (Total)</t>
  </si>
  <si>
    <t>Milk,Total + (Total)</t>
  </si>
  <si>
    <t>Poultry Meat + (Total)</t>
  </si>
  <si>
    <t>Sheep and Goat Meat + (Total)</t>
  </si>
  <si>
    <t>Fuel, material</t>
  </si>
  <si>
    <t>Statistical data inputs</t>
  </si>
  <si>
    <t>[1]</t>
  </si>
  <si>
    <t>[2]</t>
  </si>
  <si>
    <t>ass.</t>
  </si>
  <si>
    <t>[3]</t>
  </si>
  <si>
    <t>[4]</t>
  </si>
  <si>
    <t>[5]</t>
  </si>
  <si>
    <t>[6]</t>
  </si>
  <si>
    <t>Biofuels platform (2012)</t>
  </si>
  <si>
    <t>[7]</t>
  </si>
  <si>
    <t>Faostat  (2013) Food Balance Sheets</t>
  </si>
  <si>
    <t>[8]</t>
  </si>
  <si>
    <t>[9]</t>
  </si>
  <si>
    <t>McCarthy et al. 2009</t>
  </si>
  <si>
    <t>remainder</t>
  </si>
  <si>
    <t>[10]</t>
  </si>
  <si>
    <t>Faostat (2013) production</t>
  </si>
  <si>
    <t>na</t>
  </si>
  <si>
    <t>Notation</t>
  </si>
  <si>
    <t>pf</t>
  </si>
  <si>
    <t>pl</t>
  </si>
  <si>
    <t>pe</t>
  </si>
  <si>
    <t>pw</t>
  </si>
  <si>
    <t>fw</t>
  </si>
  <si>
    <t>Waste (burn)</t>
  </si>
  <si>
    <t>rw</t>
  </si>
  <si>
    <t>ho</t>
  </si>
  <si>
    <t>rl</t>
  </si>
  <si>
    <t>rfib</t>
  </si>
  <si>
    <t>ren</t>
  </si>
  <si>
    <t>rs</t>
  </si>
  <si>
    <t>Conant et al. 2013</t>
  </si>
  <si>
    <t>[11]</t>
  </si>
  <si>
    <t>[1], [2]</t>
  </si>
  <si>
    <t>[12]</t>
  </si>
  <si>
    <t>[5], [6]</t>
  </si>
  <si>
    <t>[5], [8]</t>
  </si>
  <si>
    <t xml:space="preserve"> Streets et al. 2003</t>
  </si>
  <si>
    <t>Livestock system inputs and outputs</t>
  </si>
  <si>
    <t>pr</t>
  </si>
  <si>
    <t>po</t>
  </si>
  <si>
    <t>ploss</t>
  </si>
  <si>
    <t>hd</t>
  </si>
  <si>
    <t>hs</t>
  </si>
  <si>
    <t>hb</t>
  </si>
  <si>
    <t>Roy et al. (2001)</t>
  </si>
  <si>
    <t>Haberl et al. (2007)</t>
  </si>
  <si>
    <t>after Smil (1999)</t>
  </si>
  <si>
    <t>Oerke and Dehne (1997)</t>
  </si>
  <si>
    <t>Gustavsson (2012)</t>
  </si>
  <si>
    <t>Scarlat et al. (2010)</t>
  </si>
  <si>
    <t>Total fodder</t>
  </si>
  <si>
    <t>Total feed</t>
  </si>
  <si>
    <t>Carbon content of biomass</t>
  </si>
  <si>
    <t>DM</t>
  </si>
  <si>
    <t>Carbon content</t>
  </si>
  <si>
    <r>
      <t xml:space="preserve"> Gourdiaan </t>
    </r>
    <r>
      <rPr>
        <i/>
        <sz val="7"/>
        <rFont val="Calibri"/>
        <family val="2"/>
        <scheme val="minor"/>
      </rPr>
      <t>et al.</t>
    </r>
    <r>
      <rPr>
        <sz val="7"/>
        <rFont val="Calibri"/>
        <family val="2"/>
        <scheme val="minor"/>
      </rPr>
      <t xml:space="preserve"> (2001)</t>
    </r>
  </si>
  <si>
    <t>Pasture grasses</t>
  </si>
  <si>
    <t>pbr</t>
  </si>
  <si>
    <t>Residue (bg)</t>
  </si>
  <si>
    <t>hp</t>
  </si>
  <si>
    <t>hl</t>
  </si>
  <si>
    <t>East Asia</t>
  </si>
  <si>
    <t>North Africa</t>
  </si>
  <si>
    <t>West Europe</t>
  </si>
  <si>
    <t>NPP sinks</t>
  </si>
  <si>
    <t>Wikström et al. (2004)</t>
  </si>
  <si>
    <t>Food demand incr. to 2050</t>
  </si>
  <si>
    <t>[13]</t>
  </si>
  <si>
    <t>%</t>
  </si>
  <si>
    <t>[14]</t>
  </si>
  <si>
    <t>Alexandratos &amp; Bruinsma (2012)</t>
  </si>
  <si>
    <t>Willet (2001)</t>
  </si>
  <si>
    <t>Sub-Saharan Africa</t>
  </si>
  <si>
    <t>SE Asia</t>
  </si>
  <si>
    <t>Forage</t>
  </si>
  <si>
    <t>Livestock products</t>
  </si>
  <si>
    <t>Processing</t>
  </si>
  <si>
    <t>Underground. NPP ratio</t>
  </si>
  <si>
    <t>Relative digestibility</t>
  </si>
  <si>
    <t>Milk, Total + (Total)</t>
  </si>
  <si>
    <t>Wirsenius (2000)</t>
  </si>
  <si>
    <t>North America</t>
  </si>
  <si>
    <t>Confidence colour coding:</t>
  </si>
  <si>
    <t>ph</t>
  </si>
  <si>
    <t>Other ecosys. Service</t>
  </si>
  <si>
    <t>East Europe</t>
  </si>
  <si>
    <t>West Asia</t>
  </si>
  <si>
    <t>South Asia</t>
  </si>
  <si>
    <t>Biomass flows</t>
  </si>
  <si>
    <t>Residue</t>
  </si>
  <si>
    <t>mass ratio</t>
  </si>
  <si>
    <t>Residue (above ground)</t>
  </si>
  <si>
    <t>Residue (below ground)</t>
  </si>
  <si>
    <t>Residue (above)</t>
  </si>
  <si>
    <t>Residue (below)</t>
  </si>
  <si>
    <t>Global biomass flow sums</t>
  </si>
  <si>
    <t>Other Crops</t>
  </si>
  <si>
    <t>Changes in stocks</t>
  </si>
  <si>
    <t>References</t>
  </si>
  <si>
    <t>[15]</t>
  </si>
  <si>
    <t>Other crops</t>
  </si>
  <si>
    <t>Pg C</t>
  </si>
  <si>
    <t>Pg</t>
  </si>
  <si>
    <t>Net trade - Exports</t>
  </si>
  <si>
    <t>Net trade - exports</t>
  </si>
  <si>
    <t>Demand under Meat reduction scenario</t>
  </si>
  <si>
    <t>hloss</t>
  </si>
  <si>
    <t>PgC</t>
  </si>
  <si>
    <t>TgC</t>
  </si>
  <si>
    <t>Tg</t>
  </si>
  <si>
    <t>Fallow</t>
  </si>
  <si>
    <r>
      <t xml:space="preserve">Good &gt;  </t>
    </r>
    <r>
      <rPr>
        <sz val="8"/>
        <color theme="9" tint="-0.499984740745262"/>
        <rFont val="Calibri"/>
        <family val="2"/>
        <scheme val="minor"/>
      </rPr>
      <t xml:space="preserve">Lower </t>
    </r>
    <r>
      <rPr>
        <sz val="8"/>
        <rFont val="Calibri"/>
        <family val="2"/>
        <scheme val="minor"/>
      </rPr>
      <t xml:space="preserve">&gt; </t>
    </r>
    <r>
      <rPr>
        <sz val="8"/>
        <color theme="9" tint="-0.249977111117893"/>
        <rFont val="Calibri"/>
        <family val="2"/>
        <scheme val="minor"/>
      </rPr>
      <t>Lowest</t>
    </r>
  </si>
  <si>
    <t>Fodder</t>
  </si>
  <si>
    <t>Other ecosys. service</t>
  </si>
  <si>
    <t>Demand under meat reduction scenario</t>
  </si>
  <si>
    <t>Seed</t>
  </si>
  <si>
    <t>Total losses</t>
  </si>
  <si>
    <t xml:space="preserve">Scarlat et al. (2010) </t>
  </si>
  <si>
    <t>The importance of food demand management for climate mitigation</t>
  </si>
  <si>
    <r>
      <t>Bojana BAJŽELJ</t>
    </r>
    <r>
      <rPr>
        <vertAlign val="superscript"/>
        <sz val="11"/>
        <color theme="1"/>
        <rFont val="Calibri"/>
        <family val="2"/>
        <scheme val="minor"/>
      </rPr>
      <t>*</t>
    </r>
    <r>
      <rPr>
        <sz val="11"/>
        <color theme="1"/>
        <rFont val="Calibri"/>
        <family val="2"/>
        <scheme val="minor"/>
      </rPr>
      <t>, Keith S. RICHARDS, Julian M. ALLWOOD, Pete SMITH, John S. DENNIS, Elizabeth CURMI and Christopher A. GILLIGAN</t>
    </r>
  </si>
  <si>
    <t>Supplementary data 1</t>
  </si>
  <si>
    <t>Note: This data is best printed in a landscape A4 format, choosing: Print &gt; Entire Workbook</t>
  </si>
  <si>
    <t>[2], [3]</t>
  </si>
  <si>
    <t xml:space="preserve"> Gourdiaan et al. (2001) [1]</t>
  </si>
  <si>
    <r>
      <t>1.</t>
    </r>
    <r>
      <rPr>
        <sz val="10"/>
        <color theme="1"/>
        <rFont val="Times New Roman"/>
        <family val="1"/>
      </rPr>
      <t xml:space="preserve">                  </t>
    </r>
    <r>
      <rPr>
        <sz val="10"/>
        <color theme="1"/>
        <rFont val="Calibri"/>
        <family val="2"/>
        <scheme val="minor"/>
      </rPr>
      <t>Goudriaan J, Goot RJJ and Uithol P.  Productivity of Agro-Ecosystems. In: Terrestrial Global Productivity (eds. Roy J, Saugier B and Mooney HA) pp. 301-313. (Academic press, San Diego, London,2001)</t>
    </r>
  </si>
  <si>
    <r>
      <t>2.</t>
    </r>
    <r>
      <rPr>
        <sz val="10"/>
        <color theme="1"/>
        <rFont val="Times New Roman"/>
        <family val="1"/>
      </rPr>
      <t xml:space="preserve">                  </t>
    </r>
    <r>
      <rPr>
        <sz val="10"/>
        <color theme="1"/>
        <rFont val="Calibri"/>
        <family val="2"/>
        <scheme val="minor"/>
      </rPr>
      <t>Scarlat, N., Martinov, M. &amp; Dallemand, J.-F. Assessment of the availability of agricultural crop residues in the European Union: potential and limitations for bioenergy use. Waste Manag. 30, 1889–97 (2010).</t>
    </r>
  </si>
  <si>
    <r>
      <t>3.</t>
    </r>
    <r>
      <rPr>
        <sz val="10"/>
        <color theme="1"/>
        <rFont val="Times New Roman"/>
        <family val="1"/>
      </rPr>
      <t xml:space="preserve">                  </t>
    </r>
    <r>
      <rPr>
        <sz val="10"/>
        <color theme="1"/>
        <rFont val="Calibri"/>
        <family val="2"/>
        <scheme val="minor"/>
      </rPr>
      <t>Haberl, H. et al. Quantifying and mapping the human appropriation of net primary production in earth ’ s terrestrial ecosystems. (2007).</t>
    </r>
  </si>
  <si>
    <r>
      <t>4.</t>
    </r>
    <r>
      <rPr>
        <sz val="10"/>
        <color theme="1"/>
        <rFont val="Times New Roman"/>
        <family val="1"/>
      </rPr>
      <t xml:space="preserve">                  </t>
    </r>
    <r>
      <rPr>
        <sz val="10"/>
        <color theme="1"/>
        <rFont val="Calibri"/>
        <family val="2"/>
        <scheme val="minor"/>
      </rPr>
      <t>Oerke, E. &amp; Dehne, H. Global crop production and the efficacy of crop protection – current situation and future trends. Eur. J. Plant Pathol. 103, 203–215 (1997).</t>
    </r>
  </si>
  <si>
    <r>
      <t>5.</t>
    </r>
    <r>
      <rPr>
        <sz val="10"/>
        <color theme="1"/>
        <rFont val="Times New Roman"/>
        <family val="1"/>
      </rPr>
      <t xml:space="preserve">                  </t>
    </r>
    <r>
      <rPr>
        <sz val="10"/>
        <color theme="1"/>
        <rFont val="Calibri"/>
        <family val="2"/>
        <scheme val="minor"/>
      </rPr>
      <t>FAO. Food Balance Sheets. (2013). at &lt;http://faostat.fao.org/site/368/default.aspx#ancor&gt;</t>
    </r>
  </si>
  <si>
    <r>
      <t>6.</t>
    </r>
    <r>
      <rPr>
        <sz val="10"/>
        <color theme="1"/>
        <rFont val="Times New Roman"/>
        <family val="1"/>
      </rPr>
      <t xml:space="preserve">                  </t>
    </r>
    <r>
      <rPr>
        <sz val="10"/>
        <color theme="1"/>
        <rFont val="Calibri"/>
        <family val="2"/>
        <scheme val="minor"/>
      </rPr>
      <t>Gustavsson, J., Cederberg, C., Sonnesson, U., Otterdijk, R. van &amp; Meybeck, A. Global food losses and food waste. (2011).</t>
    </r>
  </si>
  <si>
    <r>
      <t>8.</t>
    </r>
    <r>
      <rPr>
        <sz val="10"/>
        <color theme="1"/>
        <rFont val="Times New Roman"/>
        <family val="1"/>
      </rPr>
      <t xml:space="preserve">                  </t>
    </r>
    <r>
      <rPr>
        <sz val="10"/>
        <color theme="1"/>
        <rFont val="Calibri"/>
        <family val="2"/>
        <scheme val="minor"/>
      </rPr>
      <t>Wirsenius, S. Human use of land and organic materials modeling the turnover of biomass in the global food system. (2000).</t>
    </r>
  </si>
  <si>
    <r>
      <t>9.</t>
    </r>
    <r>
      <rPr>
        <sz val="10"/>
        <color theme="1"/>
        <rFont val="Times New Roman"/>
        <family val="1"/>
      </rPr>
      <t xml:space="preserve">                  </t>
    </r>
    <r>
      <rPr>
        <sz val="10"/>
        <color theme="1"/>
        <rFont val="Calibri"/>
        <family val="2"/>
        <scheme val="minor"/>
      </rPr>
      <t>Smil, V. Crop Residues: Agriculture’s Largest Harvest. Bioscience 49, 299–309 (1999).</t>
    </r>
  </si>
  <si>
    <r>
      <t>10.</t>
    </r>
    <r>
      <rPr>
        <sz val="10"/>
        <color theme="1"/>
        <rFont val="Times New Roman"/>
        <family val="1"/>
      </rPr>
      <t xml:space="preserve">              </t>
    </r>
    <r>
      <rPr>
        <sz val="10"/>
        <color theme="1"/>
        <rFont val="Calibri"/>
        <family val="2"/>
        <scheme val="minor"/>
      </rPr>
      <t>Streets, D. G., Yarber, K. F., Woo, J. H. &amp; Carmichael, G. R. Biomass burning in Asia : Annual and seasonal estimates and atmospheric emissions. Global Biogeochem. Cycles 17, (2003).</t>
    </r>
  </si>
  <si>
    <r>
      <t>11.</t>
    </r>
    <r>
      <rPr>
        <sz val="10"/>
        <color theme="1"/>
        <rFont val="Times New Roman"/>
        <family val="1"/>
      </rPr>
      <t xml:space="preserve">              </t>
    </r>
    <r>
      <rPr>
        <sz val="10"/>
        <color theme="1"/>
        <rFont val="Calibri"/>
        <family val="2"/>
        <scheme val="minor"/>
      </rPr>
      <t>FAO. FAOSTAT. (2013). at &lt;http://faostat.fao.org/&gt;</t>
    </r>
  </si>
  <si>
    <r>
      <t>12.</t>
    </r>
    <r>
      <rPr>
        <sz val="10"/>
        <color theme="1"/>
        <rFont val="Times New Roman"/>
        <family val="1"/>
      </rPr>
      <t xml:space="preserve">              </t>
    </r>
    <r>
      <rPr>
        <sz val="10"/>
        <color theme="1"/>
        <rFont val="Calibri"/>
        <family val="2"/>
        <scheme val="minor"/>
      </rPr>
      <t>Conant, R. T., Berdanier, A. B. &amp; Grace, P. R. Patterns and trends in nitrogen use and nitrogen recovery efficiency in world agriculture. Global Biogeochem. Cycles 27, 1–9 (2013).</t>
    </r>
  </si>
  <si>
    <r>
      <t>13.</t>
    </r>
    <r>
      <rPr>
        <sz val="10"/>
        <color theme="1"/>
        <rFont val="Times New Roman"/>
        <family val="1"/>
      </rPr>
      <t xml:space="preserve">              </t>
    </r>
    <r>
      <rPr>
        <sz val="10"/>
        <color theme="1"/>
        <rFont val="Calibri"/>
        <family val="2"/>
        <scheme val="minor"/>
      </rPr>
      <t>Alexandratos, N. &amp; Bruinsma, J. World Agriculture towards 2030/2050. The 2012 Revision. (2012).</t>
    </r>
  </si>
  <si>
    <r>
      <t>14.</t>
    </r>
    <r>
      <rPr>
        <sz val="10"/>
        <color theme="1"/>
        <rFont val="Times New Roman"/>
        <family val="1"/>
      </rPr>
      <t xml:space="preserve">              </t>
    </r>
    <r>
      <rPr>
        <sz val="10"/>
        <color theme="1"/>
        <rFont val="Calibri"/>
        <family val="2"/>
        <scheme val="minor"/>
      </rPr>
      <t>Mccarty, J. L., Korontzi, S., Justice, C. O. &amp; Loboda, T. The spatial and temporal distribution of crop residue burning in the contiguous United States. Sci. Total Environ. 407, 5701–5712 (2009).</t>
    </r>
  </si>
  <si>
    <t>7.                 Production of biofuels in the world in 2008, The Biofuels Platform, www.biofuels-platform.ch/en/infos/production.php (2012)</t>
  </si>
  <si>
    <t>The parameters for the regional agricultural biomass flows maps (for the 2009 base year).</t>
  </si>
  <si>
    <t>The parameterisation of the agricultural biomass flows is an important part of the study. These spreadsheets list all the input parameters per region, collected from many sources of empirical data. They also show the main calculations and resulting outputs.</t>
  </si>
</sst>
</file>

<file path=xl/styles.xml><?xml version="1.0" encoding="utf-8"?>
<styleSheet xmlns="http://schemas.openxmlformats.org/spreadsheetml/2006/main">
  <numFmts count="6">
    <numFmt numFmtId="43" formatCode="_-* #,##0.00_-;\-* #,##0.00_-;_-* &quot;-&quot;??_-;_-@_-"/>
    <numFmt numFmtId="164" formatCode="_-* #,##0_-;\-* #,##0_-;_-* &quot;-&quot;??_-;_-@_-"/>
    <numFmt numFmtId="165" formatCode="0.0"/>
    <numFmt numFmtId="166" formatCode="_-* #,##0.0_-;\-* #,##0.0_-;_-* &quot;-&quot;??_-;_-@_-"/>
    <numFmt numFmtId="167" formatCode="_-* #,##0.000_-;\-* #,##0.000_-;_-* &quot;-&quot;??_-;_-@_-"/>
    <numFmt numFmtId="168" formatCode="_-* #,##0.00000_-;\-* #,##0.00000_-;_-* &quot;-&quot;??_-;_-@_-"/>
  </numFmts>
  <fonts count="24">
    <font>
      <sz val="11"/>
      <color theme="1"/>
      <name val="Calibri"/>
      <family val="2"/>
      <scheme val="minor"/>
    </font>
    <font>
      <sz val="11"/>
      <color theme="1"/>
      <name val="Calibri"/>
      <family val="2"/>
      <scheme val="minor"/>
    </font>
    <font>
      <sz val="7"/>
      <name val="Calibri"/>
      <family val="2"/>
      <scheme val="minor"/>
    </font>
    <font>
      <b/>
      <sz val="7"/>
      <name val="Calibri"/>
      <family val="2"/>
      <scheme val="minor"/>
    </font>
    <font>
      <sz val="9"/>
      <name val="Calibri"/>
      <family val="2"/>
      <scheme val="minor"/>
    </font>
    <font>
      <b/>
      <sz val="9"/>
      <name val="Calibri"/>
      <family val="2"/>
      <scheme val="minor"/>
    </font>
    <font>
      <b/>
      <sz val="12"/>
      <name val="Calibri"/>
      <family val="2"/>
      <scheme val="minor"/>
    </font>
    <font>
      <b/>
      <sz val="9"/>
      <color indexed="81"/>
      <name val="Tahoma"/>
      <family val="2"/>
    </font>
    <font>
      <sz val="9"/>
      <color indexed="81"/>
      <name val="Tahoma"/>
      <family val="2"/>
    </font>
    <font>
      <sz val="8"/>
      <name val="Calibri"/>
      <family val="2"/>
      <scheme val="minor"/>
    </font>
    <font>
      <i/>
      <sz val="7"/>
      <name val="Calibri"/>
      <family val="2"/>
      <scheme val="minor"/>
    </font>
    <font>
      <sz val="7"/>
      <color theme="9" tint="-0.249977111117893"/>
      <name val="Calibri"/>
      <family val="2"/>
      <scheme val="minor"/>
    </font>
    <font>
      <sz val="7"/>
      <color theme="9" tint="-0.499984740745262"/>
      <name val="Calibri"/>
      <family val="2"/>
      <scheme val="minor"/>
    </font>
    <font>
      <sz val="8"/>
      <color theme="9" tint="-0.499984740745262"/>
      <name val="Calibri"/>
      <family val="2"/>
      <scheme val="minor"/>
    </font>
    <font>
      <sz val="8"/>
      <color theme="9" tint="-0.249977111117893"/>
      <name val="Calibri"/>
      <family val="2"/>
      <scheme val="minor"/>
    </font>
    <font>
      <sz val="12"/>
      <name val="Calibri"/>
      <family val="2"/>
      <scheme val="minor"/>
    </font>
    <font>
      <sz val="11"/>
      <color theme="0"/>
      <name val="Calibri"/>
      <family val="2"/>
      <scheme val="minor"/>
    </font>
    <font>
      <b/>
      <sz val="14"/>
      <color theme="1"/>
      <name val="Cambria"/>
      <family val="1"/>
    </font>
    <font>
      <vertAlign val="superscript"/>
      <sz val="11"/>
      <color theme="1"/>
      <name val="Calibri"/>
      <family val="2"/>
      <scheme val="minor"/>
    </font>
    <font>
      <b/>
      <sz val="14"/>
      <name val="Cambria"/>
      <family val="1"/>
    </font>
    <font>
      <i/>
      <sz val="10"/>
      <color theme="1"/>
      <name val="Calibri"/>
      <family val="2"/>
      <scheme val="minor"/>
    </font>
    <font>
      <sz val="10"/>
      <color theme="1"/>
      <name val="Calibri"/>
      <family val="2"/>
      <scheme val="minor"/>
    </font>
    <font>
      <sz val="10"/>
      <color theme="1"/>
      <name val="Times New Roman"/>
      <family val="1"/>
    </font>
    <font>
      <b/>
      <sz val="11"/>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5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style="dotted">
        <color theme="0" tint="-0.499984740745262"/>
      </bottom>
      <diagonal/>
    </border>
    <border>
      <left/>
      <right/>
      <top style="thin">
        <color indexed="64"/>
      </top>
      <bottom style="dotted">
        <color theme="0" tint="-0.499984740745262"/>
      </bottom>
      <diagonal/>
    </border>
    <border>
      <left style="thin">
        <color indexed="64"/>
      </left>
      <right/>
      <top style="thin">
        <color indexed="64"/>
      </top>
      <bottom style="dotted">
        <color theme="0" tint="-0.499984740745262"/>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dotted">
        <color theme="0" tint="-0.499984740745262"/>
      </right>
      <top/>
      <bottom style="thin">
        <color indexed="64"/>
      </bottom>
      <diagonal/>
    </border>
    <border>
      <left/>
      <right style="dotted">
        <color theme="0" tint="-0.499984740745262"/>
      </right>
      <top/>
      <bottom/>
      <diagonal/>
    </border>
    <border>
      <left/>
      <right style="dotted">
        <color theme="0" tint="-0.499984740745262"/>
      </right>
      <top style="dotted">
        <color theme="0" tint="-0.499984740745262"/>
      </top>
      <bottom/>
      <diagonal/>
    </border>
    <border>
      <left/>
      <right/>
      <top style="dotted">
        <color theme="0" tint="-0.499984740745262"/>
      </top>
      <bottom/>
      <diagonal/>
    </border>
    <border>
      <left style="thin">
        <color indexed="64"/>
      </left>
      <right/>
      <top style="dotted">
        <color theme="0" tint="-0.499984740745262"/>
      </top>
      <bottom/>
      <diagonal/>
    </border>
    <border>
      <left style="thin">
        <color indexed="64"/>
      </left>
      <right style="thin">
        <color indexed="64"/>
      </right>
      <top style="thin">
        <color indexed="64"/>
      </top>
      <bottom style="dotted">
        <color theme="0" tint="-0.499984740745262"/>
      </bottom>
      <diagonal/>
    </border>
    <border>
      <left/>
      <right style="thin">
        <color indexed="64"/>
      </right>
      <top style="dotted">
        <color theme="0" tint="-0.499984740745262"/>
      </top>
      <bottom style="dotted">
        <color theme="0" tint="-0.34998626667073579"/>
      </bottom>
      <diagonal/>
    </border>
    <border>
      <left/>
      <right/>
      <top style="dotted">
        <color theme="0" tint="-0.499984740745262"/>
      </top>
      <bottom style="dotted">
        <color theme="0" tint="-0.34998626667073579"/>
      </bottom>
      <diagonal/>
    </border>
    <border>
      <left style="thin">
        <color indexed="64"/>
      </left>
      <right/>
      <top style="dotted">
        <color theme="0" tint="-0.499984740745262"/>
      </top>
      <bottom style="dotted">
        <color theme="0" tint="-0.34998626667073579"/>
      </bottom>
      <diagonal/>
    </border>
    <border>
      <left style="thin">
        <color indexed="64"/>
      </left>
      <right style="thin">
        <color indexed="64"/>
      </right>
      <top/>
      <bottom style="dotted">
        <color theme="0" tint="-0.34998626667073579"/>
      </bottom>
      <diagonal/>
    </border>
    <border>
      <left/>
      <right style="thin">
        <color indexed="64"/>
      </right>
      <top style="dotted">
        <color theme="0" tint="-0.499984740745262"/>
      </top>
      <bottom style="dotted">
        <color theme="0" tint="-0.499984740745262"/>
      </bottom>
      <diagonal/>
    </border>
    <border>
      <left/>
      <right/>
      <top style="dotted">
        <color theme="0" tint="-0.499984740745262"/>
      </top>
      <bottom style="dotted">
        <color theme="0" tint="-0.499984740745262"/>
      </bottom>
      <diagonal/>
    </border>
    <border>
      <left style="thin">
        <color indexed="64"/>
      </left>
      <right/>
      <top style="dotted">
        <color theme="0" tint="-0.499984740745262"/>
      </top>
      <bottom style="dotted">
        <color theme="0" tint="-0.499984740745262"/>
      </bottom>
      <diagonal/>
    </border>
    <border>
      <left/>
      <right style="thin">
        <color indexed="64"/>
      </right>
      <top/>
      <bottom style="dotted">
        <color theme="0" tint="-0.34998626667073579"/>
      </bottom>
      <diagonal/>
    </border>
    <border>
      <left style="thin">
        <color indexed="64"/>
      </left>
      <right/>
      <top/>
      <bottom style="dotted">
        <color theme="0" tint="-0.34998626667073579"/>
      </bottom>
      <diagonal/>
    </border>
    <border>
      <left/>
      <right style="thin">
        <color indexed="64"/>
      </right>
      <top/>
      <bottom style="dotted">
        <color theme="0" tint="-0.499984740745262"/>
      </bottom>
      <diagonal/>
    </border>
    <border>
      <left/>
      <right/>
      <top/>
      <bottom style="dotted">
        <color theme="0" tint="-0.499984740745262"/>
      </bottom>
      <diagonal/>
    </border>
    <border>
      <left style="thin">
        <color indexed="64"/>
      </left>
      <right/>
      <top/>
      <bottom style="dotted">
        <color theme="0" tint="-0.499984740745262"/>
      </bottom>
      <diagonal/>
    </border>
    <border>
      <left style="thin">
        <color indexed="64"/>
      </left>
      <right style="thin">
        <color indexed="64"/>
      </right>
      <top/>
      <bottom style="dotted">
        <color theme="0" tint="-0.499984740745262"/>
      </bottom>
      <diagonal/>
    </border>
    <border>
      <left style="thin">
        <color indexed="64"/>
      </left>
      <right style="thin">
        <color indexed="64"/>
      </right>
      <top style="thin">
        <color indexed="64"/>
      </top>
      <bottom style="thin">
        <color indexed="64"/>
      </bottom>
      <diagonal/>
    </border>
    <border>
      <left/>
      <right/>
      <top style="dotted">
        <color theme="0" tint="-0.34998626667073579"/>
      </top>
      <bottom style="thin">
        <color indexed="64"/>
      </bottom>
      <diagonal/>
    </border>
    <border>
      <left style="thin">
        <color indexed="64"/>
      </left>
      <right style="thin">
        <color indexed="64"/>
      </right>
      <top style="dotted">
        <color theme="0" tint="-0.34998626667073579"/>
      </top>
      <bottom style="thin">
        <color indexed="64"/>
      </bottom>
      <diagonal/>
    </border>
    <border>
      <left style="thin">
        <color indexed="64"/>
      </left>
      <right style="dotted">
        <color theme="0" tint="-0.499984740745262"/>
      </right>
      <top style="thin">
        <color indexed="64"/>
      </top>
      <bottom style="thin">
        <color indexed="64"/>
      </bottom>
      <diagonal/>
    </border>
    <border>
      <left style="thin">
        <color indexed="64"/>
      </left>
      <right style="dotted">
        <color theme="0" tint="-0.499984740745262"/>
      </right>
      <top style="thin">
        <color indexed="64"/>
      </top>
      <bottom/>
      <diagonal/>
    </border>
    <border>
      <left style="thin">
        <color indexed="64"/>
      </left>
      <right style="dotted">
        <color theme="0" tint="-0.499984740745262"/>
      </right>
      <top/>
      <bottom/>
      <diagonal/>
    </border>
    <border>
      <left style="thin">
        <color indexed="64"/>
      </left>
      <right style="dotted">
        <color theme="0" tint="-0.499984740745262"/>
      </right>
      <top style="dotted">
        <color theme="0" tint="-0.499984740745262"/>
      </top>
      <bottom style="dotted">
        <color theme="0" tint="-0.499984740745262"/>
      </bottom>
      <diagonal/>
    </border>
    <border>
      <left style="thin">
        <color indexed="64"/>
      </left>
      <right/>
      <top style="dotted">
        <color theme="0" tint="-0.499984740745262"/>
      </top>
      <bottom style="thin">
        <color indexed="64"/>
      </bottom>
      <diagonal/>
    </border>
    <border>
      <left/>
      <right/>
      <top style="dotted">
        <color theme="0" tint="-0.499984740745262"/>
      </top>
      <bottom style="thin">
        <color indexed="64"/>
      </bottom>
      <diagonal/>
    </border>
    <border>
      <left style="dotted">
        <color theme="0" tint="-0.499984740745262"/>
      </left>
      <right/>
      <top/>
      <bottom/>
      <diagonal/>
    </border>
    <border>
      <left style="dotted">
        <color theme="0" tint="-0.499984740745262"/>
      </left>
      <right/>
      <top/>
      <bottom style="thin">
        <color indexed="64"/>
      </bottom>
      <diagonal/>
    </border>
    <border>
      <left style="thin">
        <color indexed="64"/>
      </left>
      <right/>
      <top style="dotted">
        <color theme="0" tint="-0.34998626667073579"/>
      </top>
      <bottom style="thin">
        <color indexed="64"/>
      </bottom>
      <diagonal/>
    </border>
    <border>
      <left/>
      <right style="thin">
        <color indexed="64"/>
      </right>
      <top style="dotted">
        <color theme="0" tint="-0.34998626667073579"/>
      </top>
      <bottom style="thin">
        <color indexed="64"/>
      </bottom>
      <diagonal/>
    </border>
    <border>
      <left style="thin">
        <color indexed="64"/>
      </left>
      <right style="thin">
        <color indexed="64"/>
      </right>
      <top style="dotted">
        <color theme="0" tint="-0.499984740745262"/>
      </top>
      <bottom style="dotted">
        <color theme="0" tint="-0.34998626667073579"/>
      </bottom>
      <diagonal/>
    </border>
    <border>
      <left/>
      <right style="thin">
        <color indexed="64"/>
      </right>
      <top style="dotted">
        <color theme="0" tint="-0.499984740745262"/>
      </top>
      <bottom style="thin">
        <color indexed="64"/>
      </bottom>
      <diagonal/>
    </border>
    <border>
      <left style="thin">
        <color indexed="64"/>
      </left>
      <right style="thin">
        <color indexed="64"/>
      </right>
      <top style="dotted">
        <color theme="0" tint="-0.499984740745262"/>
      </top>
      <bottom style="dotted">
        <color theme="0" tint="-0.499984740745262"/>
      </bottom>
      <diagonal/>
    </border>
    <border>
      <left style="thin">
        <color indexed="64"/>
      </left>
      <right style="thin">
        <color indexed="64"/>
      </right>
      <top style="dotted">
        <color theme="0" tint="-0.499984740745262"/>
      </top>
      <bottom style="thin">
        <color indexed="64"/>
      </bottom>
      <diagonal/>
    </border>
    <border>
      <left/>
      <right style="thin">
        <color indexed="64"/>
      </right>
      <top style="dotted">
        <color theme="0" tint="-0.499984740745262"/>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08">
    <xf numFmtId="0" fontId="0" fillId="0" borderId="0" xfId="0"/>
    <xf numFmtId="0" fontId="2" fillId="0" borderId="0" xfId="0" applyFont="1" applyFill="1" applyBorder="1"/>
    <xf numFmtId="0" fontId="3" fillId="0" borderId="0" xfId="0" applyFont="1" applyFill="1" applyBorder="1"/>
    <xf numFmtId="43" fontId="2" fillId="0" borderId="0" xfId="0" applyNumberFormat="1" applyFont="1" applyFill="1" applyBorder="1"/>
    <xf numFmtId="164" fontId="2" fillId="0" borderId="0" xfId="0" applyNumberFormat="1" applyFont="1" applyFill="1" applyBorder="1"/>
    <xf numFmtId="2" fontId="2" fillId="0" borderId="0" xfId="0" applyNumberFormat="1" applyFont="1" applyFill="1" applyBorder="1"/>
    <xf numFmtId="9" fontId="2" fillId="0" borderId="0" xfId="0" applyNumberFormat="1" applyFont="1" applyFill="1" applyBorder="1"/>
    <xf numFmtId="164" fontId="2" fillId="0" borderId="0" xfId="1" applyNumberFormat="1" applyFont="1" applyFill="1" applyBorder="1"/>
    <xf numFmtId="0" fontId="2" fillId="0" borderId="0" xfId="0" applyFont="1" applyFill="1" applyBorder="1" applyAlignment="1">
      <alignment wrapText="1"/>
    </xf>
    <xf numFmtId="0" fontId="2" fillId="0" borderId="2" xfId="0" applyFont="1" applyFill="1" applyBorder="1"/>
    <xf numFmtId="0" fontId="2" fillId="0" borderId="4" xfId="0" applyFont="1" applyFill="1" applyBorder="1"/>
    <xf numFmtId="0" fontId="2" fillId="0" borderId="9" xfId="0" applyFont="1" applyFill="1" applyBorder="1"/>
    <xf numFmtId="0" fontId="2" fillId="0" borderId="3" xfId="0" applyFont="1" applyFill="1" applyBorder="1"/>
    <xf numFmtId="0" fontId="2" fillId="0" borderId="10" xfId="0" applyFont="1" applyFill="1" applyBorder="1" applyAlignment="1">
      <alignment wrapText="1"/>
    </xf>
    <xf numFmtId="0" fontId="2" fillId="0" borderId="1" xfId="0" applyFont="1" applyFill="1" applyBorder="1"/>
    <xf numFmtId="0" fontId="2" fillId="0" borderId="15" xfId="0" applyFont="1" applyFill="1" applyBorder="1"/>
    <xf numFmtId="0" fontId="2" fillId="0" borderId="16" xfId="0" applyFont="1" applyFill="1" applyBorder="1"/>
    <xf numFmtId="9" fontId="2" fillId="0" borderId="17" xfId="0" applyNumberFormat="1" applyFont="1" applyFill="1" applyBorder="1"/>
    <xf numFmtId="0" fontId="2" fillId="0" borderId="17" xfId="0" applyFont="1" applyFill="1" applyBorder="1"/>
    <xf numFmtId="2" fontId="2" fillId="0" borderId="10" xfId="0" applyNumberFormat="1" applyFont="1" applyFill="1" applyBorder="1"/>
    <xf numFmtId="0" fontId="2" fillId="0" borderId="10" xfId="0" applyFont="1" applyFill="1" applyBorder="1"/>
    <xf numFmtId="9" fontId="3" fillId="0" borderId="0" xfId="0" applyNumberFormat="1" applyFont="1" applyFill="1" applyBorder="1"/>
    <xf numFmtId="0" fontId="2" fillId="0" borderId="5" xfId="0" applyFont="1" applyFill="1" applyBorder="1"/>
    <xf numFmtId="0" fontId="2" fillId="0" borderId="6" xfId="0" applyFont="1" applyFill="1" applyBorder="1"/>
    <xf numFmtId="0" fontId="2" fillId="0" borderId="24" xfId="0" applyFont="1" applyFill="1" applyBorder="1" applyAlignment="1"/>
    <xf numFmtId="0" fontId="2" fillId="0" borderId="25" xfId="0" applyFont="1" applyFill="1" applyBorder="1" applyAlignment="1"/>
    <xf numFmtId="0" fontId="2" fillId="0" borderId="26" xfId="0" applyFont="1" applyFill="1" applyBorder="1" applyAlignment="1"/>
    <xf numFmtId="0" fontId="2" fillId="0" borderId="0" xfId="0" applyFont="1" applyFill="1" applyBorder="1" applyAlignment="1"/>
    <xf numFmtId="0" fontId="2" fillId="0" borderId="27" xfId="0" applyFont="1" applyFill="1" applyBorder="1" applyAlignment="1">
      <alignment wrapText="1"/>
    </xf>
    <xf numFmtId="0" fontId="2" fillId="0" borderId="27" xfId="0" applyFont="1" applyFill="1" applyBorder="1"/>
    <xf numFmtId="0" fontId="2" fillId="0" borderId="32" xfId="0" applyFont="1" applyFill="1" applyBorder="1"/>
    <xf numFmtId="0" fontId="2" fillId="0" borderId="11" xfId="0" applyFont="1" applyFill="1" applyBorder="1" applyAlignment="1">
      <alignment wrapText="1"/>
    </xf>
    <xf numFmtId="0" fontId="2" fillId="0" borderId="12" xfId="0" applyFont="1" applyFill="1" applyBorder="1" applyAlignment="1">
      <alignment wrapText="1"/>
    </xf>
    <xf numFmtId="0" fontId="2" fillId="0" borderId="13" xfId="0" applyFont="1" applyFill="1" applyBorder="1" applyAlignment="1">
      <alignment wrapText="1"/>
    </xf>
    <xf numFmtId="0" fontId="2" fillId="0" borderId="33" xfId="0" applyFont="1" applyFill="1" applyBorder="1" applyAlignment="1">
      <alignment wrapText="1"/>
    </xf>
    <xf numFmtId="0" fontId="2" fillId="0" borderId="34" xfId="0" applyFont="1" applyFill="1" applyBorder="1" applyAlignment="1">
      <alignment wrapText="1"/>
    </xf>
    <xf numFmtId="0" fontId="2" fillId="0" borderId="35" xfId="0" applyFont="1" applyFill="1" applyBorder="1" applyAlignment="1">
      <alignment wrapText="1"/>
    </xf>
    <xf numFmtId="0" fontId="2" fillId="0" borderId="36" xfId="0" applyFont="1" applyFill="1" applyBorder="1" applyAlignment="1">
      <alignment wrapText="1"/>
    </xf>
    <xf numFmtId="164" fontId="2" fillId="0" borderId="33" xfId="1" applyNumberFormat="1" applyFont="1" applyFill="1" applyBorder="1" applyAlignment="1">
      <alignment horizontal="left" wrapText="1"/>
    </xf>
    <xf numFmtId="0" fontId="2" fillId="0" borderId="35" xfId="0" applyFont="1" applyFill="1" applyBorder="1" applyAlignment="1">
      <alignment horizontal="left" wrapText="1"/>
    </xf>
    <xf numFmtId="0" fontId="3" fillId="0" borderId="36" xfId="0" applyFont="1" applyFill="1" applyBorder="1" applyAlignment="1">
      <alignment vertical="top"/>
    </xf>
    <xf numFmtId="43" fontId="2" fillId="0" borderId="0" xfId="0" applyNumberFormat="1" applyFont="1" applyFill="1" applyBorder="1" applyAlignment="1">
      <alignment wrapText="1"/>
    </xf>
    <xf numFmtId="0" fontId="4" fillId="0" borderId="0" xfId="0" applyFont="1" applyFill="1" applyBorder="1" applyAlignment="1">
      <alignment wrapText="1"/>
    </xf>
    <xf numFmtId="0" fontId="4" fillId="0" borderId="14" xfId="0" applyFont="1" applyFill="1" applyBorder="1" applyAlignment="1">
      <alignment wrapText="1"/>
    </xf>
    <xf numFmtId="0" fontId="4" fillId="0" borderId="7" xfId="0" applyFont="1" applyFill="1" applyBorder="1" applyAlignment="1">
      <alignment wrapText="1"/>
    </xf>
    <xf numFmtId="0" fontId="4" fillId="0" borderId="9" xfId="0" applyFont="1" applyFill="1" applyBorder="1" applyAlignment="1">
      <alignment wrapText="1"/>
    </xf>
    <xf numFmtId="0" fontId="5" fillId="0" borderId="14" xfId="0" applyFont="1" applyFill="1" applyBorder="1" applyAlignment="1">
      <alignment vertical="top" wrapText="1"/>
    </xf>
    <xf numFmtId="164" fontId="2" fillId="0" borderId="10" xfId="1" applyNumberFormat="1" applyFont="1" applyFill="1" applyBorder="1"/>
    <xf numFmtId="0" fontId="2" fillId="0" borderId="17" xfId="0" applyFont="1" applyFill="1" applyBorder="1" applyAlignment="1">
      <alignment horizontal="center"/>
    </xf>
    <xf numFmtId="0" fontId="2" fillId="0" borderId="27" xfId="0" applyFont="1" applyFill="1" applyBorder="1" applyAlignment="1">
      <alignment horizontal="center"/>
    </xf>
    <xf numFmtId="0" fontId="3" fillId="0" borderId="35" xfId="0" applyFont="1" applyFill="1" applyBorder="1" applyAlignment="1">
      <alignment vertical="top"/>
    </xf>
    <xf numFmtId="43" fontId="2" fillId="0" borderId="0" xfId="1" applyFont="1" applyFill="1" applyBorder="1"/>
    <xf numFmtId="164" fontId="2" fillId="0" borderId="16" xfId="1" applyNumberFormat="1" applyFont="1" applyFill="1" applyBorder="1"/>
    <xf numFmtId="0" fontId="2" fillId="0" borderId="37" xfId="0" applyFont="1" applyFill="1" applyBorder="1"/>
    <xf numFmtId="165" fontId="2" fillId="0" borderId="0" xfId="0" applyNumberFormat="1" applyFont="1" applyFill="1" applyBorder="1"/>
    <xf numFmtId="166" fontId="2" fillId="0" borderId="10" xfId="1" applyNumberFormat="1" applyFont="1" applyFill="1" applyBorder="1"/>
    <xf numFmtId="165" fontId="2" fillId="0" borderId="0" xfId="0" applyNumberFormat="1" applyFont="1" applyFill="1" applyBorder="1" applyAlignment="1">
      <alignment wrapText="1"/>
    </xf>
    <xf numFmtId="1" fontId="2" fillId="0" borderId="0" xfId="0" applyNumberFormat="1" applyFont="1" applyFill="1" applyBorder="1"/>
    <xf numFmtId="0" fontId="2" fillId="0" borderId="14" xfId="0" applyFont="1" applyFill="1" applyBorder="1"/>
    <xf numFmtId="0" fontId="2" fillId="0" borderId="38" xfId="0" applyFont="1" applyFill="1" applyBorder="1"/>
    <xf numFmtId="0" fontId="2" fillId="0" borderId="1" xfId="0" applyFont="1" applyFill="1" applyBorder="1" applyAlignment="1">
      <alignment vertical="center"/>
    </xf>
    <xf numFmtId="0" fontId="2" fillId="0" borderId="39" xfId="0" applyFont="1" applyFill="1" applyBorder="1"/>
    <xf numFmtId="0" fontId="2" fillId="0" borderId="28" xfId="0" applyFont="1" applyFill="1" applyBorder="1" applyAlignment="1">
      <alignment wrapText="1"/>
    </xf>
    <xf numFmtId="0" fontId="3" fillId="0" borderId="35" xfId="0" applyFont="1" applyFill="1" applyBorder="1" applyAlignment="1">
      <alignment vertical="top" wrapText="1"/>
    </xf>
    <xf numFmtId="0" fontId="4" fillId="0" borderId="0" xfId="0" applyFont="1" applyFill="1" applyBorder="1"/>
    <xf numFmtId="0" fontId="4" fillId="0" borderId="11" xfId="0" applyFont="1" applyFill="1" applyBorder="1"/>
    <xf numFmtId="0" fontId="4" fillId="0" borderId="12" xfId="0" applyFont="1" applyFill="1" applyBorder="1"/>
    <xf numFmtId="0" fontId="4" fillId="0" borderId="13" xfId="0" applyFont="1" applyFill="1" applyBorder="1"/>
    <xf numFmtId="0" fontId="3" fillId="0" borderId="0" xfId="0" applyFont="1" applyFill="1" applyBorder="1" applyAlignment="1"/>
    <xf numFmtId="0" fontId="6" fillId="0" borderId="0" xfId="0" applyFont="1" applyFill="1" applyBorder="1" applyAlignment="1"/>
    <xf numFmtId="0" fontId="2" fillId="0" borderId="43" xfId="0" applyFont="1" applyFill="1" applyBorder="1" applyAlignment="1">
      <alignment wrapText="1"/>
    </xf>
    <xf numFmtId="0" fontId="9" fillId="0" borderId="13" xfId="0" applyFont="1" applyFill="1" applyBorder="1"/>
    <xf numFmtId="0" fontId="3" fillId="0" borderId="4" xfId="0" applyFont="1" applyFill="1" applyBorder="1" applyAlignment="1">
      <alignment vertical="top"/>
    </xf>
    <xf numFmtId="0" fontId="2" fillId="0" borderId="16" xfId="0" applyFont="1" applyFill="1" applyBorder="1" applyAlignment="1">
      <alignment wrapText="1"/>
    </xf>
    <xf numFmtId="0" fontId="2" fillId="0" borderId="0" xfId="0" applyFont="1" applyFill="1" applyBorder="1" applyAlignment="1">
      <alignment vertical="center"/>
    </xf>
    <xf numFmtId="0" fontId="2" fillId="0" borderId="35" xfId="0" applyFont="1" applyFill="1" applyBorder="1" applyAlignment="1">
      <alignment vertical="top" wrapText="1"/>
    </xf>
    <xf numFmtId="0" fontId="10" fillId="0" borderId="34" xfId="0" applyFont="1" applyFill="1" applyBorder="1" applyAlignment="1">
      <alignment wrapText="1"/>
    </xf>
    <xf numFmtId="0" fontId="10" fillId="0" borderId="35" xfId="0" applyFont="1" applyFill="1" applyBorder="1" applyAlignment="1">
      <alignment wrapText="1"/>
    </xf>
    <xf numFmtId="0" fontId="10" fillId="0" borderId="28" xfId="0" applyFont="1" applyFill="1" applyBorder="1" applyAlignment="1">
      <alignment wrapText="1"/>
    </xf>
    <xf numFmtId="0" fontId="10" fillId="0" borderId="33" xfId="0" applyFont="1" applyFill="1" applyBorder="1" applyAlignment="1">
      <alignment wrapText="1"/>
    </xf>
    <xf numFmtId="164" fontId="2" fillId="0" borderId="31" xfId="1" applyNumberFormat="1" applyFont="1" applyFill="1" applyBorder="1" applyAlignment="1">
      <alignment horizontal="left" wrapText="1"/>
    </xf>
    <xf numFmtId="43" fontId="2" fillId="0" borderId="5" xfId="1" applyFont="1" applyFill="1" applyBorder="1"/>
    <xf numFmtId="43" fontId="2" fillId="0" borderId="6" xfId="1" applyFont="1" applyFill="1" applyBorder="1"/>
    <xf numFmtId="0" fontId="2" fillId="0" borderId="0" xfId="0" applyFont="1" applyFill="1" applyBorder="1" applyAlignment="1">
      <alignment horizontal="left"/>
    </xf>
    <xf numFmtId="164" fontId="2" fillId="0" borderId="0" xfId="0" applyNumberFormat="1" applyFont="1" applyFill="1" applyBorder="1" applyAlignment="1">
      <alignment horizontal="left"/>
    </xf>
    <xf numFmtId="166" fontId="2" fillId="0" borderId="0" xfId="1" applyNumberFormat="1" applyFont="1" applyFill="1" applyBorder="1"/>
    <xf numFmtId="43" fontId="2" fillId="0" borderId="3" xfId="1" applyFont="1" applyFill="1" applyBorder="1"/>
    <xf numFmtId="43" fontId="2" fillId="0" borderId="2" xfId="1" applyFont="1" applyFill="1" applyBorder="1"/>
    <xf numFmtId="43" fontId="2" fillId="0" borderId="1" xfId="1" applyFont="1" applyFill="1" applyBorder="1"/>
    <xf numFmtId="0" fontId="5" fillId="0" borderId="14" xfId="0" applyFont="1" applyFill="1" applyBorder="1"/>
    <xf numFmtId="0" fontId="3" fillId="0" borderId="36" xfId="0" applyFont="1" applyFill="1" applyBorder="1" applyAlignment="1">
      <alignment vertical="top" wrapText="1"/>
    </xf>
    <xf numFmtId="0" fontId="2" fillId="0" borderId="36" xfId="0" applyFont="1" applyFill="1" applyBorder="1" applyAlignment="1">
      <alignment vertical="top" wrapText="1"/>
    </xf>
    <xf numFmtId="0" fontId="2" fillId="0" borderId="27" xfId="0" applyFont="1" applyFill="1" applyBorder="1" applyAlignment="1">
      <alignment horizontal="left"/>
    </xf>
    <xf numFmtId="2" fontId="2" fillId="0" borderId="15" xfId="0" applyNumberFormat="1" applyFont="1" applyFill="1" applyBorder="1"/>
    <xf numFmtId="9" fontId="2" fillId="0" borderId="14" xfId="0" applyNumberFormat="1" applyFont="1" applyFill="1" applyBorder="1"/>
    <xf numFmtId="9" fontId="2" fillId="0" borderId="10" xfId="0" applyNumberFormat="1" applyFont="1" applyFill="1" applyBorder="1"/>
    <xf numFmtId="0" fontId="2" fillId="0" borderId="39" xfId="0" applyFont="1" applyFill="1" applyBorder="1" applyAlignment="1">
      <alignment vertical="center"/>
    </xf>
    <xf numFmtId="164" fontId="2" fillId="0" borderId="14" xfId="1" applyNumberFormat="1" applyFont="1" applyFill="1" applyBorder="1"/>
    <xf numFmtId="43" fontId="11" fillId="0" borderId="0" xfId="1" applyFont="1" applyFill="1" applyBorder="1" applyAlignment="1">
      <alignment horizontal="right"/>
    </xf>
    <xf numFmtId="43" fontId="12" fillId="0" borderId="0" xfId="1" applyFont="1" applyFill="1" applyBorder="1" applyAlignment="1">
      <alignment horizontal="right"/>
    </xf>
    <xf numFmtId="43" fontId="12" fillId="0" borderId="0" xfId="1" applyFont="1" applyFill="1" applyBorder="1"/>
    <xf numFmtId="43" fontId="12" fillId="0" borderId="2" xfId="1" applyFont="1" applyFill="1" applyBorder="1"/>
    <xf numFmtId="43" fontId="12" fillId="0" borderId="5" xfId="1" applyFont="1" applyFill="1" applyBorder="1"/>
    <xf numFmtId="43" fontId="12" fillId="0" borderId="3" xfId="1" applyFont="1" applyFill="1" applyBorder="1"/>
    <xf numFmtId="43" fontId="12" fillId="0" borderId="6" xfId="1" applyFont="1" applyFill="1" applyBorder="1"/>
    <xf numFmtId="43" fontId="12" fillId="0" borderId="1" xfId="1" applyFont="1" applyFill="1" applyBorder="1"/>
    <xf numFmtId="9" fontId="12" fillId="0" borderId="6" xfId="1" applyNumberFormat="1" applyFont="1" applyFill="1" applyBorder="1"/>
    <xf numFmtId="43" fontId="11" fillId="0" borderId="0" xfId="1" applyFont="1" applyFill="1" applyBorder="1"/>
    <xf numFmtId="0" fontId="9" fillId="0" borderId="0" xfId="0" applyFont="1" applyFill="1" applyBorder="1" applyAlignment="1"/>
    <xf numFmtId="0" fontId="13" fillId="0" borderId="0" xfId="0" applyFont="1" applyFill="1" applyBorder="1" applyAlignment="1"/>
    <xf numFmtId="0" fontId="11" fillId="0" borderId="0" xfId="0" applyFont="1" applyFill="1" applyBorder="1" applyAlignment="1"/>
    <xf numFmtId="2" fontId="11" fillId="0" borderId="14" xfId="0" applyNumberFormat="1" applyFont="1" applyFill="1" applyBorder="1"/>
    <xf numFmtId="2" fontId="12" fillId="0" borderId="10" xfId="0" applyNumberFormat="1" applyFont="1" applyFill="1" applyBorder="1"/>
    <xf numFmtId="2" fontId="11" fillId="0" borderId="17" xfId="0" applyNumberFormat="1" applyFont="1" applyFill="1" applyBorder="1"/>
    <xf numFmtId="43" fontId="12" fillId="0" borderId="5" xfId="0" applyNumberFormat="1" applyFont="1" applyFill="1" applyBorder="1"/>
    <xf numFmtId="43" fontId="12" fillId="0" borderId="0" xfId="0" applyNumberFormat="1" applyFont="1" applyFill="1" applyBorder="1"/>
    <xf numFmtId="43" fontId="12" fillId="0" borderId="6" xfId="0" applyNumberFormat="1" applyFont="1" applyFill="1" applyBorder="1"/>
    <xf numFmtId="2" fontId="12" fillId="0" borderId="6" xfId="0" applyNumberFormat="1" applyFont="1" applyFill="1" applyBorder="1"/>
    <xf numFmtId="9" fontId="12" fillId="0" borderId="5" xfId="0" applyNumberFormat="1" applyFont="1" applyFill="1" applyBorder="1"/>
    <xf numFmtId="9" fontId="12" fillId="0" borderId="6" xfId="0" applyNumberFormat="1" applyFont="1" applyFill="1" applyBorder="1"/>
    <xf numFmtId="9" fontId="12" fillId="0" borderId="3" xfId="0" applyNumberFormat="1" applyFont="1" applyFill="1" applyBorder="1"/>
    <xf numFmtId="9" fontId="12" fillId="0" borderId="1" xfId="0" applyNumberFormat="1" applyFont="1" applyFill="1" applyBorder="1"/>
    <xf numFmtId="43" fontId="11" fillId="0" borderId="9" xfId="0" applyNumberFormat="1" applyFont="1" applyFill="1" applyBorder="1"/>
    <xf numFmtId="2" fontId="11" fillId="0" borderId="8" xfId="0" applyNumberFormat="1" applyFont="1" applyFill="1" applyBorder="1"/>
    <xf numFmtId="2" fontId="11" fillId="0" borderId="7" xfId="0" applyNumberFormat="1" applyFont="1" applyFill="1" applyBorder="1"/>
    <xf numFmtId="43" fontId="11" fillId="0" borderId="5" xfId="0" applyNumberFormat="1" applyFont="1" applyFill="1" applyBorder="1"/>
    <xf numFmtId="2" fontId="11" fillId="0" borderId="0" xfId="0" applyNumberFormat="1" applyFont="1" applyFill="1" applyBorder="1"/>
    <xf numFmtId="2" fontId="11" fillId="0" borderId="6" xfId="0" applyNumberFormat="1" applyFont="1" applyFill="1" applyBorder="1"/>
    <xf numFmtId="43" fontId="11" fillId="0" borderId="3" xfId="0" applyNumberFormat="1" applyFont="1" applyFill="1" applyBorder="1"/>
    <xf numFmtId="2" fontId="11" fillId="0" borderId="2" xfId="0" applyNumberFormat="1" applyFont="1" applyFill="1" applyBorder="1"/>
    <xf numFmtId="2" fontId="11" fillId="0" borderId="1" xfId="0" applyNumberFormat="1" applyFont="1" applyFill="1" applyBorder="1"/>
    <xf numFmtId="166" fontId="12" fillId="0" borderId="10" xfId="1" applyNumberFormat="1" applyFont="1" applyFill="1" applyBorder="1"/>
    <xf numFmtId="9" fontId="11" fillId="0" borderId="0" xfId="1" applyNumberFormat="1" applyFont="1" applyFill="1" applyBorder="1"/>
    <xf numFmtId="9" fontId="12" fillId="0" borderId="0" xfId="1" applyNumberFormat="1" applyFont="1" applyFill="1" applyBorder="1"/>
    <xf numFmtId="0" fontId="15" fillId="0" borderId="0" xfId="0" applyFont="1" applyFill="1" applyBorder="1" applyAlignment="1"/>
    <xf numFmtId="164" fontId="2" fillId="0" borderId="0" xfId="0" applyNumberFormat="1" applyFont="1" applyFill="1" applyBorder="1" applyAlignment="1">
      <alignment horizontal="right"/>
    </xf>
    <xf numFmtId="0" fontId="2" fillId="0" borderId="0" xfId="0" applyFont="1" applyFill="1" applyBorder="1" applyAlignment="1">
      <alignment horizontal="center"/>
    </xf>
    <xf numFmtId="0" fontId="2" fillId="0" borderId="28" xfId="0" applyFont="1" applyFill="1" applyBorder="1" applyAlignment="1">
      <alignment horizontal="right" wrapText="1"/>
    </xf>
    <xf numFmtId="0" fontId="2" fillId="0" borderId="50" xfId="0" applyFont="1" applyFill="1" applyBorder="1"/>
    <xf numFmtId="164" fontId="2" fillId="0" borderId="4" xfId="1" applyNumberFormat="1" applyFont="1" applyFill="1" applyBorder="1"/>
    <xf numFmtId="0" fontId="2" fillId="0" borderId="3" xfId="0" applyFont="1" applyFill="1" applyBorder="1" applyAlignment="1">
      <alignment horizontal="center"/>
    </xf>
    <xf numFmtId="0" fontId="2" fillId="0" borderId="2" xfId="0" applyFont="1" applyFill="1" applyBorder="1" applyAlignment="1">
      <alignment horizontal="center"/>
    </xf>
    <xf numFmtId="0" fontId="2" fillId="0" borderId="1" xfId="0" applyFont="1" applyFill="1" applyBorder="1" applyAlignment="1">
      <alignment horizontal="center"/>
    </xf>
    <xf numFmtId="167" fontId="2" fillId="0" borderId="0" xfId="0" applyNumberFormat="1" applyFont="1" applyFill="1" applyBorder="1"/>
    <xf numFmtId="168" fontId="2" fillId="0" borderId="0" xfId="0" applyNumberFormat="1" applyFont="1" applyFill="1" applyBorder="1"/>
    <xf numFmtId="0" fontId="3" fillId="0" borderId="0" xfId="0" applyFont="1" applyFill="1" applyBorder="1" applyAlignment="1">
      <alignment vertical="top"/>
    </xf>
    <xf numFmtId="9" fontId="12" fillId="0" borderId="0" xfId="0" applyNumberFormat="1" applyFont="1" applyFill="1" applyBorder="1"/>
    <xf numFmtId="164" fontId="2" fillId="0" borderId="37" xfId="0" applyNumberFormat="1" applyFont="1" applyFill="1" applyBorder="1" applyAlignment="1"/>
    <xf numFmtId="164" fontId="12" fillId="2" borderId="0" xfId="0" applyNumberFormat="1" applyFont="1" applyFill="1" applyBorder="1"/>
    <xf numFmtId="164" fontId="11" fillId="2" borderId="0" xfId="0" applyNumberFormat="1" applyFont="1" applyFill="1" applyBorder="1"/>
    <xf numFmtId="0" fontId="11" fillId="2" borderId="0" xfId="0" applyFont="1" applyFill="1" applyBorder="1"/>
    <xf numFmtId="164" fontId="12" fillId="2" borderId="6" xfId="0" applyNumberFormat="1" applyFont="1" applyFill="1" applyBorder="1"/>
    <xf numFmtId="0" fontId="10" fillId="0" borderId="28" xfId="0" applyFont="1" applyFill="1" applyBorder="1" applyAlignment="1">
      <alignment horizontal="center" wrapText="1"/>
    </xf>
    <xf numFmtId="0" fontId="2" fillId="0" borderId="3" xfId="0" applyFont="1" applyFill="1" applyBorder="1" applyAlignment="1">
      <alignment horizontal="center"/>
    </xf>
    <xf numFmtId="0" fontId="2" fillId="0" borderId="1" xfId="0" applyFont="1" applyFill="1" applyBorder="1" applyAlignment="1">
      <alignment horizontal="center"/>
    </xf>
    <xf numFmtId="9" fontId="12" fillId="0" borderId="17" xfId="1" applyNumberFormat="1" applyFont="1" applyFill="1" applyBorder="1"/>
    <xf numFmtId="43" fontId="2" fillId="0" borderId="10" xfId="1" applyNumberFormat="1" applyFont="1" applyFill="1" applyBorder="1"/>
    <xf numFmtId="43" fontId="2" fillId="0" borderId="37" xfId="1" applyNumberFormat="1" applyFont="1" applyFill="1" applyBorder="1"/>
    <xf numFmtId="0" fontId="4" fillId="0" borderId="4" xfId="0" applyFont="1" applyFill="1" applyBorder="1" applyAlignment="1"/>
    <xf numFmtId="0" fontId="4" fillId="0" borderId="16" xfId="0" applyFont="1" applyFill="1" applyBorder="1" applyAlignment="1"/>
    <xf numFmtId="0" fontId="4" fillId="0" borderId="15" xfId="0" applyFont="1" applyFill="1" applyBorder="1" applyAlignment="1"/>
    <xf numFmtId="166" fontId="12" fillId="0" borderId="5" xfId="0" applyNumberFormat="1" applyFont="1" applyFill="1" applyBorder="1"/>
    <xf numFmtId="166" fontId="12" fillId="0" borderId="0" xfId="0" applyNumberFormat="1" applyFont="1" applyFill="1" applyBorder="1"/>
    <xf numFmtId="166" fontId="11" fillId="0" borderId="0" xfId="0" applyNumberFormat="1" applyFont="1" applyFill="1" applyBorder="1"/>
    <xf numFmtId="166" fontId="12" fillId="0" borderId="6" xfId="0" applyNumberFormat="1" applyFont="1" applyFill="1" applyBorder="1"/>
    <xf numFmtId="166" fontId="2" fillId="0" borderId="4" xfId="0" applyNumberFormat="1" applyFont="1" applyFill="1" applyBorder="1"/>
    <xf numFmtId="166" fontId="12" fillId="0" borderId="16" xfId="0" applyNumberFormat="1" applyFont="1" applyFill="1" applyBorder="1"/>
    <xf numFmtId="166" fontId="11" fillId="0" borderId="16" xfId="0" applyNumberFormat="1" applyFont="1" applyFill="1" applyBorder="1"/>
    <xf numFmtId="166" fontId="12" fillId="0" borderId="15" xfId="0" applyNumberFormat="1" applyFont="1" applyFill="1" applyBorder="1"/>
    <xf numFmtId="166" fontId="2" fillId="0" borderId="37" xfId="0" applyNumberFormat="1" applyFont="1" applyFill="1" applyBorder="1"/>
    <xf numFmtId="0" fontId="2" fillId="0" borderId="3" xfId="0" applyFont="1" applyFill="1" applyBorder="1" applyAlignment="1">
      <alignment horizontal="center"/>
    </xf>
    <xf numFmtId="0" fontId="2" fillId="0" borderId="1" xfId="0" applyFont="1" applyFill="1" applyBorder="1" applyAlignment="1">
      <alignment horizontal="center"/>
    </xf>
    <xf numFmtId="0" fontId="2" fillId="0" borderId="6" xfId="0" applyFont="1" applyFill="1" applyBorder="1" applyAlignment="1">
      <alignment horizontal="center"/>
    </xf>
    <xf numFmtId="166" fontId="2" fillId="0" borderId="37" xfId="1" applyNumberFormat="1" applyFont="1" applyFill="1" applyBorder="1"/>
    <xf numFmtId="166" fontId="2" fillId="0" borderId="0" xfId="0" applyNumberFormat="1" applyFont="1" applyFill="1" applyBorder="1"/>
    <xf numFmtId="166" fontId="2" fillId="0" borderId="10" xfId="0" applyNumberFormat="1" applyFont="1" applyFill="1" applyBorder="1"/>
    <xf numFmtId="166" fontId="12" fillId="0" borderId="42" xfId="1" applyNumberFormat="1" applyFont="1" applyFill="1" applyBorder="1"/>
    <xf numFmtId="166" fontId="12" fillId="0" borderId="0" xfId="1" applyNumberFormat="1" applyFont="1" applyFill="1" applyBorder="1"/>
    <xf numFmtId="166" fontId="11" fillId="0" borderId="6" xfId="1" applyNumberFormat="1" applyFont="1" applyFill="1" applyBorder="1"/>
    <xf numFmtId="166" fontId="2" fillId="0" borderId="5" xfId="0" applyNumberFormat="1" applyFont="1" applyFill="1" applyBorder="1"/>
    <xf numFmtId="166" fontId="2" fillId="0" borderId="4" xfId="1" applyNumberFormat="1" applyFont="1" applyFill="1" applyBorder="1"/>
    <xf numFmtId="166" fontId="2" fillId="0" borderId="16" xfId="0" applyNumberFormat="1" applyFont="1" applyFill="1" applyBorder="1"/>
    <xf numFmtId="166" fontId="2" fillId="0" borderId="16" xfId="1" applyNumberFormat="1" applyFont="1" applyFill="1" applyBorder="1"/>
    <xf numFmtId="166" fontId="2" fillId="0" borderId="15" xfId="1" applyNumberFormat="1" applyFont="1" applyFill="1" applyBorder="1"/>
    <xf numFmtId="166" fontId="2" fillId="0" borderId="40" xfId="1" applyNumberFormat="1" applyFont="1" applyFill="1" applyBorder="1"/>
    <xf numFmtId="166" fontId="11" fillId="0" borderId="11" xfId="1" applyNumberFormat="1" applyFont="1" applyFill="1" applyBorder="1" applyAlignment="1">
      <alignment horizontal="right" wrapText="1"/>
    </xf>
    <xf numFmtId="166" fontId="11" fillId="0" borderId="23" xfId="0" applyNumberFormat="1" applyFont="1" applyFill="1" applyBorder="1"/>
    <xf numFmtId="166" fontId="11" fillId="0" borderId="13" xfId="1" applyNumberFormat="1" applyFont="1" applyFill="1" applyBorder="1" applyAlignment="1">
      <alignment wrapText="1"/>
    </xf>
    <xf numFmtId="166" fontId="11" fillId="0" borderId="12" xfId="1" applyNumberFormat="1" applyFont="1" applyFill="1" applyBorder="1" applyAlignment="1">
      <alignment wrapText="1"/>
    </xf>
    <xf numFmtId="166" fontId="11" fillId="0" borderId="8" xfId="1" applyNumberFormat="1" applyFont="1" applyFill="1" applyBorder="1" applyAlignment="1"/>
    <xf numFmtId="166" fontId="12" fillId="0" borderId="46" xfId="1" applyNumberFormat="1" applyFont="1" applyFill="1" applyBorder="1" applyAlignment="1"/>
    <xf numFmtId="166" fontId="2" fillId="0" borderId="46" xfId="1" applyNumberFormat="1" applyFont="1" applyFill="1" applyBorder="1" applyAlignment="1"/>
    <xf numFmtId="166" fontId="11" fillId="0" borderId="47" xfId="1" applyNumberFormat="1" applyFont="1" applyFill="1" applyBorder="1" applyAlignment="1"/>
    <xf numFmtId="166" fontId="2" fillId="0" borderId="2" xfId="0" applyNumberFormat="1" applyFont="1" applyFill="1" applyBorder="1"/>
    <xf numFmtId="166" fontId="2" fillId="0" borderId="17" xfId="0" applyNumberFormat="1" applyFont="1" applyFill="1" applyBorder="1"/>
    <xf numFmtId="166" fontId="2" fillId="0" borderId="4" xfId="1" applyNumberFormat="1" applyFont="1" applyFill="1" applyBorder="1" applyAlignment="1">
      <alignment wrapText="1"/>
    </xf>
    <xf numFmtId="166" fontId="2" fillId="0" borderId="16" xfId="1" applyNumberFormat="1" applyFont="1" applyFill="1" applyBorder="1" applyAlignment="1">
      <alignment wrapText="1"/>
    </xf>
    <xf numFmtId="166" fontId="2" fillId="0" borderId="16" xfId="0" applyNumberFormat="1" applyFont="1" applyFill="1" applyBorder="1" applyAlignment="1"/>
    <xf numFmtId="166" fontId="11" fillId="0" borderId="23" xfId="1" applyNumberFormat="1" applyFont="1" applyFill="1" applyBorder="1" applyAlignment="1">
      <alignment horizontal="right" wrapText="1"/>
    </xf>
    <xf numFmtId="166" fontId="2" fillId="0" borderId="17" xfId="1" applyNumberFormat="1" applyFont="1" applyFill="1" applyBorder="1"/>
    <xf numFmtId="166" fontId="12" fillId="0" borderId="6" xfId="0" applyNumberFormat="1" applyFont="1" applyFill="1" applyBorder="1" applyAlignment="1">
      <alignment horizontal="right"/>
    </xf>
    <xf numFmtId="166" fontId="2" fillId="0" borderId="15" xfId="0" applyNumberFormat="1" applyFont="1" applyFill="1" applyBorder="1" applyAlignment="1">
      <alignment horizontal="right"/>
    </xf>
    <xf numFmtId="166" fontId="12" fillId="0" borderId="41" xfId="1" applyNumberFormat="1" applyFont="1" applyFill="1" applyBorder="1"/>
    <xf numFmtId="0" fontId="2" fillId="0" borderId="45" xfId="0" applyFont="1" applyFill="1" applyBorder="1" applyAlignment="1"/>
    <xf numFmtId="0" fontId="2" fillId="0" borderId="51" xfId="0" applyFont="1" applyFill="1" applyBorder="1" applyAlignment="1">
      <alignment horizontal="center"/>
    </xf>
    <xf numFmtId="0" fontId="5" fillId="0" borderId="9" xfId="0" applyFont="1" applyFill="1" applyBorder="1" applyAlignment="1">
      <alignment vertical="top" wrapText="1"/>
    </xf>
    <xf numFmtId="164" fontId="2" fillId="0" borderId="52" xfId="1" applyNumberFormat="1" applyFont="1" applyFill="1" applyBorder="1" applyAlignment="1">
      <alignment wrapText="1"/>
    </xf>
    <xf numFmtId="164" fontId="2" fillId="0" borderId="53" xfId="1" applyNumberFormat="1" applyFont="1" applyFill="1" applyBorder="1" applyAlignment="1">
      <alignment wrapText="1"/>
    </xf>
    <xf numFmtId="0" fontId="2" fillId="0" borderId="39" xfId="0" applyFont="1" applyFill="1" applyBorder="1" applyAlignment="1">
      <alignment horizontal="center"/>
    </xf>
    <xf numFmtId="0" fontId="2" fillId="0" borderId="49" xfId="0" applyFont="1" applyFill="1" applyBorder="1"/>
    <xf numFmtId="0" fontId="2" fillId="0" borderId="48" xfId="0" applyFont="1" applyFill="1" applyBorder="1"/>
    <xf numFmtId="0" fontId="2" fillId="0" borderId="31" xfId="0" applyFont="1" applyFill="1" applyBorder="1" applyAlignment="1">
      <alignment horizontal="left"/>
    </xf>
    <xf numFmtId="0" fontId="2" fillId="0" borderId="32" xfId="0" applyFont="1" applyFill="1" applyBorder="1" applyAlignment="1">
      <alignment horizontal="left"/>
    </xf>
    <xf numFmtId="166" fontId="11" fillId="0" borderId="42" xfId="1" applyNumberFormat="1" applyFont="1" applyFill="1" applyBorder="1"/>
    <xf numFmtId="166" fontId="11" fillId="0" borderId="0" xfId="1" applyNumberFormat="1" applyFont="1" applyFill="1" applyBorder="1"/>
    <xf numFmtId="166" fontId="2" fillId="0" borderId="8" xfId="1" applyNumberFormat="1" applyFont="1" applyFill="1" applyBorder="1"/>
    <xf numFmtId="166" fontId="12" fillId="0" borderId="8" xfId="1" applyNumberFormat="1" applyFont="1" applyFill="1" applyBorder="1"/>
    <xf numFmtId="166" fontId="11" fillId="0" borderId="7" xfId="1" applyNumberFormat="1" applyFont="1" applyFill="1" applyBorder="1"/>
    <xf numFmtId="9" fontId="2" fillId="0" borderId="0" xfId="2" applyFont="1" applyFill="1" applyBorder="1"/>
    <xf numFmtId="0" fontId="2" fillId="0" borderId="45" xfId="0" applyFont="1" applyFill="1" applyBorder="1" applyAlignment="1">
      <alignment horizontal="center"/>
    </xf>
    <xf numFmtId="0" fontId="17" fillId="0" borderId="0" xfId="0" applyFont="1"/>
    <xf numFmtId="0" fontId="19" fillId="0" borderId="0" xfId="0" applyFont="1"/>
    <xf numFmtId="0" fontId="20" fillId="0" borderId="0" xfId="0" applyFont="1"/>
    <xf numFmtId="0" fontId="0" fillId="0" borderId="0" xfId="0" applyAlignment="1">
      <alignment horizontal="right"/>
    </xf>
    <xf numFmtId="0" fontId="21" fillId="0" borderId="0" xfId="0" applyFont="1"/>
    <xf numFmtId="0" fontId="16" fillId="0" borderId="0" xfId="0" applyFont="1"/>
    <xf numFmtId="0" fontId="0" fillId="0" borderId="0" xfId="0" applyFill="1" applyAlignment="1">
      <alignment horizontal="right"/>
    </xf>
    <xf numFmtId="0" fontId="0" fillId="0" borderId="0" xfId="0" applyFill="1"/>
    <xf numFmtId="0" fontId="21" fillId="0" borderId="0" xfId="0" applyFont="1" applyFill="1"/>
    <xf numFmtId="0" fontId="17" fillId="0" borderId="0" xfId="0" applyFont="1" applyAlignment="1">
      <alignment wrapText="1"/>
    </xf>
    <xf numFmtId="0" fontId="19" fillId="0" borderId="0" xfId="0" applyFont="1" applyAlignment="1">
      <alignment wrapText="1"/>
    </xf>
    <xf numFmtId="0" fontId="0" fillId="0" borderId="0" xfId="0" applyAlignment="1">
      <alignment wrapText="1"/>
    </xf>
    <xf numFmtId="0" fontId="20" fillId="0" borderId="0" xfId="0" applyFont="1" applyAlignment="1">
      <alignment wrapText="1"/>
    </xf>
    <xf numFmtId="0" fontId="21" fillId="0" borderId="0" xfId="0" applyFont="1" applyAlignment="1">
      <alignment wrapText="1"/>
    </xf>
    <xf numFmtId="0" fontId="0" fillId="0" borderId="0" xfId="0" applyAlignment="1">
      <alignment horizontal="right" wrapText="1"/>
    </xf>
    <xf numFmtId="0" fontId="21" fillId="0" borderId="0" xfId="0" applyFont="1" applyAlignment="1">
      <alignment horizontal="left" wrapText="1"/>
    </xf>
    <xf numFmtId="0" fontId="23" fillId="0" borderId="0" xfId="0" applyFont="1"/>
    <xf numFmtId="0" fontId="10" fillId="0" borderId="29" xfId="0" applyFont="1" applyFill="1" applyBorder="1" applyAlignment="1">
      <alignment horizontal="center" wrapText="1"/>
    </xf>
    <xf numFmtId="0" fontId="10" fillId="0" borderId="28" xfId="0" applyFont="1" applyFill="1" applyBorder="1" applyAlignment="1">
      <alignment horizontal="center" wrapText="1"/>
    </xf>
    <xf numFmtId="0" fontId="0" fillId="0" borderId="0" xfId="0" applyAlignment="1">
      <alignment horizontal="left" wrapText="1"/>
    </xf>
    <xf numFmtId="0" fontId="2" fillId="0" borderId="0" xfId="0" applyFont="1" applyFill="1" applyBorder="1" applyAlignment="1">
      <alignment horizontal="left" wrapText="1"/>
    </xf>
    <xf numFmtId="166" fontId="12" fillId="0" borderId="0" xfId="0" applyNumberFormat="1" applyFont="1" applyFill="1" applyBorder="1" applyAlignment="1">
      <alignment horizontal="right"/>
    </xf>
    <xf numFmtId="166" fontId="12" fillId="0" borderId="6" xfId="0" applyNumberFormat="1" applyFont="1" applyFill="1" applyBorder="1" applyAlignment="1">
      <alignment horizontal="right"/>
    </xf>
    <xf numFmtId="0" fontId="2" fillId="0" borderId="30" xfId="0" applyFont="1" applyFill="1" applyBorder="1" applyAlignment="1">
      <alignment horizontal="center"/>
    </xf>
    <xf numFmtId="0" fontId="2" fillId="0" borderId="29" xfId="0" applyFont="1" applyFill="1" applyBorder="1" applyAlignment="1">
      <alignment horizontal="center"/>
    </xf>
    <xf numFmtId="0" fontId="2" fillId="0" borderId="28" xfId="0" applyFont="1" applyFill="1" applyBorder="1" applyAlignment="1">
      <alignment horizontal="center"/>
    </xf>
    <xf numFmtId="0" fontId="4" fillId="0" borderId="4" xfId="0" applyFont="1" applyFill="1" applyBorder="1" applyAlignment="1">
      <alignment horizontal="left" wrapText="1"/>
    </xf>
    <xf numFmtId="0" fontId="4" fillId="0" borderId="16" xfId="0" applyFont="1" applyFill="1" applyBorder="1" applyAlignment="1">
      <alignment horizontal="left" wrapText="1"/>
    </xf>
    <xf numFmtId="0" fontId="4" fillId="0" borderId="15" xfId="0" applyFont="1" applyFill="1" applyBorder="1" applyAlignment="1">
      <alignment horizontal="left" wrapText="1"/>
    </xf>
    <xf numFmtId="0" fontId="4" fillId="0" borderId="4" xfId="0" applyFont="1" applyFill="1" applyBorder="1" applyAlignment="1">
      <alignment horizontal="center"/>
    </xf>
    <xf numFmtId="0" fontId="4" fillId="0" borderId="16" xfId="0" applyFont="1" applyFill="1" applyBorder="1" applyAlignment="1">
      <alignment horizontal="center"/>
    </xf>
    <xf numFmtId="0" fontId="4" fillId="0" borderId="15" xfId="0" applyFont="1" applyFill="1" applyBorder="1" applyAlignment="1">
      <alignment horizontal="center"/>
    </xf>
    <xf numFmtId="0" fontId="2" fillId="0" borderId="26" xfId="0" applyFont="1" applyFill="1" applyBorder="1" applyAlignment="1">
      <alignment horizontal="center"/>
    </xf>
    <xf numFmtId="0" fontId="2" fillId="0" borderId="25" xfId="0" applyFont="1" applyFill="1" applyBorder="1" applyAlignment="1">
      <alignment horizontal="center"/>
    </xf>
    <xf numFmtId="0" fontId="2" fillId="0" borderId="24" xfId="0" applyFont="1" applyFill="1" applyBorder="1" applyAlignment="1">
      <alignment horizontal="center"/>
    </xf>
    <xf numFmtId="0" fontId="2" fillId="0" borderId="48" xfId="0" applyFont="1" applyFill="1" applyBorder="1" applyAlignment="1">
      <alignment horizontal="center"/>
    </xf>
    <xf numFmtId="0" fontId="2" fillId="0" borderId="38" xfId="0" applyFont="1" applyFill="1" applyBorder="1" applyAlignment="1">
      <alignment horizontal="center"/>
    </xf>
    <xf numFmtId="0" fontId="2" fillId="0" borderId="49" xfId="0" applyFont="1" applyFill="1" applyBorder="1" applyAlignment="1">
      <alignment horizontal="center"/>
    </xf>
    <xf numFmtId="0" fontId="2" fillId="0" borderId="3" xfId="0" applyFont="1" applyFill="1" applyBorder="1" applyAlignment="1">
      <alignment horizontal="center"/>
    </xf>
    <xf numFmtId="0" fontId="2" fillId="0" borderId="2" xfId="0" applyFont="1" applyFill="1" applyBorder="1" applyAlignment="1">
      <alignment horizontal="center"/>
    </xf>
    <xf numFmtId="0" fontId="2" fillId="0" borderId="1" xfId="0" applyFont="1" applyFill="1" applyBorder="1" applyAlignment="1">
      <alignment horizontal="center"/>
    </xf>
    <xf numFmtId="0" fontId="2" fillId="0" borderId="22" xfId="0" applyFont="1" applyFill="1" applyBorder="1" applyAlignment="1">
      <alignment horizontal="center"/>
    </xf>
    <xf numFmtId="0" fontId="2" fillId="0" borderId="21" xfId="0" applyFont="1" applyFill="1" applyBorder="1" applyAlignment="1">
      <alignment horizontal="center"/>
    </xf>
    <xf numFmtId="0" fontId="2" fillId="0" borderId="54" xfId="0" applyFont="1" applyFill="1" applyBorder="1" applyAlignment="1">
      <alignment horizontal="center"/>
    </xf>
    <xf numFmtId="164" fontId="2" fillId="0" borderId="44" xfId="1" applyNumberFormat="1" applyFont="1" applyFill="1" applyBorder="1" applyAlignment="1">
      <alignment horizontal="center" wrapText="1"/>
    </xf>
    <xf numFmtId="164" fontId="2" fillId="0" borderId="45" xfId="1" applyNumberFormat="1" applyFont="1" applyFill="1" applyBorder="1" applyAlignment="1">
      <alignment horizontal="center" wrapText="1"/>
    </xf>
    <xf numFmtId="164" fontId="2" fillId="0" borderId="51" xfId="1" applyNumberFormat="1" applyFont="1" applyFill="1" applyBorder="1" applyAlignment="1">
      <alignment horizontal="center" wrapText="1"/>
    </xf>
    <xf numFmtId="0" fontId="2" fillId="0" borderId="29" xfId="0" applyFont="1" applyFill="1" applyBorder="1" applyAlignment="1">
      <alignment horizontal="right" wrapText="1"/>
    </xf>
    <xf numFmtId="0" fontId="2" fillId="0" borderId="28" xfId="0" applyFont="1" applyFill="1" applyBorder="1" applyAlignment="1">
      <alignment horizontal="right" wrapText="1"/>
    </xf>
    <xf numFmtId="0" fontId="2" fillId="0" borderId="14" xfId="0" applyFont="1" applyFill="1" applyBorder="1" applyAlignment="1">
      <alignment horizontal="left" wrapText="1"/>
    </xf>
    <xf numFmtId="0" fontId="2" fillId="0" borderId="27" xfId="0" applyFont="1" applyFill="1" applyBorder="1" applyAlignment="1">
      <alignment horizontal="left" wrapText="1"/>
    </xf>
    <xf numFmtId="166" fontId="2" fillId="0" borderId="22" xfId="0" applyNumberFormat="1" applyFont="1" applyFill="1" applyBorder="1" applyAlignment="1">
      <alignment horizontal="center" vertical="center"/>
    </xf>
    <xf numFmtId="166" fontId="2" fillId="0" borderId="21" xfId="0" applyNumberFormat="1" applyFont="1" applyFill="1" applyBorder="1" applyAlignment="1">
      <alignment horizontal="center" vertical="center"/>
    </xf>
    <xf numFmtId="166" fontId="2" fillId="0" borderId="20" xfId="0" applyNumberFormat="1" applyFont="1" applyFill="1" applyBorder="1" applyAlignment="1">
      <alignment horizontal="center" vertical="center"/>
    </xf>
    <xf numFmtId="166" fontId="2" fillId="0" borderId="5" xfId="0" applyNumberFormat="1" applyFont="1" applyFill="1" applyBorder="1" applyAlignment="1">
      <alignment horizontal="center" vertical="center"/>
    </xf>
    <xf numFmtId="166" fontId="2" fillId="0" borderId="0" xfId="0" applyNumberFormat="1" applyFont="1" applyFill="1" applyBorder="1" applyAlignment="1">
      <alignment horizontal="center" vertical="center"/>
    </xf>
    <xf numFmtId="166" fontId="2" fillId="0" borderId="19" xfId="0" applyNumberFormat="1" applyFont="1" applyFill="1" applyBorder="1" applyAlignment="1">
      <alignment horizontal="center" vertical="center"/>
    </xf>
    <xf numFmtId="166" fontId="2" fillId="0" borderId="3" xfId="0" applyNumberFormat="1" applyFont="1" applyFill="1" applyBorder="1" applyAlignment="1">
      <alignment horizontal="center" vertical="center"/>
    </xf>
    <xf numFmtId="166" fontId="2" fillId="0" borderId="2" xfId="0" applyNumberFormat="1" applyFont="1" applyFill="1" applyBorder="1" applyAlignment="1">
      <alignment horizontal="center" vertical="center"/>
    </xf>
    <xf numFmtId="166" fontId="2" fillId="0" borderId="18" xfId="0" applyNumberFormat="1" applyFont="1" applyFill="1" applyBorder="1" applyAlignment="1">
      <alignment horizontal="center" vertical="center"/>
    </xf>
    <xf numFmtId="166" fontId="2" fillId="0" borderId="16" xfId="0" applyNumberFormat="1" applyFont="1" applyFill="1" applyBorder="1" applyAlignment="1">
      <alignment horizontal="right"/>
    </xf>
    <xf numFmtId="166" fontId="2" fillId="0" borderId="15" xfId="0" applyNumberFormat="1" applyFont="1" applyFill="1" applyBorder="1" applyAlignment="1">
      <alignment horizontal="right"/>
    </xf>
    <xf numFmtId="0" fontId="4" fillId="0" borderId="4" xfId="0" applyFont="1" applyFill="1" applyBorder="1" applyAlignment="1">
      <alignment horizontal="center" wrapText="1"/>
    </xf>
    <xf numFmtId="0" fontId="4" fillId="0" borderId="16" xfId="0" applyFont="1" applyFill="1" applyBorder="1" applyAlignment="1">
      <alignment horizontal="center" wrapText="1"/>
    </xf>
    <xf numFmtId="0" fontId="2" fillId="0" borderId="9" xfId="0" applyFont="1" applyFill="1" applyBorder="1" applyAlignment="1">
      <alignment horizontal="center" wrapText="1"/>
    </xf>
    <xf numFmtId="0" fontId="2" fillId="0" borderId="7" xfId="0" applyFont="1" applyFill="1" applyBorder="1" applyAlignment="1">
      <alignment horizontal="center" wrapText="1"/>
    </xf>
    <xf numFmtId="0" fontId="2" fillId="0" borderId="5" xfId="0" applyFont="1" applyFill="1" applyBorder="1" applyAlignment="1">
      <alignment horizontal="center" wrapText="1"/>
    </xf>
    <xf numFmtId="0" fontId="2" fillId="0" borderId="6" xfId="0" applyFont="1" applyFill="1" applyBorder="1" applyAlignment="1">
      <alignment horizontal="center" wrapText="1"/>
    </xf>
    <xf numFmtId="164" fontId="2" fillId="0" borderId="30" xfId="1" applyNumberFormat="1" applyFont="1" applyFill="1" applyBorder="1" applyAlignment="1">
      <alignment horizontal="center"/>
    </xf>
    <xf numFmtId="164" fontId="2" fillId="0" borderId="29" xfId="1" applyNumberFormat="1" applyFont="1" applyFill="1" applyBorder="1" applyAlignment="1">
      <alignment horizontal="center"/>
    </xf>
    <xf numFmtId="164" fontId="2" fillId="0" borderId="28" xfId="1" applyNumberFormat="1" applyFont="1" applyFill="1" applyBorder="1" applyAlignment="1">
      <alignment horizontal="center"/>
    </xf>
    <xf numFmtId="0" fontId="4" fillId="0" borderId="9" xfId="0" applyFont="1" applyFill="1" applyBorder="1" applyAlignment="1">
      <alignment horizontal="center"/>
    </xf>
    <xf numFmtId="0" fontId="4" fillId="0" borderId="8" xfId="0" applyFont="1" applyFill="1" applyBorder="1" applyAlignment="1">
      <alignment horizontal="center"/>
    </xf>
    <xf numFmtId="0" fontId="4" fillId="0" borderId="7" xfId="0" applyFont="1" applyFill="1" applyBorder="1" applyAlignment="1">
      <alignment horizontal="center"/>
    </xf>
    <xf numFmtId="0" fontId="2" fillId="0" borderId="5" xfId="0" applyFont="1" applyFill="1" applyBorder="1" applyAlignment="1">
      <alignment horizontal="center"/>
    </xf>
    <xf numFmtId="0" fontId="2" fillId="0" borderId="6" xfId="0" applyFont="1" applyFill="1" applyBorder="1" applyAlignment="1">
      <alignment horizontal="center"/>
    </xf>
    <xf numFmtId="2" fontId="2" fillId="0" borderId="5" xfId="0" applyNumberFormat="1" applyFont="1" applyFill="1" applyBorder="1" applyAlignment="1">
      <alignment horizontal="center"/>
    </xf>
    <xf numFmtId="2" fontId="2" fillId="0" borderId="6" xfId="0" applyNumberFormat="1" applyFont="1" applyFill="1" applyBorder="1" applyAlignment="1">
      <alignment horizontal="center"/>
    </xf>
    <xf numFmtId="2" fontId="2" fillId="0" borderId="3" xfId="0" applyNumberFormat="1" applyFont="1" applyFill="1" applyBorder="1" applyAlignment="1">
      <alignment horizontal="center"/>
    </xf>
    <xf numFmtId="2" fontId="2" fillId="0" borderId="1" xfId="0" applyNumberFormat="1" applyFont="1" applyFill="1" applyBorder="1" applyAlignment="1">
      <alignment horizontal="center"/>
    </xf>
    <xf numFmtId="2" fontId="2" fillId="0" borderId="4" xfId="0" applyNumberFormat="1" applyFont="1" applyFill="1" applyBorder="1" applyAlignment="1">
      <alignment horizontal="center"/>
    </xf>
    <xf numFmtId="2" fontId="2" fillId="0" borderId="15" xfId="0" applyNumberFormat="1" applyFont="1" applyFill="1" applyBorder="1" applyAlignment="1">
      <alignment horizontal="center"/>
    </xf>
    <xf numFmtId="2" fontId="2" fillId="0" borderId="9" xfId="0" applyNumberFormat="1" applyFont="1" applyFill="1" applyBorder="1" applyAlignment="1">
      <alignment horizontal="center"/>
    </xf>
    <xf numFmtId="2" fontId="2" fillId="0" borderId="7" xfId="0" applyNumberFormat="1" applyFont="1" applyFill="1" applyBorder="1" applyAlignment="1">
      <alignment horizontal="center"/>
    </xf>
    <xf numFmtId="0" fontId="2" fillId="0" borderId="44" xfId="0" applyFont="1" applyFill="1" applyBorder="1" applyAlignment="1">
      <alignment horizontal="center"/>
    </xf>
    <xf numFmtId="0" fontId="2" fillId="0" borderId="45" xfId="0" applyFont="1" applyFill="1" applyBorder="1" applyAlignment="1">
      <alignment horizontal="center"/>
    </xf>
    <xf numFmtId="0" fontId="2" fillId="0" borderId="51" xfId="0" applyFont="1" applyFill="1" applyBorder="1" applyAlignment="1">
      <alignment horizontal="center"/>
    </xf>
    <xf numFmtId="0" fontId="4" fillId="0" borderId="15" xfId="0" applyFont="1" applyFill="1" applyBorder="1" applyAlignment="1">
      <alignment horizontal="center" wrapText="1"/>
    </xf>
  </cellXfs>
  <cellStyles count="3">
    <cellStyle name="Comma" xfId="1" builtinId="3"/>
    <cellStyle name="Normal" xfId="0" builtinId="0"/>
    <cellStyle name="Percent" xfId="2" builtinId="5"/>
  </cellStyles>
  <dxfs count="0"/>
  <tableStyles count="0" defaultTableStyle="TableStyleMedium9" defaultPivotStyle="PivotStyleLight16"/>
  <colors>
    <mruColors>
      <color rgb="FFC8DD61"/>
      <color rgb="FFFFCC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7</xdr:col>
      <xdr:colOff>0</xdr:colOff>
      <xdr:row>62</xdr:row>
      <xdr:rowOff>95250</xdr:rowOff>
    </xdr:from>
    <xdr:to>
      <xdr:col>10</xdr:col>
      <xdr:colOff>28575</xdr:colOff>
      <xdr:row>72</xdr:row>
      <xdr:rowOff>9525</xdr:rowOff>
    </xdr:to>
    <xdr:cxnSp macro="">
      <xdr:nvCxnSpPr>
        <xdr:cNvPr id="7" name="Elbow Connector 6"/>
        <xdr:cNvCxnSpPr>
          <a:stCxn id="5" idx="3"/>
          <a:endCxn id="10" idx="1"/>
        </xdr:cNvCxnSpPr>
      </xdr:nvCxnSpPr>
      <xdr:spPr>
        <a:xfrm flipV="1">
          <a:off x="3390900" y="8534400"/>
          <a:ext cx="1171575" cy="149542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19050</xdr:colOff>
      <xdr:row>61</xdr:row>
      <xdr:rowOff>85725</xdr:rowOff>
    </xdr:from>
    <xdr:to>
      <xdr:col>10</xdr:col>
      <xdr:colOff>19050</xdr:colOff>
      <xdr:row>61</xdr:row>
      <xdr:rowOff>85725</xdr:rowOff>
    </xdr:to>
    <xdr:cxnSp macro="">
      <xdr:nvCxnSpPr>
        <xdr:cNvPr id="8" name="Straight Arrow Connector 7"/>
        <xdr:cNvCxnSpPr/>
      </xdr:nvCxnSpPr>
      <xdr:spPr>
        <a:xfrm>
          <a:off x="3790950" y="8401050"/>
          <a:ext cx="762000"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285750</xdr:colOff>
      <xdr:row>66</xdr:row>
      <xdr:rowOff>38100</xdr:rowOff>
    </xdr:from>
    <xdr:to>
      <xdr:col>9</xdr:col>
      <xdr:colOff>276225</xdr:colOff>
      <xdr:row>69</xdr:row>
      <xdr:rowOff>400050</xdr:rowOff>
    </xdr:to>
    <xdr:sp macro="" textlink="">
      <xdr:nvSpPr>
        <xdr:cNvPr id="9" name="TextBox 8"/>
        <xdr:cNvSpPr txBox="1"/>
      </xdr:nvSpPr>
      <xdr:spPr>
        <a:xfrm>
          <a:off x="3676650" y="9010650"/>
          <a:ext cx="752475"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800"/>
            <a:t>system of</a:t>
          </a:r>
          <a:r>
            <a:rPr lang="en-GB" sz="800" baseline="0"/>
            <a:t> linear equations</a:t>
          </a:r>
        </a:p>
        <a:p>
          <a:r>
            <a:rPr lang="en-GB" sz="800" baseline="0"/>
            <a:t>see p.7 in SI</a:t>
          </a:r>
          <a:endParaRPr lang="en-GB" sz="800"/>
        </a:p>
      </xdr:txBody>
    </xdr:sp>
    <xdr:clientData/>
  </xdr:twoCellAnchor>
  <xdr:twoCellAnchor>
    <xdr:from>
      <xdr:col>6</xdr:col>
      <xdr:colOff>180975</xdr:colOff>
      <xdr:row>71</xdr:row>
      <xdr:rowOff>0</xdr:rowOff>
    </xdr:from>
    <xdr:to>
      <xdr:col>7</xdr:col>
      <xdr:colOff>0</xdr:colOff>
      <xdr:row>73</xdr:row>
      <xdr:rowOff>19050</xdr:rowOff>
    </xdr:to>
    <xdr:sp macro="" textlink="">
      <xdr:nvSpPr>
        <xdr:cNvPr id="5" name="Rectangle 4"/>
        <xdr:cNvSpPr/>
      </xdr:nvSpPr>
      <xdr:spPr>
        <a:xfrm>
          <a:off x="3124200" y="9906000"/>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10</xdr:col>
      <xdr:colOff>28575</xdr:colOff>
      <xdr:row>61</xdr:row>
      <xdr:rowOff>95250</xdr:rowOff>
    </xdr:from>
    <xdr:to>
      <xdr:col>10</xdr:col>
      <xdr:colOff>295275</xdr:colOff>
      <xdr:row>63</xdr:row>
      <xdr:rowOff>104775</xdr:rowOff>
    </xdr:to>
    <xdr:sp macro="" textlink="">
      <xdr:nvSpPr>
        <xdr:cNvPr id="10" name="Rectangle 9"/>
        <xdr:cNvSpPr/>
      </xdr:nvSpPr>
      <xdr:spPr>
        <a:xfrm>
          <a:off x="4562475" y="8410575"/>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1</xdr:colOff>
      <xdr:row>63</xdr:row>
      <xdr:rowOff>85726</xdr:rowOff>
    </xdr:from>
    <xdr:to>
      <xdr:col>10</xdr:col>
      <xdr:colOff>9526</xdr:colOff>
      <xdr:row>72</xdr:row>
      <xdr:rowOff>19050</xdr:rowOff>
    </xdr:to>
    <xdr:cxnSp macro="">
      <xdr:nvCxnSpPr>
        <xdr:cNvPr id="7" name="Elbow Connector 6"/>
        <xdr:cNvCxnSpPr>
          <a:stCxn id="9" idx="3"/>
          <a:endCxn id="11" idx="1"/>
        </xdr:cNvCxnSpPr>
      </xdr:nvCxnSpPr>
      <xdr:spPr>
        <a:xfrm flipV="1">
          <a:off x="3419476" y="8639176"/>
          <a:ext cx="1162050" cy="1381124"/>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xdr:colOff>
      <xdr:row>62</xdr:row>
      <xdr:rowOff>0</xdr:rowOff>
    </xdr:from>
    <xdr:to>
      <xdr:col>10</xdr:col>
      <xdr:colOff>0</xdr:colOff>
      <xdr:row>62</xdr:row>
      <xdr:rowOff>0</xdr:rowOff>
    </xdr:to>
    <xdr:cxnSp macro="">
      <xdr:nvCxnSpPr>
        <xdr:cNvPr id="8" name="Straight Arrow Connector 7"/>
        <xdr:cNvCxnSpPr/>
      </xdr:nvCxnSpPr>
      <xdr:spPr>
        <a:xfrm>
          <a:off x="3819525" y="8439150"/>
          <a:ext cx="752475"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342901</xdr:colOff>
      <xdr:row>67</xdr:row>
      <xdr:rowOff>28575</xdr:rowOff>
    </xdr:from>
    <xdr:to>
      <xdr:col>9</xdr:col>
      <xdr:colOff>276226</xdr:colOff>
      <xdr:row>69</xdr:row>
      <xdr:rowOff>390525</xdr:rowOff>
    </xdr:to>
    <xdr:sp macro="" textlink="">
      <xdr:nvSpPr>
        <xdr:cNvPr id="5" name="TextBox 4"/>
        <xdr:cNvSpPr txBox="1"/>
      </xdr:nvSpPr>
      <xdr:spPr>
        <a:xfrm>
          <a:off x="3762376" y="9115425"/>
          <a:ext cx="704850" cy="590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800"/>
            <a:t>system of</a:t>
          </a:r>
          <a:r>
            <a:rPr lang="en-GB" sz="800" baseline="0"/>
            <a:t> linear equations</a:t>
          </a:r>
        </a:p>
        <a:p>
          <a:r>
            <a:rPr lang="en-GB" sz="800" baseline="0"/>
            <a:t>see p.28</a:t>
          </a:r>
          <a:endParaRPr lang="en-GB" sz="800"/>
        </a:p>
      </xdr:txBody>
    </xdr:sp>
    <xdr:clientData/>
  </xdr:twoCellAnchor>
  <xdr:twoCellAnchor>
    <xdr:from>
      <xdr:col>6</xdr:col>
      <xdr:colOff>180976</xdr:colOff>
      <xdr:row>71</xdr:row>
      <xdr:rowOff>9525</xdr:rowOff>
    </xdr:from>
    <xdr:to>
      <xdr:col>7</xdr:col>
      <xdr:colOff>1</xdr:colOff>
      <xdr:row>73</xdr:row>
      <xdr:rowOff>28575</xdr:rowOff>
    </xdr:to>
    <xdr:sp macro="" textlink="">
      <xdr:nvSpPr>
        <xdr:cNvPr id="9" name="Rectangle 8"/>
        <xdr:cNvSpPr/>
      </xdr:nvSpPr>
      <xdr:spPr>
        <a:xfrm>
          <a:off x="3152776" y="9896475"/>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10</xdr:col>
      <xdr:colOff>9526</xdr:colOff>
      <xdr:row>62</xdr:row>
      <xdr:rowOff>76201</xdr:rowOff>
    </xdr:from>
    <xdr:to>
      <xdr:col>10</xdr:col>
      <xdr:colOff>276226</xdr:colOff>
      <xdr:row>64</xdr:row>
      <xdr:rowOff>95251</xdr:rowOff>
    </xdr:to>
    <xdr:sp macro="" textlink="">
      <xdr:nvSpPr>
        <xdr:cNvPr id="11" name="Rectangle 10"/>
        <xdr:cNvSpPr/>
      </xdr:nvSpPr>
      <xdr:spPr>
        <a:xfrm>
          <a:off x="4581526" y="8515351"/>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7</xdr:col>
      <xdr:colOff>342901</xdr:colOff>
      <xdr:row>67</xdr:row>
      <xdr:rowOff>28575</xdr:rowOff>
    </xdr:from>
    <xdr:to>
      <xdr:col>9</xdr:col>
      <xdr:colOff>266701</xdr:colOff>
      <xdr:row>70</xdr:row>
      <xdr:rowOff>9525</xdr:rowOff>
    </xdr:to>
    <xdr:sp macro="" textlink="">
      <xdr:nvSpPr>
        <xdr:cNvPr id="10" name="TextBox 9"/>
        <xdr:cNvSpPr txBox="1"/>
      </xdr:nvSpPr>
      <xdr:spPr>
        <a:xfrm>
          <a:off x="3762376" y="9115425"/>
          <a:ext cx="695325" cy="666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800"/>
            <a:t>system of</a:t>
          </a:r>
          <a:r>
            <a:rPr lang="en-GB" sz="800" baseline="0"/>
            <a:t> linear equations</a:t>
          </a:r>
        </a:p>
        <a:p>
          <a:r>
            <a:rPr lang="en-GB" sz="800" baseline="0">
              <a:solidFill>
                <a:schemeClr val="dk1"/>
              </a:solidFill>
              <a:latin typeface="+mn-lt"/>
              <a:ea typeface="+mn-ea"/>
              <a:cs typeface="+mn-cs"/>
            </a:rPr>
            <a:t>see p.7 in SI</a:t>
          </a:r>
          <a:endParaRPr lang="en-GB" sz="800">
            <a:solidFill>
              <a:schemeClr val="dk1"/>
            </a:solidFill>
            <a:latin typeface="+mn-lt"/>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0</xdr:colOff>
      <xdr:row>63</xdr:row>
      <xdr:rowOff>38101</xdr:rowOff>
    </xdr:from>
    <xdr:to>
      <xdr:col>10</xdr:col>
      <xdr:colOff>0</xdr:colOff>
      <xdr:row>72</xdr:row>
      <xdr:rowOff>47625</xdr:rowOff>
    </xdr:to>
    <xdr:cxnSp macro="">
      <xdr:nvCxnSpPr>
        <xdr:cNvPr id="7" name="Elbow Connector 6"/>
        <xdr:cNvCxnSpPr>
          <a:stCxn id="6" idx="3"/>
          <a:endCxn id="10" idx="1"/>
        </xdr:cNvCxnSpPr>
      </xdr:nvCxnSpPr>
      <xdr:spPr>
        <a:xfrm flipV="1">
          <a:off x="3419475" y="8591551"/>
          <a:ext cx="1152525" cy="1457324"/>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28575</xdr:colOff>
      <xdr:row>61</xdr:row>
      <xdr:rowOff>114300</xdr:rowOff>
    </xdr:from>
    <xdr:to>
      <xdr:col>10</xdr:col>
      <xdr:colOff>0</xdr:colOff>
      <xdr:row>61</xdr:row>
      <xdr:rowOff>114300</xdr:rowOff>
    </xdr:to>
    <xdr:cxnSp macro="">
      <xdr:nvCxnSpPr>
        <xdr:cNvPr id="8" name="Straight Arrow Connector 7"/>
        <xdr:cNvCxnSpPr/>
      </xdr:nvCxnSpPr>
      <xdr:spPr>
        <a:xfrm>
          <a:off x="3838575" y="8429625"/>
          <a:ext cx="733425"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19050</xdr:colOff>
      <xdr:row>66</xdr:row>
      <xdr:rowOff>66675</xdr:rowOff>
    </xdr:from>
    <xdr:to>
      <xdr:col>9</xdr:col>
      <xdr:colOff>247650</xdr:colOff>
      <xdr:row>69</xdr:row>
      <xdr:rowOff>314325</xdr:rowOff>
    </xdr:to>
    <xdr:sp macro="" textlink="">
      <xdr:nvSpPr>
        <xdr:cNvPr id="5" name="TextBox 4"/>
        <xdr:cNvSpPr txBox="1"/>
      </xdr:nvSpPr>
      <xdr:spPr>
        <a:xfrm>
          <a:off x="3829050" y="9039225"/>
          <a:ext cx="609600" cy="590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800"/>
            <a:t>system of</a:t>
          </a:r>
          <a:r>
            <a:rPr lang="en-GB" sz="800" baseline="0"/>
            <a:t> linear equations</a:t>
          </a:r>
        </a:p>
        <a:p>
          <a:r>
            <a:rPr lang="en-GB" sz="800" baseline="0"/>
            <a:t>see p.28</a:t>
          </a:r>
          <a:endParaRPr lang="en-GB" sz="800"/>
        </a:p>
      </xdr:txBody>
    </xdr:sp>
    <xdr:clientData/>
  </xdr:twoCellAnchor>
  <xdr:twoCellAnchor>
    <xdr:from>
      <xdr:col>6</xdr:col>
      <xdr:colOff>180975</xdr:colOff>
      <xdr:row>71</xdr:row>
      <xdr:rowOff>38100</xdr:rowOff>
    </xdr:from>
    <xdr:to>
      <xdr:col>7</xdr:col>
      <xdr:colOff>0</xdr:colOff>
      <xdr:row>73</xdr:row>
      <xdr:rowOff>57150</xdr:rowOff>
    </xdr:to>
    <xdr:sp macro="" textlink="">
      <xdr:nvSpPr>
        <xdr:cNvPr id="6" name="Rectangle 5"/>
        <xdr:cNvSpPr/>
      </xdr:nvSpPr>
      <xdr:spPr>
        <a:xfrm>
          <a:off x="3152775" y="9925050"/>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10</xdr:col>
      <xdr:colOff>0</xdr:colOff>
      <xdr:row>62</xdr:row>
      <xdr:rowOff>28576</xdr:rowOff>
    </xdr:from>
    <xdr:to>
      <xdr:col>10</xdr:col>
      <xdr:colOff>266700</xdr:colOff>
      <xdr:row>64</xdr:row>
      <xdr:rowOff>47626</xdr:rowOff>
    </xdr:to>
    <xdr:sp macro="" textlink="">
      <xdr:nvSpPr>
        <xdr:cNvPr id="10" name="Rectangle 9"/>
        <xdr:cNvSpPr/>
      </xdr:nvSpPr>
      <xdr:spPr>
        <a:xfrm>
          <a:off x="4572000" y="8467726"/>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8</xdr:col>
      <xdr:colOff>19050</xdr:colOff>
      <xdr:row>66</xdr:row>
      <xdr:rowOff>66675</xdr:rowOff>
    </xdr:from>
    <xdr:to>
      <xdr:col>9</xdr:col>
      <xdr:colOff>333375</xdr:colOff>
      <xdr:row>69</xdr:row>
      <xdr:rowOff>390525</xdr:rowOff>
    </xdr:to>
    <xdr:sp macro="" textlink="">
      <xdr:nvSpPr>
        <xdr:cNvPr id="9" name="TextBox 8"/>
        <xdr:cNvSpPr txBox="1"/>
      </xdr:nvSpPr>
      <xdr:spPr>
        <a:xfrm>
          <a:off x="3829050" y="9039225"/>
          <a:ext cx="695325" cy="666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800"/>
            <a:t>system of</a:t>
          </a:r>
          <a:r>
            <a:rPr lang="en-GB" sz="800" baseline="0"/>
            <a:t> linear equations</a:t>
          </a:r>
        </a:p>
        <a:p>
          <a:r>
            <a:rPr lang="en-GB" sz="800" baseline="0">
              <a:solidFill>
                <a:schemeClr val="dk1"/>
              </a:solidFill>
              <a:latin typeface="+mn-lt"/>
              <a:ea typeface="+mn-ea"/>
              <a:cs typeface="+mn-cs"/>
            </a:rPr>
            <a:t>see p.7 in SI</a:t>
          </a:r>
          <a:endParaRPr lang="en-GB" sz="800">
            <a:solidFill>
              <a:schemeClr val="dk1"/>
            </a:solidFill>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2117</xdr:colOff>
      <xdr:row>63</xdr:row>
      <xdr:rowOff>57150</xdr:rowOff>
    </xdr:from>
    <xdr:to>
      <xdr:col>10</xdr:col>
      <xdr:colOff>12699</xdr:colOff>
      <xdr:row>72</xdr:row>
      <xdr:rowOff>7408</xdr:rowOff>
    </xdr:to>
    <xdr:cxnSp macro="">
      <xdr:nvCxnSpPr>
        <xdr:cNvPr id="7" name="Elbow Connector 6"/>
        <xdr:cNvCxnSpPr>
          <a:stCxn id="6" idx="3"/>
          <a:endCxn id="10" idx="1"/>
        </xdr:cNvCxnSpPr>
      </xdr:nvCxnSpPr>
      <xdr:spPr>
        <a:xfrm flipV="1">
          <a:off x="3378200" y="8735483"/>
          <a:ext cx="1164166" cy="1410758"/>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8467</xdr:colOff>
      <xdr:row>62</xdr:row>
      <xdr:rowOff>8466</xdr:rowOff>
    </xdr:from>
    <xdr:to>
      <xdr:col>9</xdr:col>
      <xdr:colOff>370417</xdr:colOff>
      <xdr:row>62</xdr:row>
      <xdr:rowOff>8466</xdr:rowOff>
    </xdr:to>
    <xdr:cxnSp macro="">
      <xdr:nvCxnSpPr>
        <xdr:cNvPr id="8" name="Straight Arrow Connector 7"/>
        <xdr:cNvCxnSpPr/>
      </xdr:nvCxnSpPr>
      <xdr:spPr>
        <a:xfrm>
          <a:off x="3776134" y="8570383"/>
          <a:ext cx="742950"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370419</xdr:colOff>
      <xdr:row>68</xdr:row>
      <xdr:rowOff>1</xdr:rowOff>
    </xdr:from>
    <xdr:to>
      <xdr:col>9</xdr:col>
      <xdr:colOff>359835</xdr:colOff>
      <xdr:row>70</xdr:row>
      <xdr:rowOff>19051</xdr:rowOff>
    </xdr:to>
    <xdr:sp macro="" textlink="">
      <xdr:nvSpPr>
        <xdr:cNvPr id="5" name="TextBox 4"/>
        <xdr:cNvSpPr txBox="1"/>
      </xdr:nvSpPr>
      <xdr:spPr>
        <a:xfrm>
          <a:off x="3746502" y="9334501"/>
          <a:ext cx="762000" cy="590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800"/>
            <a:t>system of</a:t>
          </a:r>
          <a:r>
            <a:rPr lang="en-GB" sz="800" baseline="0"/>
            <a:t> linear equations</a:t>
          </a:r>
        </a:p>
        <a:p>
          <a:r>
            <a:rPr lang="en-GB" sz="800" baseline="0"/>
            <a:t>see p.28</a:t>
          </a:r>
          <a:endParaRPr lang="en-GB" sz="800"/>
        </a:p>
      </xdr:txBody>
    </xdr:sp>
    <xdr:clientData/>
  </xdr:twoCellAnchor>
  <xdr:twoCellAnchor>
    <xdr:from>
      <xdr:col>6</xdr:col>
      <xdr:colOff>179917</xdr:colOff>
      <xdr:row>70</xdr:row>
      <xdr:rowOff>116416</xdr:rowOff>
    </xdr:from>
    <xdr:to>
      <xdr:col>7</xdr:col>
      <xdr:colOff>2117</xdr:colOff>
      <xdr:row>73</xdr:row>
      <xdr:rowOff>14816</xdr:rowOff>
    </xdr:to>
    <xdr:sp macro="" textlink="">
      <xdr:nvSpPr>
        <xdr:cNvPr id="6" name="Rectangle 5"/>
        <xdr:cNvSpPr/>
      </xdr:nvSpPr>
      <xdr:spPr>
        <a:xfrm>
          <a:off x="3111500" y="10022416"/>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10</xdr:col>
      <xdr:colOff>12699</xdr:colOff>
      <xdr:row>62</xdr:row>
      <xdr:rowOff>49741</xdr:rowOff>
    </xdr:from>
    <xdr:to>
      <xdr:col>10</xdr:col>
      <xdr:colOff>279399</xdr:colOff>
      <xdr:row>64</xdr:row>
      <xdr:rowOff>64558</xdr:rowOff>
    </xdr:to>
    <xdr:sp macro="" textlink="">
      <xdr:nvSpPr>
        <xdr:cNvPr id="10" name="Rectangle 9"/>
        <xdr:cNvSpPr/>
      </xdr:nvSpPr>
      <xdr:spPr>
        <a:xfrm>
          <a:off x="4542366" y="8611658"/>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7</xdr:col>
      <xdr:colOff>370419</xdr:colOff>
      <xdr:row>68</xdr:row>
      <xdr:rowOff>1</xdr:rowOff>
    </xdr:from>
    <xdr:to>
      <xdr:col>9</xdr:col>
      <xdr:colOff>293160</xdr:colOff>
      <xdr:row>70</xdr:row>
      <xdr:rowOff>95251</xdr:rowOff>
    </xdr:to>
    <xdr:sp macro="" textlink="">
      <xdr:nvSpPr>
        <xdr:cNvPr id="9" name="TextBox 8"/>
        <xdr:cNvSpPr txBox="1"/>
      </xdr:nvSpPr>
      <xdr:spPr>
        <a:xfrm>
          <a:off x="3746502" y="9334501"/>
          <a:ext cx="695325" cy="666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800"/>
            <a:t>system of</a:t>
          </a:r>
          <a:r>
            <a:rPr lang="en-GB" sz="800" baseline="0"/>
            <a:t> linear equations</a:t>
          </a:r>
        </a:p>
        <a:p>
          <a:r>
            <a:rPr lang="en-GB" sz="800" baseline="0">
              <a:solidFill>
                <a:schemeClr val="dk1"/>
              </a:solidFill>
              <a:latin typeface="+mn-lt"/>
              <a:ea typeface="+mn-ea"/>
              <a:cs typeface="+mn-cs"/>
            </a:rPr>
            <a:t>see p.7 in SI</a:t>
          </a:r>
          <a:endParaRPr lang="en-GB" sz="800">
            <a:solidFill>
              <a:schemeClr val="dk1"/>
            </a:solidFill>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63</xdr:row>
      <xdr:rowOff>9525</xdr:rowOff>
    </xdr:from>
    <xdr:to>
      <xdr:col>10</xdr:col>
      <xdr:colOff>9525</xdr:colOff>
      <xdr:row>72</xdr:row>
      <xdr:rowOff>66675</xdr:rowOff>
    </xdr:to>
    <xdr:cxnSp macro="">
      <xdr:nvCxnSpPr>
        <xdr:cNvPr id="7" name="Elbow Connector 6"/>
        <xdr:cNvCxnSpPr>
          <a:stCxn id="14" idx="3"/>
          <a:endCxn id="16" idx="1"/>
        </xdr:cNvCxnSpPr>
      </xdr:nvCxnSpPr>
      <xdr:spPr>
        <a:xfrm flipV="1">
          <a:off x="3419475" y="8562975"/>
          <a:ext cx="1152525" cy="150495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28575</xdr:colOff>
      <xdr:row>62</xdr:row>
      <xdr:rowOff>9525</xdr:rowOff>
    </xdr:from>
    <xdr:to>
      <xdr:col>9</xdr:col>
      <xdr:colOff>371475</xdr:colOff>
      <xdr:row>62</xdr:row>
      <xdr:rowOff>9525</xdr:rowOff>
    </xdr:to>
    <xdr:cxnSp macro="">
      <xdr:nvCxnSpPr>
        <xdr:cNvPr id="8" name="Straight Arrow Connector 7"/>
        <xdr:cNvCxnSpPr/>
      </xdr:nvCxnSpPr>
      <xdr:spPr>
        <a:xfrm>
          <a:off x="3829050" y="8448675"/>
          <a:ext cx="723900"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180975</xdr:colOff>
      <xdr:row>67</xdr:row>
      <xdr:rowOff>19050</xdr:rowOff>
    </xdr:from>
    <xdr:to>
      <xdr:col>9</xdr:col>
      <xdr:colOff>228600</xdr:colOff>
      <xdr:row>71</xdr:row>
      <xdr:rowOff>19050</xdr:rowOff>
    </xdr:to>
    <xdr:sp macro="" textlink="">
      <xdr:nvSpPr>
        <xdr:cNvPr id="5" name="TextBox 4"/>
        <xdr:cNvSpPr txBox="1"/>
      </xdr:nvSpPr>
      <xdr:spPr>
        <a:xfrm>
          <a:off x="3600450" y="9105900"/>
          <a:ext cx="809625" cy="800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800"/>
            <a:t>system of</a:t>
          </a:r>
          <a:r>
            <a:rPr lang="en-GB" sz="800" baseline="0"/>
            <a:t> linear equations</a:t>
          </a:r>
        </a:p>
        <a:p>
          <a:r>
            <a:rPr lang="en-GB" sz="800" baseline="0">
              <a:solidFill>
                <a:schemeClr val="dk1"/>
              </a:solidFill>
              <a:latin typeface="+mn-lt"/>
              <a:ea typeface="+mn-ea"/>
              <a:cs typeface="+mn-cs"/>
            </a:rPr>
            <a:t>see p.7 in SI</a:t>
          </a:r>
          <a:endParaRPr lang="en-GB" sz="800">
            <a:solidFill>
              <a:schemeClr val="dk1"/>
            </a:solidFill>
            <a:latin typeface="+mn-lt"/>
            <a:ea typeface="+mn-ea"/>
            <a:cs typeface="+mn-cs"/>
          </a:endParaRPr>
        </a:p>
      </xdr:txBody>
    </xdr:sp>
    <xdr:clientData/>
  </xdr:twoCellAnchor>
  <xdr:twoCellAnchor>
    <xdr:from>
      <xdr:col>6</xdr:col>
      <xdr:colOff>180975</xdr:colOff>
      <xdr:row>71</xdr:row>
      <xdr:rowOff>57150</xdr:rowOff>
    </xdr:from>
    <xdr:to>
      <xdr:col>7</xdr:col>
      <xdr:colOff>0</xdr:colOff>
      <xdr:row>73</xdr:row>
      <xdr:rowOff>76200</xdr:rowOff>
    </xdr:to>
    <xdr:sp macro="" textlink="">
      <xdr:nvSpPr>
        <xdr:cNvPr id="14" name="Rectangle 13"/>
        <xdr:cNvSpPr/>
      </xdr:nvSpPr>
      <xdr:spPr>
        <a:xfrm>
          <a:off x="3152775" y="9944100"/>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10</xdr:col>
      <xdr:colOff>9525</xdr:colOff>
      <xdr:row>62</xdr:row>
      <xdr:rowOff>0</xdr:rowOff>
    </xdr:from>
    <xdr:to>
      <xdr:col>10</xdr:col>
      <xdr:colOff>276225</xdr:colOff>
      <xdr:row>64</xdr:row>
      <xdr:rowOff>19050</xdr:rowOff>
    </xdr:to>
    <xdr:sp macro="" textlink="">
      <xdr:nvSpPr>
        <xdr:cNvPr id="16" name="Rectangle 15"/>
        <xdr:cNvSpPr/>
      </xdr:nvSpPr>
      <xdr:spPr>
        <a:xfrm>
          <a:off x="4572000" y="8439150"/>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19050</xdr:colOff>
      <xdr:row>59</xdr:row>
      <xdr:rowOff>9525</xdr:rowOff>
    </xdr:from>
    <xdr:to>
      <xdr:col>15</xdr:col>
      <xdr:colOff>257175</xdr:colOff>
      <xdr:row>62</xdr:row>
      <xdr:rowOff>76200</xdr:rowOff>
    </xdr:to>
    <xdr:sp macro="" textlink="">
      <xdr:nvSpPr>
        <xdr:cNvPr id="6" name="Rectangle 5"/>
        <xdr:cNvSpPr/>
      </xdr:nvSpPr>
      <xdr:spPr>
        <a:xfrm>
          <a:off x="9639300" y="6410325"/>
          <a:ext cx="238125" cy="4476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7</xdr:col>
      <xdr:colOff>0</xdr:colOff>
      <xdr:row>63</xdr:row>
      <xdr:rowOff>38100</xdr:rowOff>
    </xdr:from>
    <xdr:to>
      <xdr:col>10</xdr:col>
      <xdr:colOff>9525</xdr:colOff>
      <xdr:row>72</xdr:row>
      <xdr:rowOff>28575</xdr:rowOff>
    </xdr:to>
    <xdr:cxnSp macro="">
      <xdr:nvCxnSpPr>
        <xdr:cNvPr id="7" name="Elbow Connector 6"/>
        <xdr:cNvCxnSpPr>
          <a:stCxn id="9" idx="3"/>
          <a:endCxn id="11" idx="1"/>
        </xdr:cNvCxnSpPr>
      </xdr:nvCxnSpPr>
      <xdr:spPr>
        <a:xfrm flipV="1">
          <a:off x="3419475" y="8591550"/>
          <a:ext cx="1162050" cy="143827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19050</xdr:colOff>
      <xdr:row>62</xdr:row>
      <xdr:rowOff>0</xdr:rowOff>
    </xdr:from>
    <xdr:to>
      <xdr:col>10</xdr:col>
      <xdr:colOff>0</xdr:colOff>
      <xdr:row>62</xdr:row>
      <xdr:rowOff>0</xdr:rowOff>
    </xdr:to>
    <xdr:cxnSp macro="">
      <xdr:nvCxnSpPr>
        <xdr:cNvPr id="8" name="Straight Arrow Connector 7"/>
        <xdr:cNvCxnSpPr/>
      </xdr:nvCxnSpPr>
      <xdr:spPr>
        <a:xfrm>
          <a:off x="3829050" y="8439150"/>
          <a:ext cx="742950"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276225</xdr:colOff>
      <xdr:row>69</xdr:row>
      <xdr:rowOff>19050</xdr:rowOff>
    </xdr:from>
    <xdr:to>
      <xdr:col>9</xdr:col>
      <xdr:colOff>200025</xdr:colOff>
      <xdr:row>72</xdr:row>
      <xdr:rowOff>0</xdr:rowOff>
    </xdr:to>
    <xdr:sp macro="" textlink="">
      <xdr:nvSpPr>
        <xdr:cNvPr id="10" name="TextBox 9"/>
        <xdr:cNvSpPr txBox="1"/>
      </xdr:nvSpPr>
      <xdr:spPr>
        <a:xfrm>
          <a:off x="3695700" y="9334500"/>
          <a:ext cx="695325" cy="666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800"/>
            <a:t>system of</a:t>
          </a:r>
          <a:r>
            <a:rPr lang="en-GB" sz="800" baseline="0"/>
            <a:t> linear equations</a:t>
          </a:r>
        </a:p>
        <a:p>
          <a:r>
            <a:rPr lang="en-GB" sz="800" baseline="0">
              <a:solidFill>
                <a:schemeClr val="dk1"/>
              </a:solidFill>
              <a:latin typeface="+mn-lt"/>
              <a:ea typeface="+mn-ea"/>
              <a:cs typeface="+mn-cs"/>
            </a:rPr>
            <a:t>see p.7 in SI</a:t>
          </a:r>
          <a:endParaRPr lang="en-GB" sz="800">
            <a:solidFill>
              <a:schemeClr val="dk1"/>
            </a:solidFill>
            <a:latin typeface="+mn-lt"/>
            <a:ea typeface="+mn-ea"/>
            <a:cs typeface="+mn-cs"/>
          </a:endParaRPr>
        </a:p>
      </xdr:txBody>
    </xdr:sp>
    <xdr:clientData/>
  </xdr:twoCellAnchor>
  <xdr:twoCellAnchor>
    <xdr:from>
      <xdr:col>6</xdr:col>
      <xdr:colOff>180975</xdr:colOff>
      <xdr:row>71</xdr:row>
      <xdr:rowOff>19050</xdr:rowOff>
    </xdr:from>
    <xdr:to>
      <xdr:col>7</xdr:col>
      <xdr:colOff>0</xdr:colOff>
      <xdr:row>73</xdr:row>
      <xdr:rowOff>38100</xdr:rowOff>
    </xdr:to>
    <xdr:sp macro="" textlink="">
      <xdr:nvSpPr>
        <xdr:cNvPr id="9" name="Rectangle 8"/>
        <xdr:cNvSpPr/>
      </xdr:nvSpPr>
      <xdr:spPr>
        <a:xfrm>
          <a:off x="3152775" y="9906000"/>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10</xdr:col>
      <xdr:colOff>9525</xdr:colOff>
      <xdr:row>62</xdr:row>
      <xdr:rowOff>28575</xdr:rowOff>
    </xdr:from>
    <xdr:to>
      <xdr:col>10</xdr:col>
      <xdr:colOff>276225</xdr:colOff>
      <xdr:row>64</xdr:row>
      <xdr:rowOff>47625</xdr:rowOff>
    </xdr:to>
    <xdr:sp macro="" textlink="">
      <xdr:nvSpPr>
        <xdr:cNvPr id="11" name="Rectangle 10"/>
        <xdr:cNvSpPr/>
      </xdr:nvSpPr>
      <xdr:spPr>
        <a:xfrm>
          <a:off x="4581525" y="8467725"/>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62</xdr:row>
      <xdr:rowOff>95250</xdr:rowOff>
    </xdr:from>
    <xdr:to>
      <xdr:col>9</xdr:col>
      <xdr:colOff>371475</xdr:colOff>
      <xdr:row>72</xdr:row>
      <xdr:rowOff>33618</xdr:rowOff>
    </xdr:to>
    <xdr:cxnSp macro="">
      <xdr:nvCxnSpPr>
        <xdr:cNvPr id="7" name="Elbow Connector 6"/>
        <xdr:cNvCxnSpPr>
          <a:stCxn id="6" idx="3"/>
          <a:endCxn id="10" idx="1"/>
        </xdr:cNvCxnSpPr>
      </xdr:nvCxnSpPr>
      <xdr:spPr>
        <a:xfrm flipV="1">
          <a:off x="3419475" y="8534400"/>
          <a:ext cx="1143000" cy="1500468"/>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xdr:colOff>
      <xdr:row>60</xdr:row>
      <xdr:rowOff>180975</xdr:rowOff>
    </xdr:from>
    <xdr:to>
      <xdr:col>10</xdr:col>
      <xdr:colOff>0</xdr:colOff>
      <xdr:row>60</xdr:row>
      <xdr:rowOff>180975</xdr:rowOff>
    </xdr:to>
    <xdr:cxnSp macro="">
      <xdr:nvCxnSpPr>
        <xdr:cNvPr id="8" name="Straight Arrow Connector 7"/>
        <xdr:cNvCxnSpPr/>
      </xdr:nvCxnSpPr>
      <xdr:spPr>
        <a:xfrm>
          <a:off x="3819525" y="8305800"/>
          <a:ext cx="752475"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180975</xdr:colOff>
      <xdr:row>71</xdr:row>
      <xdr:rowOff>24093</xdr:rowOff>
    </xdr:from>
    <xdr:to>
      <xdr:col>7</xdr:col>
      <xdr:colOff>0</xdr:colOff>
      <xdr:row>73</xdr:row>
      <xdr:rowOff>43143</xdr:rowOff>
    </xdr:to>
    <xdr:sp macro="" textlink="">
      <xdr:nvSpPr>
        <xdr:cNvPr id="6" name="Rectangle 5"/>
        <xdr:cNvSpPr/>
      </xdr:nvSpPr>
      <xdr:spPr>
        <a:xfrm>
          <a:off x="3152775" y="9911043"/>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9</xdr:col>
      <xdr:colOff>371475</xdr:colOff>
      <xdr:row>61</xdr:row>
      <xdr:rowOff>95250</xdr:rowOff>
    </xdr:from>
    <xdr:to>
      <xdr:col>10</xdr:col>
      <xdr:colOff>257175</xdr:colOff>
      <xdr:row>63</xdr:row>
      <xdr:rowOff>104775</xdr:rowOff>
    </xdr:to>
    <xdr:sp macro="" textlink="">
      <xdr:nvSpPr>
        <xdr:cNvPr id="10" name="Rectangle 9"/>
        <xdr:cNvSpPr/>
      </xdr:nvSpPr>
      <xdr:spPr>
        <a:xfrm>
          <a:off x="4562475" y="8410575"/>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7</xdr:col>
      <xdr:colOff>219075</xdr:colOff>
      <xdr:row>67</xdr:row>
      <xdr:rowOff>95250</xdr:rowOff>
    </xdr:from>
    <xdr:to>
      <xdr:col>9</xdr:col>
      <xdr:colOff>142875</xdr:colOff>
      <xdr:row>70</xdr:row>
      <xdr:rowOff>76200</xdr:rowOff>
    </xdr:to>
    <xdr:sp macro="" textlink="">
      <xdr:nvSpPr>
        <xdr:cNvPr id="9" name="TextBox 8"/>
        <xdr:cNvSpPr txBox="1"/>
      </xdr:nvSpPr>
      <xdr:spPr>
        <a:xfrm>
          <a:off x="3638550" y="9182100"/>
          <a:ext cx="695325" cy="666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800"/>
            <a:t>system of</a:t>
          </a:r>
          <a:r>
            <a:rPr lang="en-GB" sz="800" baseline="0"/>
            <a:t> linear equations</a:t>
          </a:r>
        </a:p>
        <a:p>
          <a:r>
            <a:rPr lang="en-GB" sz="800" baseline="0">
              <a:solidFill>
                <a:schemeClr val="dk1"/>
              </a:solidFill>
              <a:latin typeface="+mn-lt"/>
              <a:ea typeface="+mn-ea"/>
              <a:cs typeface="+mn-cs"/>
            </a:rPr>
            <a:t>see p.7 in SI</a:t>
          </a:r>
          <a:endParaRPr lang="en-GB" sz="800">
            <a:solidFill>
              <a:schemeClr val="dk1"/>
            </a:solidFill>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438150</xdr:colOff>
      <xdr:row>63</xdr:row>
      <xdr:rowOff>19050</xdr:rowOff>
    </xdr:from>
    <xdr:to>
      <xdr:col>10</xdr:col>
      <xdr:colOff>0</xdr:colOff>
      <xdr:row>72</xdr:row>
      <xdr:rowOff>19050</xdr:rowOff>
    </xdr:to>
    <xdr:cxnSp macro="">
      <xdr:nvCxnSpPr>
        <xdr:cNvPr id="7" name="Elbow Connector 6"/>
        <xdr:cNvCxnSpPr>
          <a:stCxn id="6" idx="3"/>
          <a:endCxn id="9" idx="1"/>
        </xdr:cNvCxnSpPr>
      </xdr:nvCxnSpPr>
      <xdr:spPr>
        <a:xfrm flipV="1">
          <a:off x="3409950" y="8572500"/>
          <a:ext cx="1162050" cy="144780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381000</xdr:colOff>
      <xdr:row>61</xdr:row>
      <xdr:rowOff>114300</xdr:rowOff>
    </xdr:from>
    <xdr:to>
      <xdr:col>10</xdr:col>
      <xdr:colOff>9525</xdr:colOff>
      <xdr:row>61</xdr:row>
      <xdr:rowOff>114300</xdr:rowOff>
    </xdr:to>
    <xdr:cxnSp macro="">
      <xdr:nvCxnSpPr>
        <xdr:cNvPr id="8" name="Straight Arrow Connector 7"/>
        <xdr:cNvCxnSpPr/>
      </xdr:nvCxnSpPr>
      <xdr:spPr>
        <a:xfrm>
          <a:off x="3800475" y="8429625"/>
          <a:ext cx="781050"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266700</xdr:colOff>
      <xdr:row>67</xdr:row>
      <xdr:rowOff>82923</xdr:rowOff>
    </xdr:from>
    <xdr:to>
      <xdr:col>9</xdr:col>
      <xdr:colOff>200025</xdr:colOff>
      <xdr:row>69</xdr:row>
      <xdr:rowOff>444873</xdr:rowOff>
    </xdr:to>
    <xdr:sp macro="" textlink="">
      <xdr:nvSpPr>
        <xdr:cNvPr id="5" name="TextBox 4"/>
        <xdr:cNvSpPr txBox="1"/>
      </xdr:nvSpPr>
      <xdr:spPr>
        <a:xfrm>
          <a:off x="3686175" y="9169773"/>
          <a:ext cx="704850" cy="590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800"/>
            <a:t>system of</a:t>
          </a:r>
          <a:r>
            <a:rPr lang="en-GB" sz="800" baseline="0"/>
            <a:t> linear equations</a:t>
          </a:r>
        </a:p>
        <a:p>
          <a:r>
            <a:rPr lang="en-GB" sz="800" baseline="0"/>
            <a:t>see p.28</a:t>
          </a:r>
          <a:endParaRPr lang="en-GB" sz="800"/>
        </a:p>
      </xdr:txBody>
    </xdr:sp>
    <xdr:clientData/>
  </xdr:twoCellAnchor>
  <xdr:twoCellAnchor>
    <xdr:from>
      <xdr:col>6</xdr:col>
      <xdr:colOff>171450</xdr:colOff>
      <xdr:row>71</xdr:row>
      <xdr:rowOff>9525</xdr:rowOff>
    </xdr:from>
    <xdr:to>
      <xdr:col>6</xdr:col>
      <xdr:colOff>438150</xdr:colOff>
      <xdr:row>73</xdr:row>
      <xdr:rowOff>28575</xdr:rowOff>
    </xdr:to>
    <xdr:sp macro="" textlink="">
      <xdr:nvSpPr>
        <xdr:cNvPr id="6" name="Rectangle 5"/>
        <xdr:cNvSpPr/>
      </xdr:nvSpPr>
      <xdr:spPr>
        <a:xfrm>
          <a:off x="3143250" y="9896475"/>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10</xdr:col>
      <xdr:colOff>0</xdr:colOff>
      <xdr:row>62</xdr:row>
      <xdr:rowOff>9525</xdr:rowOff>
    </xdr:from>
    <xdr:to>
      <xdr:col>10</xdr:col>
      <xdr:colOff>266700</xdr:colOff>
      <xdr:row>64</xdr:row>
      <xdr:rowOff>28575</xdr:rowOff>
    </xdr:to>
    <xdr:sp macro="" textlink="">
      <xdr:nvSpPr>
        <xdr:cNvPr id="9" name="Rectangle 8"/>
        <xdr:cNvSpPr/>
      </xdr:nvSpPr>
      <xdr:spPr>
        <a:xfrm>
          <a:off x="4572000" y="8448675"/>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7</xdr:col>
      <xdr:colOff>266700</xdr:colOff>
      <xdr:row>67</xdr:row>
      <xdr:rowOff>82923</xdr:rowOff>
    </xdr:from>
    <xdr:to>
      <xdr:col>9</xdr:col>
      <xdr:colOff>190500</xdr:colOff>
      <xdr:row>70</xdr:row>
      <xdr:rowOff>63873</xdr:rowOff>
    </xdr:to>
    <xdr:sp macro="" textlink="">
      <xdr:nvSpPr>
        <xdr:cNvPr id="10" name="TextBox 9"/>
        <xdr:cNvSpPr txBox="1"/>
      </xdr:nvSpPr>
      <xdr:spPr>
        <a:xfrm>
          <a:off x="3686175" y="9169773"/>
          <a:ext cx="695325" cy="666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800"/>
            <a:t>system of</a:t>
          </a:r>
          <a:r>
            <a:rPr lang="en-GB" sz="800" baseline="0"/>
            <a:t> linear equations</a:t>
          </a:r>
        </a:p>
        <a:p>
          <a:r>
            <a:rPr lang="en-GB" sz="800" baseline="0">
              <a:solidFill>
                <a:schemeClr val="dk1"/>
              </a:solidFill>
              <a:latin typeface="+mn-lt"/>
              <a:ea typeface="+mn-ea"/>
              <a:cs typeface="+mn-cs"/>
            </a:rPr>
            <a:t>see p.7 in SI</a:t>
          </a:r>
          <a:endParaRPr lang="en-GB" sz="800">
            <a:solidFill>
              <a:schemeClr val="dk1"/>
            </a:solidFill>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19050</xdr:colOff>
      <xdr:row>60</xdr:row>
      <xdr:rowOff>9525</xdr:rowOff>
    </xdr:from>
    <xdr:to>
      <xdr:col>17</xdr:col>
      <xdr:colOff>257175</xdr:colOff>
      <xdr:row>63</xdr:row>
      <xdr:rowOff>76200</xdr:rowOff>
    </xdr:to>
    <xdr:sp macro="" textlink="">
      <xdr:nvSpPr>
        <xdr:cNvPr id="25" name="Rectangle 24"/>
        <xdr:cNvSpPr/>
      </xdr:nvSpPr>
      <xdr:spPr>
        <a:xfrm>
          <a:off x="9391650" y="6410325"/>
          <a:ext cx="238125" cy="4476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7</xdr:col>
      <xdr:colOff>19050</xdr:colOff>
      <xdr:row>63</xdr:row>
      <xdr:rowOff>66676</xdr:rowOff>
    </xdr:from>
    <xdr:to>
      <xdr:col>10</xdr:col>
      <xdr:colOff>9525</xdr:colOff>
      <xdr:row>72</xdr:row>
      <xdr:rowOff>9525</xdr:rowOff>
    </xdr:to>
    <xdr:cxnSp macro="">
      <xdr:nvCxnSpPr>
        <xdr:cNvPr id="7" name="Elbow Connector 6"/>
        <xdr:cNvCxnSpPr>
          <a:stCxn id="9" idx="3"/>
          <a:endCxn id="11" idx="1"/>
        </xdr:cNvCxnSpPr>
      </xdr:nvCxnSpPr>
      <xdr:spPr>
        <a:xfrm flipV="1">
          <a:off x="3438525" y="8620126"/>
          <a:ext cx="1143000" cy="1390649"/>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19050</xdr:colOff>
      <xdr:row>62</xdr:row>
      <xdr:rowOff>9525</xdr:rowOff>
    </xdr:from>
    <xdr:to>
      <xdr:col>10</xdr:col>
      <xdr:colOff>0</xdr:colOff>
      <xdr:row>62</xdr:row>
      <xdr:rowOff>9525</xdr:rowOff>
    </xdr:to>
    <xdr:cxnSp macro="">
      <xdr:nvCxnSpPr>
        <xdr:cNvPr id="8" name="Straight Arrow Connector 7"/>
        <xdr:cNvCxnSpPr/>
      </xdr:nvCxnSpPr>
      <xdr:spPr>
        <a:xfrm>
          <a:off x="3829050" y="8448675"/>
          <a:ext cx="742950"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342900</xdr:colOff>
      <xdr:row>67</xdr:row>
      <xdr:rowOff>19050</xdr:rowOff>
    </xdr:from>
    <xdr:to>
      <xdr:col>9</xdr:col>
      <xdr:colOff>190501</xdr:colOff>
      <xdr:row>69</xdr:row>
      <xdr:rowOff>381000</xdr:rowOff>
    </xdr:to>
    <xdr:sp macro="" textlink="">
      <xdr:nvSpPr>
        <xdr:cNvPr id="6" name="TextBox 5"/>
        <xdr:cNvSpPr txBox="1"/>
      </xdr:nvSpPr>
      <xdr:spPr>
        <a:xfrm>
          <a:off x="3762375" y="9105900"/>
          <a:ext cx="619126" cy="590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800"/>
            <a:t>system of</a:t>
          </a:r>
          <a:r>
            <a:rPr lang="en-GB" sz="800" baseline="0"/>
            <a:t> linear equations</a:t>
          </a:r>
        </a:p>
        <a:p>
          <a:r>
            <a:rPr lang="en-GB" sz="800" baseline="0"/>
            <a:t>see p.28</a:t>
          </a:r>
          <a:endParaRPr lang="en-GB" sz="800"/>
        </a:p>
      </xdr:txBody>
    </xdr:sp>
    <xdr:clientData/>
  </xdr:twoCellAnchor>
  <xdr:twoCellAnchor>
    <xdr:from>
      <xdr:col>6</xdr:col>
      <xdr:colOff>200025</xdr:colOff>
      <xdr:row>71</xdr:row>
      <xdr:rowOff>0</xdr:rowOff>
    </xdr:from>
    <xdr:to>
      <xdr:col>7</xdr:col>
      <xdr:colOff>19050</xdr:colOff>
      <xdr:row>73</xdr:row>
      <xdr:rowOff>19050</xdr:rowOff>
    </xdr:to>
    <xdr:sp macro="" textlink="">
      <xdr:nvSpPr>
        <xdr:cNvPr id="9" name="Rectangle 8"/>
        <xdr:cNvSpPr/>
      </xdr:nvSpPr>
      <xdr:spPr>
        <a:xfrm>
          <a:off x="3171825" y="9886950"/>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10</xdr:col>
      <xdr:colOff>9525</xdr:colOff>
      <xdr:row>62</xdr:row>
      <xdr:rowOff>57151</xdr:rowOff>
    </xdr:from>
    <xdr:to>
      <xdr:col>10</xdr:col>
      <xdr:colOff>276225</xdr:colOff>
      <xdr:row>64</xdr:row>
      <xdr:rowOff>76201</xdr:rowOff>
    </xdr:to>
    <xdr:sp macro="" textlink="">
      <xdr:nvSpPr>
        <xdr:cNvPr id="11" name="Rectangle 10"/>
        <xdr:cNvSpPr/>
      </xdr:nvSpPr>
      <xdr:spPr>
        <a:xfrm>
          <a:off x="4581525" y="8496301"/>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7</xdr:col>
      <xdr:colOff>342900</xdr:colOff>
      <xdr:row>67</xdr:row>
      <xdr:rowOff>19050</xdr:rowOff>
    </xdr:from>
    <xdr:to>
      <xdr:col>9</xdr:col>
      <xdr:colOff>266700</xdr:colOff>
      <xdr:row>70</xdr:row>
      <xdr:rowOff>0</xdr:rowOff>
    </xdr:to>
    <xdr:sp macro="" textlink="">
      <xdr:nvSpPr>
        <xdr:cNvPr id="10" name="TextBox 9"/>
        <xdr:cNvSpPr txBox="1"/>
      </xdr:nvSpPr>
      <xdr:spPr>
        <a:xfrm>
          <a:off x="3762375" y="9105900"/>
          <a:ext cx="695325" cy="666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800"/>
            <a:t>system of</a:t>
          </a:r>
          <a:r>
            <a:rPr lang="en-GB" sz="800" baseline="0"/>
            <a:t> linear equations</a:t>
          </a:r>
        </a:p>
        <a:p>
          <a:r>
            <a:rPr lang="en-GB" sz="800" baseline="0">
              <a:solidFill>
                <a:schemeClr val="dk1"/>
              </a:solidFill>
              <a:latin typeface="+mn-lt"/>
              <a:ea typeface="+mn-ea"/>
              <a:cs typeface="+mn-cs"/>
            </a:rPr>
            <a:t>see p.7 in SI</a:t>
          </a:r>
          <a:endParaRPr lang="en-GB" sz="800">
            <a:solidFill>
              <a:schemeClr val="dk1"/>
            </a:solidFill>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0</xdr:colOff>
      <xdr:row>63</xdr:row>
      <xdr:rowOff>9525</xdr:rowOff>
    </xdr:from>
    <xdr:to>
      <xdr:col>9</xdr:col>
      <xdr:colOff>371475</xdr:colOff>
      <xdr:row>72</xdr:row>
      <xdr:rowOff>57150</xdr:rowOff>
    </xdr:to>
    <xdr:cxnSp macro="">
      <xdr:nvCxnSpPr>
        <xdr:cNvPr id="2" name="Elbow Connector 1"/>
        <xdr:cNvCxnSpPr>
          <a:stCxn id="6" idx="3"/>
          <a:endCxn id="7" idx="1"/>
        </xdr:cNvCxnSpPr>
      </xdr:nvCxnSpPr>
      <xdr:spPr>
        <a:xfrm flipV="1">
          <a:off x="3419475" y="8562975"/>
          <a:ext cx="1143000" cy="149542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19050</xdr:colOff>
      <xdr:row>62</xdr:row>
      <xdr:rowOff>9525</xdr:rowOff>
    </xdr:from>
    <xdr:to>
      <xdr:col>9</xdr:col>
      <xdr:colOff>371475</xdr:colOff>
      <xdr:row>62</xdr:row>
      <xdr:rowOff>9525</xdr:rowOff>
    </xdr:to>
    <xdr:cxnSp macro="">
      <xdr:nvCxnSpPr>
        <xdr:cNvPr id="3" name="Straight Arrow Connector 2"/>
        <xdr:cNvCxnSpPr/>
      </xdr:nvCxnSpPr>
      <xdr:spPr>
        <a:xfrm>
          <a:off x="3829050" y="8448675"/>
          <a:ext cx="733425"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352425</xdr:colOff>
      <xdr:row>66</xdr:row>
      <xdr:rowOff>76200</xdr:rowOff>
    </xdr:from>
    <xdr:to>
      <xdr:col>9</xdr:col>
      <xdr:colOff>200026</xdr:colOff>
      <xdr:row>69</xdr:row>
      <xdr:rowOff>323850</xdr:rowOff>
    </xdr:to>
    <xdr:sp macro="" textlink="">
      <xdr:nvSpPr>
        <xdr:cNvPr id="5" name="TextBox 4"/>
        <xdr:cNvSpPr txBox="1"/>
      </xdr:nvSpPr>
      <xdr:spPr>
        <a:xfrm>
          <a:off x="3771900" y="9048750"/>
          <a:ext cx="619126" cy="590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800"/>
            <a:t>system of</a:t>
          </a:r>
          <a:r>
            <a:rPr lang="en-GB" sz="800" baseline="0"/>
            <a:t> linear equations</a:t>
          </a:r>
        </a:p>
        <a:p>
          <a:r>
            <a:rPr lang="en-GB" sz="800" baseline="0"/>
            <a:t>see p.28</a:t>
          </a:r>
          <a:endParaRPr lang="en-GB" sz="800"/>
        </a:p>
      </xdr:txBody>
    </xdr:sp>
    <xdr:clientData/>
  </xdr:twoCellAnchor>
  <xdr:twoCellAnchor>
    <xdr:from>
      <xdr:col>6</xdr:col>
      <xdr:colOff>180975</xdr:colOff>
      <xdr:row>71</xdr:row>
      <xdr:rowOff>47625</xdr:rowOff>
    </xdr:from>
    <xdr:to>
      <xdr:col>7</xdr:col>
      <xdr:colOff>0</xdr:colOff>
      <xdr:row>73</xdr:row>
      <xdr:rowOff>66675</xdr:rowOff>
    </xdr:to>
    <xdr:sp macro="" textlink="">
      <xdr:nvSpPr>
        <xdr:cNvPr id="6" name="Rectangle 5"/>
        <xdr:cNvSpPr/>
      </xdr:nvSpPr>
      <xdr:spPr>
        <a:xfrm>
          <a:off x="3152775" y="9934575"/>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9</xdr:col>
      <xdr:colOff>371475</xdr:colOff>
      <xdr:row>62</xdr:row>
      <xdr:rowOff>0</xdr:rowOff>
    </xdr:from>
    <xdr:to>
      <xdr:col>10</xdr:col>
      <xdr:colOff>257175</xdr:colOff>
      <xdr:row>64</xdr:row>
      <xdr:rowOff>19050</xdr:rowOff>
    </xdr:to>
    <xdr:sp macro="" textlink="">
      <xdr:nvSpPr>
        <xdr:cNvPr id="7" name="Rectangle 6"/>
        <xdr:cNvSpPr/>
      </xdr:nvSpPr>
      <xdr:spPr>
        <a:xfrm>
          <a:off x="4562475" y="8439150"/>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7</xdr:col>
      <xdr:colOff>352425</xdr:colOff>
      <xdr:row>66</xdr:row>
      <xdr:rowOff>76200</xdr:rowOff>
    </xdr:from>
    <xdr:to>
      <xdr:col>9</xdr:col>
      <xdr:colOff>276225</xdr:colOff>
      <xdr:row>69</xdr:row>
      <xdr:rowOff>400050</xdr:rowOff>
    </xdr:to>
    <xdr:sp macro="" textlink="">
      <xdr:nvSpPr>
        <xdr:cNvPr id="8" name="TextBox 7"/>
        <xdr:cNvSpPr txBox="1"/>
      </xdr:nvSpPr>
      <xdr:spPr>
        <a:xfrm>
          <a:off x="3771900" y="9048750"/>
          <a:ext cx="695325" cy="666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800"/>
            <a:t>system of</a:t>
          </a:r>
          <a:r>
            <a:rPr lang="en-GB" sz="800" baseline="0"/>
            <a:t> linear equations</a:t>
          </a:r>
        </a:p>
        <a:p>
          <a:r>
            <a:rPr lang="en-GB" sz="800" baseline="0">
              <a:solidFill>
                <a:schemeClr val="dk1"/>
              </a:solidFill>
              <a:latin typeface="+mn-lt"/>
              <a:ea typeface="+mn-ea"/>
              <a:cs typeface="+mn-cs"/>
            </a:rPr>
            <a:t>see p.7 in SI</a:t>
          </a:r>
          <a:endParaRPr lang="en-GB" sz="800">
            <a:solidFill>
              <a:schemeClr val="dk1"/>
            </a:solidFill>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63</xdr:row>
      <xdr:rowOff>66675</xdr:rowOff>
    </xdr:from>
    <xdr:to>
      <xdr:col>10</xdr:col>
      <xdr:colOff>0</xdr:colOff>
      <xdr:row>72</xdr:row>
      <xdr:rowOff>66675</xdr:rowOff>
    </xdr:to>
    <xdr:cxnSp macro="">
      <xdr:nvCxnSpPr>
        <xdr:cNvPr id="7" name="Elbow Connector 6"/>
        <xdr:cNvCxnSpPr>
          <a:stCxn id="6" idx="3"/>
          <a:endCxn id="9" idx="1"/>
        </xdr:cNvCxnSpPr>
      </xdr:nvCxnSpPr>
      <xdr:spPr>
        <a:xfrm flipV="1">
          <a:off x="3419475" y="8620125"/>
          <a:ext cx="1152525" cy="1447800"/>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19050</xdr:colOff>
      <xdr:row>62</xdr:row>
      <xdr:rowOff>9525</xdr:rowOff>
    </xdr:from>
    <xdr:to>
      <xdr:col>10</xdr:col>
      <xdr:colOff>0</xdr:colOff>
      <xdr:row>62</xdr:row>
      <xdr:rowOff>9525</xdr:rowOff>
    </xdr:to>
    <xdr:cxnSp macro="">
      <xdr:nvCxnSpPr>
        <xdr:cNvPr id="8" name="Straight Arrow Connector 7"/>
        <xdr:cNvCxnSpPr/>
      </xdr:nvCxnSpPr>
      <xdr:spPr>
        <a:xfrm>
          <a:off x="3829050" y="8448675"/>
          <a:ext cx="742950"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342900</xdr:colOff>
      <xdr:row>66</xdr:row>
      <xdr:rowOff>85725</xdr:rowOff>
    </xdr:from>
    <xdr:to>
      <xdr:col>9</xdr:col>
      <xdr:colOff>247650</xdr:colOff>
      <xdr:row>69</xdr:row>
      <xdr:rowOff>333375</xdr:rowOff>
    </xdr:to>
    <xdr:sp macro="" textlink="">
      <xdr:nvSpPr>
        <xdr:cNvPr id="5" name="TextBox 4"/>
        <xdr:cNvSpPr txBox="1"/>
      </xdr:nvSpPr>
      <xdr:spPr>
        <a:xfrm>
          <a:off x="3762375" y="9058275"/>
          <a:ext cx="676275" cy="590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800"/>
            <a:t>system of</a:t>
          </a:r>
          <a:r>
            <a:rPr lang="en-GB" sz="800" baseline="0"/>
            <a:t> linear equations</a:t>
          </a:r>
        </a:p>
        <a:p>
          <a:r>
            <a:rPr lang="en-GB" sz="800" baseline="0"/>
            <a:t>see p.28</a:t>
          </a:r>
          <a:endParaRPr lang="en-GB" sz="800"/>
        </a:p>
      </xdr:txBody>
    </xdr:sp>
    <xdr:clientData/>
  </xdr:twoCellAnchor>
  <xdr:twoCellAnchor>
    <xdr:from>
      <xdr:col>6</xdr:col>
      <xdr:colOff>180975</xdr:colOff>
      <xdr:row>71</xdr:row>
      <xdr:rowOff>57150</xdr:rowOff>
    </xdr:from>
    <xdr:to>
      <xdr:col>7</xdr:col>
      <xdr:colOff>0</xdr:colOff>
      <xdr:row>73</xdr:row>
      <xdr:rowOff>76200</xdr:rowOff>
    </xdr:to>
    <xdr:sp macro="" textlink="">
      <xdr:nvSpPr>
        <xdr:cNvPr id="6" name="Rectangle 5"/>
        <xdr:cNvSpPr/>
      </xdr:nvSpPr>
      <xdr:spPr>
        <a:xfrm>
          <a:off x="3152775" y="9944100"/>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10</xdr:col>
      <xdr:colOff>0</xdr:colOff>
      <xdr:row>62</xdr:row>
      <xdr:rowOff>57150</xdr:rowOff>
    </xdr:from>
    <xdr:to>
      <xdr:col>10</xdr:col>
      <xdr:colOff>266700</xdr:colOff>
      <xdr:row>64</xdr:row>
      <xdr:rowOff>76200</xdr:rowOff>
    </xdr:to>
    <xdr:sp macro="" textlink="">
      <xdr:nvSpPr>
        <xdr:cNvPr id="9" name="Rectangle 8"/>
        <xdr:cNvSpPr/>
      </xdr:nvSpPr>
      <xdr:spPr>
        <a:xfrm>
          <a:off x="4572000" y="8496300"/>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7</xdr:col>
      <xdr:colOff>342900</xdr:colOff>
      <xdr:row>66</xdr:row>
      <xdr:rowOff>85725</xdr:rowOff>
    </xdr:from>
    <xdr:to>
      <xdr:col>9</xdr:col>
      <xdr:colOff>266700</xdr:colOff>
      <xdr:row>69</xdr:row>
      <xdr:rowOff>409575</xdr:rowOff>
    </xdr:to>
    <xdr:sp macro="" textlink="">
      <xdr:nvSpPr>
        <xdr:cNvPr id="10" name="TextBox 9"/>
        <xdr:cNvSpPr txBox="1"/>
      </xdr:nvSpPr>
      <xdr:spPr>
        <a:xfrm>
          <a:off x="3762375" y="9058275"/>
          <a:ext cx="695325" cy="666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800"/>
            <a:t>system of</a:t>
          </a:r>
          <a:r>
            <a:rPr lang="en-GB" sz="800" baseline="0"/>
            <a:t> linear equations</a:t>
          </a:r>
        </a:p>
        <a:p>
          <a:r>
            <a:rPr lang="en-GB" sz="800" baseline="0">
              <a:solidFill>
                <a:schemeClr val="dk1"/>
              </a:solidFill>
              <a:latin typeface="+mn-lt"/>
              <a:ea typeface="+mn-ea"/>
              <a:cs typeface="+mn-cs"/>
            </a:rPr>
            <a:t>see p.7 in SI</a:t>
          </a:r>
          <a:endParaRPr lang="en-GB" sz="800">
            <a:solidFill>
              <a:schemeClr val="dk1"/>
            </a:solidFill>
            <a:latin typeface="+mn-lt"/>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9525</xdr:colOff>
      <xdr:row>63</xdr:row>
      <xdr:rowOff>76200</xdr:rowOff>
    </xdr:from>
    <xdr:to>
      <xdr:col>10</xdr:col>
      <xdr:colOff>9525</xdr:colOff>
      <xdr:row>72</xdr:row>
      <xdr:rowOff>47625</xdr:rowOff>
    </xdr:to>
    <xdr:cxnSp macro="">
      <xdr:nvCxnSpPr>
        <xdr:cNvPr id="7" name="Elbow Connector 6"/>
        <xdr:cNvCxnSpPr>
          <a:stCxn id="6" idx="3"/>
          <a:endCxn id="9" idx="1"/>
        </xdr:cNvCxnSpPr>
      </xdr:nvCxnSpPr>
      <xdr:spPr>
        <a:xfrm flipV="1">
          <a:off x="3429000" y="8629650"/>
          <a:ext cx="1152525" cy="1419225"/>
        </a:xfrm>
        <a:prstGeom prst="bentConnector3">
          <a:avLst>
            <a:gd name="adj1" fmla="val 50000"/>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xdr:colOff>
      <xdr:row>62</xdr:row>
      <xdr:rowOff>0</xdr:rowOff>
    </xdr:from>
    <xdr:to>
      <xdr:col>10</xdr:col>
      <xdr:colOff>0</xdr:colOff>
      <xdr:row>62</xdr:row>
      <xdr:rowOff>0</xdr:rowOff>
    </xdr:to>
    <xdr:cxnSp macro="">
      <xdr:nvCxnSpPr>
        <xdr:cNvPr id="8" name="Straight Arrow Connector 7"/>
        <xdr:cNvCxnSpPr/>
      </xdr:nvCxnSpPr>
      <xdr:spPr>
        <a:xfrm>
          <a:off x="3819525" y="8439150"/>
          <a:ext cx="752475"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333375</xdr:colOff>
      <xdr:row>66</xdr:row>
      <xdr:rowOff>76200</xdr:rowOff>
    </xdr:from>
    <xdr:to>
      <xdr:col>9</xdr:col>
      <xdr:colOff>180975</xdr:colOff>
      <xdr:row>69</xdr:row>
      <xdr:rowOff>323850</xdr:rowOff>
    </xdr:to>
    <xdr:sp macro="" textlink="">
      <xdr:nvSpPr>
        <xdr:cNvPr id="5" name="TextBox 4"/>
        <xdr:cNvSpPr txBox="1"/>
      </xdr:nvSpPr>
      <xdr:spPr>
        <a:xfrm>
          <a:off x="3752850" y="9048750"/>
          <a:ext cx="619125" cy="590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800"/>
            <a:t>system of</a:t>
          </a:r>
          <a:r>
            <a:rPr lang="en-GB" sz="800" baseline="0"/>
            <a:t> linear equations</a:t>
          </a:r>
        </a:p>
        <a:p>
          <a:r>
            <a:rPr lang="en-GB" sz="800" baseline="0"/>
            <a:t>see p.28</a:t>
          </a:r>
          <a:endParaRPr lang="en-GB" sz="800"/>
        </a:p>
      </xdr:txBody>
    </xdr:sp>
    <xdr:clientData/>
  </xdr:twoCellAnchor>
  <xdr:twoCellAnchor>
    <xdr:from>
      <xdr:col>6</xdr:col>
      <xdr:colOff>190500</xdr:colOff>
      <xdr:row>71</xdr:row>
      <xdr:rowOff>38100</xdr:rowOff>
    </xdr:from>
    <xdr:to>
      <xdr:col>7</xdr:col>
      <xdr:colOff>9525</xdr:colOff>
      <xdr:row>73</xdr:row>
      <xdr:rowOff>57150</xdr:rowOff>
    </xdr:to>
    <xdr:sp macro="" textlink="">
      <xdr:nvSpPr>
        <xdr:cNvPr id="6" name="Rectangle 5"/>
        <xdr:cNvSpPr/>
      </xdr:nvSpPr>
      <xdr:spPr>
        <a:xfrm>
          <a:off x="3162300" y="9925050"/>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10</xdr:col>
      <xdr:colOff>9525</xdr:colOff>
      <xdr:row>62</xdr:row>
      <xdr:rowOff>66675</xdr:rowOff>
    </xdr:from>
    <xdr:to>
      <xdr:col>10</xdr:col>
      <xdr:colOff>276225</xdr:colOff>
      <xdr:row>64</xdr:row>
      <xdr:rowOff>85725</xdr:rowOff>
    </xdr:to>
    <xdr:sp macro="" textlink="">
      <xdr:nvSpPr>
        <xdr:cNvPr id="9" name="Rectangle 8"/>
        <xdr:cNvSpPr/>
      </xdr:nvSpPr>
      <xdr:spPr>
        <a:xfrm>
          <a:off x="4581525" y="8505825"/>
          <a:ext cx="2667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GB" sz="1100"/>
        </a:p>
      </xdr:txBody>
    </xdr:sp>
    <xdr:clientData/>
  </xdr:twoCellAnchor>
  <xdr:twoCellAnchor>
    <xdr:from>
      <xdr:col>7</xdr:col>
      <xdr:colOff>333375</xdr:colOff>
      <xdr:row>66</xdr:row>
      <xdr:rowOff>76200</xdr:rowOff>
    </xdr:from>
    <xdr:to>
      <xdr:col>9</xdr:col>
      <xdr:colOff>257175</xdr:colOff>
      <xdr:row>69</xdr:row>
      <xdr:rowOff>400050</xdr:rowOff>
    </xdr:to>
    <xdr:sp macro="" textlink="">
      <xdr:nvSpPr>
        <xdr:cNvPr id="10" name="TextBox 9"/>
        <xdr:cNvSpPr txBox="1"/>
      </xdr:nvSpPr>
      <xdr:spPr>
        <a:xfrm>
          <a:off x="3752850" y="9048750"/>
          <a:ext cx="695325" cy="666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800"/>
            <a:t>system of</a:t>
          </a:r>
          <a:r>
            <a:rPr lang="en-GB" sz="800" baseline="0"/>
            <a:t> linear equations</a:t>
          </a:r>
        </a:p>
        <a:p>
          <a:r>
            <a:rPr lang="en-GB" sz="800" baseline="0">
              <a:solidFill>
                <a:schemeClr val="dk1"/>
              </a:solidFill>
              <a:latin typeface="+mn-lt"/>
              <a:ea typeface="+mn-ea"/>
              <a:cs typeface="+mn-cs"/>
            </a:rPr>
            <a:t>see p.7 in SI</a:t>
          </a:r>
          <a:endParaRPr lang="en-GB" sz="800">
            <a:solidFill>
              <a:schemeClr val="dk1"/>
            </a:solidFill>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36"/>
  <sheetViews>
    <sheetView tabSelected="1" view="pageLayout" zoomScaleNormal="100" workbookViewId="0">
      <selection activeCell="H14" sqref="H14"/>
    </sheetView>
  </sheetViews>
  <sheetFormatPr defaultRowHeight="15"/>
  <cols>
    <col min="1" max="1" width="20.7109375" customWidth="1"/>
    <col min="2" max="2" width="1.5703125" customWidth="1"/>
    <col min="12" max="12" width="23.5703125" customWidth="1"/>
  </cols>
  <sheetData>
    <row r="1" spans="1:11" ht="18">
      <c r="A1" s="220" t="s">
        <v>208</v>
      </c>
      <c r="B1" s="221"/>
    </row>
    <row r="2" spans="1:11" ht="18">
      <c r="A2" t="s">
        <v>209</v>
      </c>
      <c r="B2" s="221"/>
    </row>
    <row r="3" spans="1:11" ht="20.25" customHeight="1">
      <c r="A3" s="220" t="s">
        <v>210</v>
      </c>
    </row>
    <row r="5" spans="1:11">
      <c r="A5" s="236" t="s">
        <v>228</v>
      </c>
    </row>
    <row r="6" spans="1:11">
      <c r="A6" s="239" t="s">
        <v>229</v>
      </c>
      <c r="B6" s="239"/>
      <c r="C6" s="239"/>
      <c r="D6" s="239"/>
      <c r="E6" s="239"/>
      <c r="F6" s="239"/>
      <c r="G6" s="239"/>
      <c r="H6" s="239"/>
      <c r="I6" s="239"/>
      <c r="J6" s="239"/>
      <c r="K6" s="239"/>
    </row>
    <row r="7" spans="1:11">
      <c r="A7" s="239"/>
      <c r="B7" s="239"/>
      <c r="C7" s="239"/>
      <c r="D7" s="239"/>
      <c r="E7" s="239"/>
      <c r="F7" s="239"/>
      <c r="G7" s="239"/>
      <c r="H7" s="239"/>
      <c r="I7" s="239"/>
      <c r="J7" s="239"/>
      <c r="K7" s="239"/>
    </row>
    <row r="8" spans="1:11">
      <c r="A8" s="239"/>
      <c r="B8" s="239"/>
      <c r="C8" s="239"/>
      <c r="D8" s="239"/>
      <c r="E8" s="239"/>
      <c r="F8" s="239"/>
      <c r="G8" s="239"/>
      <c r="H8" s="239"/>
      <c r="I8" s="239"/>
      <c r="J8" s="239"/>
      <c r="K8" s="239"/>
    </row>
    <row r="9" spans="1:11">
      <c r="A9" s="224" t="s">
        <v>211</v>
      </c>
      <c r="C9" s="222"/>
    </row>
    <row r="10" spans="1:11">
      <c r="A10" s="223"/>
      <c r="C10" s="224"/>
      <c r="J10" s="224"/>
    </row>
    <row r="11" spans="1:11" ht="15.75">
      <c r="A11" s="69" t="s">
        <v>142</v>
      </c>
      <c r="B11" s="1"/>
      <c r="C11" s="1"/>
      <c r="D11" s="1"/>
      <c r="E11" s="1"/>
      <c r="J11" s="224"/>
    </row>
    <row r="12" spans="1:11">
      <c r="A12" s="67" t="s">
        <v>74</v>
      </c>
      <c r="B12" s="65"/>
      <c r="C12" s="66" t="s">
        <v>143</v>
      </c>
      <c r="D12" s="66" t="s">
        <v>144</v>
      </c>
      <c r="E12" s="65"/>
      <c r="J12" s="224"/>
    </row>
    <row r="13" spans="1:11" ht="10.5" customHeight="1">
      <c r="A13" s="63"/>
      <c r="B13" s="34"/>
      <c r="C13" s="35"/>
      <c r="D13" s="35" t="s">
        <v>63</v>
      </c>
      <c r="E13" s="34" t="s">
        <v>179</v>
      </c>
      <c r="F13" s="224"/>
      <c r="G13" s="224"/>
      <c r="H13" s="224"/>
      <c r="I13" s="224"/>
      <c r="J13" s="224"/>
    </row>
    <row r="14" spans="1:11" ht="12.75" customHeight="1">
      <c r="A14" s="75"/>
      <c r="B14" s="152"/>
      <c r="C14" s="237" t="s">
        <v>180</v>
      </c>
      <c r="D14" s="237"/>
      <c r="E14" s="238"/>
      <c r="F14" s="224"/>
      <c r="G14" s="224"/>
      <c r="H14" s="224"/>
      <c r="I14" s="224"/>
      <c r="J14" s="224"/>
    </row>
    <row r="15" spans="1:11" ht="12.75" customHeight="1">
      <c r="A15" s="12" t="s">
        <v>13</v>
      </c>
      <c r="B15" s="204"/>
      <c r="C15" s="203"/>
      <c r="D15" s="219" t="s">
        <v>213</v>
      </c>
      <c r="E15" s="14"/>
      <c r="F15" s="224"/>
      <c r="G15" s="224"/>
      <c r="H15" s="224"/>
      <c r="I15" s="224"/>
      <c r="J15" s="224"/>
    </row>
    <row r="16" spans="1:11" ht="12.75" customHeight="1">
      <c r="A16" s="22" t="s">
        <v>55</v>
      </c>
      <c r="B16" s="51"/>
      <c r="C16" s="81">
        <v>0.85</v>
      </c>
      <c r="D16" s="51">
        <v>0.47</v>
      </c>
      <c r="E16" s="82">
        <v>0.48</v>
      </c>
      <c r="F16" s="224"/>
      <c r="G16" s="224"/>
      <c r="H16" s="224"/>
      <c r="I16" s="224"/>
      <c r="J16" s="224"/>
    </row>
    <row r="17" spans="1:10" ht="12.75" customHeight="1">
      <c r="A17" s="22" t="s">
        <v>54</v>
      </c>
      <c r="B17" s="51"/>
      <c r="C17" s="81">
        <v>0.88</v>
      </c>
      <c r="D17" s="51">
        <v>0.48</v>
      </c>
      <c r="E17" s="82">
        <v>0.42</v>
      </c>
      <c r="F17" s="224"/>
      <c r="G17" s="224"/>
      <c r="H17" s="224"/>
      <c r="I17" s="224"/>
      <c r="J17" s="224"/>
    </row>
    <row r="18" spans="1:10" ht="12.75" customHeight="1">
      <c r="A18" s="22" t="s">
        <v>53</v>
      </c>
      <c r="B18" s="51"/>
      <c r="C18" s="81">
        <v>0.85</v>
      </c>
      <c r="D18" s="51">
        <v>0.47</v>
      </c>
      <c r="E18" s="82">
        <v>0.48</v>
      </c>
      <c r="F18" s="224"/>
      <c r="G18" s="224"/>
      <c r="H18" s="224"/>
      <c r="I18" s="224"/>
      <c r="J18" s="224"/>
    </row>
    <row r="19" spans="1:10" ht="12.75" customHeight="1">
      <c r="A19" s="22" t="s">
        <v>52</v>
      </c>
      <c r="B19" s="51"/>
      <c r="C19" s="81">
        <v>0.84</v>
      </c>
      <c r="D19" s="51">
        <v>0.49</v>
      </c>
      <c r="E19" s="82">
        <v>0.48</v>
      </c>
      <c r="F19" s="224"/>
      <c r="G19" s="224"/>
      <c r="H19" s="224"/>
      <c r="I19" s="224"/>
      <c r="J19" s="224"/>
    </row>
    <row r="20" spans="1:10" ht="12.75" customHeight="1">
      <c r="A20" s="22" t="s">
        <v>51</v>
      </c>
      <c r="B20" s="51"/>
      <c r="C20" s="81">
        <v>0.85</v>
      </c>
      <c r="D20" s="51">
        <v>0.47</v>
      </c>
      <c r="E20" s="82">
        <v>0.48</v>
      </c>
      <c r="F20" s="224"/>
      <c r="G20" s="224"/>
      <c r="H20" s="224"/>
      <c r="I20" s="224"/>
    </row>
    <row r="21" spans="1:10" ht="12.75" customHeight="1">
      <c r="A21" s="22" t="s">
        <v>50</v>
      </c>
      <c r="B21" s="51"/>
      <c r="C21" s="81">
        <v>0.85</v>
      </c>
      <c r="D21" s="51">
        <v>0.47</v>
      </c>
      <c r="E21" s="82">
        <v>0.48</v>
      </c>
      <c r="F21" s="224"/>
      <c r="G21" s="224"/>
      <c r="H21" s="224"/>
      <c r="I21" s="224"/>
      <c r="J21" s="224"/>
    </row>
    <row r="22" spans="1:10" ht="12.75" customHeight="1">
      <c r="A22" s="22" t="s">
        <v>49</v>
      </c>
      <c r="B22" s="51"/>
      <c r="C22" s="81">
        <v>0.88</v>
      </c>
      <c r="D22" s="51">
        <v>0.48</v>
      </c>
      <c r="E22" s="82">
        <v>0.48</v>
      </c>
      <c r="F22" s="224"/>
      <c r="G22" s="224"/>
      <c r="H22" s="224"/>
      <c r="I22" s="224"/>
      <c r="J22" s="224"/>
    </row>
    <row r="23" spans="1:10" ht="12.75" customHeight="1">
      <c r="A23" s="22" t="s">
        <v>48</v>
      </c>
      <c r="B23" s="51"/>
      <c r="C23" s="81">
        <v>0.88</v>
      </c>
      <c r="D23" s="51">
        <v>0.48</v>
      </c>
      <c r="E23" s="82">
        <v>0.48</v>
      </c>
      <c r="F23" s="224"/>
      <c r="G23" s="224"/>
      <c r="H23" s="224"/>
      <c r="I23" s="224"/>
      <c r="J23" s="224"/>
    </row>
    <row r="24" spans="1:10" ht="12.75" customHeight="1">
      <c r="A24" s="22" t="s">
        <v>47</v>
      </c>
      <c r="B24" s="51"/>
      <c r="C24" s="81">
        <v>0.9</v>
      </c>
      <c r="D24" s="51">
        <v>0.47</v>
      </c>
      <c r="E24" s="82">
        <v>0.48</v>
      </c>
      <c r="F24" s="224"/>
      <c r="G24" s="224"/>
      <c r="H24" s="224"/>
      <c r="I24" s="224"/>
      <c r="J24" s="224"/>
    </row>
    <row r="25" spans="1:10" ht="12.75" customHeight="1">
      <c r="A25" s="22" t="s">
        <v>46</v>
      </c>
      <c r="B25" s="51"/>
      <c r="C25" s="81">
        <v>0.25</v>
      </c>
      <c r="D25" s="51">
        <v>0.44</v>
      </c>
      <c r="E25" s="82">
        <v>0.48</v>
      </c>
      <c r="F25" s="224"/>
      <c r="G25" s="224"/>
      <c r="H25" s="224"/>
      <c r="I25" s="224"/>
      <c r="J25" s="224"/>
    </row>
    <row r="26" spans="1:10" ht="12.75" customHeight="1">
      <c r="A26" s="22" t="s">
        <v>45</v>
      </c>
      <c r="B26" s="51"/>
      <c r="C26" s="81">
        <v>0.27</v>
      </c>
      <c r="D26" s="51">
        <v>0.48</v>
      </c>
      <c r="E26" s="82">
        <v>0.48</v>
      </c>
      <c r="F26" s="224"/>
      <c r="G26" s="224"/>
      <c r="H26" s="224"/>
      <c r="I26" s="224"/>
      <c r="J26" s="224"/>
    </row>
    <row r="27" spans="1:10" ht="12.75" customHeight="1">
      <c r="A27" s="22" t="s">
        <v>44</v>
      </c>
      <c r="B27" s="51"/>
      <c r="C27" s="81">
        <v>0.21</v>
      </c>
      <c r="D27" s="51">
        <v>0.44</v>
      </c>
      <c r="E27" s="82">
        <v>0.48</v>
      </c>
      <c r="F27" s="224"/>
      <c r="G27" s="224"/>
      <c r="H27" s="224"/>
      <c r="I27" s="224"/>
      <c r="J27" s="224"/>
    </row>
    <row r="28" spans="1:10" ht="12.75" customHeight="1">
      <c r="A28" s="22" t="s">
        <v>43</v>
      </c>
      <c r="B28" s="51"/>
      <c r="C28" s="81">
        <v>0.9</v>
      </c>
      <c r="D28" s="51">
        <v>0.47</v>
      </c>
      <c r="E28" s="82">
        <v>0.48</v>
      </c>
      <c r="F28" s="224"/>
      <c r="G28" s="224"/>
      <c r="H28" s="224"/>
      <c r="I28" s="224"/>
      <c r="J28" s="224"/>
    </row>
    <row r="29" spans="1:10" ht="12.75" customHeight="1">
      <c r="A29" s="22" t="s">
        <v>42</v>
      </c>
      <c r="B29" s="51"/>
      <c r="C29" s="81">
        <v>0.95</v>
      </c>
      <c r="D29" s="51">
        <v>0.6</v>
      </c>
      <c r="E29" s="82">
        <v>0.5</v>
      </c>
      <c r="F29" s="224"/>
      <c r="G29" s="224"/>
      <c r="H29" s="224"/>
      <c r="I29" s="224"/>
      <c r="J29" s="224"/>
    </row>
    <row r="30" spans="1:10" ht="12.75" customHeight="1">
      <c r="A30" s="22" t="s">
        <v>41</v>
      </c>
      <c r="B30" s="51"/>
      <c r="C30" s="81">
        <v>0.92</v>
      </c>
      <c r="D30" s="51">
        <v>0.52</v>
      </c>
      <c r="E30" s="82">
        <v>0.48</v>
      </c>
      <c r="F30" s="228"/>
      <c r="G30" s="228"/>
      <c r="H30" s="228"/>
      <c r="I30" s="228"/>
      <c r="J30" s="228"/>
    </row>
    <row r="31" spans="1:10" ht="12.75" customHeight="1">
      <c r="A31" s="22" t="s">
        <v>40</v>
      </c>
      <c r="B31" s="51"/>
      <c r="C31" s="81">
        <v>0.87</v>
      </c>
      <c r="D31" s="51">
        <v>0.52</v>
      </c>
      <c r="E31" s="82">
        <v>0.48</v>
      </c>
      <c r="F31" s="224"/>
      <c r="G31" s="224"/>
      <c r="H31" s="224"/>
      <c r="I31" s="224"/>
      <c r="J31" s="224"/>
    </row>
    <row r="32" spans="1:10" ht="12.75" customHeight="1">
      <c r="A32" s="22" t="s">
        <v>39</v>
      </c>
      <c r="B32" s="51"/>
      <c r="C32" s="81">
        <v>0.13</v>
      </c>
      <c r="D32" s="51">
        <v>0.46</v>
      </c>
      <c r="E32" s="82">
        <v>0.47</v>
      </c>
    </row>
    <row r="33" spans="1:5" ht="12.75" customHeight="1">
      <c r="A33" s="22" t="s">
        <v>38</v>
      </c>
      <c r="B33" s="51"/>
      <c r="C33" s="81">
        <v>0.19</v>
      </c>
      <c r="D33" s="51">
        <v>0.45</v>
      </c>
      <c r="E33" s="82">
        <v>0.5</v>
      </c>
    </row>
    <row r="34" spans="1:5" ht="12.75" customHeight="1">
      <c r="A34" s="22" t="s">
        <v>37</v>
      </c>
      <c r="B34" s="51"/>
      <c r="C34" s="81">
        <v>0.85</v>
      </c>
      <c r="D34" s="51">
        <v>0.54</v>
      </c>
      <c r="E34" s="82">
        <v>0.5</v>
      </c>
    </row>
    <row r="35" spans="1:5" ht="12.75" customHeight="1">
      <c r="A35" s="12" t="s">
        <v>36</v>
      </c>
      <c r="B35" s="87"/>
      <c r="C35" s="86">
        <v>0.2499564838990426</v>
      </c>
      <c r="D35" s="87">
        <v>0.48</v>
      </c>
      <c r="E35" s="88">
        <v>0.48</v>
      </c>
    </row>
    <row r="36" spans="1:5" ht="12.75" customHeight="1">
      <c r="A36" s="53" t="s">
        <v>146</v>
      </c>
      <c r="B36" s="87"/>
      <c r="C36" s="86">
        <f>C35</f>
        <v>0.2499564838990426</v>
      </c>
      <c r="D36" s="87">
        <f>D35</f>
        <v>0.48</v>
      </c>
      <c r="E36" s="88">
        <f>E35</f>
        <v>0.48</v>
      </c>
    </row>
  </sheetData>
  <mergeCells count="2">
    <mergeCell ref="C14:E14"/>
    <mergeCell ref="A6:K8"/>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dimension ref="A1:CF96"/>
  <sheetViews>
    <sheetView view="pageLayout" topLeftCell="A61" zoomScaleNormal="100" zoomScaleSheetLayoutView="100" workbookViewId="0">
      <selection activeCell="F87" sqref="F87"/>
    </sheetView>
  </sheetViews>
  <sheetFormatPr defaultRowHeight="9"/>
  <cols>
    <col min="1" max="1" width="10.28515625" style="1" customWidth="1"/>
    <col min="2" max="2" width="7" style="1" customWidth="1"/>
    <col min="3" max="3" width="6.28515625" style="1" customWidth="1"/>
    <col min="4" max="4" width="5.5703125" style="1" customWidth="1"/>
    <col min="5" max="5" width="6" style="1" customWidth="1"/>
    <col min="6" max="6" width="6.42578125" style="1" customWidth="1"/>
    <col min="7" max="7" width="6.28515625" style="1" customWidth="1"/>
    <col min="8" max="8" width="5.42578125" style="1" customWidth="1"/>
    <col min="9" max="11" width="5.28515625" style="1" customWidth="1"/>
    <col min="12" max="12" width="4.28515625" style="1" customWidth="1"/>
    <col min="13" max="15" width="5.85546875" style="1" customWidth="1"/>
    <col min="16" max="16" width="6" style="1" customWidth="1"/>
    <col min="17" max="19" width="5.85546875" style="1" customWidth="1"/>
    <col min="20" max="20" width="5.28515625" style="1" customWidth="1"/>
    <col min="21" max="21" width="5.85546875" style="1" customWidth="1"/>
    <col min="22" max="23" width="5.140625" style="1" customWidth="1"/>
    <col min="24" max="24" width="5.28515625" style="1" customWidth="1"/>
    <col min="25" max="25" width="6.7109375" style="1" customWidth="1"/>
    <col min="26" max="28" width="3.7109375" style="1" customWidth="1"/>
    <col min="29" max="29" width="3" style="1" customWidth="1"/>
    <col min="30" max="31" width="3.7109375" style="1" customWidth="1"/>
    <col min="32" max="32" width="6" style="1" customWidth="1"/>
    <col min="33" max="33" width="6.42578125" style="1" customWidth="1"/>
    <col min="34" max="34" width="4.140625" style="1" customWidth="1"/>
    <col min="35" max="35" width="4.28515625" style="1" customWidth="1"/>
    <col min="36" max="37" width="3.7109375" style="1" customWidth="1"/>
    <col min="38" max="38" width="5.5703125" style="1" customWidth="1"/>
    <col min="39" max="39" width="7.42578125" style="1" customWidth="1"/>
    <col min="40" max="40" width="8.7109375" style="1" customWidth="1"/>
    <col min="41" max="41" width="6.5703125" style="1" customWidth="1"/>
    <col min="42" max="43" width="9.140625" style="1"/>
    <col min="44" max="44" width="15.85546875" style="1" customWidth="1"/>
    <col min="45" max="45" width="8.5703125" style="1" customWidth="1"/>
    <col min="46" max="48" width="5.7109375" style="1" customWidth="1"/>
    <col min="49" max="49" width="5.140625" style="1" customWidth="1"/>
    <col min="50" max="50" width="10" style="1" customWidth="1"/>
    <col min="51" max="52" width="9.140625" style="1"/>
    <col min="53" max="54" width="5.140625" style="1" customWidth="1"/>
    <col min="55" max="55" width="4.140625" style="1" customWidth="1"/>
    <col min="56" max="56" width="9.140625" style="1" customWidth="1"/>
    <col min="57" max="59" width="7.42578125" style="1" customWidth="1"/>
    <col min="60" max="60" width="9.140625" style="1"/>
    <col min="61" max="61" width="7.140625" style="1" customWidth="1"/>
    <col min="62" max="62" width="5.7109375" style="1" customWidth="1"/>
    <col min="63" max="63" width="3.42578125" style="1" customWidth="1"/>
    <col min="64" max="64" width="9.140625" style="1"/>
    <col min="65" max="65" width="10.28515625" style="1" customWidth="1"/>
    <col min="66" max="66" width="10.5703125" style="1" bestFit="1" customWidth="1"/>
    <col min="67" max="70" width="9.140625" style="1"/>
    <col min="71" max="71" width="3.85546875" style="1" customWidth="1"/>
    <col min="72" max="72" width="9.140625" style="1"/>
    <col min="73" max="73" width="10.5703125" style="1" bestFit="1" customWidth="1"/>
    <col min="74" max="83" width="9.140625" style="1"/>
    <col min="84" max="85" width="3.28515625" style="1" customWidth="1"/>
    <col min="86" max="16384" width="9.140625" style="1"/>
  </cols>
  <sheetData>
    <row r="1" spans="1:77" ht="15.75" customHeight="1">
      <c r="A1" s="134"/>
      <c r="D1" s="69" t="s">
        <v>163</v>
      </c>
      <c r="G1" s="69" t="s">
        <v>178</v>
      </c>
      <c r="P1" s="108" t="s">
        <v>172</v>
      </c>
      <c r="Q1" s="108"/>
      <c r="R1" s="108"/>
      <c r="S1" s="108"/>
      <c r="T1" s="108" t="s">
        <v>201</v>
      </c>
      <c r="AR1" s="68"/>
    </row>
    <row r="2" spans="1:77" ht="3" customHeight="1">
      <c r="A2" s="69"/>
      <c r="AR2" s="68"/>
    </row>
    <row r="3" spans="1:77" s="64" customFormat="1" ht="14.25" customHeight="1">
      <c r="A3" s="89" t="s">
        <v>74</v>
      </c>
      <c r="B3" s="66" t="s">
        <v>73</v>
      </c>
      <c r="C3" s="66"/>
      <c r="D3" s="66"/>
      <c r="E3" s="66"/>
      <c r="F3" s="66"/>
      <c r="G3" s="67" t="s">
        <v>71</v>
      </c>
      <c r="H3" s="66"/>
      <c r="I3" s="66"/>
      <c r="J3" s="66"/>
      <c r="K3" s="66"/>
      <c r="L3" s="66"/>
      <c r="M3" s="65"/>
      <c r="N3" s="67" t="s">
        <v>70</v>
      </c>
      <c r="O3" s="66"/>
      <c r="P3" s="66"/>
      <c r="Q3" s="66"/>
      <c r="R3" s="65"/>
      <c r="S3" s="71" t="s">
        <v>69</v>
      </c>
      <c r="T3" s="66"/>
      <c r="U3" s="66"/>
      <c r="V3" s="65"/>
      <c r="W3" s="65" t="s">
        <v>3</v>
      </c>
    </row>
    <row r="4" spans="1:77" ht="21.75" customHeight="1">
      <c r="A4" s="90"/>
      <c r="B4" s="35" t="s">
        <v>63</v>
      </c>
      <c r="C4" s="35" t="s">
        <v>66</v>
      </c>
      <c r="D4" s="35" t="s">
        <v>148</v>
      </c>
      <c r="E4" s="35" t="s">
        <v>61</v>
      </c>
      <c r="F4" s="35" t="s">
        <v>65</v>
      </c>
      <c r="G4" s="36" t="s">
        <v>3</v>
      </c>
      <c r="H4" s="35" t="s">
        <v>60</v>
      </c>
      <c r="I4" s="35" t="s">
        <v>166</v>
      </c>
      <c r="J4" s="35" t="s">
        <v>2</v>
      </c>
      <c r="K4" s="35" t="s">
        <v>58</v>
      </c>
      <c r="L4" s="35" t="s">
        <v>59</v>
      </c>
      <c r="M4" s="62" t="s">
        <v>20</v>
      </c>
      <c r="N4" s="35" t="s">
        <v>2</v>
      </c>
      <c r="O4" s="35" t="s">
        <v>16</v>
      </c>
      <c r="P4" s="35" t="s">
        <v>21</v>
      </c>
      <c r="Q4" s="35" t="s">
        <v>19</v>
      </c>
      <c r="R4" s="34" t="s">
        <v>113</v>
      </c>
      <c r="S4" s="36" t="s">
        <v>3</v>
      </c>
      <c r="T4" s="35" t="s">
        <v>2</v>
      </c>
      <c r="U4" s="35" t="s">
        <v>21</v>
      </c>
      <c r="V4" s="34" t="s">
        <v>58</v>
      </c>
      <c r="W4" s="34" t="s">
        <v>1</v>
      </c>
      <c r="AG4" s="8"/>
      <c r="AK4" s="8"/>
      <c r="AL4" s="8"/>
      <c r="AM4" s="8"/>
      <c r="AN4" s="8"/>
      <c r="AO4" s="8"/>
      <c r="AP4" s="8"/>
      <c r="AQ4" s="8"/>
      <c r="AR4" s="8"/>
      <c r="AS4" s="8"/>
      <c r="AT4" s="8"/>
      <c r="AV4" s="8"/>
      <c r="AW4" s="8"/>
      <c r="AX4" s="8"/>
      <c r="AY4" s="8"/>
      <c r="BD4" s="8"/>
      <c r="BE4" s="8"/>
      <c r="BF4" s="8"/>
      <c r="BG4" s="8"/>
      <c r="BH4" s="8"/>
      <c r="BI4" s="8"/>
      <c r="BJ4" s="8"/>
      <c r="BM4" s="8"/>
      <c r="BN4" s="8"/>
      <c r="BO4" s="8"/>
      <c r="BP4" s="8"/>
      <c r="BQ4" s="8"/>
      <c r="BS4" s="8"/>
      <c r="BT4" s="8"/>
      <c r="BU4" s="8"/>
      <c r="BV4" s="8"/>
    </row>
    <row r="5" spans="1:77">
      <c r="A5" s="91" t="s">
        <v>107</v>
      </c>
      <c r="B5" s="76" t="s">
        <v>173</v>
      </c>
      <c r="C5" s="76" t="s">
        <v>128</v>
      </c>
      <c r="D5" s="76" t="s">
        <v>147</v>
      </c>
      <c r="E5" s="76" t="s">
        <v>129</v>
      </c>
      <c r="F5" s="76" t="s">
        <v>130</v>
      </c>
      <c r="G5" s="77" t="s">
        <v>131</v>
      </c>
      <c r="H5" s="76" t="s">
        <v>132</v>
      </c>
      <c r="I5" s="76" t="s">
        <v>149</v>
      </c>
      <c r="J5" s="76" t="s">
        <v>150</v>
      </c>
      <c r="K5" s="76" t="s">
        <v>196</v>
      </c>
      <c r="L5" s="76" t="s">
        <v>115</v>
      </c>
      <c r="M5" s="78" t="s">
        <v>133</v>
      </c>
      <c r="N5" s="76" t="s">
        <v>116</v>
      </c>
      <c r="O5" s="76" t="s">
        <v>117</v>
      </c>
      <c r="P5" s="76" t="s">
        <v>118</v>
      </c>
      <c r="Q5" s="76" t="s">
        <v>119</v>
      </c>
      <c r="R5" s="79" t="s">
        <v>114</v>
      </c>
      <c r="S5" s="77" t="s">
        <v>108</v>
      </c>
      <c r="T5" s="76" t="s">
        <v>109</v>
      </c>
      <c r="U5" s="76" t="s">
        <v>110</v>
      </c>
      <c r="V5" s="79" t="s">
        <v>111</v>
      </c>
      <c r="W5" s="79" t="s">
        <v>112</v>
      </c>
    </row>
    <row r="6" spans="1:77" ht="9" customHeight="1">
      <c r="A6" s="18" t="s">
        <v>13</v>
      </c>
      <c r="B6" s="9" t="s">
        <v>122</v>
      </c>
      <c r="C6" s="9" t="s">
        <v>90</v>
      </c>
      <c r="D6" s="9"/>
      <c r="E6" s="9" t="s">
        <v>92</v>
      </c>
      <c r="F6" s="9" t="s">
        <v>94</v>
      </c>
      <c r="G6" s="12" t="s">
        <v>95</v>
      </c>
      <c r="H6" s="9" t="s">
        <v>95</v>
      </c>
      <c r="I6" s="9" t="s">
        <v>95</v>
      </c>
      <c r="J6" s="9" t="s">
        <v>95</v>
      </c>
      <c r="K6" s="9" t="s">
        <v>124</v>
      </c>
      <c r="L6" s="9" t="s">
        <v>95</v>
      </c>
      <c r="M6" s="14" t="s">
        <v>98</v>
      </c>
      <c r="N6" s="9" t="s">
        <v>100</v>
      </c>
      <c r="O6" s="59" t="s">
        <v>101</v>
      </c>
      <c r="P6" s="9" t="s">
        <v>101</v>
      </c>
      <c r="Q6" s="9" t="s">
        <v>103</v>
      </c>
      <c r="R6" s="14" t="s">
        <v>104</v>
      </c>
      <c r="S6" s="12" t="s">
        <v>125</v>
      </c>
      <c r="T6" s="9" t="s">
        <v>125</v>
      </c>
      <c r="U6" s="9" t="s">
        <v>11</v>
      </c>
      <c r="V6" s="14" t="s">
        <v>124</v>
      </c>
      <c r="W6" s="14" t="s">
        <v>96</v>
      </c>
    </row>
    <row r="7" spans="1:77" ht="9" customHeight="1">
      <c r="A7" s="58" t="s">
        <v>55</v>
      </c>
      <c r="B7" s="102">
        <v>0.27631788175455813</v>
      </c>
      <c r="C7" s="100">
        <v>0.38742457582826878</v>
      </c>
      <c r="D7" s="99">
        <v>0.15</v>
      </c>
      <c r="E7" s="98">
        <v>0.05</v>
      </c>
      <c r="F7" s="100">
        <v>0.13625754241717311</v>
      </c>
      <c r="G7" s="81">
        <v>0.11817619721256242</v>
      </c>
      <c r="H7" s="51">
        <v>4.7363435427849701E-4</v>
      </c>
      <c r="I7" s="51">
        <v>0.70398673300530945</v>
      </c>
      <c r="J7" s="51">
        <v>4.7363435427849702E-2</v>
      </c>
      <c r="K7" s="100">
        <v>0.13</v>
      </c>
      <c r="L7" s="100">
        <v>0</v>
      </c>
      <c r="M7" s="104">
        <v>0</v>
      </c>
      <c r="N7" s="100">
        <v>0.24</v>
      </c>
      <c r="O7" s="107">
        <v>0.01</v>
      </c>
      <c r="P7" s="107">
        <v>0.03</v>
      </c>
      <c r="Q7" s="107">
        <v>0.57379999999999998</v>
      </c>
      <c r="R7" s="100">
        <v>0.1462</v>
      </c>
      <c r="S7" s="81">
        <v>0.73</v>
      </c>
      <c r="T7" s="51">
        <v>0.13770000000000002</v>
      </c>
      <c r="U7" s="100">
        <v>0</v>
      </c>
      <c r="V7" s="104">
        <v>0.1323</v>
      </c>
      <c r="W7" s="106">
        <v>0.05</v>
      </c>
      <c r="Y7" s="144"/>
      <c r="AG7" s="56"/>
      <c r="AH7" s="4"/>
      <c r="AL7" s="56"/>
      <c r="AM7" s="56"/>
      <c r="AN7" s="56"/>
      <c r="AS7" s="4"/>
      <c r="AV7" s="5"/>
      <c r="AW7" s="5"/>
      <c r="AX7" s="5"/>
      <c r="AY7" s="5"/>
      <c r="BA7" s="5"/>
      <c r="BB7" s="5"/>
      <c r="BD7" s="4"/>
      <c r="BE7" s="4"/>
      <c r="BF7" s="4"/>
      <c r="BG7" s="4"/>
      <c r="BH7" s="4"/>
      <c r="BI7" s="4"/>
      <c r="BJ7" s="4"/>
      <c r="BL7" s="5"/>
      <c r="BM7" s="3"/>
      <c r="BN7" s="3"/>
      <c r="BO7" s="3"/>
      <c r="BP7" s="3"/>
      <c r="BQ7" s="3"/>
      <c r="BS7" s="4"/>
      <c r="BT7" s="4"/>
      <c r="BU7" s="4"/>
      <c r="BV7" s="4"/>
      <c r="BX7" s="5"/>
      <c r="BY7" s="5"/>
    </row>
    <row r="8" spans="1:77">
      <c r="A8" s="20" t="s">
        <v>54</v>
      </c>
      <c r="B8" s="102">
        <v>0.17478486378208991</v>
      </c>
      <c r="C8" s="100">
        <v>0.36989587266001234</v>
      </c>
      <c r="D8" s="99">
        <v>0.15</v>
      </c>
      <c r="E8" s="98">
        <v>0.05</v>
      </c>
      <c r="F8" s="100">
        <v>0.25531926355789769</v>
      </c>
      <c r="G8" s="81">
        <v>0.77132165790785456</v>
      </c>
      <c r="H8" s="51">
        <v>2.2591757751031345E-2</v>
      </c>
      <c r="I8" s="51">
        <v>6.4400058526183131E-3</v>
      </c>
      <c r="J8" s="51">
        <v>6.9646578488495731E-2</v>
      </c>
      <c r="K8" s="100">
        <v>0.13</v>
      </c>
      <c r="L8" s="100">
        <v>0</v>
      </c>
      <c r="M8" s="104">
        <v>0</v>
      </c>
      <c r="N8" s="100">
        <v>0.24</v>
      </c>
      <c r="O8" s="107">
        <v>0.01</v>
      </c>
      <c r="P8" s="107">
        <v>0.03</v>
      </c>
      <c r="Q8" s="107">
        <v>0.56869999999999998</v>
      </c>
      <c r="R8" s="100">
        <v>0.15130000000000002</v>
      </c>
      <c r="S8" s="81">
        <v>0.69</v>
      </c>
      <c r="T8" s="51">
        <v>0.12400000000000003</v>
      </c>
      <c r="U8" s="100">
        <v>0</v>
      </c>
      <c r="V8" s="104">
        <v>0.18600000000000003</v>
      </c>
      <c r="W8" s="106">
        <v>0.05</v>
      </c>
      <c r="Y8" s="144"/>
      <c r="AG8" s="54"/>
      <c r="AH8" s="4"/>
      <c r="AL8" s="54"/>
      <c r="AM8" s="54"/>
      <c r="AN8" s="54"/>
      <c r="AS8" s="4"/>
      <c r="AV8" s="5"/>
      <c r="AW8" s="5"/>
      <c r="AX8" s="5"/>
      <c r="AY8" s="5"/>
      <c r="BA8" s="5"/>
      <c r="BB8" s="5"/>
      <c r="BD8" s="4"/>
      <c r="BE8" s="4"/>
      <c r="BF8" s="4"/>
      <c r="BG8" s="4"/>
      <c r="BH8" s="4"/>
      <c r="BI8" s="4"/>
      <c r="BJ8" s="4"/>
      <c r="BL8" s="5"/>
      <c r="BM8" s="3"/>
      <c r="BN8" s="3"/>
      <c r="BO8" s="3"/>
      <c r="BP8" s="3"/>
      <c r="BQ8" s="3"/>
      <c r="BS8" s="4"/>
      <c r="BT8" s="4"/>
      <c r="BU8" s="4"/>
      <c r="BV8" s="4"/>
      <c r="BX8" s="5"/>
      <c r="BY8" s="5"/>
    </row>
    <row r="9" spans="1:77">
      <c r="A9" s="22" t="s">
        <v>53</v>
      </c>
      <c r="B9" s="102">
        <v>0.28331737002415919</v>
      </c>
      <c r="C9" s="100">
        <v>0.39470618678663821</v>
      </c>
      <c r="D9" s="99">
        <v>0.15</v>
      </c>
      <c r="E9" s="98">
        <v>0.05</v>
      </c>
      <c r="F9" s="100">
        <v>0.12197644318920256</v>
      </c>
      <c r="G9" s="81">
        <v>4.0541728509334808E-3</v>
      </c>
      <c r="H9" s="51">
        <v>0</v>
      </c>
      <c r="I9" s="51">
        <v>0.8604209652706134</v>
      </c>
      <c r="J9" s="51">
        <v>5.5248618784530384E-3</v>
      </c>
      <c r="K9" s="100">
        <v>0.13</v>
      </c>
      <c r="L9" s="100">
        <v>0</v>
      </c>
      <c r="M9" s="104">
        <v>0</v>
      </c>
      <c r="N9" s="100">
        <v>0.24</v>
      </c>
      <c r="O9" s="107">
        <v>0.01</v>
      </c>
      <c r="P9" s="107">
        <v>0.03</v>
      </c>
      <c r="Q9" s="107">
        <v>0.5806</v>
      </c>
      <c r="R9" s="100">
        <v>0.1394</v>
      </c>
      <c r="S9" s="81">
        <v>0.5</v>
      </c>
      <c r="T9" s="51">
        <v>0.45</v>
      </c>
      <c r="U9" s="100">
        <v>0</v>
      </c>
      <c r="V9" s="104">
        <v>4.9999999999999989E-2</v>
      </c>
      <c r="W9" s="106">
        <v>0.05</v>
      </c>
      <c r="Y9" s="144"/>
      <c r="AG9" s="56"/>
      <c r="AH9" s="4"/>
      <c r="AL9" s="56"/>
      <c r="AM9" s="56"/>
      <c r="AN9" s="56"/>
      <c r="AS9" s="4"/>
      <c r="AV9" s="5"/>
      <c r="AW9" s="5"/>
      <c r="AX9" s="5"/>
      <c r="AY9" s="5"/>
      <c r="BA9" s="5"/>
      <c r="BB9" s="5"/>
      <c r="BD9" s="4"/>
      <c r="BE9" s="4"/>
      <c r="BF9" s="4"/>
      <c r="BG9" s="4"/>
      <c r="BH9" s="4"/>
      <c r="BI9" s="4"/>
      <c r="BJ9" s="4"/>
      <c r="BL9" s="5"/>
      <c r="BM9" s="3"/>
      <c r="BN9" s="3"/>
      <c r="BO9" s="3"/>
      <c r="BP9" s="3"/>
      <c r="BQ9" s="3"/>
      <c r="BS9" s="4"/>
      <c r="BT9" s="4"/>
      <c r="BU9" s="4"/>
      <c r="BV9" s="4"/>
      <c r="BX9" s="5"/>
      <c r="BY9" s="5"/>
    </row>
    <row r="10" spans="1:77">
      <c r="A10" s="22" t="s">
        <v>52</v>
      </c>
      <c r="B10" s="102">
        <v>0.29985251781860045</v>
      </c>
      <c r="C10" s="100">
        <v>0.33773726800158144</v>
      </c>
      <c r="D10" s="99">
        <v>0.15</v>
      </c>
      <c r="E10" s="98">
        <v>0.05</v>
      </c>
      <c r="F10" s="100">
        <v>0.16241021417981813</v>
      </c>
      <c r="G10" s="81">
        <v>5.9507004685157669E-2</v>
      </c>
      <c r="H10" s="51">
        <v>7.0879322069362346E-3</v>
      </c>
      <c r="I10" s="51">
        <v>0.35689148880231408</v>
      </c>
      <c r="J10" s="51">
        <v>0.44651357430559191</v>
      </c>
      <c r="K10" s="100">
        <v>0.13</v>
      </c>
      <c r="L10" s="100">
        <v>0</v>
      </c>
      <c r="M10" s="104">
        <v>0</v>
      </c>
      <c r="N10" s="100">
        <v>0.27</v>
      </c>
      <c r="O10" s="107">
        <v>0.01</v>
      </c>
      <c r="P10" s="107">
        <v>0.03</v>
      </c>
      <c r="Q10" s="107">
        <v>0.53359999999999996</v>
      </c>
      <c r="R10" s="100">
        <v>0.15640000000000001</v>
      </c>
      <c r="S10" s="81">
        <v>0.69</v>
      </c>
      <c r="T10" s="51">
        <v>0.15500000000000003</v>
      </c>
      <c r="U10" s="100">
        <v>6.2000000000000013E-2</v>
      </c>
      <c r="V10" s="104">
        <v>9.3000000000000027E-2</v>
      </c>
      <c r="W10" s="106">
        <v>0.05</v>
      </c>
      <c r="Y10" s="144"/>
      <c r="AG10" s="54"/>
      <c r="AH10" s="4"/>
      <c r="AL10" s="54"/>
      <c r="AM10" s="54"/>
      <c r="AN10" s="54"/>
      <c r="AS10" s="4"/>
      <c r="AV10" s="5"/>
      <c r="AW10" s="5"/>
      <c r="AX10" s="5"/>
      <c r="AY10" s="5"/>
      <c r="BA10" s="5"/>
      <c r="BB10" s="5"/>
      <c r="BC10" s="5"/>
      <c r="BD10" s="4"/>
      <c r="BE10" s="4"/>
      <c r="BF10" s="4"/>
      <c r="BG10" s="4"/>
      <c r="BH10" s="4"/>
      <c r="BI10" s="4"/>
      <c r="BJ10" s="4"/>
      <c r="BL10" s="5"/>
      <c r="BM10" s="3"/>
      <c r="BN10" s="3"/>
      <c r="BO10" s="3"/>
      <c r="BP10" s="3"/>
      <c r="BQ10" s="3"/>
      <c r="BS10" s="4"/>
      <c r="BT10" s="4"/>
      <c r="BU10" s="4"/>
      <c r="BV10" s="4"/>
      <c r="BX10" s="5"/>
      <c r="BY10" s="5"/>
    </row>
    <row r="11" spans="1:77">
      <c r="A11" s="22" t="s">
        <v>51</v>
      </c>
      <c r="B11" s="102">
        <v>0.26814353795550622</v>
      </c>
      <c r="C11" s="100">
        <v>0.37356662377908906</v>
      </c>
      <c r="D11" s="99">
        <v>0.15</v>
      </c>
      <c r="E11" s="98">
        <v>0.05</v>
      </c>
      <c r="F11" s="100">
        <v>0.15828983826540477</v>
      </c>
      <c r="G11" s="81">
        <v>0</v>
      </c>
      <c r="H11" s="51">
        <v>0</v>
      </c>
      <c r="I11" s="51">
        <v>0</v>
      </c>
      <c r="J11" s="51">
        <v>0</v>
      </c>
      <c r="K11" s="100">
        <v>0</v>
      </c>
      <c r="L11" s="100">
        <v>0</v>
      </c>
      <c r="M11" s="104">
        <v>0</v>
      </c>
      <c r="N11" s="100">
        <v>0.24</v>
      </c>
      <c r="O11" s="107">
        <v>0.01</v>
      </c>
      <c r="P11" s="107">
        <v>0.03</v>
      </c>
      <c r="Q11" s="107">
        <v>0.5806</v>
      </c>
      <c r="R11" s="100">
        <v>0.1394</v>
      </c>
      <c r="S11" s="81">
        <v>0.69</v>
      </c>
      <c r="T11" s="51">
        <v>0.13020000000000001</v>
      </c>
      <c r="U11" s="100">
        <v>0</v>
      </c>
      <c r="V11" s="104">
        <v>0.17980000000000004</v>
      </c>
      <c r="W11" s="106">
        <v>0.05</v>
      </c>
      <c r="Y11" s="144"/>
      <c r="AG11" s="54"/>
      <c r="AH11" s="4"/>
      <c r="AL11" s="54"/>
      <c r="AM11" s="54"/>
      <c r="AN11" s="54"/>
      <c r="AS11" s="4"/>
      <c r="AV11" s="5"/>
      <c r="AW11" s="5"/>
      <c r="AX11" s="5"/>
      <c r="AY11" s="5"/>
      <c r="BA11" s="5"/>
      <c r="BB11" s="5"/>
      <c r="BD11" s="4"/>
      <c r="BE11" s="4"/>
      <c r="BF11" s="4"/>
      <c r="BG11" s="4"/>
      <c r="BH11" s="4"/>
      <c r="BI11" s="4"/>
      <c r="BJ11" s="4"/>
      <c r="BL11" s="5"/>
      <c r="BM11" s="3"/>
      <c r="BN11" s="3"/>
      <c r="BO11" s="3"/>
      <c r="BP11" s="3"/>
      <c r="BQ11" s="3"/>
      <c r="BS11" s="4"/>
      <c r="BT11" s="4"/>
      <c r="BU11" s="4"/>
      <c r="BV11" s="4"/>
      <c r="BX11" s="5"/>
      <c r="BY11" s="5"/>
    </row>
    <row r="12" spans="1:77">
      <c r="A12" s="22" t="s">
        <v>50</v>
      </c>
      <c r="B12" s="102">
        <v>0.26719697895044597</v>
      </c>
      <c r="C12" s="100">
        <v>0.37463618197689713</v>
      </c>
      <c r="D12" s="99">
        <v>0.15</v>
      </c>
      <c r="E12" s="98">
        <v>0.05</v>
      </c>
      <c r="F12" s="100">
        <v>0.15816683907265686</v>
      </c>
      <c r="G12" s="81">
        <v>0.39796296296296302</v>
      </c>
      <c r="H12" s="51">
        <v>0</v>
      </c>
      <c r="I12" s="51">
        <v>0.39796296296296302</v>
      </c>
      <c r="J12" s="51">
        <v>7.407407407407407E-2</v>
      </c>
      <c r="K12" s="100">
        <v>0.13</v>
      </c>
      <c r="L12" s="100">
        <v>0</v>
      </c>
      <c r="M12" s="104">
        <v>0</v>
      </c>
      <c r="N12" s="100">
        <v>0.24</v>
      </c>
      <c r="O12" s="107">
        <v>0.01</v>
      </c>
      <c r="P12" s="107">
        <v>0.03</v>
      </c>
      <c r="Q12" s="107">
        <v>0.5806</v>
      </c>
      <c r="R12" s="100">
        <v>0.1394</v>
      </c>
      <c r="S12" s="81">
        <v>0.69</v>
      </c>
      <c r="T12" s="51">
        <v>0.13020000000000001</v>
      </c>
      <c r="U12" s="100">
        <v>0</v>
      </c>
      <c r="V12" s="104">
        <v>0.17980000000000004</v>
      </c>
      <c r="W12" s="106">
        <v>0.05</v>
      </c>
      <c r="Y12" s="144"/>
      <c r="AG12" s="54"/>
      <c r="AH12" s="4"/>
      <c r="AL12" s="54"/>
      <c r="AM12" s="54"/>
      <c r="AN12" s="54"/>
      <c r="AS12" s="4"/>
      <c r="AV12" s="5"/>
      <c r="AW12" s="5"/>
      <c r="AX12" s="5"/>
      <c r="AY12" s="5"/>
      <c r="BA12" s="5"/>
      <c r="BB12" s="5"/>
      <c r="BD12" s="4"/>
      <c r="BE12" s="4"/>
      <c r="BF12" s="4"/>
      <c r="BG12" s="4"/>
      <c r="BH12" s="4"/>
      <c r="BI12" s="4"/>
      <c r="BJ12" s="4"/>
      <c r="BL12" s="5"/>
      <c r="BM12" s="3"/>
      <c r="BN12" s="3"/>
      <c r="BO12" s="3"/>
      <c r="BP12" s="3"/>
      <c r="BQ12" s="3"/>
      <c r="BS12" s="4"/>
      <c r="BT12" s="4"/>
      <c r="BU12" s="4"/>
      <c r="BV12" s="4"/>
      <c r="BX12" s="5"/>
      <c r="BY12" s="5"/>
    </row>
    <row r="13" spans="1:77">
      <c r="A13" s="22" t="s">
        <v>49</v>
      </c>
      <c r="B13" s="102">
        <v>0.24357781939416917</v>
      </c>
      <c r="C13" s="100">
        <v>0.40132449785969587</v>
      </c>
      <c r="D13" s="99">
        <v>0.15</v>
      </c>
      <c r="E13" s="98">
        <v>0.05</v>
      </c>
      <c r="F13" s="100">
        <v>0.15509768274613497</v>
      </c>
      <c r="G13" s="81">
        <v>0.34033980582524265</v>
      </c>
      <c r="H13" s="51">
        <v>1.9417475728155338E-2</v>
      </c>
      <c r="I13" s="51">
        <v>0.34033980582524265</v>
      </c>
      <c r="J13" s="51">
        <v>0.16990291262135923</v>
      </c>
      <c r="K13" s="100">
        <v>0.13</v>
      </c>
      <c r="L13" s="100">
        <v>0</v>
      </c>
      <c r="M13" s="104">
        <v>0</v>
      </c>
      <c r="N13" s="100">
        <v>0.24</v>
      </c>
      <c r="O13" s="107">
        <v>0.01</v>
      </c>
      <c r="P13" s="107">
        <v>0.03</v>
      </c>
      <c r="Q13" s="107">
        <v>0.5806</v>
      </c>
      <c r="R13" s="100">
        <v>0.1394</v>
      </c>
      <c r="S13" s="81">
        <v>0.69</v>
      </c>
      <c r="T13" s="51">
        <v>0.13020000000000001</v>
      </c>
      <c r="U13" s="100">
        <v>0</v>
      </c>
      <c r="V13" s="104">
        <v>0.17980000000000004</v>
      </c>
      <c r="W13" s="106">
        <v>0.05</v>
      </c>
      <c r="Y13" s="144"/>
      <c r="AG13" s="56"/>
      <c r="AH13" s="4"/>
      <c r="AL13" s="56"/>
      <c r="AM13" s="56"/>
      <c r="AN13" s="56"/>
      <c r="AS13" s="4"/>
      <c r="AV13" s="5"/>
      <c r="AW13" s="5"/>
      <c r="AX13" s="5"/>
      <c r="AY13" s="5"/>
      <c r="BA13" s="5"/>
      <c r="BB13" s="5"/>
      <c r="BD13" s="4"/>
      <c r="BE13" s="4"/>
      <c r="BF13" s="4"/>
      <c r="BG13" s="4"/>
      <c r="BH13" s="4"/>
      <c r="BI13" s="4"/>
      <c r="BJ13" s="4"/>
      <c r="BL13" s="5"/>
      <c r="BM13" s="3"/>
      <c r="BN13" s="3"/>
      <c r="BO13" s="3"/>
      <c r="BP13" s="3"/>
      <c r="BQ13" s="3"/>
      <c r="BS13" s="4"/>
      <c r="BT13" s="4"/>
      <c r="BU13" s="4"/>
      <c r="BV13" s="4"/>
      <c r="BX13" s="5"/>
      <c r="BY13" s="5"/>
    </row>
    <row r="14" spans="1:77">
      <c r="A14" s="22" t="s">
        <v>48</v>
      </c>
      <c r="B14" s="102">
        <v>0.24926228974569059</v>
      </c>
      <c r="C14" s="100">
        <v>0.39490136751899368</v>
      </c>
      <c r="D14" s="99">
        <v>0.15</v>
      </c>
      <c r="E14" s="98">
        <v>0.05</v>
      </c>
      <c r="F14" s="100">
        <v>0.15583634273531574</v>
      </c>
      <c r="G14" s="81">
        <v>0</v>
      </c>
      <c r="H14" s="51">
        <v>0</v>
      </c>
      <c r="I14" s="51">
        <v>0</v>
      </c>
      <c r="J14" s="51">
        <f>1-K14</f>
        <v>0.87</v>
      </c>
      <c r="K14" s="100">
        <v>0.13</v>
      </c>
      <c r="L14" s="100">
        <v>0</v>
      </c>
      <c r="M14" s="104">
        <v>0</v>
      </c>
      <c r="N14" s="100">
        <v>0.24</v>
      </c>
      <c r="O14" s="107">
        <v>0.01</v>
      </c>
      <c r="P14" s="107">
        <v>0.03</v>
      </c>
      <c r="Q14" s="107">
        <v>0.5806</v>
      </c>
      <c r="R14" s="100">
        <v>0.1394</v>
      </c>
      <c r="S14" s="81">
        <v>0.69</v>
      </c>
      <c r="T14" s="51">
        <v>0.13020000000000001</v>
      </c>
      <c r="U14" s="100">
        <v>0</v>
      </c>
      <c r="V14" s="104">
        <v>0.17980000000000004</v>
      </c>
      <c r="W14" s="106">
        <v>0.05</v>
      </c>
      <c r="Y14" s="144"/>
      <c r="AG14" s="56"/>
      <c r="AH14" s="4"/>
      <c r="AL14" s="56"/>
      <c r="AM14" s="56"/>
      <c r="AN14" s="56"/>
      <c r="AS14" s="4"/>
      <c r="AV14" s="5"/>
      <c r="AW14" s="5"/>
      <c r="AX14" s="5"/>
      <c r="AY14" s="5"/>
      <c r="BA14" s="5"/>
      <c r="BB14" s="5"/>
      <c r="BD14" s="4"/>
      <c r="BE14" s="4"/>
      <c r="BF14" s="4"/>
      <c r="BG14" s="4"/>
      <c r="BH14" s="4"/>
      <c r="BI14" s="4"/>
      <c r="BJ14" s="4"/>
      <c r="BL14" s="5"/>
      <c r="BM14" s="3"/>
      <c r="BN14" s="3"/>
      <c r="BO14" s="3"/>
      <c r="BP14" s="3"/>
      <c r="BQ14" s="3"/>
      <c r="BS14" s="4"/>
      <c r="BT14" s="4"/>
      <c r="BU14" s="4"/>
      <c r="BV14" s="4"/>
      <c r="BX14" s="5"/>
      <c r="BY14" s="5"/>
    </row>
    <row r="15" spans="1:77">
      <c r="A15" s="22" t="s">
        <v>47</v>
      </c>
      <c r="B15" s="102">
        <v>0.25812009766622218</v>
      </c>
      <c r="C15" s="100">
        <v>0.38489254500991849</v>
      </c>
      <c r="D15" s="99">
        <v>0.15</v>
      </c>
      <c r="E15" s="98">
        <v>0.05</v>
      </c>
      <c r="F15" s="100">
        <v>0.15698735732385938</v>
      </c>
      <c r="G15" s="81">
        <v>6.087042045733957E-2</v>
      </c>
      <c r="H15" s="51">
        <v>5.5658627087198514E-3</v>
      </c>
      <c r="I15" s="51">
        <v>0.36014998770592577</v>
      </c>
      <c r="J15" s="51">
        <v>0.44341372912801486</v>
      </c>
      <c r="K15" s="100">
        <v>0.13</v>
      </c>
      <c r="L15" s="100">
        <v>0</v>
      </c>
      <c r="M15" s="104">
        <v>0</v>
      </c>
      <c r="N15" s="100">
        <v>0.24</v>
      </c>
      <c r="O15" s="107">
        <v>0.01</v>
      </c>
      <c r="P15" s="107">
        <v>0.03</v>
      </c>
      <c r="Q15" s="107">
        <v>0.5806</v>
      </c>
      <c r="R15" s="100">
        <v>0.1394</v>
      </c>
      <c r="S15" s="81">
        <v>0.69</v>
      </c>
      <c r="T15" s="51">
        <v>0.13020000000000001</v>
      </c>
      <c r="U15" s="100">
        <v>0</v>
      </c>
      <c r="V15" s="104">
        <v>0.17980000000000004</v>
      </c>
      <c r="W15" s="106">
        <v>0.05</v>
      </c>
      <c r="Y15" s="144"/>
      <c r="AG15" s="56"/>
      <c r="AH15" s="4"/>
      <c r="AK15" s="57"/>
      <c r="AL15" s="56"/>
      <c r="AM15" s="56"/>
      <c r="AN15" s="56"/>
      <c r="AS15" s="4"/>
      <c r="AV15" s="5"/>
      <c r="AW15" s="5"/>
      <c r="AX15" s="5"/>
      <c r="AY15" s="5"/>
      <c r="BA15" s="5"/>
      <c r="BB15" s="5"/>
      <c r="BD15" s="4"/>
      <c r="BE15" s="4"/>
      <c r="BF15" s="4"/>
      <c r="BG15" s="4"/>
      <c r="BH15" s="4"/>
      <c r="BI15" s="4"/>
      <c r="BJ15" s="4"/>
      <c r="BL15" s="5"/>
      <c r="BM15" s="3"/>
      <c r="BN15" s="3"/>
      <c r="BO15" s="3"/>
      <c r="BP15" s="3"/>
      <c r="BQ15" s="3"/>
      <c r="BS15" s="4"/>
      <c r="BT15" s="4"/>
      <c r="BU15" s="4"/>
      <c r="BV15" s="4"/>
      <c r="BX15" s="5"/>
      <c r="BY15" s="5"/>
    </row>
    <row r="16" spans="1:77">
      <c r="A16" s="22" t="s">
        <v>46</v>
      </c>
      <c r="B16" s="102">
        <v>0.28260869565217389</v>
      </c>
      <c r="C16" s="100">
        <v>0.28260869565217389</v>
      </c>
      <c r="D16" s="99">
        <v>0.15</v>
      </c>
      <c r="E16" s="98">
        <v>0.05</v>
      </c>
      <c r="F16" s="100">
        <v>0.23478260869565218</v>
      </c>
      <c r="G16" s="81">
        <v>0.5843633521558933</v>
      </c>
      <c r="H16" s="51">
        <v>6.1437748332779053E-3</v>
      </c>
      <c r="I16" s="51">
        <v>4.023617297378196E-4</v>
      </c>
      <c r="J16" s="51">
        <v>0.15909051128109084</v>
      </c>
      <c r="K16" s="100">
        <v>0.25</v>
      </c>
      <c r="L16" s="100">
        <v>0</v>
      </c>
      <c r="M16" s="104">
        <v>0</v>
      </c>
      <c r="N16" s="100">
        <v>0.27999999999999997</v>
      </c>
      <c r="O16" s="107">
        <v>0.01</v>
      </c>
      <c r="P16" s="107">
        <v>0.03</v>
      </c>
      <c r="Q16" s="107">
        <v>0.54060000000000008</v>
      </c>
      <c r="R16" s="100">
        <v>0.1394</v>
      </c>
      <c r="S16" s="81">
        <v>0.69</v>
      </c>
      <c r="T16" s="51">
        <v>0</v>
      </c>
      <c r="U16" s="100">
        <v>0</v>
      </c>
      <c r="V16" s="104">
        <v>0.31000000000000005</v>
      </c>
      <c r="W16" s="106">
        <v>0.14000000000000001</v>
      </c>
      <c r="Y16" s="144"/>
      <c r="AF16" s="4"/>
      <c r="AG16" s="54"/>
      <c r="AH16" s="4"/>
      <c r="AS16" s="4"/>
      <c r="AV16" s="5"/>
      <c r="AW16" s="5"/>
      <c r="AX16" s="5"/>
      <c r="AY16" s="5"/>
      <c r="BA16" s="5"/>
      <c r="BB16" s="5"/>
      <c r="BD16" s="4"/>
      <c r="BE16" s="4"/>
      <c r="BF16" s="4"/>
      <c r="BG16" s="4"/>
      <c r="BH16" s="4"/>
      <c r="BI16" s="4"/>
      <c r="BJ16" s="4"/>
      <c r="BL16" s="5"/>
      <c r="BM16" s="3"/>
      <c r="BN16" s="3"/>
      <c r="BO16" s="3"/>
      <c r="BP16" s="3"/>
      <c r="BQ16" s="3"/>
      <c r="BS16" s="4"/>
      <c r="BT16" s="4"/>
      <c r="BU16" s="4"/>
      <c r="BV16" s="4"/>
      <c r="BX16" s="5"/>
      <c r="BY16" s="5"/>
    </row>
    <row r="17" spans="1:84">
      <c r="A17" s="22" t="s">
        <v>45</v>
      </c>
      <c r="B17" s="102">
        <v>0.34308510638297868</v>
      </c>
      <c r="C17" s="100">
        <v>0.22872340425531915</v>
      </c>
      <c r="D17" s="99">
        <v>0.15</v>
      </c>
      <c r="E17" s="98">
        <v>0.05</v>
      </c>
      <c r="F17" s="100">
        <v>0.22819148936170211</v>
      </c>
      <c r="G17" s="81">
        <v>1.3933691917575474E-2</v>
      </c>
      <c r="H17" s="51">
        <v>9.8838047080707907E-3</v>
      </c>
      <c r="I17" s="51">
        <v>0.91839925278813739</v>
      </c>
      <c r="J17" s="51">
        <v>1.8948871451589661E-2</v>
      </c>
      <c r="K17" s="100">
        <v>3.8834379134626722E-2</v>
      </c>
      <c r="L17" s="100">
        <v>0</v>
      </c>
      <c r="M17" s="104">
        <v>0</v>
      </c>
      <c r="N17" s="100">
        <v>0.36000000000000004</v>
      </c>
      <c r="O17" s="107">
        <v>0.01</v>
      </c>
      <c r="P17" s="107">
        <v>0.03</v>
      </c>
      <c r="Q17" s="107">
        <v>0.48439999999999994</v>
      </c>
      <c r="R17" s="100">
        <v>0.11560000000000002</v>
      </c>
      <c r="S17" s="81">
        <v>0.3621416341227458</v>
      </c>
      <c r="T17" s="51">
        <v>0</v>
      </c>
      <c r="U17" s="100">
        <v>0.57407252928952879</v>
      </c>
      <c r="V17" s="104">
        <v>6.3785836587725409E-2</v>
      </c>
      <c r="W17" s="106">
        <v>0.03</v>
      </c>
      <c r="Y17" s="144"/>
      <c r="AF17" s="4"/>
      <c r="AG17" s="54"/>
      <c r="AH17" s="4"/>
      <c r="AS17" s="4"/>
      <c r="AV17" s="5"/>
      <c r="AW17" s="5"/>
      <c r="AX17" s="5"/>
      <c r="AY17" s="5"/>
      <c r="BA17" s="5"/>
      <c r="BB17" s="5"/>
      <c r="BD17" s="4"/>
      <c r="BE17" s="4"/>
      <c r="BF17" s="4"/>
      <c r="BG17" s="4"/>
      <c r="BH17" s="4"/>
      <c r="BI17" s="4"/>
      <c r="BJ17" s="4"/>
      <c r="BL17" s="5"/>
      <c r="BM17" s="3"/>
      <c r="BN17" s="3"/>
      <c r="BO17" s="3"/>
      <c r="BP17" s="3"/>
      <c r="BQ17" s="3"/>
      <c r="BS17" s="4"/>
      <c r="BT17" s="4"/>
      <c r="BU17" s="4"/>
      <c r="BV17" s="4"/>
      <c r="BX17" s="5"/>
      <c r="BY17" s="5"/>
    </row>
    <row r="18" spans="1:84">
      <c r="A18" s="22" t="s">
        <v>44</v>
      </c>
      <c r="B18" s="102">
        <v>0.34308510638297868</v>
      </c>
      <c r="C18" s="100">
        <v>0.22872340425531915</v>
      </c>
      <c r="D18" s="99">
        <v>0.15</v>
      </c>
      <c r="E18" s="98">
        <v>0.05</v>
      </c>
      <c r="F18" s="100">
        <v>0.22819148936170211</v>
      </c>
      <c r="G18" s="81">
        <v>0</v>
      </c>
      <c r="H18" s="51">
        <v>0</v>
      </c>
      <c r="I18" s="51">
        <v>0</v>
      </c>
      <c r="J18" s="51">
        <v>0</v>
      </c>
      <c r="K18" s="100">
        <v>0</v>
      </c>
      <c r="L18" s="100">
        <v>0</v>
      </c>
      <c r="M18" s="104">
        <v>0</v>
      </c>
      <c r="N18" s="100">
        <v>0.13500000000000001</v>
      </c>
      <c r="O18" s="107">
        <v>0</v>
      </c>
      <c r="P18" s="107">
        <v>0</v>
      </c>
      <c r="Q18" s="107">
        <v>0.72560000000000002</v>
      </c>
      <c r="R18" s="100">
        <v>0.1394</v>
      </c>
      <c r="S18" s="81">
        <v>0.3621416341227458</v>
      </c>
      <c r="T18" s="51">
        <v>0.57407252928952879</v>
      </c>
      <c r="U18" s="100">
        <v>0</v>
      </c>
      <c r="V18" s="104">
        <v>6.3785836587725409E-2</v>
      </c>
      <c r="W18" s="106">
        <v>0.03</v>
      </c>
      <c r="Y18" s="144"/>
      <c r="AF18" s="4"/>
      <c r="AG18" s="54"/>
      <c r="AH18" s="4"/>
      <c r="AS18" s="4"/>
      <c r="AV18" s="5"/>
      <c r="AW18" s="5"/>
      <c r="AX18" s="5"/>
      <c r="AY18" s="5"/>
      <c r="BA18" s="5"/>
      <c r="BB18" s="5"/>
      <c r="BD18" s="4"/>
      <c r="BE18" s="4"/>
      <c r="BF18" s="4"/>
      <c r="BG18" s="4"/>
      <c r="BH18" s="4"/>
      <c r="BI18" s="4"/>
      <c r="BJ18" s="4"/>
      <c r="BL18" s="5"/>
      <c r="BM18" s="3"/>
      <c r="BN18" s="3"/>
      <c r="BO18" s="3"/>
      <c r="BP18" s="3"/>
      <c r="BQ18" s="3"/>
      <c r="BS18" s="4"/>
      <c r="BT18" s="4"/>
      <c r="BU18" s="4"/>
      <c r="BV18" s="4"/>
      <c r="BX18" s="5"/>
      <c r="BY18" s="5"/>
    </row>
    <row r="19" spans="1:84">
      <c r="A19" s="22" t="s">
        <v>43</v>
      </c>
      <c r="B19" s="102">
        <v>0.29054054054054057</v>
      </c>
      <c r="C19" s="100">
        <v>0.29054054054054057</v>
      </c>
      <c r="D19" s="99">
        <v>0.15</v>
      </c>
      <c r="E19" s="98">
        <v>0.05</v>
      </c>
      <c r="F19" s="100">
        <v>0.2189189189189189</v>
      </c>
      <c r="G19" s="81">
        <v>7.742609039855522E-2</v>
      </c>
      <c r="H19" s="51">
        <v>4.6315309148984712E-2</v>
      </c>
      <c r="I19" s="51">
        <v>0.45810436819145167</v>
      </c>
      <c r="J19" s="51">
        <v>0.22815423226100845</v>
      </c>
      <c r="K19" s="100">
        <v>0.19</v>
      </c>
      <c r="L19" s="100">
        <v>0</v>
      </c>
      <c r="M19" s="104">
        <v>0</v>
      </c>
      <c r="N19" s="100">
        <v>0.17499999999999999</v>
      </c>
      <c r="O19" s="107">
        <v>0</v>
      </c>
      <c r="P19" s="107">
        <v>0</v>
      </c>
      <c r="Q19" s="107">
        <v>0.68559999999999999</v>
      </c>
      <c r="R19" s="100">
        <v>0.1394</v>
      </c>
      <c r="S19" s="81">
        <v>0.9</v>
      </c>
      <c r="T19" s="51">
        <v>0</v>
      </c>
      <c r="U19" s="100">
        <v>0</v>
      </c>
      <c r="V19" s="104">
        <v>9.9999999999999978E-2</v>
      </c>
      <c r="W19" s="106">
        <v>0.03</v>
      </c>
      <c r="Y19" s="144"/>
      <c r="AF19" s="4"/>
      <c r="AG19" s="54"/>
      <c r="AH19" s="4"/>
      <c r="AS19" s="4"/>
      <c r="AV19" s="5"/>
      <c r="AW19" s="5"/>
      <c r="AX19" s="5"/>
      <c r="AY19" s="5"/>
      <c r="BA19" s="5"/>
      <c r="BB19" s="5"/>
      <c r="BD19" s="4"/>
      <c r="BE19" s="4"/>
      <c r="BF19" s="4"/>
      <c r="BG19" s="4"/>
      <c r="BH19" s="4"/>
      <c r="BI19" s="4"/>
      <c r="BJ19" s="4"/>
      <c r="BL19" s="5"/>
      <c r="BM19" s="3"/>
      <c r="BN19" s="3"/>
      <c r="BO19" s="3"/>
      <c r="BP19" s="3"/>
      <c r="BQ19" s="3"/>
      <c r="BS19" s="4"/>
      <c r="BT19" s="4"/>
      <c r="BU19" s="4"/>
      <c r="BV19" s="4"/>
      <c r="BX19" s="5"/>
      <c r="BY19" s="5"/>
    </row>
    <row r="20" spans="1:84">
      <c r="A20" s="22" t="s">
        <v>42</v>
      </c>
      <c r="B20" s="102">
        <v>0.17199999999999999</v>
      </c>
      <c r="C20" s="100">
        <v>0.43</v>
      </c>
      <c r="D20" s="99">
        <v>0.15</v>
      </c>
      <c r="E20" s="98">
        <v>0.05</v>
      </c>
      <c r="F20" s="100">
        <v>0.19800000000000001</v>
      </c>
      <c r="G20" s="81">
        <v>0.80999999999999994</v>
      </c>
      <c r="H20" s="51">
        <v>0</v>
      </c>
      <c r="I20" s="51">
        <v>0</v>
      </c>
      <c r="J20" s="51">
        <v>0</v>
      </c>
      <c r="K20" s="100">
        <v>0.19</v>
      </c>
      <c r="L20" s="100">
        <v>0</v>
      </c>
      <c r="M20" s="104">
        <v>0</v>
      </c>
      <c r="N20" s="100">
        <v>0.27999999999999997</v>
      </c>
      <c r="O20" s="107">
        <v>0</v>
      </c>
      <c r="P20" s="107">
        <v>0</v>
      </c>
      <c r="Q20" s="107">
        <v>0.5806</v>
      </c>
      <c r="R20" s="100">
        <v>0.1394</v>
      </c>
      <c r="S20" s="81">
        <v>0.9</v>
      </c>
      <c r="T20" s="51">
        <v>4.8999999999999988E-2</v>
      </c>
      <c r="U20" s="100">
        <v>0</v>
      </c>
      <c r="V20" s="104">
        <v>5.099999999999999E-2</v>
      </c>
      <c r="W20" s="106">
        <v>0.03</v>
      </c>
      <c r="Y20" s="144"/>
      <c r="AF20" s="4"/>
      <c r="AG20" s="54"/>
      <c r="AH20" s="4"/>
      <c r="AS20" s="4"/>
      <c r="AV20" s="5"/>
      <c r="AW20" s="5"/>
      <c r="AX20" s="5"/>
      <c r="AY20" s="5"/>
      <c r="BA20" s="5"/>
      <c r="BB20" s="5"/>
      <c r="BD20" s="4"/>
      <c r="BE20" s="4"/>
      <c r="BF20" s="4"/>
      <c r="BG20" s="4"/>
      <c r="BH20" s="4"/>
      <c r="BI20" s="4"/>
      <c r="BJ20" s="4"/>
      <c r="BL20" s="5"/>
      <c r="BM20" s="3"/>
      <c r="BN20" s="3"/>
      <c r="BO20" s="3"/>
      <c r="BP20" s="3"/>
      <c r="BQ20" s="3"/>
      <c r="BS20" s="4"/>
      <c r="BT20" s="4"/>
      <c r="BU20" s="4"/>
      <c r="BV20" s="4"/>
      <c r="BX20" s="5"/>
      <c r="BY20" s="5"/>
    </row>
    <row r="21" spans="1:84">
      <c r="A21" s="22" t="s">
        <v>41</v>
      </c>
      <c r="B21" s="102">
        <v>0.29054054054054057</v>
      </c>
      <c r="C21" s="100">
        <v>0.29054054054054057</v>
      </c>
      <c r="D21" s="99">
        <v>0.15</v>
      </c>
      <c r="E21" s="98">
        <v>0.05</v>
      </c>
      <c r="F21" s="100">
        <v>0.2189189189189189</v>
      </c>
      <c r="G21" s="81">
        <v>0.20928678518753085</v>
      </c>
      <c r="H21" s="51">
        <v>5.0127082744987296E-3</v>
      </c>
      <c r="I21" s="51">
        <v>0.70308313227286068</v>
      </c>
      <c r="J21" s="51">
        <v>3.1319072226079102E-3</v>
      </c>
      <c r="K21" s="100">
        <v>7.8912865100887991E-2</v>
      </c>
      <c r="L21" s="100">
        <v>0</v>
      </c>
      <c r="M21" s="104">
        <v>0</v>
      </c>
      <c r="N21" s="100">
        <v>0.17499999999999999</v>
      </c>
      <c r="O21" s="107">
        <v>0</v>
      </c>
      <c r="P21" s="107">
        <v>0</v>
      </c>
      <c r="Q21" s="107">
        <v>0.68559999999999999</v>
      </c>
      <c r="R21" s="100">
        <v>0.1394</v>
      </c>
      <c r="S21" s="81">
        <v>0.20869866174434704</v>
      </c>
      <c r="T21" s="51">
        <v>0.34200000000000003</v>
      </c>
      <c r="U21" s="100">
        <v>0.29130133825565296</v>
      </c>
      <c r="V21" s="104">
        <v>0.15800000000000003</v>
      </c>
      <c r="W21" s="106">
        <v>0.03</v>
      </c>
      <c r="Y21" s="144"/>
      <c r="AF21" s="4"/>
      <c r="AG21" s="54"/>
      <c r="AH21" s="4"/>
      <c r="AS21" s="4"/>
      <c r="AV21" s="5"/>
      <c r="AW21" s="5"/>
      <c r="AX21" s="5"/>
      <c r="AY21" s="5"/>
      <c r="BA21" s="5"/>
      <c r="BB21" s="5"/>
      <c r="BD21" s="4"/>
      <c r="BE21" s="4"/>
      <c r="BF21" s="4"/>
      <c r="BG21" s="4"/>
      <c r="BH21" s="4"/>
      <c r="BI21" s="4"/>
      <c r="BJ21" s="4"/>
      <c r="BL21" s="5"/>
      <c r="BM21" s="3"/>
      <c r="BN21" s="3"/>
      <c r="BO21" s="3"/>
      <c r="BP21" s="3"/>
      <c r="BQ21" s="3"/>
      <c r="BS21" s="4"/>
      <c r="BT21" s="4"/>
      <c r="BU21" s="4"/>
      <c r="BV21" s="4"/>
      <c r="BX21" s="5"/>
      <c r="BY21" s="5"/>
    </row>
    <row r="22" spans="1:84">
      <c r="A22" s="22" t="s">
        <v>40</v>
      </c>
      <c r="B22" s="102">
        <v>0.3009100501187022</v>
      </c>
      <c r="C22" s="100">
        <v>0.3677789501450805</v>
      </c>
      <c r="D22" s="99">
        <v>0.15</v>
      </c>
      <c r="E22" s="98">
        <v>0.05</v>
      </c>
      <c r="F22" s="100">
        <v>0.13131099973621735</v>
      </c>
      <c r="G22" s="81">
        <v>0.12479923927319028</v>
      </c>
      <c r="H22" s="51">
        <v>1.4450867052023121E-2</v>
      </c>
      <c r="I22" s="51">
        <v>0.67074989367478677</v>
      </c>
      <c r="J22" s="51">
        <v>0</v>
      </c>
      <c r="K22" s="100">
        <v>0.19</v>
      </c>
      <c r="L22" s="100">
        <v>0</v>
      </c>
      <c r="M22" s="104">
        <v>0</v>
      </c>
      <c r="N22" s="100">
        <v>0.2</v>
      </c>
      <c r="O22" s="107">
        <v>0</v>
      </c>
      <c r="P22" s="107">
        <v>0</v>
      </c>
      <c r="Q22" s="107">
        <v>0.6843999999999999</v>
      </c>
      <c r="R22" s="100">
        <v>0.11560000000000002</v>
      </c>
      <c r="S22" s="81">
        <v>0.22237783413452439</v>
      </c>
      <c r="T22" s="51">
        <v>0.77762216586547561</v>
      </c>
      <c r="U22" s="100">
        <v>0</v>
      </c>
      <c r="V22" s="104">
        <v>0</v>
      </c>
      <c r="W22" s="106">
        <v>0.03</v>
      </c>
      <c r="Y22" s="144"/>
      <c r="AF22" s="4"/>
      <c r="AG22" s="54"/>
      <c r="AH22" s="4"/>
      <c r="AS22" s="4"/>
      <c r="AV22" s="5"/>
      <c r="AW22" s="5"/>
      <c r="AX22" s="5"/>
      <c r="AY22" s="5"/>
      <c r="BA22" s="5"/>
      <c r="BB22" s="5"/>
      <c r="BD22" s="4"/>
      <c r="BE22" s="4"/>
      <c r="BF22" s="4"/>
      <c r="BG22" s="4"/>
      <c r="BH22" s="4"/>
      <c r="BI22" s="4"/>
      <c r="BJ22" s="4"/>
      <c r="BL22" s="5"/>
      <c r="BM22" s="3"/>
      <c r="BN22" s="3"/>
      <c r="BO22" s="3"/>
      <c r="BP22" s="3"/>
      <c r="BQ22" s="3"/>
      <c r="BS22" s="4"/>
      <c r="BT22" s="4"/>
      <c r="BU22" s="4"/>
      <c r="BV22" s="4"/>
      <c r="BX22" s="5"/>
      <c r="BY22" s="5"/>
    </row>
    <row r="23" spans="1:84">
      <c r="A23" s="22" t="s">
        <v>39</v>
      </c>
      <c r="B23" s="102">
        <v>0.44329896907216498</v>
      </c>
      <c r="C23" s="100">
        <v>0.11082474226804122</v>
      </c>
      <c r="D23" s="99">
        <v>0.15</v>
      </c>
      <c r="E23" s="98">
        <v>0.05</v>
      </c>
      <c r="F23" s="100">
        <v>0.2458762886597938</v>
      </c>
      <c r="G23" s="81">
        <v>0.10985902504418807</v>
      </c>
      <c r="H23" s="51">
        <v>0</v>
      </c>
      <c r="I23" s="51">
        <v>0.64999923151144612</v>
      </c>
      <c r="J23" s="51">
        <v>1.4174344436569808E-4</v>
      </c>
      <c r="K23" s="100">
        <v>0.24</v>
      </c>
      <c r="L23" s="100">
        <v>0</v>
      </c>
      <c r="M23" s="104">
        <v>0</v>
      </c>
      <c r="N23" s="100">
        <v>0.17499999999999999</v>
      </c>
      <c r="O23" s="107">
        <v>0</v>
      </c>
      <c r="P23" s="107">
        <v>0</v>
      </c>
      <c r="Q23" s="107">
        <v>0.68559999999999999</v>
      </c>
      <c r="R23" s="100">
        <v>0.1394</v>
      </c>
      <c r="S23" s="81">
        <v>0.9</v>
      </c>
      <c r="T23" s="51">
        <v>0</v>
      </c>
      <c r="U23" s="100">
        <v>0</v>
      </c>
      <c r="V23" s="104">
        <v>9.9999999999999978E-2</v>
      </c>
      <c r="W23" s="106">
        <v>0.17</v>
      </c>
      <c r="Y23" s="144"/>
      <c r="AF23" s="4"/>
      <c r="AG23" s="54"/>
      <c r="AH23" s="4"/>
      <c r="AS23" s="4"/>
      <c r="AV23" s="5"/>
      <c r="AW23" s="5"/>
      <c r="AX23" s="5"/>
      <c r="AY23" s="5"/>
      <c r="BA23" s="5"/>
      <c r="BB23" s="5"/>
      <c r="BD23" s="4"/>
      <c r="BE23" s="4"/>
      <c r="BF23" s="4"/>
      <c r="BG23" s="4"/>
      <c r="BH23" s="4"/>
      <c r="BI23" s="4"/>
      <c r="BJ23" s="4"/>
      <c r="BL23" s="5"/>
      <c r="BM23" s="3"/>
      <c r="BN23" s="3"/>
      <c r="BO23" s="3"/>
      <c r="BP23" s="3"/>
      <c r="BQ23" s="3"/>
      <c r="BS23" s="4"/>
      <c r="BT23" s="4"/>
      <c r="BU23" s="4"/>
      <c r="BV23" s="4"/>
      <c r="BX23" s="5"/>
      <c r="BY23" s="5"/>
    </row>
    <row r="24" spans="1:84">
      <c r="A24" s="22" t="s">
        <v>38</v>
      </c>
      <c r="B24" s="102">
        <v>0.17199999999999999</v>
      </c>
      <c r="C24" s="100">
        <v>0.43</v>
      </c>
      <c r="D24" s="99">
        <v>0.15</v>
      </c>
      <c r="E24" s="98">
        <v>0.05</v>
      </c>
      <c r="F24" s="100">
        <v>0.19800000000000001</v>
      </c>
      <c r="G24" s="81">
        <v>0.58925501543444969</v>
      </c>
      <c r="H24" s="51">
        <v>0</v>
      </c>
      <c r="I24" s="51">
        <v>0.1523546022660382</v>
      </c>
      <c r="J24" s="51">
        <v>1.8390382299512176E-2</v>
      </c>
      <c r="K24" s="100">
        <v>0.24</v>
      </c>
      <c r="L24" s="100">
        <v>0</v>
      </c>
      <c r="M24" s="104">
        <v>0</v>
      </c>
      <c r="N24" s="100">
        <v>0</v>
      </c>
      <c r="O24" s="107">
        <v>0</v>
      </c>
      <c r="P24" s="107">
        <v>0</v>
      </c>
      <c r="Q24" s="107">
        <v>0.86060000000000003</v>
      </c>
      <c r="R24" s="100">
        <v>0.1394</v>
      </c>
      <c r="S24" s="81">
        <v>0.9</v>
      </c>
      <c r="T24" s="51">
        <v>0</v>
      </c>
      <c r="U24" s="100">
        <v>0</v>
      </c>
      <c r="V24" s="104">
        <v>9.9999999999999978E-2</v>
      </c>
      <c r="W24" s="106">
        <v>0.17</v>
      </c>
      <c r="Y24" s="144"/>
      <c r="AF24" s="4"/>
      <c r="AG24" s="54"/>
      <c r="AH24" s="4"/>
      <c r="AS24" s="4"/>
      <c r="AV24" s="5"/>
      <c r="AW24" s="5"/>
      <c r="AX24" s="5"/>
      <c r="AY24" s="5"/>
      <c r="BA24" s="5"/>
      <c r="BB24" s="5"/>
      <c r="BD24" s="4"/>
      <c r="BE24" s="4"/>
      <c r="BF24" s="4"/>
      <c r="BG24" s="4"/>
      <c r="BH24" s="4"/>
      <c r="BI24" s="4"/>
      <c r="BJ24" s="4"/>
      <c r="BL24" s="5"/>
      <c r="BM24" s="3"/>
      <c r="BN24" s="3"/>
      <c r="BO24" s="3"/>
      <c r="BP24" s="3"/>
      <c r="BQ24" s="3"/>
      <c r="BS24" s="4"/>
      <c r="BT24" s="4"/>
      <c r="BU24" s="4"/>
      <c r="BV24" s="4"/>
      <c r="BX24" s="5"/>
      <c r="BY24" s="5"/>
    </row>
    <row r="25" spans="1:84">
      <c r="A25" s="22" t="s">
        <v>37</v>
      </c>
      <c r="B25" s="102">
        <v>0.19535073409461662</v>
      </c>
      <c r="C25" s="100">
        <v>0.45581837955410542</v>
      </c>
      <c r="D25" s="99">
        <v>0.15</v>
      </c>
      <c r="E25" s="98">
        <v>0.05</v>
      </c>
      <c r="F25" s="100">
        <v>0.14883088635127789</v>
      </c>
      <c r="G25" s="81">
        <v>0</v>
      </c>
      <c r="H25" s="51">
        <v>4.7363435427849701E-4</v>
      </c>
      <c r="I25" s="51">
        <v>0</v>
      </c>
      <c r="J25" s="51">
        <v>0</v>
      </c>
      <c r="K25" s="100">
        <v>0.13</v>
      </c>
      <c r="L25" s="100">
        <v>0.8695263656457215</v>
      </c>
      <c r="M25" s="104">
        <v>0</v>
      </c>
      <c r="N25" s="100">
        <v>0</v>
      </c>
      <c r="O25" s="107">
        <v>0</v>
      </c>
      <c r="P25" s="107">
        <v>0</v>
      </c>
      <c r="Q25" s="107">
        <v>0.86060000000000003</v>
      </c>
      <c r="R25" s="100">
        <v>0.1394</v>
      </c>
      <c r="S25" s="81">
        <v>0.9</v>
      </c>
      <c r="T25" s="51">
        <v>0</v>
      </c>
      <c r="U25" s="100">
        <v>0</v>
      </c>
      <c r="V25" s="104">
        <v>9.9999999999999978E-2</v>
      </c>
      <c r="W25" s="104">
        <v>0</v>
      </c>
      <c r="Y25" s="144"/>
      <c r="AF25" s="4"/>
      <c r="AG25" s="54"/>
      <c r="AH25" s="4"/>
      <c r="AS25" s="4"/>
      <c r="AV25" s="5"/>
      <c r="AW25" s="5"/>
      <c r="AX25" s="5"/>
      <c r="AY25" s="5"/>
      <c r="BA25" s="5"/>
      <c r="BB25" s="5"/>
      <c r="BD25" s="4"/>
      <c r="BE25" s="4"/>
      <c r="BF25" s="4"/>
      <c r="BG25" s="4"/>
      <c r="BH25" s="4"/>
      <c r="BI25" s="4"/>
      <c r="BJ25" s="4"/>
      <c r="BL25" s="5"/>
      <c r="BM25" s="3"/>
      <c r="BN25" s="3"/>
      <c r="BO25" s="3"/>
      <c r="BP25" s="3"/>
      <c r="BQ25" s="3"/>
      <c r="BS25" s="4"/>
      <c r="BT25" s="4"/>
      <c r="BU25" s="4"/>
      <c r="BV25" s="4"/>
      <c r="BX25" s="5"/>
      <c r="BY25" s="5"/>
    </row>
    <row r="26" spans="1:84">
      <c r="A26" s="22" t="s">
        <v>36</v>
      </c>
      <c r="B26" s="102">
        <v>0.46746347941567068</v>
      </c>
      <c r="C26" s="100">
        <v>0</v>
      </c>
      <c r="D26" s="99">
        <v>0.4</v>
      </c>
      <c r="E26" s="98">
        <v>0.13253652058432935</v>
      </c>
      <c r="F26" s="100">
        <v>0</v>
      </c>
      <c r="G26" s="81">
        <v>0</v>
      </c>
      <c r="H26" s="51">
        <v>0</v>
      </c>
      <c r="I26" s="51">
        <v>0</v>
      </c>
      <c r="J26" s="51">
        <v>1</v>
      </c>
      <c r="K26" s="100">
        <v>0</v>
      </c>
      <c r="L26" s="100">
        <v>0</v>
      </c>
      <c r="M26" s="104">
        <v>0</v>
      </c>
      <c r="N26" s="100" t="s">
        <v>106</v>
      </c>
      <c r="O26" s="107" t="s">
        <v>106</v>
      </c>
      <c r="P26" s="107" t="s">
        <v>106</v>
      </c>
      <c r="Q26" s="107" t="s">
        <v>106</v>
      </c>
      <c r="R26" s="100" t="s">
        <v>106</v>
      </c>
      <c r="S26" s="81" t="s">
        <v>106</v>
      </c>
      <c r="T26" s="51" t="s">
        <v>106</v>
      </c>
      <c r="U26" s="100" t="s">
        <v>106</v>
      </c>
      <c r="V26" s="104" t="s">
        <v>106</v>
      </c>
      <c r="W26" s="104" t="s">
        <v>106</v>
      </c>
      <c r="Y26" s="144"/>
      <c r="AF26" s="4"/>
      <c r="AG26" s="54"/>
      <c r="AH26" s="4"/>
      <c r="AP26" s="5"/>
      <c r="AS26" s="4"/>
      <c r="AV26" s="5"/>
      <c r="AW26" s="5"/>
      <c r="AX26" s="5"/>
      <c r="AY26" s="5"/>
      <c r="BA26" s="5"/>
      <c r="BB26" s="5"/>
      <c r="BD26" s="4"/>
      <c r="BE26" s="4"/>
      <c r="BF26" s="4"/>
      <c r="BG26" s="4"/>
      <c r="BH26" s="4"/>
      <c r="BI26" s="4"/>
      <c r="BJ26" s="4"/>
      <c r="BL26" s="5"/>
      <c r="BM26" s="3"/>
      <c r="BN26" s="3"/>
      <c r="BO26" s="3"/>
      <c r="BP26" s="3"/>
      <c r="BQ26" s="3"/>
      <c r="BS26" s="4"/>
      <c r="BT26" s="4"/>
      <c r="BU26" s="4"/>
      <c r="BV26" s="4"/>
    </row>
    <row r="27" spans="1:84">
      <c r="A27" s="12" t="s">
        <v>186</v>
      </c>
      <c r="B27" s="103">
        <f>B7</f>
        <v>0.27631788175455813</v>
      </c>
      <c r="C27" s="101">
        <f t="shared" ref="C27:W27" si="0">C7</f>
        <v>0.38742457582826878</v>
      </c>
      <c r="D27" s="101">
        <f t="shared" si="0"/>
        <v>0.15</v>
      </c>
      <c r="E27" s="101">
        <f t="shared" si="0"/>
        <v>0.05</v>
      </c>
      <c r="F27" s="105">
        <f t="shared" si="0"/>
        <v>0.13625754241717311</v>
      </c>
      <c r="G27" s="101">
        <f t="shared" si="0"/>
        <v>0.11817619721256242</v>
      </c>
      <c r="H27" s="101">
        <f t="shared" si="0"/>
        <v>4.7363435427849701E-4</v>
      </c>
      <c r="I27" s="101">
        <f t="shared" si="0"/>
        <v>0.70398673300530945</v>
      </c>
      <c r="J27" s="101">
        <f t="shared" si="0"/>
        <v>4.7363435427849702E-2</v>
      </c>
      <c r="K27" s="101">
        <f t="shared" si="0"/>
        <v>0.13</v>
      </c>
      <c r="L27" s="101">
        <f t="shared" si="0"/>
        <v>0</v>
      </c>
      <c r="M27" s="101">
        <f t="shared" si="0"/>
        <v>0</v>
      </c>
      <c r="N27" s="103">
        <f t="shared" si="0"/>
        <v>0.24</v>
      </c>
      <c r="O27" s="101">
        <f t="shared" si="0"/>
        <v>0.01</v>
      </c>
      <c r="P27" s="101">
        <f t="shared" si="0"/>
        <v>0.03</v>
      </c>
      <c r="Q27" s="101">
        <f t="shared" si="0"/>
        <v>0.57379999999999998</v>
      </c>
      <c r="R27" s="105">
        <f t="shared" si="0"/>
        <v>0.1462</v>
      </c>
      <c r="S27" s="101">
        <f t="shared" si="0"/>
        <v>0.73</v>
      </c>
      <c r="T27" s="101">
        <f t="shared" si="0"/>
        <v>0.13770000000000002</v>
      </c>
      <c r="U27" s="101">
        <f t="shared" si="0"/>
        <v>0</v>
      </c>
      <c r="V27" s="101">
        <f t="shared" si="0"/>
        <v>0.1323</v>
      </c>
      <c r="W27" s="155">
        <f t="shared" si="0"/>
        <v>0.05</v>
      </c>
      <c r="Y27" s="144"/>
      <c r="AF27" s="4"/>
      <c r="AG27" s="54"/>
      <c r="AH27" s="4"/>
      <c r="AP27" s="5"/>
      <c r="AS27" s="4"/>
      <c r="AV27" s="5"/>
      <c r="AW27" s="5"/>
      <c r="AX27" s="5"/>
      <c r="AY27" s="5"/>
      <c r="BA27" s="5"/>
      <c r="BB27" s="5"/>
      <c r="BD27" s="4"/>
      <c r="BE27" s="4"/>
      <c r="BF27" s="4"/>
      <c r="BG27" s="4"/>
      <c r="BH27" s="4"/>
      <c r="BI27" s="4"/>
      <c r="BJ27" s="4"/>
      <c r="BL27" s="5"/>
      <c r="BM27" s="3"/>
      <c r="BN27" s="3"/>
      <c r="BO27" s="3"/>
      <c r="BP27" s="3"/>
      <c r="BQ27" s="3"/>
      <c r="BS27" s="4"/>
      <c r="BT27" s="4"/>
      <c r="BU27" s="4"/>
      <c r="BV27" s="4"/>
    </row>
    <row r="28" spans="1:84">
      <c r="H28" s="4"/>
      <c r="I28" s="7"/>
      <c r="J28" s="7"/>
      <c r="AF28" s="4"/>
      <c r="AG28" s="4"/>
      <c r="AH28" s="4"/>
      <c r="AI28" s="4"/>
      <c r="AJ28" s="4"/>
      <c r="AK28" s="4"/>
      <c r="AL28" s="4"/>
      <c r="AM28" s="4"/>
      <c r="AN28" s="4"/>
      <c r="AP28" s="4"/>
      <c r="AX28" s="3"/>
      <c r="BP28" s="4"/>
      <c r="BU28" s="3"/>
      <c r="CB28" s="4"/>
      <c r="CC28" s="4"/>
    </row>
    <row r="29" spans="1:84" ht="15" customHeight="1">
      <c r="A29" s="11"/>
      <c r="B29" s="249" t="s">
        <v>89</v>
      </c>
      <c r="C29" s="250"/>
      <c r="D29" s="251"/>
      <c r="F29" s="67" t="s">
        <v>72</v>
      </c>
      <c r="G29" s="66"/>
      <c r="H29" s="66"/>
      <c r="I29" s="66"/>
      <c r="J29" s="66"/>
      <c r="K29" s="65"/>
      <c r="M29" s="67" t="s">
        <v>30</v>
      </c>
      <c r="N29" s="66"/>
      <c r="O29" s="66"/>
      <c r="P29" s="66"/>
      <c r="Q29" s="66"/>
      <c r="R29" s="66"/>
      <c r="S29" s="66"/>
      <c r="T29" s="66"/>
      <c r="U29" s="66"/>
      <c r="V29" s="66"/>
      <c r="W29" s="65"/>
      <c r="X29" s="240"/>
      <c r="AI29" s="4"/>
      <c r="AJ29" s="4"/>
      <c r="AK29" s="4"/>
      <c r="AL29" s="4"/>
      <c r="AM29" s="4"/>
      <c r="AN29" s="4"/>
      <c r="AO29" s="4"/>
      <c r="AP29" s="4"/>
      <c r="AQ29" s="4"/>
      <c r="AS29" s="4"/>
      <c r="BA29" s="3"/>
      <c r="BS29" s="4"/>
      <c r="BX29" s="3"/>
      <c r="CE29" s="4"/>
      <c r="CF29" s="4"/>
    </row>
    <row r="30" spans="1:84" ht="30.75" customHeight="1">
      <c r="A30" s="22"/>
      <c r="B30" s="36" t="s">
        <v>68</v>
      </c>
      <c r="C30" s="37" t="s">
        <v>67</v>
      </c>
      <c r="D30" s="37" t="s">
        <v>193</v>
      </c>
      <c r="F30" s="70" t="s">
        <v>64</v>
      </c>
      <c r="G30" s="35" t="s">
        <v>63</v>
      </c>
      <c r="H30" s="35" t="s">
        <v>181</v>
      </c>
      <c r="I30" s="35" t="s">
        <v>182</v>
      </c>
      <c r="J30" s="35" t="s">
        <v>61</v>
      </c>
      <c r="K30" s="34" t="s">
        <v>62</v>
      </c>
      <c r="M30" s="36" t="s">
        <v>3</v>
      </c>
      <c r="N30" s="35" t="s">
        <v>202</v>
      </c>
      <c r="O30" s="35" t="s">
        <v>2</v>
      </c>
      <c r="P30" s="35" t="s">
        <v>65</v>
      </c>
      <c r="Q30" s="35" t="s">
        <v>19</v>
      </c>
      <c r="R30" s="35" t="s">
        <v>16</v>
      </c>
      <c r="S30" s="35" t="s">
        <v>21</v>
      </c>
      <c r="T30" s="35" t="s">
        <v>205</v>
      </c>
      <c r="U30" s="35" t="s">
        <v>203</v>
      </c>
      <c r="V30" s="267" t="s">
        <v>0</v>
      </c>
      <c r="W30" s="268"/>
      <c r="X30" s="240"/>
      <c r="Y30" s="8"/>
      <c r="AI30" s="4"/>
      <c r="AJ30" s="4"/>
      <c r="AK30" s="4"/>
      <c r="AL30" s="4"/>
      <c r="AM30" s="4"/>
      <c r="AN30" s="4"/>
      <c r="AO30" s="4"/>
      <c r="AP30" s="4"/>
      <c r="AQ30" s="4"/>
      <c r="AS30" s="4"/>
      <c r="BA30" s="3"/>
      <c r="BS30" s="4"/>
      <c r="BX30" s="3"/>
      <c r="CE30" s="4"/>
      <c r="CF30" s="4"/>
    </row>
    <row r="31" spans="1:84">
      <c r="A31" s="30" t="s">
        <v>13</v>
      </c>
      <c r="B31" s="30" t="s">
        <v>95</v>
      </c>
      <c r="C31" s="29" t="s">
        <v>121</v>
      </c>
      <c r="D31" s="138" t="s">
        <v>95</v>
      </c>
      <c r="F31" s="252" t="s">
        <v>10</v>
      </c>
      <c r="G31" s="253"/>
      <c r="H31" s="253"/>
      <c r="I31" s="253"/>
      <c r="J31" s="253"/>
      <c r="K31" s="172"/>
      <c r="M31" s="252" t="s">
        <v>10</v>
      </c>
      <c r="N31" s="253"/>
      <c r="O31" s="253"/>
      <c r="P31" s="253"/>
      <c r="Q31" s="253"/>
      <c r="R31" s="253"/>
      <c r="S31" s="253"/>
      <c r="T31" s="253"/>
      <c r="U31" s="253"/>
      <c r="V31" s="253"/>
      <c r="W31" s="254"/>
      <c r="AI31" s="4"/>
      <c r="AJ31" s="4"/>
      <c r="AK31" s="4"/>
      <c r="AL31" s="4"/>
      <c r="AM31" s="4"/>
      <c r="AN31" s="4"/>
      <c r="AO31" s="4"/>
      <c r="AP31" s="4"/>
      <c r="AQ31" s="4"/>
      <c r="AS31" s="4"/>
      <c r="BA31" s="3"/>
      <c r="BS31" s="4"/>
      <c r="BX31" s="3"/>
      <c r="CE31" s="4"/>
      <c r="CF31" s="4"/>
    </row>
    <row r="32" spans="1:84">
      <c r="A32" s="12" t="s">
        <v>9</v>
      </c>
      <c r="B32" s="61" t="s">
        <v>198</v>
      </c>
      <c r="C32" s="60" t="s">
        <v>56</v>
      </c>
      <c r="D32" s="61" t="s">
        <v>198</v>
      </c>
      <c r="F32" s="255" t="s">
        <v>198</v>
      </c>
      <c r="G32" s="256"/>
      <c r="H32" s="256"/>
      <c r="I32" s="256"/>
      <c r="J32" s="256"/>
      <c r="K32" s="154"/>
      <c r="M32" s="255" t="s">
        <v>198</v>
      </c>
      <c r="N32" s="256"/>
      <c r="O32" s="256"/>
      <c r="P32" s="256"/>
      <c r="Q32" s="256"/>
      <c r="R32" s="256"/>
      <c r="S32" s="256"/>
      <c r="T32" s="256"/>
      <c r="U32" s="256"/>
      <c r="V32" s="256"/>
      <c r="W32" s="257"/>
      <c r="X32" s="74"/>
      <c r="AI32" s="4"/>
      <c r="AJ32" s="4"/>
      <c r="AK32" s="4"/>
      <c r="AL32" s="4"/>
      <c r="AM32" s="4"/>
      <c r="AN32" s="4"/>
      <c r="AO32" s="4"/>
      <c r="AP32" s="4"/>
      <c r="AQ32" s="4"/>
      <c r="AS32" s="4"/>
      <c r="BA32" s="3"/>
      <c r="BS32" s="4"/>
      <c r="BX32" s="3"/>
      <c r="CE32" s="4"/>
      <c r="CF32" s="4"/>
    </row>
    <row r="33" spans="1:84" ht="11.25" customHeight="1">
      <c r="A33" s="58" t="s">
        <v>55</v>
      </c>
      <c r="B33" s="55">
        <v>0.18</v>
      </c>
      <c r="C33" s="55">
        <v>1.7524999999999999</v>
      </c>
      <c r="D33" s="174">
        <v>-4.9889559999999991</v>
      </c>
      <c r="E33" s="175"/>
      <c r="F33" s="176">
        <f t="shared" ref="F33:F52" si="1">G33/B7</f>
        <v>0.26024374370340136</v>
      </c>
      <c r="G33" s="85">
        <f>$B33*Cover!$C16*Cover!$D16</f>
        <v>7.1909999999999988E-2</v>
      </c>
      <c r="H33" s="177">
        <f t="shared" ref="H33:H52" si="2">$F33*C7</f>
        <v>0.10082482201625097</v>
      </c>
      <c r="I33" s="177">
        <f t="shared" ref="I33:I52" si="3">$F33*D7</f>
        <v>3.9036561555510205E-2</v>
      </c>
      <c r="J33" s="177">
        <f t="shared" ref="J33:K52" si="4">$F33*E7</f>
        <v>1.3012187185170068E-2</v>
      </c>
      <c r="K33" s="178">
        <f>$F33*F7</f>
        <v>3.5460172946470137E-2</v>
      </c>
      <c r="L33" s="174"/>
      <c r="M33" s="179">
        <f t="shared" ref="M33:M51" si="5">(G33-D33)*(G7+I7*S7)*(1-W7)</f>
        <v>3.0389598822307229</v>
      </c>
      <c r="N33" s="162">
        <f t="shared" ref="N33:N51" si="6">H33*N7+(G33-D33)*(I7*T7)</f>
        <v>0.51479311049688048</v>
      </c>
      <c r="O33" s="174">
        <f t="shared" ref="O33:O51" si="7">(G33-D33)*(J7)</f>
        <v>0.23969999999999997</v>
      </c>
      <c r="P33" s="162">
        <f t="shared" ref="P33:P51" si="8">(G33-D33)*(K7+I7*V7+(G7+I7*S7)*W7)+K33+H33*R7</f>
        <v>1.3394147264815424</v>
      </c>
      <c r="Q33" s="163">
        <f t="shared" ref="Q33:Q51" si="9">H33*Q7+I33</f>
        <v>9.6889844428435012E-2</v>
      </c>
      <c r="R33" s="163">
        <f t="shared" ref="R33:R51" si="10">H33*O7+(G33-D33)*L7</f>
        <v>1.0082482201625098E-3</v>
      </c>
      <c r="S33" s="162">
        <f t="shared" ref="S33:S51" si="11">H33*P7+(G33-D33)*I7*U7+(G33-D33)*M7</f>
        <v>3.024744660487529E-3</v>
      </c>
      <c r="T33" s="174">
        <f t="shared" ref="T33:T52" si="12">(G33-D33)*H7</f>
        <v>2.3969999999999994E-3</v>
      </c>
      <c r="U33" s="163">
        <f>J33</f>
        <v>1.3012187185170068E-2</v>
      </c>
      <c r="V33" s="241">
        <f t="shared" ref="V33:V53" si="13">SUM(M33:U33)+D33</f>
        <v>0.26024374370340198</v>
      </c>
      <c r="W33" s="242"/>
      <c r="X33" s="6"/>
      <c r="Y33" s="4"/>
      <c r="AI33" s="4"/>
      <c r="AJ33" s="4"/>
      <c r="AK33" s="4"/>
      <c r="AL33" s="4"/>
      <c r="AM33" s="4"/>
      <c r="AN33" s="4"/>
      <c r="AO33" s="4"/>
      <c r="AP33" s="4"/>
      <c r="AQ33" s="4"/>
      <c r="AS33" s="4"/>
      <c r="BA33" s="3"/>
      <c r="BS33" s="4"/>
      <c r="BX33" s="3"/>
      <c r="CE33" s="4"/>
      <c r="CF33" s="4"/>
    </row>
    <row r="34" spans="1:84">
      <c r="A34" s="20" t="s">
        <v>54</v>
      </c>
      <c r="B34" s="55">
        <v>131.881</v>
      </c>
      <c r="C34" s="55">
        <v>4.0979999999999999</v>
      </c>
      <c r="D34" s="174">
        <v>6.0470783999999984</v>
      </c>
      <c r="E34" s="175"/>
      <c r="F34" s="176">
        <f t="shared" si="1"/>
        <v>318.71486577608448</v>
      </c>
      <c r="G34" s="85">
        <f>$B34*Cover!$C17*Cover!$D17</f>
        <v>55.706534399999995</v>
      </c>
      <c r="H34" s="177">
        <f t="shared" si="2"/>
        <v>117.89131340596347</v>
      </c>
      <c r="I34" s="177">
        <f t="shared" si="3"/>
        <v>47.807229866412669</v>
      </c>
      <c r="J34" s="177">
        <f t="shared" si="4"/>
        <v>15.935743288804225</v>
      </c>
      <c r="K34" s="178">
        <f t="shared" si="4"/>
        <v>81.374044814904096</v>
      </c>
      <c r="L34" s="174"/>
      <c r="M34" s="179">
        <f t="shared" si="5"/>
        <v>36.597876847346676</v>
      </c>
      <c r="N34" s="162">
        <f t="shared" si="6"/>
        <v>28.333571308653685</v>
      </c>
      <c r="O34" s="174">
        <f t="shared" si="7"/>
        <v>3.4586112</v>
      </c>
      <c r="P34" s="162">
        <f t="shared" si="8"/>
        <v>107.65241799465724</v>
      </c>
      <c r="Q34" s="163">
        <f t="shared" si="9"/>
        <v>114.8520198003841</v>
      </c>
      <c r="R34" s="163">
        <f t="shared" si="10"/>
        <v>1.1789131340596348</v>
      </c>
      <c r="S34" s="162">
        <f t="shared" si="11"/>
        <v>3.5367394021789043</v>
      </c>
      <c r="T34" s="174">
        <f t="shared" si="12"/>
        <v>1.1218944</v>
      </c>
      <c r="U34" s="163">
        <f t="shared" ref="U34:U52" si="14">J34</f>
        <v>15.935743288804225</v>
      </c>
      <c r="V34" s="241">
        <f t="shared" si="13"/>
        <v>318.71486577608448</v>
      </c>
      <c r="W34" s="242"/>
      <c r="X34" s="6"/>
      <c r="Y34" s="4"/>
      <c r="AI34" s="4"/>
      <c r="AJ34" s="4"/>
      <c r="AK34" s="4"/>
      <c r="AL34" s="4"/>
      <c r="AM34" s="4"/>
      <c r="AN34" s="4"/>
      <c r="AO34" s="4"/>
      <c r="AP34" s="4"/>
      <c r="AQ34" s="4"/>
      <c r="AS34" s="4"/>
      <c r="BA34" s="3"/>
      <c r="BS34" s="4"/>
      <c r="BX34" s="3"/>
      <c r="CE34" s="4"/>
      <c r="CF34" s="4"/>
    </row>
    <row r="35" spans="1:84">
      <c r="A35" s="22" t="s">
        <v>53</v>
      </c>
      <c r="B35" s="55">
        <v>1.9E-2</v>
      </c>
      <c r="C35" s="55">
        <v>1.7962</v>
      </c>
      <c r="D35" s="174">
        <v>-0.42626649999999994</v>
      </c>
      <c r="E35" s="175"/>
      <c r="F35" s="176">
        <f t="shared" si="1"/>
        <v>2.6791509462878105E-2</v>
      </c>
      <c r="G35" s="85">
        <f>$B35*Cover!$C18*Cover!$D18</f>
        <v>7.5904999999999983E-3</v>
      </c>
      <c r="H35" s="177">
        <f t="shared" si="2"/>
        <v>1.0574774538350751E-2</v>
      </c>
      <c r="I35" s="177">
        <f t="shared" si="3"/>
        <v>4.0187264194317153E-3</v>
      </c>
      <c r="J35" s="177">
        <f t="shared" si="4"/>
        <v>1.3395754731439053E-3</v>
      </c>
      <c r="K35" s="178">
        <f t="shared" si="4"/>
        <v>3.267933031951734E-3</v>
      </c>
      <c r="L35" s="174"/>
      <c r="M35" s="179">
        <f t="shared" si="5"/>
        <v>0.17898832260352895</v>
      </c>
      <c r="N35" s="162">
        <f t="shared" si="6"/>
        <v>0.17052279231743978</v>
      </c>
      <c r="O35" s="174">
        <f t="shared" si="7"/>
        <v>2.3969999999999994E-3</v>
      </c>
      <c r="P35" s="162">
        <f t="shared" si="8"/>
        <v>8.922888757083311E-2</v>
      </c>
      <c r="Q35" s="163">
        <f t="shared" si="9"/>
        <v>1.0158440516398162E-2</v>
      </c>
      <c r="R35" s="163">
        <f t="shared" si="10"/>
        <v>1.0574774538350752E-4</v>
      </c>
      <c r="S35" s="162">
        <f t="shared" si="11"/>
        <v>3.1724323615052252E-4</v>
      </c>
      <c r="T35" s="174">
        <f t="shared" si="12"/>
        <v>0</v>
      </c>
      <c r="U35" s="163">
        <f t="shared" si="14"/>
        <v>1.3395754731439053E-3</v>
      </c>
      <c r="V35" s="241">
        <f t="shared" si="13"/>
        <v>2.6791509462878005E-2</v>
      </c>
      <c r="W35" s="242"/>
      <c r="X35" s="6"/>
      <c r="Y35" s="4"/>
      <c r="AI35" s="4"/>
      <c r="AJ35" s="4"/>
      <c r="AK35" s="4"/>
      <c r="AL35" s="4"/>
      <c r="AM35" s="4"/>
      <c r="AN35" s="4"/>
      <c r="AO35" s="4"/>
      <c r="AP35" s="4"/>
      <c r="AQ35" s="4"/>
      <c r="AS35" s="4"/>
      <c r="BA35" s="3"/>
      <c r="BS35" s="4"/>
      <c r="BX35" s="3"/>
      <c r="CE35" s="4"/>
      <c r="CF35" s="4"/>
    </row>
    <row r="36" spans="1:84">
      <c r="A36" s="22" t="s">
        <v>52</v>
      </c>
      <c r="B36" s="55">
        <v>37.106000000000002</v>
      </c>
      <c r="C36" s="55">
        <v>3.7467999999999999</v>
      </c>
      <c r="D36" s="174">
        <v>-0.46428479999999944</v>
      </c>
      <c r="E36" s="175"/>
      <c r="F36" s="176">
        <f t="shared" si="1"/>
        <v>50.934471756677027</v>
      </c>
      <c r="G36" s="85">
        <f>$B36*Cover!$C19*Cover!$D19</f>
        <v>15.2728296</v>
      </c>
      <c r="H36" s="177">
        <f t="shared" si="2"/>
        <v>17.202469338203809</v>
      </c>
      <c r="I36" s="177">
        <f t="shared" si="3"/>
        <v>7.6401707635015539</v>
      </c>
      <c r="J36" s="177">
        <f t="shared" si="4"/>
        <v>2.5467235878338514</v>
      </c>
      <c r="K36" s="178">
        <f t="shared" si="4"/>
        <v>8.2722784671378129</v>
      </c>
      <c r="L36" s="174"/>
      <c r="M36" s="179">
        <f t="shared" si="5"/>
        <v>4.5712229673316722</v>
      </c>
      <c r="N36" s="162">
        <f t="shared" si="6"/>
        <v>5.5152152604036209</v>
      </c>
      <c r="O36" s="174">
        <f t="shared" si="7"/>
        <v>7.0268351999999998</v>
      </c>
      <c r="P36" s="162">
        <f t="shared" si="8"/>
        <v>13.771489349577186</v>
      </c>
      <c r="Q36" s="163">
        <f t="shared" si="9"/>
        <v>16.819408402367106</v>
      </c>
      <c r="R36" s="163">
        <f t="shared" si="10"/>
        <v>0.1720246933820381</v>
      </c>
      <c r="S36" s="162">
        <f t="shared" si="11"/>
        <v>0.86429349578155112</v>
      </c>
      <c r="T36" s="174">
        <f t="shared" si="12"/>
        <v>0.11154359999999999</v>
      </c>
      <c r="U36" s="163">
        <f t="shared" si="14"/>
        <v>2.5467235878338514</v>
      </c>
      <c r="V36" s="241">
        <f t="shared" si="13"/>
        <v>50.934471756677027</v>
      </c>
      <c r="W36" s="242"/>
      <c r="X36" s="6"/>
      <c r="Y36" s="4"/>
      <c r="AI36" s="4"/>
      <c r="AJ36" s="4"/>
      <c r="AK36" s="4"/>
      <c r="AL36" s="4"/>
      <c r="AM36" s="4"/>
      <c r="AN36" s="4"/>
      <c r="AO36" s="4"/>
      <c r="AP36" s="4"/>
      <c r="AQ36" s="4"/>
      <c r="AS36" s="4"/>
      <c r="BA36" s="3"/>
      <c r="BS36" s="4"/>
      <c r="BX36" s="3"/>
      <c r="CE36" s="4"/>
      <c r="CF36" s="4"/>
    </row>
    <row r="37" spans="1:84">
      <c r="A37" s="22" t="s">
        <v>51</v>
      </c>
      <c r="B37" s="55">
        <v>0</v>
      </c>
      <c r="C37" s="55">
        <v>0</v>
      </c>
      <c r="D37" s="174">
        <v>-3.9949999999999995E-4</v>
      </c>
      <c r="E37" s="175"/>
      <c r="F37" s="176">
        <f t="shared" si="1"/>
        <v>0</v>
      </c>
      <c r="G37" s="85">
        <f>$B37*Cover!$C20*Cover!$D20</f>
        <v>0</v>
      </c>
      <c r="H37" s="177">
        <f t="shared" si="2"/>
        <v>0</v>
      </c>
      <c r="I37" s="177">
        <f t="shared" si="3"/>
        <v>0</v>
      </c>
      <c r="J37" s="177">
        <f t="shared" si="4"/>
        <v>0</v>
      </c>
      <c r="K37" s="178">
        <f t="shared" si="4"/>
        <v>0</v>
      </c>
      <c r="L37" s="174"/>
      <c r="M37" s="179">
        <f t="shared" si="5"/>
        <v>0</v>
      </c>
      <c r="N37" s="162">
        <f t="shared" si="6"/>
        <v>0</v>
      </c>
      <c r="O37" s="174">
        <f t="shared" si="7"/>
        <v>0</v>
      </c>
      <c r="P37" s="162">
        <f t="shared" si="8"/>
        <v>0</v>
      </c>
      <c r="Q37" s="163">
        <f t="shared" si="9"/>
        <v>0</v>
      </c>
      <c r="R37" s="163">
        <f t="shared" si="10"/>
        <v>0</v>
      </c>
      <c r="S37" s="162">
        <f t="shared" si="11"/>
        <v>0</v>
      </c>
      <c r="T37" s="174">
        <f t="shared" si="12"/>
        <v>0</v>
      </c>
      <c r="U37" s="163">
        <f t="shared" si="14"/>
        <v>0</v>
      </c>
      <c r="V37" s="241">
        <f t="shared" si="13"/>
        <v>-3.9949999999999995E-4</v>
      </c>
      <c r="W37" s="242"/>
      <c r="X37" s="6"/>
      <c r="Y37" s="4"/>
      <c r="AI37" s="4"/>
      <c r="AJ37" s="4"/>
      <c r="AK37" s="4"/>
      <c r="AL37" s="4"/>
      <c r="AM37" s="4"/>
      <c r="AN37" s="4"/>
      <c r="AO37" s="4"/>
      <c r="AP37" s="4"/>
      <c r="AQ37" s="4"/>
      <c r="AS37" s="4"/>
      <c r="BA37" s="3"/>
      <c r="BS37" s="4"/>
      <c r="BX37" s="3"/>
      <c r="CE37" s="4"/>
      <c r="CF37" s="4"/>
    </row>
    <row r="38" spans="1:84">
      <c r="A38" s="22" t="s">
        <v>50</v>
      </c>
      <c r="B38" s="55">
        <v>0</v>
      </c>
      <c r="C38" s="55">
        <v>0</v>
      </c>
      <c r="D38" s="174">
        <v>-2.1572999999999998E-2</v>
      </c>
      <c r="E38" s="175"/>
      <c r="F38" s="176">
        <f t="shared" si="1"/>
        <v>0</v>
      </c>
      <c r="G38" s="85">
        <f>$B38*Cover!$C21*Cover!$D21</f>
        <v>0</v>
      </c>
      <c r="H38" s="177">
        <f t="shared" si="2"/>
        <v>0</v>
      </c>
      <c r="I38" s="177">
        <f t="shared" si="3"/>
        <v>0</v>
      </c>
      <c r="J38" s="177">
        <f t="shared" si="4"/>
        <v>0</v>
      </c>
      <c r="K38" s="178">
        <f t="shared" si="4"/>
        <v>0</v>
      </c>
      <c r="L38" s="174"/>
      <c r="M38" s="179">
        <f t="shared" si="5"/>
        <v>1.3783626902499999E-2</v>
      </c>
      <c r="N38" s="162">
        <f t="shared" si="6"/>
        <v>1.117800201E-3</v>
      </c>
      <c r="O38" s="174">
        <f t="shared" si="7"/>
        <v>1.5979999999999998E-3</v>
      </c>
      <c r="P38" s="162">
        <f t="shared" si="8"/>
        <v>5.0735728965000011E-3</v>
      </c>
      <c r="Q38" s="163">
        <f t="shared" si="9"/>
        <v>0</v>
      </c>
      <c r="R38" s="163">
        <f t="shared" si="10"/>
        <v>0</v>
      </c>
      <c r="S38" s="162">
        <f t="shared" si="11"/>
        <v>0</v>
      </c>
      <c r="T38" s="174">
        <f t="shared" si="12"/>
        <v>0</v>
      </c>
      <c r="U38" s="163">
        <f t="shared" si="14"/>
        <v>0</v>
      </c>
      <c r="V38" s="241">
        <f t="shared" si="13"/>
        <v>0</v>
      </c>
      <c r="W38" s="242"/>
      <c r="X38" s="6"/>
      <c r="Y38" s="4"/>
      <c r="AI38" s="4"/>
      <c r="AJ38" s="4"/>
      <c r="AK38" s="4"/>
      <c r="AL38" s="4"/>
      <c r="AM38" s="4"/>
      <c r="AN38" s="4"/>
      <c r="AO38" s="4"/>
      <c r="AP38" s="4"/>
      <c r="AQ38" s="4"/>
      <c r="AS38" s="4"/>
      <c r="BA38" s="3"/>
      <c r="BS38" s="4"/>
      <c r="BX38" s="3"/>
      <c r="CE38" s="4"/>
      <c r="CF38" s="4"/>
    </row>
    <row r="39" spans="1:84">
      <c r="A39" s="22" t="s">
        <v>49</v>
      </c>
      <c r="B39" s="55">
        <v>0.187</v>
      </c>
      <c r="C39" s="55">
        <v>0.89090000000000003</v>
      </c>
      <c r="D39" s="174">
        <v>-8.0255999999999973E-3</v>
      </c>
      <c r="E39" s="175"/>
      <c r="F39" s="176">
        <f t="shared" si="1"/>
        <v>0.32428568494644655</v>
      </c>
      <c r="G39" s="85">
        <f>$B39*Cover!$C22*Cover!$D22</f>
        <v>7.8988799999999998E-2</v>
      </c>
      <c r="H39" s="177">
        <f t="shared" si="2"/>
        <v>0.13014378967422019</v>
      </c>
      <c r="I39" s="177">
        <f t="shared" si="3"/>
        <v>4.8642852741966981E-2</v>
      </c>
      <c r="J39" s="177">
        <f t="shared" si="4"/>
        <v>1.6214284247322328E-2</v>
      </c>
      <c r="K39" s="178">
        <f t="shared" si="4"/>
        <v>5.0295958282937044E-2</v>
      </c>
      <c r="L39" s="174"/>
      <c r="M39" s="179">
        <f t="shared" si="5"/>
        <v>4.754602195199998E-2</v>
      </c>
      <c r="N39" s="162">
        <f t="shared" si="6"/>
        <v>3.5090312734612841E-2</v>
      </c>
      <c r="O39" s="174">
        <f t="shared" si="7"/>
        <v>1.4783999999999999E-2</v>
      </c>
      <c r="P39" s="162">
        <f t="shared" si="8"/>
        <v>8.7576977398723332E-2</v>
      </c>
      <c r="Q39" s="163">
        <f t="shared" si="9"/>
        <v>0.12420433702681921</v>
      </c>
      <c r="R39" s="163">
        <f t="shared" si="10"/>
        <v>1.3014378967422019E-3</v>
      </c>
      <c r="S39" s="162">
        <f t="shared" si="11"/>
        <v>3.9043136902266054E-3</v>
      </c>
      <c r="T39" s="174">
        <f t="shared" si="12"/>
        <v>1.6895999999999997E-3</v>
      </c>
      <c r="U39" s="163">
        <f t="shared" si="14"/>
        <v>1.6214284247322328E-2</v>
      </c>
      <c r="V39" s="241">
        <f t="shared" si="13"/>
        <v>0.3242856849464465</v>
      </c>
      <c r="W39" s="242"/>
      <c r="X39" s="6"/>
      <c r="Y39" s="4"/>
      <c r="AI39" s="4"/>
      <c r="AJ39" s="4"/>
      <c r="AK39" s="4"/>
      <c r="AL39" s="4"/>
      <c r="AM39" s="4"/>
      <c r="AN39" s="4"/>
      <c r="AO39" s="4"/>
      <c r="AP39" s="4"/>
      <c r="AQ39" s="4"/>
      <c r="AS39" s="4"/>
      <c r="BA39" s="3"/>
      <c r="BS39" s="4"/>
      <c r="BX39" s="3"/>
      <c r="CE39" s="4"/>
      <c r="CF39" s="4"/>
    </row>
    <row r="40" spans="1:84">
      <c r="A40" s="22" t="s">
        <v>48</v>
      </c>
      <c r="B40" s="55">
        <v>5.5E-2</v>
      </c>
      <c r="C40" s="55">
        <v>1.0608</v>
      </c>
      <c r="D40" s="174">
        <v>-1.3516800000000004E-2</v>
      </c>
      <c r="E40" s="175"/>
      <c r="F40" s="176">
        <f t="shared" si="1"/>
        <v>9.3203027315934578E-2</v>
      </c>
      <c r="G40" s="85">
        <f>$B40*Cover!$C23*Cover!$D23</f>
        <v>2.3231999999999999E-2</v>
      </c>
      <c r="H40" s="177">
        <f t="shared" si="2"/>
        <v>3.6806002943972689E-2</v>
      </c>
      <c r="I40" s="177">
        <f t="shared" si="3"/>
        <v>1.3980454097390186E-2</v>
      </c>
      <c r="J40" s="177">
        <f t="shared" si="4"/>
        <v>4.6601513657967292E-3</v>
      </c>
      <c r="K40" s="178">
        <f t="shared" si="4"/>
        <v>1.4524418908774976E-2</v>
      </c>
      <c r="L40" s="174"/>
      <c r="M40" s="179">
        <f t="shared" si="5"/>
        <v>0</v>
      </c>
      <c r="N40" s="162">
        <f t="shared" si="6"/>
        <v>8.8334407065534457E-3</v>
      </c>
      <c r="O40" s="174">
        <f t="shared" si="7"/>
        <v>3.1971456000000002E-2</v>
      </c>
      <c r="P40" s="162">
        <f t="shared" si="8"/>
        <v>2.4432519719164773E-2</v>
      </c>
      <c r="Q40" s="163">
        <f t="shared" si="9"/>
        <v>3.5350019406660729E-2</v>
      </c>
      <c r="R40" s="163">
        <f t="shared" si="10"/>
        <v>3.6806002943972688E-4</v>
      </c>
      <c r="S40" s="162">
        <f t="shared" si="11"/>
        <v>1.1041800883191807E-3</v>
      </c>
      <c r="T40" s="174">
        <f t="shared" si="12"/>
        <v>0</v>
      </c>
      <c r="U40" s="163">
        <f t="shared" si="14"/>
        <v>4.6601513657967292E-3</v>
      </c>
      <c r="V40" s="241">
        <f t="shared" si="13"/>
        <v>9.3203027315934578E-2</v>
      </c>
      <c r="W40" s="242"/>
      <c r="X40" s="6"/>
      <c r="Y40" s="4"/>
      <c r="AI40" s="4"/>
      <c r="AJ40" s="4"/>
      <c r="AK40" s="4"/>
      <c r="AL40" s="4"/>
      <c r="AM40" s="4"/>
      <c r="AN40" s="4"/>
      <c r="AO40" s="4"/>
      <c r="AP40" s="4"/>
      <c r="AQ40" s="4"/>
      <c r="AS40" s="4"/>
      <c r="BA40" s="3"/>
      <c r="BS40" s="4"/>
      <c r="BX40" s="3"/>
      <c r="CE40" s="4"/>
      <c r="CF40" s="4"/>
    </row>
    <row r="41" spans="1:84">
      <c r="A41" s="22" t="s">
        <v>47</v>
      </c>
      <c r="B41" s="55">
        <v>0.24399999999999999</v>
      </c>
      <c r="C41" s="55">
        <v>1.3712</v>
      </c>
      <c r="D41" s="174">
        <v>-0.12478499999999999</v>
      </c>
      <c r="E41" s="175"/>
      <c r="F41" s="176">
        <f t="shared" si="1"/>
        <v>0.39986037868877811</v>
      </c>
      <c r="G41" s="85">
        <f>$B41*Cover!$C24*Cover!$D24</f>
        <v>0.10321199999999998</v>
      </c>
      <c r="H41" s="177">
        <f t="shared" si="2"/>
        <v>0.15390327880215357</v>
      </c>
      <c r="I41" s="177">
        <f t="shared" si="3"/>
        <v>5.9979056803316715E-2</v>
      </c>
      <c r="J41" s="177">
        <f t="shared" si="4"/>
        <v>1.9993018934438906E-2</v>
      </c>
      <c r="K41" s="178">
        <f t="shared" si="4"/>
        <v>6.2773024148868928E-2</v>
      </c>
      <c r="L41" s="174"/>
      <c r="M41" s="179">
        <f t="shared" si="5"/>
        <v>6.7009507618012026E-2</v>
      </c>
      <c r="N41" s="162">
        <f t="shared" si="6"/>
        <v>4.7627914712974687E-2</v>
      </c>
      <c r="O41" s="174">
        <f t="shared" si="7"/>
        <v>0.10109699999999999</v>
      </c>
      <c r="P41" s="162">
        <f t="shared" si="8"/>
        <v>0.13215750579541924</v>
      </c>
      <c r="Q41" s="163">
        <f t="shared" si="9"/>
        <v>0.14933530047584709</v>
      </c>
      <c r="R41" s="163">
        <f t="shared" si="10"/>
        <v>1.5390327880215357E-3</v>
      </c>
      <c r="S41" s="162">
        <f t="shared" si="11"/>
        <v>4.6170983640646066E-3</v>
      </c>
      <c r="T41" s="174">
        <f t="shared" si="12"/>
        <v>1.2689999999999999E-3</v>
      </c>
      <c r="U41" s="163">
        <f t="shared" si="14"/>
        <v>1.9993018934438906E-2</v>
      </c>
      <c r="V41" s="241">
        <f t="shared" si="13"/>
        <v>0.39986037868877816</v>
      </c>
      <c r="W41" s="242"/>
      <c r="X41" s="6"/>
      <c r="Y41" s="4"/>
      <c r="AI41" s="4"/>
      <c r="AJ41" s="4"/>
      <c r="AK41" s="4"/>
      <c r="AL41" s="4"/>
      <c r="AM41" s="4"/>
      <c r="AN41" s="4"/>
      <c r="AO41" s="4"/>
      <c r="AP41" s="4"/>
      <c r="AQ41" s="4"/>
      <c r="AS41" s="4"/>
      <c r="BA41" s="3"/>
      <c r="BS41" s="4"/>
      <c r="BX41" s="3"/>
      <c r="CE41" s="4"/>
      <c r="CF41" s="4"/>
    </row>
    <row r="42" spans="1:84">
      <c r="A42" s="22" t="s">
        <v>46</v>
      </c>
      <c r="B42" s="55">
        <v>74.869</v>
      </c>
      <c r="C42" s="55">
        <v>17.5625</v>
      </c>
      <c r="D42" s="174">
        <v>1.9511800000000004</v>
      </c>
      <c r="E42" s="175"/>
      <c r="F42" s="176">
        <f t="shared" si="1"/>
        <v>29.141318461538464</v>
      </c>
      <c r="G42" s="85">
        <f>$B42*Cover!$C25*Cover!$D25</f>
        <v>8.2355900000000002</v>
      </c>
      <c r="H42" s="177">
        <f t="shared" si="2"/>
        <v>8.2355900000000002</v>
      </c>
      <c r="I42" s="177">
        <f t="shared" si="3"/>
        <v>4.3711977692307693</v>
      </c>
      <c r="J42" s="177">
        <f t="shared" si="4"/>
        <v>1.4570659230769234</v>
      </c>
      <c r="K42" s="178">
        <f t="shared" si="4"/>
        <v>6.8418747692307704</v>
      </c>
      <c r="L42" s="174"/>
      <c r="M42" s="179">
        <f t="shared" si="5"/>
        <v>3.1597463236196091</v>
      </c>
      <c r="N42" s="162">
        <f t="shared" si="6"/>
        <v>2.3059651999999997</v>
      </c>
      <c r="O42" s="174">
        <f t="shared" si="7"/>
        <v>0.99978999999999996</v>
      </c>
      <c r="P42" s="162">
        <f t="shared" si="8"/>
        <v>10.076179691611161</v>
      </c>
      <c r="Q42" s="163">
        <f t="shared" si="9"/>
        <v>8.8233577232307709</v>
      </c>
      <c r="R42" s="163">
        <f t="shared" si="10"/>
        <v>8.235590000000001E-2</v>
      </c>
      <c r="S42" s="162">
        <f t="shared" si="11"/>
        <v>0.2470677</v>
      </c>
      <c r="T42" s="174">
        <f t="shared" si="12"/>
        <v>3.8609999999999998E-2</v>
      </c>
      <c r="U42" s="163">
        <f t="shared" si="14"/>
        <v>1.4570659230769234</v>
      </c>
      <c r="V42" s="241">
        <f t="shared" si="13"/>
        <v>29.141318461538461</v>
      </c>
      <c r="W42" s="242"/>
      <c r="X42" s="6"/>
      <c r="Y42" s="4"/>
      <c r="AI42" s="4"/>
      <c r="AJ42" s="4"/>
      <c r="AK42" s="4"/>
      <c r="AL42" s="4"/>
      <c r="AM42" s="4"/>
      <c r="AN42" s="4"/>
      <c r="AO42" s="4"/>
      <c r="AP42" s="4"/>
      <c r="AQ42" s="4"/>
      <c r="AS42" s="4"/>
      <c r="BA42" s="3"/>
      <c r="BS42" s="4"/>
      <c r="BX42" s="3"/>
      <c r="CE42" s="4"/>
      <c r="CF42" s="4"/>
    </row>
    <row r="43" spans="1:84">
      <c r="A43" s="22" t="s">
        <v>45</v>
      </c>
      <c r="B43" s="55">
        <v>152.67400000000001</v>
      </c>
      <c r="C43" s="55">
        <v>68.049899999999994</v>
      </c>
      <c r="D43" s="174">
        <v>1.5633807917828326</v>
      </c>
      <c r="E43" s="175"/>
      <c r="F43" s="176">
        <f t="shared" si="1"/>
        <v>57.672425972093031</v>
      </c>
      <c r="G43" s="85">
        <f>$B43*Cover!$C26*Cover!$D26</f>
        <v>19.786550399999999</v>
      </c>
      <c r="H43" s="177">
        <f t="shared" si="2"/>
        <v>13.191033600000001</v>
      </c>
      <c r="I43" s="177">
        <f t="shared" si="3"/>
        <v>8.6508638958139539</v>
      </c>
      <c r="J43" s="177">
        <f t="shared" si="4"/>
        <v>2.8836212986046519</v>
      </c>
      <c r="K43" s="178">
        <f t="shared" si="4"/>
        <v>13.160356777674419</v>
      </c>
      <c r="L43" s="174"/>
      <c r="M43" s="179">
        <f t="shared" si="5"/>
        <v>6.1253279259044096</v>
      </c>
      <c r="N43" s="162">
        <f t="shared" si="6"/>
        <v>4.7487720960000006</v>
      </c>
      <c r="O43" s="174">
        <f t="shared" si="7"/>
        <v>0.34530849834662258</v>
      </c>
      <c r="P43" s="162">
        <f t="shared" si="8"/>
        <v>16.649897903670269</v>
      </c>
      <c r="Q43" s="163">
        <f t="shared" si="9"/>
        <v>15.040600571653954</v>
      </c>
      <c r="R43" s="163">
        <f t="shared" si="10"/>
        <v>0.13191033600000002</v>
      </c>
      <c r="S43" s="162">
        <f t="shared" si="11"/>
        <v>10.003492300560614</v>
      </c>
      <c r="T43" s="174">
        <f t="shared" si="12"/>
        <v>0.18011424956966937</v>
      </c>
      <c r="U43" s="163">
        <f t="shared" si="14"/>
        <v>2.8836212986046519</v>
      </c>
      <c r="V43" s="241">
        <f t="shared" si="13"/>
        <v>57.672425972093023</v>
      </c>
      <c r="W43" s="242"/>
      <c r="X43" s="6"/>
      <c r="Y43" s="4"/>
      <c r="AI43" s="4"/>
      <c r="AJ43" s="4"/>
      <c r="AK43" s="4"/>
      <c r="AL43" s="4"/>
      <c r="AM43" s="4"/>
      <c r="AN43" s="4"/>
      <c r="AO43" s="4"/>
      <c r="AP43" s="4"/>
      <c r="AQ43" s="4"/>
      <c r="AS43" s="4"/>
      <c r="BA43" s="3"/>
      <c r="BS43" s="4"/>
      <c r="BX43" s="3"/>
      <c r="CE43" s="4"/>
      <c r="CF43" s="4"/>
    </row>
    <row r="44" spans="1:84">
      <c r="A44" s="22" t="s">
        <v>44</v>
      </c>
      <c r="B44" s="55">
        <v>0</v>
      </c>
      <c r="C44" s="55">
        <v>0</v>
      </c>
      <c r="D44" s="174">
        <v>0</v>
      </c>
      <c r="E44" s="175"/>
      <c r="F44" s="176">
        <f t="shared" si="1"/>
        <v>0</v>
      </c>
      <c r="G44" s="85">
        <f>$B44*Cover!$C27*Cover!$D27</f>
        <v>0</v>
      </c>
      <c r="H44" s="177">
        <f t="shared" si="2"/>
        <v>0</v>
      </c>
      <c r="I44" s="177">
        <f t="shared" si="3"/>
        <v>0</v>
      </c>
      <c r="J44" s="177">
        <f t="shared" si="4"/>
        <v>0</v>
      </c>
      <c r="K44" s="178">
        <f t="shared" si="4"/>
        <v>0</v>
      </c>
      <c r="L44" s="174"/>
      <c r="M44" s="179">
        <f t="shared" si="5"/>
        <v>0</v>
      </c>
      <c r="N44" s="162">
        <f t="shared" si="6"/>
        <v>0</v>
      </c>
      <c r="O44" s="174">
        <f t="shared" si="7"/>
        <v>0</v>
      </c>
      <c r="P44" s="162">
        <f t="shared" si="8"/>
        <v>0</v>
      </c>
      <c r="Q44" s="163">
        <f t="shared" si="9"/>
        <v>0</v>
      </c>
      <c r="R44" s="163">
        <f t="shared" si="10"/>
        <v>0</v>
      </c>
      <c r="S44" s="162">
        <f t="shared" si="11"/>
        <v>0</v>
      </c>
      <c r="T44" s="174">
        <f t="shared" si="12"/>
        <v>0</v>
      </c>
      <c r="U44" s="163">
        <f t="shared" si="14"/>
        <v>0</v>
      </c>
      <c r="V44" s="241">
        <f t="shared" si="13"/>
        <v>0</v>
      </c>
      <c r="W44" s="242"/>
      <c r="X44" s="6"/>
      <c r="Y44" s="4"/>
      <c r="AI44" s="4"/>
      <c r="AJ44" s="4"/>
      <c r="AK44" s="4"/>
      <c r="AL44" s="4"/>
      <c r="AM44" s="4"/>
      <c r="AN44" s="4"/>
      <c r="AO44" s="4"/>
      <c r="AP44" s="4"/>
      <c r="AQ44" s="4"/>
      <c r="AS44" s="4"/>
      <c r="BA44" s="3"/>
      <c r="BS44" s="4"/>
      <c r="BX44" s="3"/>
      <c r="CE44" s="4"/>
      <c r="CF44" s="4"/>
    </row>
    <row r="45" spans="1:84">
      <c r="A45" s="22" t="s">
        <v>43</v>
      </c>
      <c r="B45" s="55">
        <v>5.7279999999999998</v>
      </c>
      <c r="C45" s="55">
        <v>1.1738999999999999</v>
      </c>
      <c r="D45" s="174">
        <v>0.56893499999999997</v>
      </c>
      <c r="E45" s="175"/>
      <c r="F45" s="176">
        <f t="shared" si="1"/>
        <v>8.3394351627906964</v>
      </c>
      <c r="G45" s="85">
        <f>$B45*Cover!$C28*Cover!$D28</f>
        <v>2.4229439999999998</v>
      </c>
      <c r="H45" s="177">
        <f t="shared" si="2"/>
        <v>2.4229439999999998</v>
      </c>
      <c r="I45" s="177">
        <f t="shared" si="3"/>
        <v>1.2509152744186045</v>
      </c>
      <c r="J45" s="177">
        <f t="shared" si="4"/>
        <v>0.41697175813953485</v>
      </c>
      <c r="K45" s="178">
        <f t="shared" si="4"/>
        <v>1.8256601302325577</v>
      </c>
      <c r="L45" s="174"/>
      <c r="M45" s="179">
        <f t="shared" si="5"/>
        <v>0.88070696800807224</v>
      </c>
      <c r="N45" s="162">
        <f t="shared" si="6"/>
        <v>0.42401519999999993</v>
      </c>
      <c r="O45" s="174">
        <f t="shared" si="7"/>
        <v>0.42299999999999999</v>
      </c>
      <c r="P45" s="162">
        <f t="shared" si="8"/>
        <v>2.6278515558244853</v>
      </c>
      <c r="Q45" s="163">
        <f t="shared" si="9"/>
        <v>2.9120856808186044</v>
      </c>
      <c r="R45" s="163">
        <f t="shared" si="10"/>
        <v>0</v>
      </c>
      <c r="S45" s="162">
        <f t="shared" si="11"/>
        <v>0</v>
      </c>
      <c r="T45" s="174">
        <f t="shared" si="12"/>
        <v>8.5868999999999987E-2</v>
      </c>
      <c r="U45" s="163">
        <f t="shared" si="14"/>
        <v>0.41697175813953485</v>
      </c>
      <c r="V45" s="241">
        <f t="shared" si="13"/>
        <v>8.3394351627906964</v>
      </c>
      <c r="W45" s="242"/>
      <c r="X45" s="6"/>
      <c r="Y45" s="4"/>
      <c r="AI45" s="4"/>
      <c r="AJ45" s="4"/>
      <c r="AK45" s="4"/>
      <c r="AL45" s="4"/>
      <c r="AM45" s="4"/>
      <c r="AN45" s="4"/>
      <c r="AO45" s="4"/>
      <c r="AP45" s="4"/>
      <c r="AQ45" s="4"/>
      <c r="AS45" s="4"/>
      <c r="BA45" s="3"/>
      <c r="BS45" s="4"/>
      <c r="BX45" s="3"/>
      <c r="CE45" s="4"/>
      <c r="CF45" s="4"/>
    </row>
    <row r="46" spans="1:84">
      <c r="A46" s="22" t="s">
        <v>42</v>
      </c>
      <c r="B46" s="55">
        <v>1.9710000000000001</v>
      </c>
      <c r="C46" s="55">
        <v>1.3393999999999999</v>
      </c>
      <c r="D46" s="174">
        <v>0.51869999999999983</v>
      </c>
      <c r="E46" s="175"/>
      <c r="F46" s="176">
        <f t="shared" si="1"/>
        <v>6.5318023255813955</v>
      </c>
      <c r="G46" s="85">
        <f>$B46*Cover!$C29*Cover!$D29</f>
        <v>1.12347</v>
      </c>
      <c r="H46" s="177">
        <f t="shared" si="2"/>
        <v>2.808675</v>
      </c>
      <c r="I46" s="177">
        <f t="shared" si="3"/>
        <v>0.97977034883720926</v>
      </c>
      <c r="J46" s="177">
        <f t="shared" si="4"/>
        <v>0.32659011627906981</v>
      </c>
      <c r="K46" s="178">
        <f t="shared" si="4"/>
        <v>1.2932968604651163</v>
      </c>
      <c r="L46" s="174"/>
      <c r="M46" s="179">
        <f t="shared" si="5"/>
        <v>0.47516778900000006</v>
      </c>
      <c r="N46" s="162">
        <f t="shared" si="6"/>
        <v>0.78642899999999993</v>
      </c>
      <c r="O46" s="174">
        <f t="shared" si="7"/>
        <v>0</v>
      </c>
      <c r="P46" s="162">
        <f t="shared" si="8"/>
        <v>1.8144283664651162</v>
      </c>
      <c r="Q46" s="163">
        <f t="shared" si="9"/>
        <v>2.6104870538372094</v>
      </c>
      <c r="R46" s="163">
        <f t="shared" si="10"/>
        <v>0</v>
      </c>
      <c r="S46" s="162">
        <f t="shared" si="11"/>
        <v>0</v>
      </c>
      <c r="T46" s="174">
        <f t="shared" si="12"/>
        <v>0</v>
      </c>
      <c r="U46" s="163">
        <f t="shared" si="14"/>
        <v>0.32659011627906981</v>
      </c>
      <c r="V46" s="241">
        <f t="shared" si="13"/>
        <v>6.5318023255813946</v>
      </c>
      <c r="W46" s="242"/>
      <c r="X46" s="6"/>
      <c r="Y46" s="4"/>
      <c r="AI46" s="4"/>
      <c r="AJ46" s="4"/>
      <c r="AK46" s="4"/>
      <c r="AL46" s="4"/>
      <c r="AM46" s="4"/>
      <c r="AN46" s="4"/>
      <c r="AO46" s="4"/>
      <c r="AP46" s="4"/>
      <c r="AQ46" s="4"/>
      <c r="AS46" s="4"/>
      <c r="BA46" s="3"/>
      <c r="BS46" s="4"/>
      <c r="BX46" s="3"/>
      <c r="CE46" s="4"/>
      <c r="CF46" s="4"/>
    </row>
    <row r="47" spans="1:84">
      <c r="A47" s="22" t="s">
        <v>41</v>
      </c>
      <c r="B47" s="55">
        <v>54.384999999999998</v>
      </c>
      <c r="C47" s="55">
        <v>0.88380000000000003</v>
      </c>
      <c r="D47" s="174">
        <v>4.7500262172492969</v>
      </c>
      <c r="E47" s="175"/>
      <c r="F47" s="176">
        <f t="shared" si="1"/>
        <v>89.549582139534877</v>
      </c>
      <c r="G47" s="85">
        <f>$B47*Cover!$C30*Cover!$D30</f>
        <v>26.017783999999999</v>
      </c>
      <c r="H47" s="177">
        <f t="shared" si="2"/>
        <v>26.017784000000002</v>
      </c>
      <c r="I47" s="177">
        <f t="shared" si="3"/>
        <v>13.432437320930232</v>
      </c>
      <c r="J47" s="177">
        <f t="shared" si="4"/>
        <v>4.4774791069767437</v>
      </c>
      <c r="K47" s="178">
        <f t="shared" si="4"/>
        <v>19.604097711627904</v>
      </c>
      <c r="L47" s="174"/>
      <c r="M47" s="179">
        <f t="shared" si="5"/>
        <v>7.3445801472049661</v>
      </c>
      <c r="N47" s="162">
        <f>H47*N21</f>
        <v>4.5531122000000002</v>
      </c>
      <c r="O47" s="174">
        <f>(G47-D47)*(J21)+(G47-D47)*(I21*T21)</f>
        <v>5.1805352455528446</v>
      </c>
      <c r="P47" s="162">
        <f t="shared" si="8"/>
        <v>27.499002743266157</v>
      </c>
      <c r="Q47" s="163">
        <f t="shared" si="9"/>
        <v>31.270230031330236</v>
      </c>
      <c r="R47" s="163">
        <f t="shared" si="10"/>
        <v>0</v>
      </c>
      <c r="S47" s="162">
        <f t="shared" si="11"/>
        <v>4.3558294231368375</v>
      </c>
      <c r="T47" s="174">
        <f t="shared" si="12"/>
        <v>0.1066090654176292</v>
      </c>
      <c r="U47" s="163">
        <f t="shared" si="14"/>
        <v>4.4774791069767437</v>
      </c>
      <c r="V47" s="241">
        <f t="shared" si="13"/>
        <v>89.537404180134729</v>
      </c>
      <c r="W47" s="242"/>
      <c r="X47" s="6"/>
      <c r="Y47" s="4"/>
      <c r="AI47" s="4"/>
      <c r="AJ47" s="4"/>
      <c r="AK47" s="4"/>
      <c r="AL47" s="4"/>
      <c r="AM47" s="4"/>
      <c r="AN47" s="4"/>
      <c r="AO47" s="4"/>
      <c r="AP47" s="4"/>
      <c r="AQ47" s="4"/>
      <c r="AS47" s="4"/>
      <c r="BA47" s="3"/>
      <c r="BS47" s="4"/>
      <c r="BX47" s="3"/>
      <c r="CE47" s="4"/>
      <c r="CF47" s="4"/>
    </row>
    <row r="48" spans="1:84">
      <c r="A48" s="22" t="s">
        <v>40</v>
      </c>
      <c r="B48" s="55">
        <v>1.762</v>
      </c>
      <c r="C48" s="55">
        <v>1.4178999999999999</v>
      </c>
      <c r="D48" s="174">
        <v>-1.6010062976399815</v>
      </c>
      <c r="E48" s="175"/>
      <c r="F48" s="176">
        <f t="shared" si="1"/>
        <v>2.6490600752136748</v>
      </c>
      <c r="G48" s="85">
        <f>$B48*Cover!$C31*Cover!$D31</f>
        <v>0.79712879999999997</v>
      </c>
      <c r="H48" s="177">
        <f t="shared" si="2"/>
        <v>0.9742685333333333</v>
      </c>
      <c r="I48" s="177">
        <f t="shared" si="3"/>
        <v>0.3973590112820512</v>
      </c>
      <c r="J48" s="177">
        <f t="shared" si="4"/>
        <v>0.13245300376068375</v>
      </c>
      <c r="K48" s="178">
        <f t="shared" si="4"/>
        <v>0.34785072683760676</v>
      </c>
      <c r="L48" s="174"/>
      <c r="M48" s="179">
        <f t="shared" si="5"/>
        <v>0.63728131640237951</v>
      </c>
      <c r="N48" s="162">
        <f t="shared" si="6"/>
        <v>1.4456969564487614</v>
      </c>
      <c r="O48" s="174">
        <f t="shared" si="7"/>
        <v>0</v>
      </c>
      <c r="P48" s="162">
        <f t="shared" si="8"/>
        <v>0.93583156927766176</v>
      </c>
      <c r="Q48" s="163">
        <f t="shared" si="9"/>
        <v>1.0641483954953843</v>
      </c>
      <c r="R48" s="163">
        <f t="shared" si="10"/>
        <v>0</v>
      </c>
      <c r="S48" s="162">
        <f t="shared" si="11"/>
        <v>0</v>
      </c>
      <c r="T48" s="174">
        <f t="shared" si="12"/>
        <v>3.4655131468785856E-2</v>
      </c>
      <c r="U48" s="163">
        <f t="shared" si="14"/>
        <v>0.13245300376068375</v>
      </c>
      <c r="V48" s="241">
        <f t="shared" si="13"/>
        <v>2.6490600752136753</v>
      </c>
      <c r="W48" s="242"/>
      <c r="X48" s="6"/>
      <c r="Y48" s="4"/>
      <c r="AI48" s="4"/>
      <c r="AJ48" s="4"/>
      <c r="AK48" s="4"/>
      <c r="AL48" s="4"/>
      <c r="AM48" s="4"/>
      <c r="AN48" s="4"/>
      <c r="AO48" s="4"/>
      <c r="AP48" s="4"/>
      <c r="AQ48" s="4"/>
      <c r="AS48" s="4"/>
      <c r="BA48" s="3"/>
      <c r="BS48" s="4"/>
      <c r="BX48" s="3"/>
      <c r="CE48" s="4"/>
      <c r="CF48" s="4"/>
    </row>
    <row r="49" spans="1:84">
      <c r="A49" s="22" t="s">
        <v>39</v>
      </c>
      <c r="B49" s="55">
        <v>34.158000000000001</v>
      </c>
      <c r="C49" s="55">
        <v>9.7822999999999993</v>
      </c>
      <c r="D49" s="174">
        <v>-6.6796600000000123E-2</v>
      </c>
      <c r="E49" s="175"/>
      <c r="F49" s="176">
        <f t="shared" si="1"/>
        <v>4.6078347627906986</v>
      </c>
      <c r="G49" s="85">
        <f>$B49*Cover!$C32*Cover!$D32</f>
        <v>2.0426484000000005</v>
      </c>
      <c r="H49" s="177">
        <f t="shared" si="2"/>
        <v>0.51066210000000001</v>
      </c>
      <c r="I49" s="177">
        <f t="shared" si="3"/>
        <v>0.69117521441860474</v>
      </c>
      <c r="J49" s="177">
        <f t="shared" si="4"/>
        <v>0.23039173813953495</v>
      </c>
      <c r="K49" s="178">
        <f t="shared" si="4"/>
        <v>1.1329573102325583</v>
      </c>
      <c r="L49" s="174"/>
      <c r="M49" s="179">
        <f t="shared" si="5"/>
        <v>1.2165853128000002</v>
      </c>
      <c r="N49" s="162">
        <f t="shared" si="6"/>
        <v>8.9365867500000001E-2</v>
      </c>
      <c r="O49" s="174">
        <f t="shared" si="7"/>
        <v>2.9900000000000006E-4</v>
      </c>
      <c r="P49" s="162">
        <f t="shared" si="8"/>
        <v>2.0967042941725587</v>
      </c>
      <c r="Q49" s="163">
        <f t="shared" si="9"/>
        <v>1.0412851501786047</v>
      </c>
      <c r="R49" s="163">
        <f t="shared" si="10"/>
        <v>0</v>
      </c>
      <c r="S49" s="162">
        <f t="shared" si="11"/>
        <v>0</v>
      </c>
      <c r="T49" s="174">
        <f t="shared" si="12"/>
        <v>0</v>
      </c>
      <c r="U49" s="163">
        <f t="shared" si="14"/>
        <v>0.23039173813953495</v>
      </c>
      <c r="V49" s="241">
        <f t="shared" si="13"/>
        <v>4.6078347627906986</v>
      </c>
      <c r="W49" s="242"/>
      <c r="X49" s="6"/>
      <c r="Y49" s="4"/>
      <c r="AI49" s="4"/>
      <c r="AJ49" s="4"/>
      <c r="AK49" s="4"/>
      <c r="AL49" s="4"/>
      <c r="AM49" s="4"/>
      <c r="AN49" s="4"/>
      <c r="AO49" s="4"/>
      <c r="AP49" s="4"/>
      <c r="AQ49" s="4"/>
      <c r="AS49" s="4"/>
      <c r="BA49" s="3"/>
      <c r="BS49" s="4"/>
      <c r="BX49" s="3"/>
      <c r="CE49" s="4"/>
      <c r="CF49" s="4"/>
    </row>
    <row r="50" spans="1:84">
      <c r="A50" s="22" t="s">
        <v>38</v>
      </c>
      <c r="B50" s="55">
        <v>53.762999999999998</v>
      </c>
      <c r="C50" s="55">
        <v>12.491300000000001</v>
      </c>
      <c r="D50" s="174">
        <v>0.40783500000000006</v>
      </c>
      <c r="E50" s="175"/>
      <c r="F50" s="176">
        <f t="shared" si="1"/>
        <v>26.725212209302324</v>
      </c>
      <c r="G50" s="85">
        <f>$B50*Cover!$C33*Cover!$D33</f>
        <v>4.5967364999999996</v>
      </c>
      <c r="H50" s="177">
        <f t="shared" si="2"/>
        <v>11.491841249999998</v>
      </c>
      <c r="I50" s="177">
        <f t="shared" si="3"/>
        <v>4.008781831395348</v>
      </c>
      <c r="J50" s="177">
        <f t="shared" si="4"/>
        <v>1.3362606104651162</v>
      </c>
      <c r="K50" s="178">
        <f t="shared" si="4"/>
        <v>5.29159201744186</v>
      </c>
      <c r="L50" s="174"/>
      <c r="M50" s="179">
        <f t="shared" si="5"/>
        <v>2.5254491321769783</v>
      </c>
      <c r="N50" s="162">
        <f t="shared" si="6"/>
        <v>0</v>
      </c>
      <c r="O50" s="174">
        <f t="shared" si="7"/>
        <v>7.7035499999999993E-2</v>
      </c>
      <c r="P50" s="162">
        <f t="shared" si="8"/>
        <v>8.4799715555148811</v>
      </c>
      <c r="Q50" s="163">
        <f t="shared" si="9"/>
        <v>13.898660411145347</v>
      </c>
      <c r="R50" s="163">
        <f t="shared" si="10"/>
        <v>0</v>
      </c>
      <c r="S50" s="162">
        <f t="shared" si="11"/>
        <v>0</v>
      </c>
      <c r="T50" s="174">
        <f t="shared" si="12"/>
        <v>0</v>
      </c>
      <c r="U50" s="163">
        <f t="shared" si="14"/>
        <v>1.3362606104651162</v>
      </c>
      <c r="V50" s="241">
        <f t="shared" si="13"/>
        <v>26.72521220930232</v>
      </c>
      <c r="W50" s="242"/>
      <c r="X50" s="6"/>
      <c r="Y50" s="4"/>
      <c r="AI50" s="4"/>
      <c r="AJ50" s="4"/>
      <c r="AK50" s="4"/>
      <c r="AL50" s="4"/>
      <c r="AM50" s="4"/>
      <c r="AN50" s="4"/>
      <c r="AO50" s="4"/>
      <c r="AP50" s="4"/>
      <c r="AQ50" s="4"/>
      <c r="AS50" s="4"/>
      <c r="BA50" s="3"/>
      <c r="BS50" s="4"/>
      <c r="BX50" s="3"/>
      <c r="CE50" s="4"/>
      <c r="CF50" s="4"/>
    </row>
    <row r="51" spans="1:84">
      <c r="A51" s="22" t="s">
        <v>37</v>
      </c>
      <c r="B51" s="55">
        <v>0.38116</v>
      </c>
      <c r="C51" s="55">
        <v>0.5635</v>
      </c>
      <c r="D51" s="174">
        <v>0</v>
      </c>
      <c r="E51" s="175"/>
      <c r="F51" s="176">
        <f t="shared" si="1"/>
        <v>0.89558117511482271</v>
      </c>
      <c r="G51" s="85">
        <f>$B51*Cover!$C34*Cover!$D34</f>
        <v>0.17495244000000001</v>
      </c>
      <c r="H51" s="177">
        <f t="shared" si="2"/>
        <v>0.40822236000000001</v>
      </c>
      <c r="I51" s="177">
        <f t="shared" si="3"/>
        <v>0.13433717626722341</v>
      </c>
      <c r="J51" s="177">
        <f t="shared" si="4"/>
        <v>4.477905875574114E-2</v>
      </c>
      <c r="K51" s="178">
        <f t="shared" si="4"/>
        <v>0.13329014009185808</v>
      </c>
      <c r="L51" s="174"/>
      <c r="M51" s="179">
        <f t="shared" si="5"/>
        <v>0</v>
      </c>
      <c r="N51" s="162">
        <f t="shared" si="6"/>
        <v>0</v>
      </c>
      <c r="O51" s="174">
        <f t="shared" si="7"/>
        <v>0</v>
      </c>
      <c r="P51" s="162">
        <f t="shared" si="8"/>
        <v>0.21294015427585811</v>
      </c>
      <c r="Q51" s="163">
        <f t="shared" si="9"/>
        <v>0.48565333928322341</v>
      </c>
      <c r="R51" s="163">
        <f t="shared" si="10"/>
        <v>0.15212575931405117</v>
      </c>
      <c r="S51" s="162">
        <f t="shared" si="11"/>
        <v>0</v>
      </c>
      <c r="T51" s="174">
        <f t="shared" si="12"/>
        <v>8.2863485948847496E-5</v>
      </c>
      <c r="U51" s="163">
        <f t="shared" si="14"/>
        <v>4.477905875574114E-2</v>
      </c>
      <c r="V51" s="241">
        <f t="shared" si="13"/>
        <v>0.89558117511482271</v>
      </c>
      <c r="W51" s="242"/>
      <c r="X51" s="6"/>
      <c r="Y51" s="4"/>
      <c r="AI51" s="4"/>
      <c r="AJ51" s="4"/>
      <c r="AK51" s="4"/>
      <c r="AL51" s="4"/>
      <c r="AM51" s="4"/>
      <c r="AN51" s="4"/>
      <c r="AO51" s="4"/>
      <c r="AP51" s="4"/>
      <c r="AQ51" s="4"/>
      <c r="AS51" s="4"/>
      <c r="BA51" s="3"/>
      <c r="BS51" s="4"/>
      <c r="BX51" s="3"/>
      <c r="CE51" s="4"/>
      <c r="CF51" s="4"/>
    </row>
    <row r="52" spans="1:84">
      <c r="A52" s="22" t="s">
        <v>36</v>
      </c>
      <c r="B52" s="55">
        <v>136.7195929227658</v>
      </c>
      <c r="C52" s="131">
        <v>40.90305444887116</v>
      </c>
      <c r="D52" s="174">
        <v>0</v>
      </c>
      <c r="E52" s="175"/>
      <c r="F52" s="176">
        <f t="shared" si="1"/>
        <v>35.090431897491094</v>
      </c>
      <c r="G52" s="177">
        <f>$B52*Cover!$C35*Cover!$D35</f>
        <v>16.403495388999822</v>
      </c>
      <c r="H52" s="177">
        <f t="shared" si="2"/>
        <v>0</v>
      </c>
      <c r="I52" s="177">
        <f t="shared" si="3"/>
        <v>14.036172758996438</v>
      </c>
      <c r="J52" s="177">
        <f t="shared" si="4"/>
        <v>4.6507637494948355</v>
      </c>
      <c r="K52" s="178">
        <f t="shared" si="4"/>
        <v>0</v>
      </c>
      <c r="L52" s="174"/>
      <c r="M52" s="179">
        <v>0</v>
      </c>
      <c r="N52" s="162">
        <f>G52</f>
        <v>16.403495388999822</v>
      </c>
      <c r="O52" s="174">
        <v>0</v>
      </c>
      <c r="P52" s="162">
        <v>0</v>
      </c>
      <c r="Q52" s="163">
        <f>I52</f>
        <v>14.036172758996438</v>
      </c>
      <c r="R52" s="163"/>
      <c r="S52" s="162"/>
      <c r="T52" s="174">
        <f t="shared" si="12"/>
        <v>0</v>
      </c>
      <c r="U52" s="163">
        <f t="shared" si="14"/>
        <v>4.6507637494948355</v>
      </c>
      <c r="V52" s="241">
        <f>SUM(M52:U52)+D52</f>
        <v>35.090431897491094</v>
      </c>
      <c r="W52" s="242"/>
      <c r="X52" s="6"/>
      <c r="Y52" s="4"/>
      <c r="AI52" s="4"/>
      <c r="AJ52" s="4"/>
      <c r="AK52" s="4"/>
      <c r="AL52" s="4"/>
      <c r="AM52" s="4"/>
      <c r="AN52" s="4"/>
      <c r="AO52" s="4"/>
      <c r="AP52" s="4"/>
      <c r="AQ52" s="4"/>
      <c r="AS52" s="4"/>
      <c r="BA52" s="3"/>
      <c r="BS52" s="4"/>
      <c r="BX52" s="3"/>
      <c r="CE52" s="4"/>
      <c r="CF52" s="4"/>
    </row>
    <row r="53" spans="1:84">
      <c r="A53" s="22" t="s">
        <v>59</v>
      </c>
      <c r="B53" s="55">
        <v>0</v>
      </c>
      <c r="C53" s="131">
        <v>0</v>
      </c>
      <c r="D53" s="174">
        <v>0</v>
      </c>
      <c r="E53" s="175"/>
      <c r="F53" s="176">
        <f t="shared" ref="F53" si="15">G53/B27</f>
        <v>0</v>
      </c>
      <c r="G53" s="85">
        <f>$B53*Cover!$C36*Cover!$D36</f>
        <v>0</v>
      </c>
      <c r="H53" s="177">
        <f t="shared" ref="H53" si="16">$F53*C27</f>
        <v>0</v>
      </c>
      <c r="I53" s="177">
        <f t="shared" ref="I53" si="17">$F53*D27</f>
        <v>0</v>
      </c>
      <c r="J53" s="177">
        <f t="shared" ref="J53:K53" si="18">$F53*E27</f>
        <v>0</v>
      </c>
      <c r="K53" s="178">
        <f t="shared" si="18"/>
        <v>0</v>
      </c>
      <c r="L53" s="174"/>
      <c r="M53" s="179">
        <f>(G53-D53)*(G27+I27*S27)*(1-W27)</f>
        <v>0</v>
      </c>
      <c r="N53" s="162">
        <f>H53*N27+(G53-D53)*(I27*T27)</f>
        <v>0</v>
      </c>
      <c r="O53" s="174">
        <f t="shared" ref="O53" si="19">(G53-D53)*(J27)</f>
        <v>0</v>
      </c>
      <c r="P53" s="162">
        <v>0</v>
      </c>
      <c r="Q53" s="163">
        <f>H53*Q27+I53</f>
        <v>0</v>
      </c>
      <c r="R53" s="163">
        <f>H53*O27+(G53-D53)*L27</f>
        <v>0</v>
      </c>
      <c r="S53" s="162">
        <f>H53*P27+(G53-D53)*I27*U27+(G53-D53)*M27</f>
        <v>0</v>
      </c>
      <c r="T53" s="174">
        <f t="shared" ref="T53" si="20">(G53-D53)*H27</f>
        <v>0</v>
      </c>
      <c r="U53" s="163">
        <f t="shared" ref="U53" si="21">J53</f>
        <v>0</v>
      </c>
      <c r="V53" s="241">
        <f t="shared" si="13"/>
        <v>0</v>
      </c>
      <c r="W53" s="242"/>
      <c r="X53" s="6"/>
      <c r="AI53" s="4"/>
      <c r="AJ53" s="4"/>
      <c r="AK53" s="4"/>
      <c r="AL53" s="4"/>
      <c r="AM53" s="4"/>
      <c r="AN53" s="4"/>
      <c r="AO53" s="4"/>
      <c r="AP53" s="4"/>
      <c r="AQ53" s="4"/>
      <c r="AS53" s="4"/>
      <c r="BA53" s="3"/>
      <c r="BS53" s="4"/>
      <c r="BX53" s="3"/>
      <c r="CE53" s="4"/>
      <c r="CF53" s="4"/>
    </row>
    <row r="54" spans="1:84">
      <c r="A54" s="10" t="s">
        <v>0</v>
      </c>
      <c r="B54" s="180">
        <f>SUM(B33:B51)</f>
        <v>549.36316000000011</v>
      </c>
      <c r="C54" s="169"/>
      <c r="D54" s="181">
        <f>SUM(D33:D52)</f>
        <v>8.0915253113921484</v>
      </c>
      <c r="E54" s="179"/>
      <c r="F54" s="180">
        <f>SUM(F33:F53)</f>
        <v>631.95640605833</v>
      </c>
      <c r="G54" s="182">
        <f t="shared" ref="G54:J54" si="22">SUM(G33:G53)</f>
        <v>152.8655972289998</v>
      </c>
      <c r="H54" s="182">
        <f t="shared" si="22"/>
        <v>201.58705625547552</v>
      </c>
      <c r="I54" s="182">
        <f t="shared" si="22"/>
        <v>103.56606888312228</v>
      </c>
      <c r="J54" s="182">
        <f t="shared" si="22"/>
        <v>34.494062457536792</v>
      </c>
      <c r="K54" s="183">
        <f>SUM(K33:K51)</f>
        <v>139.44362123319559</v>
      </c>
      <c r="L54" s="174"/>
      <c r="M54" s="165">
        <f>SUM(M33:M53)</f>
        <v>66.880232091101519</v>
      </c>
      <c r="N54" s="181">
        <f t="shared" ref="N54:U54" si="23">SUM(N33:N53)</f>
        <v>65.383623849175365</v>
      </c>
      <c r="O54" s="181">
        <f t="shared" si="23"/>
        <v>17.902962099899465</v>
      </c>
      <c r="P54" s="181">
        <f t="shared" ref="P54" si="24">SUM(P33:P52)</f>
        <v>193.49459936817476</v>
      </c>
      <c r="Q54" s="181">
        <f t="shared" si="23"/>
        <v>223.2700472605751</v>
      </c>
      <c r="R54" s="181">
        <f t="shared" si="23"/>
        <v>1.7216523494354738</v>
      </c>
      <c r="S54" s="181">
        <f t="shared" si="23"/>
        <v>19.020389901697158</v>
      </c>
      <c r="T54" s="181">
        <f t="shared" si="23"/>
        <v>1.6847339099420335</v>
      </c>
      <c r="U54" s="181">
        <f t="shared" si="23"/>
        <v>34.494062457536792</v>
      </c>
      <c r="V54" s="280">
        <f>SUM(V33:W53)</f>
        <v>631.94382859892994</v>
      </c>
      <c r="W54" s="281"/>
      <c r="AI54" s="4"/>
      <c r="AJ54" s="4"/>
      <c r="AK54" s="4"/>
      <c r="AL54" s="4"/>
      <c r="AM54" s="4"/>
      <c r="AN54" s="4"/>
      <c r="AO54" s="4"/>
      <c r="AP54" s="4"/>
      <c r="AQ54" s="4"/>
      <c r="AS54" s="4"/>
      <c r="BA54" s="3"/>
      <c r="BS54" s="4"/>
      <c r="BX54" s="3"/>
      <c r="CE54" s="4"/>
      <c r="CF54" s="4"/>
    </row>
    <row r="55" spans="1:84" ht="15.75">
      <c r="A55" s="134"/>
      <c r="D55" s="69" t="str">
        <f>D1</f>
        <v>SE Asia</v>
      </c>
      <c r="E55" s="69"/>
      <c r="F55" s="69"/>
      <c r="G55" s="69" t="s">
        <v>127</v>
      </c>
      <c r="H55" s="69"/>
      <c r="I55" s="7"/>
      <c r="J55" s="7"/>
      <c r="AE55" s="4"/>
      <c r="AF55" s="4"/>
      <c r="AG55" s="4"/>
      <c r="AH55" s="4"/>
      <c r="AI55" s="4"/>
      <c r="AJ55" s="4"/>
      <c r="AK55" s="4"/>
      <c r="AL55" s="4"/>
      <c r="AM55" s="4"/>
      <c r="AO55" s="4"/>
      <c r="AW55" s="3"/>
      <c r="BO55" s="4"/>
      <c r="BT55" s="3"/>
      <c r="CA55" s="4"/>
      <c r="CB55" s="4"/>
    </row>
    <row r="56" spans="1:84" ht="6" customHeight="1">
      <c r="O56" s="3"/>
      <c r="BB56" s="3"/>
    </row>
    <row r="57" spans="1:84" s="8" customFormat="1" ht="24.75" customHeight="1">
      <c r="A57" s="46" t="s">
        <v>33</v>
      </c>
      <c r="B57" s="45"/>
      <c r="C57" s="44"/>
      <c r="D57" s="43"/>
      <c r="E57" s="291" t="s">
        <v>154</v>
      </c>
      <c r="F57" s="292"/>
      <c r="G57" s="293"/>
      <c r="H57" s="43"/>
      <c r="I57" s="42"/>
      <c r="J57" s="42"/>
      <c r="K57" s="158" t="s">
        <v>32</v>
      </c>
      <c r="L57" s="159"/>
      <c r="M57" s="160"/>
      <c r="N57" s="282" t="s">
        <v>31</v>
      </c>
      <c r="O57" s="283"/>
      <c r="P57" s="283"/>
      <c r="Q57" s="246" t="s">
        <v>30</v>
      </c>
      <c r="R57" s="247"/>
      <c r="S57" s="247"/>
      <c r="T57" s="247"/>
      <c r="U57" s="247"/>
      <c r="V57" s="247"/>
      <c r="W57" s="247"/>
      <c r="X57" s="248"/>
      <c r="Y57" s="42"/>
      <c r="Z57" s="42"/>
      <c r="AA57" s="42"/>
      <c r="BA57" s="41"/>
    </row>
    <row r="58" spans="1:84" ht="36" customHeight="1">
      <c r="A58" s="40"/>
      <c r="B58" s="39" t="s">
        <v>29</v>
      </c>
      <c r="C58" s="38" t="s">
        <v>28</v>
      </c>
      <c r="D58" s="37" t="s">
        <v>27</v>
      </c>
      <c r="E58" s="36" t="s">
        <v>26</v>
      </c>
      <c r="F58" s="35" t="s">
        <v>25</v>
      </c>
      <c r="G58" s="35" t="s">
        <v>24</v>
      </c>
      <c r="H58" s="37" t="s">
        <v>23</v>
      </c>
      <c r="K58" s="36" t="s">
        <v>3</v>
      </c>
      <c r="L58" s="35" t="s">
        <v>22</v>
      </c>
      <c r="M58" s="34" t="s">
        <v>15</v>
      </c>
      <c r="N58" s="33" t="s">
        <v>88</v>
      </c>
      <c r="O58" s="32" t="s">
        <v>19</v>
      </c>
      <c r="P58" s="31" t="s">
        <v>1</v>
      </c>
      <c r="Q58" s="33" t="s">
        <v>18</v>
      </c>
      <c r="R58" s="32" t="s">
        <v>80</v>
      </c>
      <c r="S58" s="32" t="s">
        <v>17</v>
      </c>
      <c r="T58" s="32" t="s">
        <v>88</v>
      </c>
      <c r="U58" s="32" t="s">
        <v>15</v>
      </c>
      <c r="V58" s="32" t="s">
        <v>14</v>
      </c>
      <c r="W58" s="32" t="s">
        <v>81</v>
      </c>
      <c r="X58" s="31" t="s">
        <v>0</v>
      </c>
      <c r="AP58" s="8"/>
      <c r="AQ58" s="8"/>
      <c r="AR58" s="8"/>
      <c r="AU58" s="8"/>
      <c r="AV58" s="8"/>
    </row>
    <row r="59" spans="1:84" ht="11.25" customHeight="1">
      <c r="A59" s="30" t="s">
        <v>13</v>
      </c>
      <c r="B59" s="30" t="s">
        <v>100</v>
      </c>
      <c r="C59" s="80" t="s">
        <v>100</v>
      </c>
      <c r="D59" s="29" t="s">
        <v>92</v>
      </c>
      <c r="E59" s="288" t="s">
        <v>12</v>
      </c>
      <c r="F59" s="289"/>
      <c r="G59" s="290"/>
      <c r="H59" s="28" t="s">
        <v>100</v>
      </c>
      <c r="I59" s="27"/>
      <c r="J59" s="27"/>
      <c r="K59" s="26" t="s">
        <v>10</v>
      </c>
      <c r="L59" s="25"/>
      <c r="M59" s="24"/>
      <c r="N59" s="26" t="s">
        <v>92</v>
      </c>
      <c r="O59" s="25" t="s">
        <v>123</v>
      </c>
      <c r="P59" s="24" t="s">
        <v>123</v>
      </c>
      <c r="Q59" s="243" t="s">
        <v>10</v>
      </c>
      <c r="R59" s="244"/>
      <c r="S59" s="244"/>
      <c r="T59" s="244"/>
      <c r="U59" s="244"/>
      <c r="V59" s="244"/>
      <c r="W59" s="244"/>
      <c r="X59" s="245"/>
      <c r="AP59" s="8"/>
      <c r="AR59" s="8"/>
    </row>
    <row r="60" spans="1:84" ht="11.25" customHeight="1">
      <c r="A60" s="12" t="s">
        <v>9</v>
      </c>
      <c r="B60" s="210" t="s">
        <v>198</v>
      </c>
      <c r="C60" s="209" t="s">
        <v>198</v>
      </c>
      <c r="D60" s="18"/>
      <c r="E60" s="304" t="s">
        <v>198</v>
      </c>
      <c r="F60" s="305"/>
      <c r="G60" s="306"/>
      <c r="H60" s="18"/>
      <c r="K60" s="140"/>
      <c r="L60" s="141"/>
      <c r="M60" s="142"/>
      <c r="N60" s="22"/>
      <c r="P60" s="23"/>
      <c r="Q60" s="258" t="s">
        <v>198</v>
      </c>
      <c r="R60" s="259"/>
      <c r="S60" s="259"/>
      <c r="T60" s="259"/>
      <c r="U60" s="259"/>
      <c r="V60" s="259"/>
      <c r="W60" s="259"/>
      <c r="X60" s="260"/>
      <c r="AP60" s="8"/>
      <c r="AR60" s="8"/>
    </row>
    <row r="61" spans="1:84" ht="15" customHeight="1">
      <c r="A61" s="58" t="s">
        <v>7</v>
      </c>
      <c r="B61" s="185">
        <v>31.332395361187803</v>
      </c>
      <c r="C61" s="185">
        <v>14.817611972895065</v>
      </c>
      <c r="D61" s="186">
        <v>0.5</v>
      </c>
      <c r="E61" s="187">
        <v>47.416358313264212</v>
      </c>
      <c r="F61" s="188">
        <v>40.303904566274575</v>
      </c>
      <c r="G61" s="189">
        <v>7.1124537469896314</v>
      </c>
      <c r="H61" s="111">
        <v>0.28986276174306735</v>
      </c>
      <c r="I61" s="6"/>
      <c r="J61" s="6"/>
      <c r="K61" s="114">
        <v>2.597079659215849E-2</v>
      </c>
      <c r="L61" s="115">
        <v>6.9139344565434802E-2</v>
      </c>
      <c r="M61" s="116">
        <v>0.90489474935016578</v>
      </c>
      <c r="N61" s="122">
        <v>0</v>
      </c>
      <c r="O61" s="123">
        <v>1</v>
      </c>
      <c r="P61" s="124">
        <v>0</v>
      </c>
      <c r="Q61" s="161">
        <f>K61*G61*$G$79/$C$79</f>
        <v>0.15890778978914144</v>
      </c>
      <c r="R61" s="162">
        <f>K61*G61*(1-$G$79/$C$79)</f>
        <v>2.5808299745061783E-2</v>
      </c>
      <c r="S61" s="163">
        <f>O61*L61*G61</f>
        <v>0.49175039031883394</v>
      </c>
      <c r="T61" s="163">
        <f>N61*L61*G61</f>
        <v>0</v>
      </c>
      <c r="U61" s="163">
        <f>M61*G61</f>
        <v>6.4360220506468302</v>
      </c>
      <c r="V61" s="163">
        <f>F61</f>
        <v>40.303904566274575</v>
      </c>
      <c r="W61" s="163">
        <f>P61*L61*G61</f>
        <v>0</v>
      </c>
      <c r="X61" s="164">
        <f>SUM(Q61:W61)</f>
        <v>47.416393096774442</v>
      </c>
      <c r="AM61" s="21"/>
      <c r="AN61" s="6"/>
      <c r="AP61" s="5"/>
      <c r="AQ61" s="5"/>
      <c r="AU61" s="5"/>
      <c r="AV61" s="7"/>
    </row>
    <row r="62" spans="1:84" ht="9.75" customHeight="1">
      <c r="A62" s="22" t="s">
        <v>6</v>
      </c>
      <c r="B62" s="271" t="s">
        <v>5</v>
      </c>
      <c r="C62" s="272"/>
      <c r="D62" s="272"/>
      <c r="E62" s="272"/>
      <c r="F62" s="273"/>
      <c r="G62" s="190">
        <f>N52</f>
        <v>16.403495388999822</v>
      </c>
      <c r="H62" s="112">
        <v>0.36836178283546706</v>
      </c>
      <c r="I62" s="6"/>
      <c r="J62" s="6"/>
      <c r="K62" s="114">
        <v>3.3004063291250205E-2</v>
      </c>
      <c r="L62" s="115">
        <v>0.21292105434007758</v>
      </c>
      <c r="M62" s="116">
        <v>0.75407895779180489</v>
      </c>
      <c r="N62" s="125">
        <v>0.01</v>
      </c>
      <c r="O62" s="126">
        <v>0.43690125595951324</v>
      </c>
      <c r="P62" s="127">
        <v>0.54309874404048675</v>
      </c>
      <c r="Q62" s="161">
        <f>K62*G62*$G$79/$C$79</f>
        <v>0.46574078777410627</v>
      </c>
      <c r="R62" s="162">
        <f>K62*G62*(1-$G$79/$C$79)</f>
        <v>7.564121224217478E-2</v>
      </c>
      <c r="S62" s="163">
        <f>O62*L62*G62</f>
        <v>1.5259429676327483</v>
      </c>
      <c r="T62" s="163">
        <f>N62*L62*G62</f>
        <v>3.4926495330884426E-2</v>
      </c>
      <c r="U62" s="163">
        <f>M62*G62</f>
        <v>12.369530707079663</v>
      </c>
      <c r="V62" s="163">
        <f>F62</f>
        <v>0</v>
      </c>
      <c r="W62" s="163">
        <f>P62*L62*G62</f>
        <v>1.8968535747939257</v>
      </c>
      <c r="X62" s="164">
        <f>SUM(Q62:W62)</f>
        <v>16.368635744853503</v>
      </c>
      <c r="AM62" s="21"/>
      <c r="AN62" s="6"/>
      <c r="AP62" s="5"/>
      <c r="AQ62" s="5"/>
      <c r="AU62" s="5"/>
      <c r="AV62" s="7"/>
    </row>
    <row r="63" spans="1:84">
      <c r="A63" s="20" t="s">
        <v>2</v>
      </c>
      <c r="B63" s="274"/>
      <c r="C63" s="275"/>
      <c r="D63" s="275"/>
      <c r="E63" s="275"/>
      <c r="F63" s="276"/>
      <c r="G63" s="191">
        <f>O54</f>
        <v>17.902962099899465</v>
      </c>
      <c r="H63" s="19">
        <v>1</v>
      </c>
      <c r="I63" s="6"/>
      <c r="J63" s="6"/>
      <c r="K63" s="114">
        <v>8.9596871415924928E-2</v>
      </c>
      <c r="L63" s="115">
        <v>0.15632824621540276</v>
      </c>
      <c r="M63" s="119">
        <v>0.75407895779180489</v>
      </c>
      <c r="N63" s="125">
        <v>0.01</v>
      </c>
      <c r="O63" s="126">
        <v>0.43690125595951324</v>
      </c>
      <c r="P63" s="127">
        <v>0.54309874404048675</v>
      </c>
      <c r="Q63" s="161">
        <f>K63*G63*$G$79/$C$79</f>
        <v>1.3799336291352948</v>
      </c>
      <c r="R63" s="162">
        <f>K63*G63*(1-$G$79/$C$79)</f>
        <v>0.22411576409357492</v>
      </c>
      <c r="S63" s="163">
        <f>O63*L63*G63</f>
        <v>1.2227724387750933</v>
      </c>
      <c r="T63" s="163">
        <f>N63*L63*G63</f>
        <v>2.7987386671381075E-2</v>
      </c>
      <c r="U63" s="163">
        <f>M63*G63</f>
        <v>13.500247001678371</v>
      </c>
      <c r="V63" s="163">
        <f>F63</f>
        <v>0</v>
      </c>
      <c r="W63" s="163">
        <f>P63*L63*G63</f>
        <v>1.519991455020252</v>
      </c>
      <c r="X63" s="164">
        <f>SUM(Q63:W63)</f>
        <v>17.87504767537397</v>
      </c>
      <c r="AO63" s="7"/>
    </row>
    <row r="64" spans="1:84">
      <c r="A64" s="18" t="s">
        <v>4</v>
      </c>
      <c r="B64" s="277"/>
      <c r="C64" s="278"/>
      <c r="D64" s="278"/>
      <c r="E64" s="278"/>
      <c r="F64" s="279"/>
      <c r="G64" s="192">
        <f>N54-N52</f>
        <v>48.980128460175543</v>
      </c>
      <c r="H64" s="113">
        <v>0.28986276174306735</v>
      </c>
      <c r="I64" s="6"/>
      <c r="J64" s="6"/>
      <c r="K64" s="114">
        <v>3.3004063291250205E-2</v>
      </c>
      <c r="L64" s="115">
        <v>0.21292105434007758</v>
      </c>
      <c r="M64" s="116">
        <v>0.75407895779180489</v>
      </c>
      <c r="N64" s="128">
        <v>0.01</v>
      </c>
      <c r="O64" s="129">
        <v>0.43690125595951324</v>
      </c>
      <c r="P64" s="130">
        <v>0.54309874404048675</v>
      </c>
      <c r="Q64" s="161">
        <f>K64*G64*$G$79/$C$79</f>
        <v>1.3906818683057531</v>
      </c>
      <c r="R64" s="162">
        <f>K64*G64*(1-$G$79/$C$79)</f>
        <v>0.22586139140744593</v>
      </c>
      <c r="S64" s="163">
        <f>O64*L64*G64</f>
        <v>4.5563997675565355</v>
      </c>
      <c r="T64" s="163">
        <f>N64*L64*G64</f>
        <v>0.10428900593453017</v>
      </c>
      <c r="U64" s="163">
        <f>M64*G64</f>
        <v>36.934884221757898</v>
      </c>
      <c r="V64" s="163">
        <f>F64</f>
        <v>0</v>
      </c>
      <c r="W64" s="163">
        <f>P64*L64*G64</f>
        <v>5.66392281402742</v>
      </c>
      <c r="X64" s="164">
        <f>SUM(Q64:W64)</f>
        <v>48.876039068989584</v>
      </c>
      <c r="AO64" s="7"/>
    </row>
    <row r="65" spans="1:58" ht="15" customHeight="1">
      <c r="A65" s="10" t="s">
        <v>0</v>
      </c>
      <c r="B65" s="165"/>
      <c r="C65" s="193"/>
      <c r="D65" s="194"/>
      <c r="E65" s="195"/>
      <c r="F65" s="196"/>
      <c r="G65" s="197">
        <f>SUM(G61:G64)</f>
        <v>90.399039696064449</v>
      </c>
      <c r="H65" s="17"/>
      <c r="I65" s="6"/>
      <c r="J65" s="6"/>
      <c r="K65" s="10"/>
      <c r="L65" s="16"/>
      <c r="M65" s="15"/>
      <c r="N65" s="12"/>
      <c r="O65" s="9"/>
      <c r="P65" s="14"/>
      <c r="Q65" s="165">
        <f t="shared" ref="Q65:W65" si="25">SUM(Q61:Q64)</f>
        <v>3.3952640750042962</v>
      </c>
      <c r="R65" s="166">
        <f>SUM(R61:R64)</f>
        <v>0.55142666748825742</v>
      </c>
      <c r="S65" s="167">
        <f t="shared" si="25"/>
        <v>7.7968655642832108</v>
      </c>
      <c r="T65" s="167">
        <f t="shared" si="25"/>
        <v>0.16720288793679566</v>
      </c>
      <c r="U65" s="167">
        <f t="shared" si="25"/>
        <v>69.240683981162761</v>
      </c>
      <c r="V65" s="167">
        <f t="shared" si="25"/>
        <v>40.303904566274575</v>
      </c>
      <c r="W65" s="167">
        <f t="shared" si="25"/>
        <v>9.0807678438415973</v>
      </c>
      <c r="X65" s="168">
        <f>SUM(X61:X64)</f>
        <v>130.53611558599152</v>
      </c>
      <c r="AO65" s="7"/>
    </row>
    <row r="66" spans="1:58">
      <c r="B66" s="7"/>
      <c r="AP66" s="7"/>
      <c r="AQ66" s="7"/>
    </row>
    <row r="69" spans="1:58" ht="9" customHeight="1">
      <c r="A69" s="72" t="s">
        <v>165</v>
      </c>
      <c r="B69" s="73"/>
      <c r="C69" s="73"/>
      <c r="D69" s="16"/>
      <c r="E69" s="16"/>
      <c r="F69" s="16"/>
      <c r="G69" s="15"/>
      <c r="K69" s="269" t="s">
        <v>156</v>
      </c>
      <c r="L69" s="284" t="s">
        <v>204</v>
      </c>
      <c r="M69" s="285"/>
      <c r="O69" s="8"/>
      <c r="AW69" s="8"/>
      <c r="AX69" s="8"/>
      <c r="AY69" s="8"/>
      <c r="BC69" s="8"/>
      <c r="BD69" s="8"/>
      <c r="BE69" s="8"/>
      <c r="BF69" s="8"/>
    </row>
    <row r="70" spans="1:58" ht="36">
      <c r="A70" s="50"/>
      <c r="B70" s="37" t="s">
        <v>35</v>
      </c>
      <c r="C70" s="37" t="s">
        <v>34</v>
      </c>
      <c r="D70" s="37" t="s">
        <v>78</v>
      </c>
      <c r="E70" s="37" t="s">
        <v>79</v>
      </c>
      <c r="F70" s="13" t="s">
        <v>194</v>
      </c>
      <c r="G70" s="13" t="s">
        <v>18</v>
      </c>
      <c r="K70" s="270"/>
      <c r="L70" s="286"/>
      <c r="M70" s="287"/>
    </row>
    <row r="71" spans="1:58">
      <c r="A71" s="30" t="s">
        <v>13</v>
      </c>
      <c r="B71" s="49" t="s">
        <v>121</v>
      </c>
      <c r="C71" s="49" t="s">
        <v>10</v>
      </c>
      <c r="D71" s="92" t="s">
        <v>96</v>
      </c>
      <c r="E71" s="92" t="s">
        <v>96</v>
      </c>
      <c r="F71" s="49" t="s">
        <v>121</v>
      </c>
      <c r="G71" s="49"/>
      <c r="K71" s="29" t="s">
        <v>157</v>
      </c>
      <c r="L71" s="294" t="s">
        <v>159</v>
      </c>
      <c r="M71" s="295"/>
    </row>
    <row r="72" spans="1:58">
      <c r="A72" s="12" t="s">
        <v>9</v>
      </c>
      <c r="B72" s="208" t="s">
        <v>198</v>
      </c>
      <c r="C72" s="208" t="s">
        <v>198</v>
      </c>
      <c r="D72" s="48"/>
      <c r="E72" s="48"/>
      <c r="F72" s="208" t="s">
        <v>198</v>
      </c>
      <c r="G72" s="208" t="s">
        <v>198</v>
      </c>
      <c r="K72" s="96" t="s">
        <v>158</v>
      </c>
      <c r="L72" s="294" t="s">
        <v>198</v>
      </c>
      <c r="M72" s="295"/>
      <c r="O72" s="7"/>
      <c r="S72" s="27"/>
      <c r="AW72" s="7"/>
      <c r="AX72" s="7"/>
      <c r="AY72" s="7"/>
      <c r="BC72" s="7"/>
      <c r="BD72" s="7"/>
      <c r="BE72" s="7"/>
      <c r="BF72" s="7"/>
    </row>
    <row r="73" spans="1:58">
      <c r="A73" s="22" t="s">
        <v>82</v>
      </c>
      <c r="B73" s="175">
        <v>6.9648130000000004</v>
      </c>
      <c r="C73" s="55">
        <v>1.3016064763289357</v>
      </c>
      <c r="D73" s="118">
        <v>0.10400000000000001</v>
      </c>
      <c r="E73" s="119">
        <v>0.11</v>
      </c>
      <c r="F73" s="156">
        <v>-6.3629988782251028E-3</v>
      </c>
      <c r="G73" s="156">
        <f>(C73-F73)*(1-E73-D73)</f>
        <v>1.0280640075128282</v>
      </c>
      <c r="K73" s="94">
        <v>2.0986346474853668</v>
      </c>
      <c r="L73" s="302">
        <v>2.1901689848016437</v>
      </c>
      <c r="M73" s="303"/>
      <c r="O73" s="7"/>
      <c r="S73" s="27"/>
      <c r="AW73" s="7"/>
      <c r="AX73" s="7"/>
      <c r="AY73" s="7"/>
      <c r="BC73" s="7"/>
      <c r="BD73" s="7"/>
      <c r="BE73" s="7"/>
      <c r="BF73" s="7"/>
    </row>
    <row r="74" spans="1:58">
      <c r="A74" s="22" t="s">
        <v>83</v>
      </c>
      <c r="B74" s="175">
        <v>1.641616</v>
      </c>
      <c r="C74" s="55">
        <v>0.30679043604547634</v>
      </c>
      <c r="D74" s="118">
        <v>0.10400000000000001</v>
      </c>
      <c r="E74" s="119">
        <v>0.11</v>
      </c>
      <c r="F74" s="156">
        <v>-5.291335909260874E-2</v>
      </c>
      <c r="G74" s="156">
        <f t="shared" ref="G74:G78" si="26">(C74-F74)*(1-E74-D74)</f>
        <v>0.28272718297853489</v>
      </c>
      <c r="K74" s="95">
        <v>2.0986346474853668</v>
      </c>
      <c r="L74" s="296">
        <v>0.61225536757178189</v>
      </c>
      <c r="M74" s="297"/>
      <c r="O74" s="7"/>
      <c r="S74" s="27"/>
      <c r="AW74" s="7"/>
      <c r="AX74" s="7"/>
      <c r="AY74" s="7"/>
      <c r="BC74" s="7"/>
      <c r="BD74" s="7"/>
      <c r="BE74" s="7"/>
      <c r="BF74" s="7"/>
    </row>
    <row r="75" spans="1:58">
      <c r="A75" s="22" t="s">
        <v>84</v>
      </c>
      <c r="B75" s="175">
        <v>3.8817349999999999</v>
      </c>
      <c r="C75" s="55">
        <v>0.85209358186293815</v>
      </c>
      <c r="D75" s="118">
        <v>0.10400000000000001</v>
      </c>
      <c r="E75" s="119">
        <v>0.11</v>
      </c>
      <c r="F75" s="156">
        <v>2.9699310553587016E-2</v>
      </c>
      <c r="G75" s="156">
        <f t="shared" si="26"/>
        <v>0.64640189724915009</v>
      </c>
      <c r="K75" s="95">
        <v>2.0986346474853668</v>
      </c>
      <c r="L75" s="296">
        <v>1.3705366923672302</v>
      </c>
      <c r="M75" s="297"/>
      <c r="O75" s="7"/>
      <c r="AW75" s="7"/>
      <c r="AX75" s="7"/>
      <c r="AY75" s="7"/>
      <c r="BC75" s="7"/>
      <c r="BD75" s="7"/>
      <c r="BE75" s="7"/>
      <c r="BF75" s="7"/>
    </row>
    <row r="76" spans="1:58">
      <c r="A76" s="22" t="s">
        <v>85</v>
      </c>
      <c r="B76" s="175">
        <v>3.7330000000000001</v>
      </c>
      <c r="C76" s="55">
        <v>0.28472459754477064</v>
      </c>
      <c r="D76" s="118">
        <v>0.115</v>
      </c>
      <c r="E76" s="119">
        <v>0.11</v>
      </c>
      <c r="F76" s="156">
        <v>-0.35937537509659728</v>
      </c>
      <c r="G76" s="156">
        <f t="shared" si="26"/>
        <v>0.49917747879706009</v>
      </c>
      <c r="K76" s="95">
        <v>2.1954757275760719</v>
      </c>
      <c r="L76" s="296">
        <v>1.1778239311512375</v>
      </c>
      <c r="M76" s="297"/>
      <c r="O76" s="7"/>
      <c r="S76" s="4"/>
      <c r="AW76" s="7"/>
      <c r="AX76" s="7"/>
      <c r="AY76" s="7"/>
      <c r="BC76" s="7"/>
      <c r="BD76" s="7"/>
      <c r="BE76" s="7"/>
      <c r="BF76" s="7"/>
    </row>
    <row r="77" spans="1:58">
      <c r="A77" s="22" t="s">
        <v>86</v>
      </c>
      <c r="B77" s="175">
        <v>6.1923659999999998</v>
      </c>
      <c r="C77" s="55">
        <v>1.1572491162934464</v>
      </c>
      <c r="D77" s="118">
        <v>0.10400000000000001</v>
      </c>
      <c r="E77" s="119">
        <v>0.11</v>
      </c>
      <c r="F77" s="156">
        <v>1.0884077028542938E-2</v>
      </c>
      <c r="G77" s="156">
        <f t="shared" si="26"/>
        <v>0.90104292086221416</v>
      </c>
      <c r="K77" s="95">
        <v>2.0986346474853668</v>
      </c>
      <c r="L77" s="296">
        <v>1.8947878962035387</v>
      </c>
      <c r="M77" s="297"/>
      <c r="S77" s="4"/>
      <c r="BC77" s="4"/>
    </row>
    <row r="78" spans="1:58">
      <c r="A78" s="12" t="s">
        <v>87</v>
      </c>
      <c r="B78" s="175">
        <v>0.23222899999999999</v>
      </c>
      <c r="C78" s="55">
        <v>4.3399696501742753E-2</v>
      </c>
      <c r="D78" s="120">
        <v>0.10400000000000001</v>
      </c>
      <c r="E78" s="121">
        <v>0.11</v>
      </c>
      <c r="F78" s="156">
        <v>-3.8512887947151934E-3</v>
      </c>
      <c r="G78" s="156">
        <f t="shared" si="26"/>
        <v>3.7139274443015943E-2</v>
      </c>
      <c r="K78" s="17">
        <v>2.0986346474853668</v>
      </c>
      <c r="L78" s="298">
        <v>7.9824299152631756E-2</v>
      </c>
      <c r="M78" s="299"/>
      <c r="S78" s="4"/>
    </row>
    <row r="79" spans="1:58">
      <c r="A79" s="10" t="s">
        <v>0</v>
      </c>
      <c r="B79" s="173">
        <f>SUM(B73:B78)</f>
        <v>22.645759000000002</v>
      </c>
      <c r="C79" s="173">
        <f>SUM(C73:C78)</f>
        <v>3.9458639045773105</v>
      </c>
      <c r="D79" s="10"/>
      <c r="E79" s="15"/>
      <c r="F79" s="157">
        <f>SUM(F73:F78)</f>
        <v>-0.38191963428001635</v>
      </c>
      <c r="G79" s="157">
        <f>SUM(G73:G78)</f>
        <v>3.3945527618428035</v>
      </c>
      <c r="K79" s="12"/>
      <c r="L79" s="298">
        <f>SUM(L73:L78)</f>
        <v>7.3253971712480652</v>
      </c>
      <c r="M79" s="299"/>
    </row>
    <row r="81" spans="1:2" ht="11.25" customHeight="1">
      <c r="A81" s="2" t="s">
        <v>188</v>
      </c>
    </row>
    <row r="82" spans="1:2" ht="9.75" customHeight="1"/>
    <row r="83" spans="1:2">
      <c r="A83" s="1" t="s">
        <v>90</v>
      </c>
      <c r="B83" s="83" t="s">
        <v>139</v>
      </c>
    </row>
    <row r="84" spans="1:2">
      <c r="A84" s="1" t="s">
        <v>91</v>
      </c>
      <c r="B84" s="83" t="s">
        <v>135</v>
      </c>
    </row>
    <row r="85" spans="1:2">
      <c r="A85" s="1" t="s">
        <v>93</v>
      </c>
      <c r="B85" s="83" t="s">
        <v>134</v>
      </c>
    </row>
    <row r="86" spans="1:2">
      <c r="A86" s="1" t="s">
        <v>94</v>
      </c>
      <c r="B86" s="83" t="s">
        <v>137</v>
      </c>
    </row>
    <row r="87" spans="1:2">
      <c r="A87" s="1" t="s">
        <v>95</v>
      </c>
      <c r="B87" s="84" t="s">
        <v>99</v>
      </c>
    </row>
    <row r="88" spans="1:2">
      <c r="A88" s="1" t="s">
        <v>96</v>
      </c>
      <c r="B88" s="84" t="s">
        <v>138</v>
      </c>
    </row>
    <row r="89" spans="1:2">
      <c r="A89" s="1" t="s">
        <v>98</v>
      </c>
      <c r="B89" s="84" t="s">
        <v>97</v>
      </c>
    </row>
    <row r="90" spans="1:2">
      <c r="A90" s="1" t="s">
        <v>100</v>
      </c>
      <c r="B90" s="84" t="s">
        <v>170</v>
      </c>
    </row>
    <row r="91" spans="1:2">
      <c r="A91" s="1" t="s">
        <v>101</v>
      </c>
      <c r="B91" s="84" t="s">
        <v>136</v>
      </c>
    </row>
    <row r="92" spans="1:2">
      <c r="A92" s="1" t="s">
        <v>104</v>
      </c>
      <c r="B92" s="84" t="s">
        <v>126</v>
      </c>
    </row>
    <row r="93" spans="1:2">
      <c r="A93" s="1" t="s">
        <v>121</v>
      </c>
      <c r="B93" s="84" t="s">
        <v>105</v>
      </c>
    </row>
    <row r="94" spans="1:2">
      <c r="A94" s="1" t="s">
        <v>123</v>
      </c>
      <c r="B94" s="84" t="s">
        <v>120</v>
      </c>
    </row>
    <row r="95" spans="1:2">
      <c r="A95" s="1" t="s">
        <v>157</v>
      </c>
      <c r="B95" s="84" t="s">
        <v>160</v>
      </c>
    </row>
    <row r="96" spans="1:2">
      <c r="A96" s="1" t="s">
        <v>159</v>
      </c>
      <c r="B96" s="1" t="s">
        <v>161</v>
      </c>
    </row>
  </sheetData>
  <mergeCells count="48">
    <mergeCell ref="L75:M75"/>
    <mergeCell ref="L76:M76"/>
    <mergeCell ref="L77:M77"/>
    <mergeCell ref="L78:M78"/>
    <mergeCell ref="L79:M79"/>
    <mergeCell ref="L69:M70"/>
    <mergeCell ref="L71:M71"/>
    <mergeCell ref="L72:M72"/>
    <mergeCell ref="L73:M73"/>
    <mergeCell ref="L74:M74"/>
    <mergeCell ref="E59:G59"/>
    <mergeCell ref="E57:G57"/>
    <mergeCell ref="V46:W46"/>
    <mergeCell ref="V47:W47"/>
    <mergeCell ref="V48:W48"/>
    <mergeCell ref="V49:W49"/>
    <mergeCell ref="B29:D29"/>
    <mergeCell ref="V30:W30"/>
    <mergeCell ref="V33:W33"/>
    <mergeCell ref="V34:W34"/>
    <mergeCell ref="K69:K70"/>
    <mergeCell ref="B62:F64"/>
    <mergeCell ref="F32:J32"/>
    <mergeCell ref="F31:J31"/>
    <mergeCell ref="N57:P57"/>
    <mergeCell ref="E60:G60"/>
    <mergeCell ref="V40:W40"/>
    <mergeCell ref="V41:W41"/>
    <mergeCell ref="V42:W42"/>
    <mergeCell ref="V43:W43"/>
    <mergeCell ref="V44:W44"/>
    <mergeCell ref="V53:W53"/>
    <mergeCell ref="X29:X30"/>
    <mergeCell ref="Q60:X60"/>
    <mergeCell ref="V35:W35"/>
    <mergeCell ref="V36:W36"/>
    <mergeCell ref="V37:W37"/>
    <mergeCell ref="V38:W38"/>
    <mergeCell ref="V39:W39"/>
    <mergeCell ref="Q59:X59"/>
    <mergeCell ref="Q57:X57"/>
    <mergeCell ref="V50:W50"/>
    <mergeCell ref="V51:W51"/>
    <mergeCell ref="V52:W52"/>
    <mergeCell ref="V54:W54"/>
    <mergeCell ref="M31:W31"/>
    <mergeCell ref="M32:W32"/>
    <mergeCell ref="V45:W45"/>
  </mergeCells>
  <pageMargins left="0.32291666666666669" right="0.17708333333333334" top="0.47916666666666669" bottom="0.59027777777777779" header="0.3" footer="0.3"/>
  <pageSetup paperSize="9" orientation="landscape" r:id="rId1"/>
  <headerFooter differentOddEven="1"/>
  <drawing r:id="rId2"/>
  <legacyDrawing r:id="rId3"/>
</worksheet>
</file>

<file path=xl/worksheets/sheet11.xml><?xml version="1.0" encoding="utf-8"?>
<worksheet xmlns="http://schemas.openxmlformats.org/spreadsheetml/2006/main" xmlns:r="http://schemas.openxmlformats.org/officeDocument/2006/relationships">
  <dimension ref="A1:CF96"/>
  <sheetViews>
    <sheetView view="pageLayout" topLeftCell="A61" zoomScaleNormal="100" zoomScaleSheetLayoutView="100" workbookViewId="0">
      <selection activeCell="F87" sqref="F87"/>
    </sheetView>
  </sheetViews>
  <sheetFormatPr defaultRowHeight="9"/>
  <cols>
    <col min="1" max="1" width="10.28515625" style="1" customWidth="1"/>
    <col min="2" max="2" width="7" style="1" customWidth="1"/>
    <col min="3" max="3" width="6.28515625" style="1" customWidth="1"/>
    <col min="4" max="4" width="5.5703125" style="1" customWidth="1"/>
    <col min="5" max="5" width="6" style="1" customWidth="1"/>
    <col min="6" max="6" width="6.42578125" style="1" customWidth="1"/>
    <col min="7" max="7" width="6.28515625" style="1" customWidth="1"/>
    <col min="8" max="8" width="5.42578125" style="1" customWidth="1"/>
    <col min="9" max="11" width="5.28515625" style="1" customWidth="1"/>
    <col min="12" max="12" width="4.28515625" style="1" customWidth="1"/>
    <col min="13" max="15" width="5.85546875" style="1" customWidth="1"/>
    <col min="16" max="16" width="6" style="1" customWidth="1"/>
    <col min="17" max="19" width="5.85546875" style="1" customWidth="1"/>
    <col min="20" max="20" width="5.28515625" style="1" customWidth="1"/>
    <col min="21" max="21" width="5.85546875" style="1" customWidth="1"/>
    <col min="22" max="23" width="5.140625" style="1" customWidth="1"/>
    <col min="24" max="24" width="5.28515625" style="1" customWidth="1"/>
    <col min="25" max="25" width="6.85546875" style="1" customWidth="1"/>
    <col min="26" max="28" width="3.7109375" style="1" customWidth="1"/>
    <col min="29" max="29" width="3" style="1" customWidth="1"/>
    <col min="30" max="31" width="3.7109375" style="1" customWidth="1"/>
    <col min="32" max="32" width="6" style="1" customWidth="1"/>
    <col min="33" max="33" width="6.42578125" style="1" customWidth="1"/>
    <col min="34" max="34" width="4.140625" style="1" customWidth="1"/>
    <col min="35" max="35" width="4.28515625" style="1" customWidth="1"/>
    <col min="36" max="37" width="3.7109375" style="1" customWidth="1"/>
    <col min="38" max="38" width="5.5703125" style="1" customWidth="1"/>
    <col min="39" max="39" width="7.42578125" style="1" customWidth="1"/>
    <col min="40" max="40" width="8.7109375" style="1" customWidth="1"/>
    <col min="41" max="41" width="6.5703125" style="1" customWidth="1"/>
    <col min="42" max="43" width="9.140625" style="1"/>
    <col min="44" max="44" width="15.85546875" style="1" customWidth="1"/>
    <col min="45" max="45" width="8.5703125" style="1" customWidth="1"/>
    <col min="46" max="48" width="5.7109375" style="1" customWidth="1"/>
    <col min="49" max="49" width="5.140625" style="1" customWidth="1"/>
    <col min="50" max="50" width="10" style="1" customWidth="1"/>
    <col min="51" max="52" width="9.140625" style="1"/>
    <col min="53" max="54" width="5.140625" style="1" customWidth="1"/>
    <col min="55" max="55" width="4.140625" style="1" customWidth="1"/>
    <col min="56" max="56" width="9.140625" style="1" customWidth="1"/>
    <col min="57" max="59" width="7.42578125" style="1" customWidth="1"/>
    <col min="60" max="60" width="9.140625" style="1"/>
    <col min="61" max="61" width="7.140625" style="1" customWidth="1"/>
    <col min="62" max="62" width="5.7109375" style="1" customWidth="1"/>
    <col min="63" max="63" width="3.42578125" style="1" customWidth="1"/>
    <col min="64" max="64" width="9.140625" style="1"/>
    <col min="65" max="65" width="10.28515625" style="1" customWidth="1"/>
    <col min="66" max="66" width="10.5703125" style="1" bestFit="1" customWidth="1"/>
    <col min="67" max="70" width="9.140625" style="1"/>
    <col min="71" max="71" width="3.85546875" style="1" customWidth="1"/>
    <col min="72" max="72" width="9.140625" style="1"/>
    <col min="73" max="73" width="10.5703125" style="1" bestFit="1" customWidth="1"/>
    <col min="74" max="83" width="9.140625" style="1"/>
    <col min="84" max="85" width="3.28515625" style="1" customWidth="1"/>
    <col min="86" max="16384" width="9.140625" style="1"/>
  </cols>
  <sheetData>
    <row r="1" spans="1:77" ht="15.75" customHeight="1">
      <c r="A1" s="134"/>
      <c r="D1" s="69" t="s">
        <v>153</v>
      </c>
      <c r="G1" s="69" t="s">
        <v>178</v>
      </c>
      <c r="P1" s="108" t="s">
        <v>172</v>
      </c>
      <c r="Q1" s="108"/>
      <c r="R1" s="108"/>
      <c r="S1" s="108"/>
      <c r="T1" s="108" t="s">
        <v>201</v>
      </c>
      <c r="AR1" s="68"/>
    </row>
    <row r="2" spans="1:77" ht="3" customHeight="1">
      <c r="A2" s="69"/>
      <c r="AR2" s="68"/>
    </row>
    <row r="3" spans="1:77" s="64" customFormat="1" ht="14.25" customHeight="1">
      <c r="A3" s="89" t="s">
        <v>74</v>
      </c>
      <c r="B3" s="66" t="s">
        <v>73</v>
      </c>
      <c r="C3" s="66"/>
      <c r="D3" s="66"/>
      <c r="E3" s="66"/>
      <c r="F3" s="66"/>
      <c r="G3" s="67" t="s">
        <v>71</v>
      </c>
      <c r="H3" s="66"/>
      <c r="I3" s="66"/>
      <c r="J3" s="66"/>
      <c r="K3" s="66"/>
      <c r="L3" s="66"/>
      <c r="M3" s="65"/>
      <c r="N3" s="67" t="s">
        <v>70</v>
      </c>
      <c r="O3" s="66"/>
      <c r="P3" s="66"/>
      <c r="Q3" s="66"/>
      <c r="R3" s="65"/>
      <c r="S3" s="71" t="s">
        <v>69</v>
      </c>
      <c r="T3" s="66"/>
      <c r="U3" s="66"/>
      <c r="V3" s="65"/>
      <c r="W3" s="65" t="s">
        <v>3</v>
      </c>
    </row>
    <row r="4" spans="1:77" ht="21.75" customHeight="1">
      <c r="A4" s="90"/>
      <c r="B4" s="35" t="s">
        <v>63</v>
      </c>
      <c r="C4" s="35" t="s">
        <v>66</v>
      </c>
      <c r="D4" s="35" t="s">
        <v>148</v>
      </c>
      <c r="E4" s="35" t="s">
        <v>61</v>
      </c>
      <c r="F4" s="35" t="s">
        <v>65</v>
      </c>
      <c r="G4" s="36" t="s">
        <v>3</v>
      </c>
      <c r="H4" s="35" t="s">
        <v>60</v>
      </c>
      <c r="I4" s="35" t="s">
        <v>166</v>
      </c>
      <c r="J4" s="35" t="s">
        <v>2</v>
      </c>
      <c r="K4" s="35" t="s">
        <v>58</v>
      </c>
      <c r="L4" s="35" t="s">
        <v>59</v>
      </c>
      <c r="M4" s="62" t="s">
        <v>20</v>
      </c>
      <c r="N4" s="35" t="s">
        <v>2</v>
      </c>
      <c r="O4" s="35" t="s">
        <v>16</v>
      </c>
      <c r="P4" s="35" t="s">
        <v>21</v>
      </c>
      <c r="Q4" s="35" t="s">
        <v>19</v>
      </c>
      <c r="R4" s="34" t="s">
        <v>113</v>
      </c>
      <c r="S4" s="36" t="s">
        <v>3</v>
      </c>
      <c r="T4" s="35" t="s">
        <v>2</v>
      </c>
      <c r="U4" s="35" t="s">
        <v>21</v>
      </c>
      <c r="V4" s="34" t="s">
        <v>58</v>
      </c>
      <c r="W4" s="34" t="s">
        <v>1</v>
      </c>
      <c r="AG4" s="8"/>
      <c r="AK4" s="8"/>
      <c r="AL4" s="8"/>
      <c r="AM4" s="8"/>
      <c r="AN4" s="8"/>
      <c r="AO4" s="8"/>
      <c r="AP4" s="8"/>
      <c r="AQ4" s="8"/>
      <c r="AR4" s="8"/>
      <c r="AS4" s="8"/>
      <c r="AT4" s="8"/>
      <c r="AV4" s="8"/>
      <c r="AW4" s="8"/>
      <c r="AX4" s="8"/>
      <c r="AY4" s="8"/>
      <c r="BD4" s="8"/>
      <c r="BE4" s="8"/>
      <c r="BF4" s="8"/>
      <c r="BG4" s="8"/>
      <c r="BH4" s="8"/>
      <c r="BI4" s="8"/>
      <c r="BJ4" s="8"/>
      <c r="BM4" s="8"/>
      <c r="BN4" s="8"/>
      <c r="BO4" s="8"/>
      <c r="BP4" s="8"/>
      <c r="BQ4" s="8"/>
      <c r="BS4" s="8"/>
      <c r="BT4" s="8"/>
      <c r="BU4" s="8"/>
      <c r="BV4" s="8"/>
    </row>
    <row r="5" spans="1:77">
      <c r="A5" s="91" t="s">
        <v>107</v>
      </c>
      <c r="B5" s="76" t="s">
        <v>173</v>
      </c>
      <c r="C5" s="76" t="s">
        <v>128</v>
      </c>
      <c r="D5" s="76" t="s">
        <v>147</v>
      </c>
      <c r="E5" s="76" t="s">
        <v>129</v>
      </c>
      <c r="F5" s="76" t="s">
        <v>130</v>
      </c>
      <c r="G5" s="77" t="s">
        <v>131</v>
      </c>
      <c r="H5" s="76" t="s">
        <v>132</v>
      </c>
      <c r="I5" s="76" t="s">
        <v>149</v>
      </c>
      <c r="J5" s="76" t="s">
        <v>150</v>
      </c>
      <c r="K5" s="76" t="s">
        <v>196</v>
      </c>
      <c r="L5" s="76" t="s">
        <v>115</v>
      </c>
      <c r="M5" s="78" t="s">
        <v>133</v>
      </c>
      <c r="N5" s="76" t="s">
        <v>116</v>
      </c>
      <c r="O5" s="76" t="s">
        <v>117</v>
      </c>
      <c r="P5" s="76" t="s">
        <v>118</v>
      </c>
      <c r="Q5" s="76" t="s">
        <v>119</v>
      </c>
      <c r="R5" s="79" t="s">
        <v>114</v>
      </c>
      <c r="S5" s="77" t="s">
        <v>108</v>
      </c>
      <c r="T5" s="76" t="s">
        <v>109</v>
      </c>
      <c r="U5" s="76" t="s">
        <v>110</v>
      </c>
      <c r="V5" s="79" t="s">
        <v>111</v>
      </c>
      <c r="W5" s="79" t="s">
        <v>112</v>
      </c>
    </row>
    <row r="6" spans="1:77" ht="9" customHeight="1">
      <c r="A6" s="18" t="s">
        <v>13</v>
      </c>
      <c r="B6" s="9" t="s">
        <v>122</v>
      </c>
      <c r="C6" s="9" t="s">
        <v>90</v>
      </c>
      <c r="D6" s="9"/>
      <c r="E6" s="9" t="s">
        <v>92</v>
      </c>
      <c r="F6" s="9" t="s">
        <v>94</v>
      </c>
      <c r="G6" s="12" t="s">
        <v>95</v>
      </c>
      <c r="H6" s="9" t="s">
        <v>95</v>
      </c>
      <c r="I6" s="9" t="s">
        <v>95</v>
      </c>
      <c r="J6" s="9" t="s">
        <v>95</v>
      </c>
      <c r="K6" s="9" t="s">
        <v>124</v>
      </c>
      <c r="L6" s="9" t="s">
        <v>95</v>
      </c>
      <c r="M6" s="14" t="s">
        <v>98</v>
      </c>
      <c r="N6" s="9" t="s">
        <v>100</v>
      </c>
      <c r="O6" s="59" t="s">
        <v>101</v>
      </c>
      <c r="P6" s="9" t="s">
        <v>101</v>
      </c>
      <c r="Q6" s="9" t="s">
        <v>103</v>
      </c>
      <c r="R6" s="14" t="s">
        <v>104</v>
      </c>
      <c r="S6" s="12" t="s">
        <v>125</v>
      </c>
      <c r="T6" s="9" t="s">
        <v>125</v>
      </c>
      <c r="U6" s="9" t="s">
        <v>11</v>
      </c>
      <c r="V6" s="14" t="s">
        <v>124</v>
      </c>
      <c r="W6" s="14" t="s">
        <v>96</v>
      </c>
    </row>
    <row r="7" spans="1:77" ht="9" customHeight="1">
      <c r="A7" s="58" t="s">
        <v>55</v>
      </c>
      <c r="B7" s="102">
        <v>0.371922555584141</v>
      </c>
      <c r="C7" s="100">
        <v>0.35335704639816062</v>
      </c>
      <c r="D7" s="99">
        <v>0.15</v>
      </c>
      <c r="E7" s="98">
        <v>0.05</v>
      </c>
      <c r="F7" s="100">
        <v>7.4720398017698406E-2</v>
      </c>
      <c r="G7" s="81">
        <v>5.6560583888226428E-2</v>
      </c>
      <c r="H7" s="51">
        <v>3.7559959300353697E-2</v>
      </c>
      <c r="I7" s="51">
        <v>0.36327680804452217</v>
      </c>
      <c r="J7" s="51">
        <v>0.4270943359658898</v>
      </c>
      <c r="K7" s="100">
        <v>0.06</v>
      </c>
      <c r="L7" s="100">
        <v>0</v>
      </c>
      <c r="M7" s="104">
        <v>5.5508312801007716E-2</v>
      </c>
      <c r="N7" s="100">
        <v>3.4999999999999996E-2</v>
      </c>
      <c r="O7" s="107">
        <v>0.01</v>
      </c>
      <c r="P7" s="107">
        <v>0.03</v>
      </c>
      <c r="Q7" s="107">
        <v>0.91500000000000004</v>
      </c>
      <c r="R7" s="133">
        <v>0.01</v>
      </c>
      <c r="S7" s="81">
        <v>0.73</v>
      </c>
      <c r="T7" s="51">
        <v>0.13770000000000002</v>
      </c>
      <c r="U7" s="100">
        <v>0</v>
      </c>
      <c r="V7" s="104">
        <v>0.1323</v>
      </c>
      <c r="W7" s="106">
        <v>0.27</v>
      </c>
      <c r="Y7" s="144"/>
      <c r="AG7" s="56"/>
      <c r="AH7" s="4"/>
      <c r="AL7" s="56"/>
      <c r="AM7" s="56"/>
      <c r="AN7" s="56"/>
      <c r="AS7" s="4"/>
      <c r="AV7" s="5"/>
      <c r="AW7" s="5"/>
      <c r="AX7" s="5"/>
      <c r="AY7" s="5"/>
      <c r="BA7" s="5"/>
      <c r="BB7" s="5"/>
      <c r="BD7" s="4"/>
      <c r="BE7" s="4"/>
      <c r="BF7" s="4"/>
      <c r="BG7" s="4"/>
      <c r="BH7" s="4"/>
      <c r="BI7" s="4"/>
      <c r="BJ7" s="4"/>
      <c r="BL7" s="5"/>
      <c r="BM7" s="3"/>
      <c r="BN7" s="3"/>
      <c r="BO7" s="3"/>
      <c r="BP7" s="3"/>
      <c r="BQ7" s="3"/>
      <c r="BS7" s="4"/>
      <c r="BT7" s="4"/>
      <c r="BU7" s="4"/>
      <c r="BV7" s="4"/>
      <c r="BX7" s="5"/>
      <c r="BY7" s="5"/>
    </row>
    <row r="8" spans="1:77">
      <c r="A8" s="20" t="s">
        <v>54</v>
      </c>
      <c r="B8" s="102">
        <v>0.26872225403953426</v>
      </c>
      <c r="C8" s="100">
        <v>0.39811730001160922</v>
      </c>
      <c r="D8" s="99">
        <v>0.15</v>
      </c>
      <c r="E8" s="98">
        <v>0.05</v>
      </c>
      <c r="F8" s="100">
        <v>0.13316044594885651</v>
      </c>
      <c r="G8" s="81">
        <v>0.8320532058728316</v>
      </c>
      <c r="H8" s="51">
        <v>1.6510197474910976E-2</v>
      </c>
      <c r="I8" s="51">
        <v>8.2381505531963529E-3</v>
      </c>
      <c r="J8" s="51">
        <v>8.3198446099061185E-2</v>
      </c>
      <c r="K8" s="100">
        <v>0.06</v>
      </c>
      <c r="L8" s="100">
        <v>0</v>
      </c>
      <c r="M8" s="104">
        <v>0</v>
      </c>
      <c r="N8" s="100">
        <v>0</v>
      </c>
      <c r="O8" s="107">
        <v>0.01</v>
      </c>
      <c r="P8" s="107">
        <v>0.03</v>
      </c>
      <c r="Q8" s="107">
        <v>0.76</v>
      </c>
      <c r="R8" s="133">
        <v>0.2</v>
      </c>
      <c r="S8" s="81">
        <v>0.69</v>
      </c>
      <c r="T8" s="51">
        <v>0.12400000000000003</v>
      </c>
      <c r="U8" s="100">
        <v>0</v>
      </c>
      <c r="V8" s="104">
        <v>0.18600000000000003</v>
      </c>
      <c r="W8" s="106">
        <v>0.27</v>
      </c>
      <c r="Y8" s="144"/>
      <c r="AG8" s="54"/>
      <c r="AH8" s="4"/>
      <c r="AL8" s="54"/>
      <c r="AM8" s="54"/>
      <c r="AN8" s="54"/>
      <c r="AS8" s="4"/>
      <c r="AV8" s="5"/>
      <c r="AW8" s="5"/>
      <c r="AX8" s="5"/>
      <c r="AY8" s="5"/>
      <c r="BA8" s="5"/>
      <c r="BB8" s="5"/>
      <c r="BD8" s="4"/>
      <c r="BE8" s="4"/>
      <c r="BF8" s="4"/>
      <c r="BG8" s="4"/>
      <c r="BH8" s="4"/>
      <c r="BI8" s="4"/>
      <c r="BJ8" s="4"/>
      <c r="BL8" s="5"/>
      <c r="BM8" s="3"/>
      <c r="BN8" s="3"/>
      <c r="BO8" s="3"/>
      <c r="BP8" s="3"/>
      <c r="BQ8" s="3"/>
      <c r="BS8" s="4"/>
      <c r="BT8" s="4"/>
      <c r="BU8" s="4"/>
      <c r="BV8" s="4"/>
      <c r="BX8" s="5"/>
      <c r="BY8" s="5"/>
    </row>
    <row r="9" spans="1:77">
      <c r="A9" s="22" t="s">
        <v>53</v>
      </c>
      <c r="B9" s="102">
        <v>0.35949147918572782</v>
      </c>
      <c r="C9" s="100">
        <v>0.37448374035112625</v>
      </c>
      <c r="D9" s="99">
        <v>0.15</v>
      </c>
      <c r="E9" s="98">
        <v>0.05</v>
      </c>
      <c r="F9" s="100">
        <v>6.6024780463145943E-2</v>
      </c>
      <c r="G9" s="81">
        <v>8.3990380514425522E-4</v>
      </c>
      <c r="H9" s="51">
        <v>4.4176877093314117E-2</v>
      </c>
      <c r="I9" s="51">
        <v>0.15839102848806827</v>
      </c>
      <c r="J9" s="51">
        <v>0.73659219061347347</v>
      </c>
      <c r="K9" s="100">
        <v>0.06</v>
      </c>
      <c r="L9" s="100">
        <v>0</v>
      </c>
      <c r="M9" s="104">
        <v>0</v>
      </c>
      <c r="N9" s="100">
        <v>3.4999999999999996E-2</v>
      </c>
      <c r="O9" s="107">
        <v>0.01</v>
      </c>
      <c r="P9" s="107">
        <v>0.03</v>
      </c>
      <c r="Q9" s="107">
        <v>0.91500000000000004</v>
      </c>
      <c r="R9" s="133">
        <v>0.01</v>
      </c>
      <c r="S9" s="81">
        <v>0.5</v>
      </c>
      <c r="T9" s="51">
        <v>0.45</v>
      </c>
      <c r="U9" s="100">
        <v>0</v>
      </c>
      <c r="V9" s="104">
        <v>4.9999999999999989E-2</v>
      </c>
      <c r="W9" s="106">
        <v>0.27</v>
      </c>
      <c r="Y9" s="144"/>
      <c r="AG9" s="56"/>
      <c r="AH9" s="4"/>
      <c r="AL9" s="56"/>
      <c r="AM9" s="56"/>
      <c r="AN9" s="56"/>
      <c r="AS9" s="4"/>
      <c r="AV9" s="5"/>
      <c r="AW9" s="5"/>
      <c r="AX9" s="5"/>
      <c r="AY9" s="5"/>
      <c r="BA9" s="5"/>
      <c r="BB9" s="5"/>
      <c r="BD9" s="4"/>
      <c r="BE9" s="4"/>
      <c r="BF9" s="4"/>
      <c r="BG9" s="4"/>
      <c r="BH9" s="4"/>
      <c r="BI9" s="4"/>
      <c r="BJ9" s="4"/>
      <c r="BL9" s="5"/>
      <c r="BM9" s="3"/>
      <c r="BN9" s="3"/>
      <c r="BO9" s="3"/>
      <c r="BP9" s="3"/>
      <c r="BQ9" s="3"/>
      <c r="BS9" s="4"/>
      <c r="BT9" s="4"/>
      <c r="BU9" s="4"/>
      <c r="BV9" s="4"/>
      <c r="BX9" s="5"/>
      <c r="BY9" s="5"/>
    </row>
    <row r="10" spans="1:77">
      <c r="A10" s="22" t="s">
        <v>52</v>
      </c>
      <c r="B10" s="102">
        <v>0.36453225929620459</v>
      </c>
      <c r="C10" s="100">
        <v>0.34932630868811437</v>
      </c>
      <c r="D10" s="99">
        <v>0.15</v>
      </c>
      <c r="E10" s="98">
        <v>0.05</v>
      </c>
      <c r="F10" s="100">
        <v>8.614143201568096E-2</v>
      </c>
      <c r="G10" s="81">
        <v>8.9921007994119076E-3</v>
      </c>
      <c r="H10" s="51">
        <v>5.3669695979320382E-3</v>
      </c>
      <c r="I10" s="51">
        <v>0.12512731995588533</v>
      </c>
      <c r="J10" s="51">
        <v>0.76734205765543051</v>
      </c>
      <c r="K10" s="100">
        <v>0.06</v>
      </c>
      <c r="L10" s="100">
        <v>0</v>
      </c>
      <c r="M10" s="104">
        <v>3.3171551991339983E-2</v>
      </c>
      <c r="N10" s="100">
        <v>4.5000000000000005E-2</v>
      </c>
      <c r="O10" s="107">
        <v>0.01</v>
      </c>
      <c r="P10" s="107">
        <v>0.03</v>
      </c>
      <c r="Q10" s="107">
        <v>0.90500000000000003</v>
      </c>
      <c r="R10" s="133">
        <v>0.01</v>
      </c>
      <c r="S10" s="81">
        <v>0.69</v>
      </c>
      <c r="T10" s="51">
        <v>0.15500000000000003</v>
      </c>
      <c r="U10" s="100">
        <v>6.2000000000000013E-2</v>
      </c>
      <c r="V10" s="104">
        <v>9.3000000000000027E-2</v>
      </c>
      <c r="W10" s="106">
        <v>0.27</v>
      </c>
      <c r="Y10" s="144"/>
      <c r="AG10" s="54"/>
      <c r="AH10" s="4"/>
      <c r="AL10" s="54"/>
      <c r="AM10" s="54"/>
      <c r="AN10" s="54"/>
      <c r="AS10" s="4"/>
      <c r="AV10" s="5"/>
      <c r="AW10" s="5"/>
      <c r="AX10" s="5"/>
      <c r="AY10" s="5"/>
      <c r="BA10" s="5"/>
      <c r="BB10" s="5"/>
      <c r="BC10" s="5"/>
      <c r="BD10" s="4"/>
      <c r="BE10" s="4"/>
      <c r="BF10" s="4"/>
      <c r="BG10" s="4"/>
      <c r="BH10" s="4"/>
      <c r="BI10" s="4"/>
      <c r="BJ10" s="4"/>
      <c r="BL10" s="5"/>
      <c r="BM10" s="3"/>
      <c r="BN10" s="3"/>
      <c r="BO10" s="3"/>
      <c r="BP10" s="3"/>
      <c r="BQ10" s="3"/>
      <c r="BS10" s="4"/>
      <c r="BT10" s="4"/>
      <c r="BU10" s="4"/>
      <c r="BV10" s="4"/>
      <c r="BX10" s="5"/>
      <c r="BY10" s="5"/>
    </row>
    <row r="11" spans="1:77">
      <c r="A11" s="22" t="s">
        <v>51</v>
      </c>
      <c r="B11" s="102">
        <v>0.34765608865507974</v>
      </c>
      <c r="C11" s="100">
        <v>0.3673083764996487</v>
      </c>
      <c r="D11" s="99">
        <v>0.15</v>
      </c>
      <c r="E11" s="98">
        <v>0.05</v>
      </c>
      <c r="F11" s="100">
        <v>8.5035534845271599E-2</v>
      </c>
      <c r="G11" s="81">
        <v>4.4900363991633351E-2</v>
      </c>
      <c r="H11" s="51">
        <v>2.8730305838739572E-2</v>
      </c>
      <c r="I11" s="51">
        <v>0.28916821802875581</v>
      </c>
      <c r="J11" s="51">
        <v>0.57720111214087122</v>
      </c>
      <c r="K11" s="100">
        <v>0.06</v>
      </c>
      <c r="L11" s="100">
        <v>0</v>
      </c>
      <c r="M11" s="104">
        <v>0</v>
      </c>
      <c r="N11" s="100">
        <v>3.4999999999999996E-2</v>
      </c>
      <c r="O11" s="107">
        <v>0.01</v>
      </c>
      <c r="P11" s="107">
        <v>0.03</v>
      </c>
      <c r="Q11" s="107">
        <v>0.91500000000000004</v>
      </c>
      <c r="R11" s="133">
        <v>0.01</v>
      </c>
      <c r="S11" s="81">
        <v>0.69</v>
      </c>
      <c r="T11" s="51">
        <v>0.13020000000000001</v>
      </c>
      <c r="U11" s="100">
        <v>0</v>
      </c>
      <c r="V11" s="104">
        <v>0.17980000000000004</v>
      </c>
      <c r="W11" s="106">
        <v>0.27</v>
      </c>
      <c r="Y11" s="144"/>
      <c r="AG11" s="54"/>
      <c r="AH11" s="4"/>
      <c r="AL11" s="54"/>
      <c r="AM11" s="54"/>
      <c r="AN11" s="54"/>
      <c r="AS11" s="4"/>
      <c r="AV11" s="5"/>
      <c r="AW11" s="5"/>
      <c r="AX11" s="5"/>
      <c r="AY11" s="5"/>
      <c r="BA11" s="5"/>
      <c r="BB11" s="5"/>
      <c r="BD11" s="4"/>
      <c r="BE11" s="4"/>
      <c r="BF11" s="4"/>
      <c r="BG11" s="4"/>
      <c r="BH11" s="4"/>
      <c r="BI11" s="4"/>
      <c r="BJ11" s="4"/>
      <c r="BL11" s="5"/>
      <c r="BM11" s="3"/>
      <c r="BN11" s="3"/>
      <c r="BO11" s="3"/>
      <c r="BP11" s="3"/>
      <c r="BQ11" s="3"/>
      <c r="BS11" s="4"/>
      <c r="BT11" s="4"/>
      <c r="BU11" s="4"/>
      <c r="BV11" s="4"/>
      <c r="BX11" s="5"/>
      <c r="BY11" s="5"/>
    </row>
    <row r="12" spans="1:77">
      <c r="A12" s="22" t="s">
        <v>50</v>
      </c>
      <c r="B12" s="102">
        <v>0.28579602890178052</v>
      </c>
      <c r="C12" s="100">
        <v>0.43322213223038836</v>
      </c>
      <c r="D12" s="99">
        <v>0.15</v>
      </c>
      <c r="E12" s="98">
        <v>0.05</v>
      </c>
      <c r="F12" s="100">
        <v>8.0981838867831113E-2</v>
      </c>
      <c r="G12" s="81">
        <v>4.2643781993375512E-2</v>
      </c>
      <c r="H12" s="51">
        <v>7.2116832279433912E-2</v>
      </c>
      <c r="I12" s="51">
        <v>4.2643781993375512E-2</v>
      </c>
      <c r="J12" s="51">
        <v>0.78259560373381509</v>
      </c>
      <c r="K12" s="100">
        <v>0.06</v>
      </c>
      <c r="L12" s="100">
        <v>0</v>
      </c>
      <c r="M12" s="104">
        <v>0</v>
      </c>
      <c r="N12" s="100">
        <v>3.4999999999999996E-2</v>
      </c>
      <c r="O12" s="107">
        <v>0.01</v>
      </c>
      <c r="P12" s="107">
        <v>0.03</v>
      </c>
      <c r="Q12" s="107">
        <v>0.91500000000000004</v>
      </c>
      <c r="R12" s="133">
        <v>0.01</v>
      </c>
      <c r="S12" s="81">
        <v>0.69</v>
      </c>
      <c r="T12" s="51">
        <v>0.13020000000000001</v>
      </c>
      <c r="U12" s="100">
        <v>0</v>
      </c>
      <c r="V12" s="104">
        <v>0.17980000000000004</v>
      </c>
      <c r="W12" s="106">
        <v>0.27</v>
      </c>
      <c r="Y12" s="144"/>
      <c r="AG12" s="54"/>
      <c r="AH12" s="4"/>
      <c r="AL12" s="54"/>
      <c r="AM12" s="54"/>
      <c r="AN12" s="54"/>
      <c r="AS12" s="4"/>
      <c r="AV12" s="5"/>
      <c r="AW12" s="5"/>
      <c r="AX12" s="5"/>
      <c r="AY12" s="5"/>
      <c r="BA12" s="5"/>
      <c r="BB12" s="5"/>
      <c r="BD12" s="4"/>
      <c r="BE12" s="4"/>
      <c r="BF12" s="4"/>
      <c r="BG12" s="4"/>
      <c r="BH12" s="4"/>
      <c r="BI12" s="4"/>
      <c r="BJ12" s="4"/>
      <c r="BL12" s="5"/>
      <c r="BM12" s="3"/>
      <c r="BN12" s="3"/>
      <c r="BO12" s="3"/>
      <c r="BP12" s="3"/>
      <c r="BQ12" s="3"/>
      <c r="BS12" s="4"/>
      <c r="BT12" s="4"/>
      <c r="BU12" s="4"/>
      <c r="BV12" s="4"/>
      <c r="BX12" s="5"/>
      <c r="BY12" s="5"/>
    </row>
    <row r="13" spans="1:77">
      <c r="A13" s="22" t="s">
        <v>49</v>
      </c>
      <c r="B13" s="102">
        <v>0.32352395791665273</v>
      </c>
      <c r="C13" s="100">
        <v>0.39302188820814837</v>
      </c>
      <c r="D13" s="99">
        <v>0.15</v>
      </c>
      <c r="E13" s="98">
        <v>0.05</v>
      </c>
      <c r="F13" s="100">
        <v>8.3454153875198875E-2</v>
      </c>
      <c r="G13" s="81">
        <v>3.0606060606060581E-2</v>
      </c>
      <c r="H13" s="51">
        <v>2.0202020202020204E-2</v>
      </c>
      <c r="I13" s="51">
        <v>3.0606060606060581E-2</v>
      </c>
      <c r="J13" s="51">
        <v>0.85858585858585856</v>
      </c>
      <c r="K13" s="100">
        <v>0.06</v>
      </c>
      <c r="L13" s="100">
        <v>0</v>
      </c>
      <c r="M13" s="104">
        <v>0</v>
      </c>
      <c r="N13" s="100">
        <v>3.4999999999999996E-2</v>
      </c>
      <c r="O13" s="107">
        <v>0.01</v>
      </c>
      <c r="P13" s="107">
        <v>0.03</v>
      </c>
      <c r="Q13" s="107">
        <v>0.91500000000000004</v>
      </c>
      <c r="R13" s="133">
        <v>0.01</v>
      </c>
      <c r="S13" s="81">
        <v>0.69</v>
      </c>
      <c r="T13" s="51">
        <v>0.13020000000000001</v>
      </c>
      <c r="U13" s="100">
        <v>0</v>
      </c>
      <c r="V13" s="104">
        <v>0.17980000000000004</v>
      </c>
      <c r="W13" s="106">
        <v>0.27</v>
      </c>
      <c r="Y13" s="144"/>
      <c r="AG13" s="56"/>
      <c r="AH13" s="4"/>
      <c r="AL13" s="56"/>
      <c r="AM13" s="56"/>
      <c r="AN13" s="56"/>
      <c r="AS13" s="4"/>
      <c r="AV13" s="5"/>
      <c r="AW13" s="5"/>
      <c r="AX13" s="5"/>
      <c r="AY13" s="5"/>
      <c r="BA13" s="5"/>
      <c r="BB13" s="5"/>
      <c r="BD13" s="4"/>
      <c r="BE13" s="4"/>
      <c r="BF13" s="4"/>
      <c r="BG13" s="4"/>
      <c r="BH13" s="4"/>
      <c r="BI13" s="4"/>
      <c r="BJ13" s="4"/>
      <c r="BL13" s="5"/>
      <c r="BM13" s="3"/>
      <c r="BN13" s="3"/>
      <c r="BO13" s="3"/>
      <c r="BP13" s="3"/>
      <c r="BQ13" s="3"/>
      <c r="BS13" s="4"/>
      <c r="BT13" s="4"/>
      <c r="BU13" s="4"/>
      <c r="BV13" s="4"/>
      <c r="BX13" s="5"/>
      <c r="BY13" s="5"/>
    </row>
    <row r="14" spans="1:77">
      <c r="A14" s="22" t="s">
        <v>48</v>
      </c>
      <c r="B14" s="102">
        <v>0.35939140078322662</v>
      </c>
      <c r="C14" s="100">
        <v>0.35480404817983313</v>
      </c>
      <c r="D14" s="99">
        <v>0.15</v>
      </c>
      <c r="E14" s="98">
        <v>0.05</v>
      </c>
      <c r="F14" s="100">
        <v>8.5804551036940263E-2</v>
      </c>
      <c r="G14" s="81">
        <v>0</v>
      </c>
      <c r="H14" s="51">
        <v>4.5941807044410417E-3</v>
      </c>
      <c r="I14" s="51">
        <v>0</v>
      </c>
      <c r="J14" s="51">
        <v>0.97540581929555892</v>
      </c>
      <c r="K14" s="100">
        <v>0.02</v>
      </c>
      <c r="L14" s="100">
        <v>0</v>
      </c>
      <c r="M14" s="104">
        <v>0</v>
      </c>
      <c r="N14" s="100">
        <v>3.4999999999999996E-2</v>
      </c>
      <c r="O14" s="107">
        <v>0.01</v>
      </c>
      <c r="P14" s="107">
        <v>0.03</v>
      </c>
      <c r="Q14" s="107">
        <v>0.91500000000000004</v>
      </c>
      <c r="R14" s="133">
        <v>0.01</v>
      </c>
      <c r="S14" s="81">
        <v>0.69</v>
      </c>
      <c r="T14" s="51">
        <v>0.13020000000000001</v>
      </c>
      <c r="U14" s="100">
        <v>0</v>
      </c>
      <c r="V14" s="104">
        <v>0.17980000000000004</v>
      </c>
      <c r="W14" s="106">
        <v>0.27</v>
      </c>
      <c r="Y14" s="144"/>
      <c r="AG14" s="56"/>
      <c r="AH14" s="4"/>
      <c r="AL14" s="56"/>
      <c r="AM14" s="56"/>
      <c r="AN14" s="56"/>
      <c r="AS14" s="4"/>
      <c r="AV14" s="5"/>
      <c r="AW14" s="5"/>
      <c r="AX14" s="5"/>
      <c r="AY14" s="5"/>
      <c r="BA14" s="5"/>
      <c r="BB14" s="5"/>
      <c r="BD14" s="4"/>
      <c r="BE14" s="4"/>
      <c r="BF14" s="4"/>
      <c r="BG14" s="4"/>
      <c r="BH14" s="4"/>
      <c r="BI14" s="4"/>
      <c r="BJ14" s="4"/>
      <c r="BL14" s="5"/>
      <c r="BM14" s="3"/>
      <c r="BN14" s="3"/>
      <c r="BO14" s="3"/>
      <c r="BP14" s="3"/>
      <c r="BQ14" s="3"/>
      <c r="BS14" s="4"/>
      <c r="BT14" s="4"/>
      <c r="BU14" s="4"/>
      <c r="BV14" s="4"/>
      <c r="BX14" s="5"/>
      <c r="BY14" s="5"/>
    </row>
    <row r="15" spans="1:77">
      <c r="A15" s="22" t="s">
        <v>47</v>
      </c>
      <c r="B15" s="102">
        <v>0.3514710540430584</v>
      </c>
      <c r="C15" s="100">
        <v>0.36324341604362453</v>
      </c>
      <c r="D15" s="99">
        <v>0.15</v>
      </c>
      <c r="E15" s="98">
        <v>0.05</v>
      </c>
      <c r="F15" s="100">
        <v>8.5285529913317087E-2</v>
      </c>
      <c r="G15" s="81">
        <v>4.4154442786160876E-4</v>
      </c>
      <c r="H15" s="51">
        <v>2.9727606076479833E-2</v>
      </c>
      <c r="I15" s="51">
        <v>3.5134058078638091E-3</v>
      </c>
      <c r="J15" s="51">
        <v>0.91631744368779466</v>
      </c>
      <c r="K15" s="100">
        <v>0.05</v>
      </c>
      <c r="L15" s="100">
        <v>0</v>
      </c>
      <c r="M15" s="104">
        <v>0</v>
      </c>
      <c r="N15" s="100">
        <v>3.4999999999999996E-2</v>
      </c>
      <c r="O15" s="107">
        <v>0.01</v>
      </c>
      <c r="P15" s="107">
        <v>0.03</v>
      </c>
      <c r="Q15" s="107">
        <v>0.91500000000000004</v>
      </c>
      <c r="R15" s="133">
        <v>0.01</v>
      </c>
      <c r="S15" s="81">
        <v>0.69</v>
      </c>
      <c r="T15" s="51">
        <v>0.13020000000000001</v>
      </c>
      <c r="U15" s="100">
        <v>0</v>
      </c>
      <c r="V15" s="104">
        <v>0.17980000000000004</v>
      </c>
      <c r="W15" s="106">
        <v>0.27</v>
      </c>
      <c r="Y15" s="144"/>
      <c r="AG15" s="56"/>
      <c r="AH15" s="4"/>
      <c r="AK15" s="57"/>
      <c r="AL15" s="56"/>
      <c r="AM15" s="56"/>
      <c r="AN15" s="56"/>
      <c r="AS15" s="4"/>
      <c r="AV15" s="5"/>
      <c r="AW15" s="5"/>
      <c r="AX15" s="5"/>
      <c r="AY15" s="5"/>
      <c r="BA15" s="5"/>
      <c r="BB15" s="5"/>
      <c r="BD15" s="4"/>
      <c r="BE15" s="4"/>
      <c r="BF15" s="4"/>
      <c r="BG15" s="4"/>
      <c r="BH15" s="4"/>
      <c r="BI15" s="4"/>
      <c r="BJ15" s="4"/>
      <c r="BL15" s="5"/>
      <c r="BM15" s="3"/>
      <c r="BN15" s="3"/>
      <c r="BO15" s="3"/>
      <c r="BP15" s="3"/>
      <c r="BQ15" s="3"/>
      <c r="BS15" s="4"/>
      <c r="BT15" s="4"/>
      <c r="BU15" s="4"/>
      <c r="BV15" s="4"/>
      <c r="BX15" s="5"/>
      <c r="BY15" s="5"/>
    </row>
    <row r="16" spans="1:77">
      <c r="A16" s="22" t="s">
        <v>46</v>
      </c>
      <c r="B16" s="102">
        <v>0.33971010707756594</v>
      </c>
      <c r="C16" s="100">
        <v>0.33971010707756594</v>
      </c>
      <c r="D16" s="99">
        <v>0.15</v>
      </c>
      <c r="E16" s="98">
        <v>0.05</v>
      </c>
      <c r="F16" s="100">
        <v>0.12057978584486813</v>
      </c>
      <c r="G16" s="81">
        <v>0.52877618689930894</v>
      </c>
      <c r="H16" s="51">
        <v>6.3531839622641514E-2</v>
      </c>
      <c r="I16" s="51">
        <v>3.423931175298206E-2</v>
      </c>
      <c r="J16" s="51">
        <v>8.3452661725067379E-2</v>
      </c>
      <c r="K16" s="100">
        <v>0.29000000000000004</v>
      </c>
      <c r="L16" s="100">
        <v>0</v>
      </c>
      <c r="M16" s="104">
        <v>0</v>
      </c>
      <c r="N16" s="100">
        <v>0</v>
      </c>
      <c r="O16" s="107">
        <v>0.01</v>
      </c>
      <c r="P16" s="107">
        <v>0.03</v>
      </c>
      <c r="Q16" s="107">
        <v>0.95</v>
      </c>
      <c r="R16" s="133">
        <v>0.01</v>
      </c>
      <c r="S16" s="81">
        <v>0.69</v>
      </c>
      <c r="T16" s="51">
        <v>0</v>
      </c>
      <c r="U16" s="100">
        <v>0</v>
      </c>
      <c r="V16" s="104">
        <v>0.31000000000000005</v>
      </c>
      <c r="W16" s="106">
        <v>0.24</v>
      </c>
      <c r="Y16" s="144"/>
      <c r="AF16" s="4"/>
      <c r="AG16" s="54"/>
      <c r="AH16" s="4"/>
      <c r="AS16" s="4"/>
      <c r="AV16" s="5"/>
      <c r="AW16" s="5"/>
      <c r="AX16" s="5"/>
      <c r="AY16" s="5"/>
      <c r="BA16" s="5"/>
      <c r="BB16" s="5"/>
      <c r="BD16" s="4"/>
      <c r="BE16" s="4"/>
      <c r="BF16" s="4"/>
      <c r="BG16" s="4"/>
      <c r="BH16" s="4"/>
      <c r="BI16" s="4"/>
      <c r="BJ16" s="4"/>
      <c r="BL16" s="5"/>
      <c r="BM16" s="3"/>
      <c r="BN16" s="3"/>
      <c r="BO16" s="3"/>
      <c r="BP16" s="3"/>
      <c r="BQ16" s="3"/>
      <c r="BS16" s="4"/>
      <c r="BT16" s="4"/>
      <c r="BU16" s="4"/>
      <c r="BV16" s="4"/>
      <c r="BX16" s="5"/>
      <c r="BY16" s="5"/>
    </row>
    <row r="17" spans="1:84">
      <c r="A17" s="22" t="s">
        <v>45</v>
      </c>
      <c r="B17" s="102">
        <v>0.40909090909090912</v>
      </c>
      <c r="C17" s="100">
        <v>0.27272727272727276</v>
      </c>
      <c r="D17" s="99">
        <v>0.15</v>
      </c>
      <c r="E17" s="98">
        <v>0.05</v>
      </c>
      <c r="F17" s="100">
        <v>0.11818181818181818</v>
      </c>
      <c r="G17" s="81">
        <v>0</v>
      </c>
      <c r="H17" s="51">
        <v>0</v>
      </c>
      <c r="I17" s="51">
        <v>0.55555555555555558</v>
      </c>
      <c r="J17" s="51">
        <v>0.44444444444444442</v>
      </c>
      <c r="K17" s="100">
        <v>0</v>
      </c>
      <c r="L17" s="100">
        <v>0</v>
      </c>
      <c r="M17" s="104">
        <v>0</v>
      </c>
      <c r="N17" s="100">
        <v>0</v>
      </c>
      <c r="O17" s="107">
        <v>0.01</v>
      </c>
      <c r="P17" s="107">
        <v>0.03</v>
      </c>
      <c r="Q17" s="107">
        <v>0.76</v>
      </c>
      <c r="R17" s="133">
        <v>0.2</v>
      </c>
      <c r="S17" s="81">
        <v>0.60309496596537226</v>
      </c>
      <c r="T17" s="51">
        <v>0</v>
      </c>
      <c r="U17" s="100">
        <v>0.35721453063116498</v>
      </c>
      <c r="V17" s="104">
        <v>3.9690503403462751E-2</v>
      </c>
      <c r="W17" s="106">
        <v>0.05</v>
      </c>
      <c r="Y17" s="144"/>
      <c r="AF17" s="4"/>
      <c r="AG17" s="54"/>
      <c r="AH17" s="4"/>
      <c r="AS17" s="4"/>
      <c r="AV17" s="5"/>
      <c r="AW17" s="5"/>
      <c r="AX17" s="5"/>
      <c r="AY17" s="5"/>
      <c r="BA17" s="5"/>
      <c r="BB17" s="5"/>
      <c r="BD17" s="4"/>
      <c r="BE17" s="4"/>
      <c r="BF17" s="4"/>
      <c r="BG17" s="4"/>
      <c r="BH17" s="4"/>
      <c r="BI17" s="4"/>
      <c r="BJ17" s="4"/>
      <c r="BL17" s="5"/>
      <c r="BM17" s="3"/>
      <c r="BN17" s="3"/>
      <c r="BO17" s="3"/>
      <c r="BP17" s="3"/>
      <c r="BQ17" s="3"/>
      <c r="BS17" s="4"/>
      <c r="BT17" s="4"/>
      <c r="BU17" s="4"/>
      <c r="BV17" s="4"/>
      <c r="BX17" s="5"/>
      <c r="BY17" s="5"/>
    </row>
    <row r="18" spans="1:84">
      <c r="A18" s="22" t="s">
        <v>44</v>
      </c>
      <c r="B18" s="102">
        <v>0.40909090909090912</v>
      </c>
      <c r="C18" s="100">
        <v>0.27272727272727276</v>
      </c>
      <c r="D18" s="99">
        <v>0.15</v>
      </c>
      <c r="E18" s="98">
        <v>0.05</v>
      </c>
      <c r="F18" s="100">
        <v>0.11818181818181818</v>
      </c>
      <c r="G18" s="81">
        <v>0</v>
      </c>
      <c r="H18" s="51">
        <v>0</v>
      </c>
      <c r="I18" s="51">
        <v>0.97521758091734767</v>
      </c>
      <c r="J18" s="51">
        <v>2.4156696183090312E-2</v>
      </c>
      <c r="K18" s="100">
        <v>6.2572289956199401E-4</v>
      </c>
      <c r="L18" s="100">
        <v>0</v>
      </c>
      <c r="M18" s="104">
        <v>0</v>
      </c>
      <c r="N18" s="100">
        <v>0.81</v>
      </c>
      <c r="O18" s="107">
        <v>0</v>
      </c>
      <c r="P18" s="107">
        <v>0</v>
      </c>
      <c r="Q18" s="107">
        <v>0.17999999999999994</v>
      </c>
      <c r="R18" s="133">
        <v>0.01</v>
      </c>
      <c r="S18" s="81">
        <v>0.60309496596537226</v>
      </c>
      <c r="T18" s="51">
        <v>0.35721453063116498</v>
      </c>
      <c r="U18" s="100">
        <v>0</v>
      </c>
      <c r="V18" s="104">
        <v>3.9690503403462751E-2</v>
      </c>
      <c r="W18" s="106">
        <v>0.05</v>
      </c>
      <c r="Y18" s="144"/>
      <c r="AF18" s="4"/>
      <c r="AG18" s="54"/>
      <c r="AH18" s="4"/>
      <c r="AS18" s="4"/>
      <c r="AV18" s="5"/>
      <c r="AW18" s="5"/>
      <c r="AX18" s="5"/>
      <c r="AY18" s="5"/>
      <c r="BA18" s="5"/>
      <c r="BB18" s="5"/>
      <c r="BD18" s="4"/>
      <c r="BE18" s="4"/>
      <c r="BF18" s="4"/>
      <c r="BG18" s="4"/>
      <c r="BH18" s="4"/>
      <c r="BI18" s="4"/>
      <c r="BJ18" s="4"/>
      <c r="BL18" s="5"/>
      <c r="BM18" s="3"/>
      <c r="BN18" s="3"/>
      <c r="BO18" s="3"/>
      <c r="BP18" s="3"/>
      <c r="BQ18" s="3"/>
      <c r="BS18" s="4"/>
      <c r="BT18" s="4"/>
      <c r="BU18" s="4"/>
      <c r="BV18" s="4"/>
      <c r="BX18" s="5"/>
      <c r="BY18" s="5"/>
    </row>
    <row r="19" spans="1:84">
      <c r="A19" s="22" t="s">
        <v>43</v>
      </c>
      <c r="B19" s="102">
        <v>0.34375</v>
      </c>
      <c r="C19" s="100">
        <v>0.34375</v>
      </c>
      <c r="D19" s="99">
        <v>0.15</v>
      </c>
      <c r="E19" s="98">
        <v>0.05</v>
      </c>
      <c r="F19" s="100">
        <v>0.1125</v>
      </c>
      <c r="G19" s="81">
        <v>3.6795590398689036E-2</v>
      </c>
      <c r="H19" s="51">
        <v>5.5899021123132407E-2</v>
      </c>
      <c r="I19" s="51">
        <v>0.21770724319224347</v>
      </c>
      <c r="J19" s="51">
        <v>0.57959814528593512</v>
      </c>
      <c r="K19" s="100">
        <v>0.11</v>
      </c>
      <c r="L19" s="100">
        <v>0</v>
      </c>
      <c r="M19" s="104">
        <v>0</v>
      </c>
      <c r="N19" s="100">
        <v>0</v>
      </c>
      <c r="O19" s="107">
        <v>0</v>
      </c>
      <c r="P19" s="107">
        <v>0</v>
      </c>
      <c r="Q19" s="107">
        <v>0.99</v>
      </c>
      <c r="R19" s="133">
        <v>0.01</v>
      </c>
      <c r="S19" s="81">
        <v>0.9</v>
      </c>
      <c r="T19" s="51">
        <v>0</v>
      </c>
      <c r="U19" s="100">
        <v>0</v>
      </c>
      <c r="V19" s="104">
        <v>9.9999999999999978E-2</v>
      </c>
      <c r="W19" s="106">
        <v>0.05</v>
      </c>
      <c r="Y19" s="144"/>
      <c r="AF19" s="4"/>
      <c r="AG19" s="54"/>
      <c r="AH19" s="4"/>
      <c r="AS19" s="4"/>
      <c r="AV19" s="5"/>
      <c r="AW19" s="5"/>
      <c r="AX19" s="5"/>
      <c r="AY19" s="5"/>
      <c r="BA19" s="5"/>
      <c r="BB19" s="5"/>
      <c r="BD19" s="4"/>
      <c r="BE19" s="4"/>
      <c r="BF19" s="4"/>
      <c r="BG19" s="4"/>
      <c r="BH19" s="4"/>
      <c r="BI19" s="4"/>
      <c r="BJ19" s="4"/>
      <c r="BL19" s="5"/>
      <c r="BM19" s="3"/>
      <c r="BN19" s="3"/>
      <c r="BO19" s="3"/>
      <c r="BP19" s="3"/>
      <c r="BQ19" s="3"/>
      <c r="BS19" s="4"/>
      <c r="BT19" s="4"/>
      <c r="BU19" s="4"/>
      <c r="BV19" s="4"/>
      <c r="BX19" s="5"/>
      <c r="BY19" s="5"/>
    </row>
    <row r="20" spans="1:84">
      <c r="A20" s="22" t="s">
        <v>42</v>
      </c>
      <c r="B20" s="102">
        <v>0.19999999999999998</v>
      </c>
      <c r="C20" s="100">
        <v>0.5</v>
      </c>
      <c r="D20" s="99">
        <v>0.15</v>
      </c>
      <c r="E20" s="98">
        <v>0.05</v>
      </c>
      <c r="F20" s="100">
        <v>0.1</v>
      </c>
      <c r="G20" s="81">
        <v>0.8899999999999999</v>
      </c>
      <c r="H20" s="51">
        <v>0</v>
      </c>
      <c r="I20" s="51">
        <v>0</v>
      </c>
      <c r="J20" s="51">
        <v>0</v>
      </c>
      <c r="K20" s="100">
        <v>0.11</v>
      </c>
      <c r="L20" s="100">
        <v>0</v>
      </c>
      <c r="M20" s="104">
        <v>0</v>
      </c>
      <c r="N20" s="100">
        <v>0</v>
      </c>
      <c r="O20" s="107">
        <v>0</v>
      </c>
      <c r="P20" s="107">
        <v>0</v>
      </c>
      <c r="Q20" s="107">
        <v>0.99</v>
      </c>
      <c r="R20" s="133">
        <v>0.01</v>
      </c>
      <c r="S20" s="81">
        <v>0.9</v>
      </c>
      <c r="T20" s="51">
        <v>4.8999999999999988E-2</v>
      </c>
      <c r="U20" s="100">
        <v>0</v>
      </c>
      <c r="V20" s="104">
        <v>5.099999999999999E-2</v>
      </c>
      <c r="W20" s="106">
        <v>0.05</v>
      </c>
      <c r="Y20" s="144"/>
      <c r="AF20" s="4"/>
      <c r="AG20" s="54"/>
      <c r="AH20" s="4"/>
      <c r="AS20" s="4"/>
      <c r="AV20" s="5"/>
      <c r="AW20" s="5"/>
      <c r="AX20" s="5"/>
      <c r="AY20" s="5"/>
      <c r="BA20" s="5"/>
      <c r="BB20" s="5"/>
      <c r="BD20" s="4"/>
      <c r="BE20" s="4"/>
      <c r="BF20" s="4"/>
      <c r="BG20" s="4"/>
      <c r="BH20" s="4"/>
      <c r="BI20" s="4"/>
      <c r="BJ20" s="4"/>
      <c r="BL20" s="5"/>
      <c r="BM20" s="3"/>
      <c r="BN20" s="3"/>
      <c r="BO20" s="3"/>
      <c r="BP20" s="3"/>
      <c r="BQ20" s="3"/>
      <c r="BS20" s="4"/>
      <c r="BT20" s="4"/>
      <c r="BU20" s="4"/>
      <c r="BV20" s="4"/>
      <c r="BX20" s="5"/>
      <c r="BY20" s="5"/>
    </row>
    <row r="21" spans="1:84">
      <c r="A21" s="22" t="s">
        <v>41</v>
      </c>
      <c r="B21" s="102">
        <v>0.28140562093583421</v>
      </c>
      <c r="C21" s="100">
        <v>0.41151562941757147</v>
      </c>
      <c r="D21" s="99">
        <v>0.15</v>
      </c>
      <c r="E21" s="98">
        <v>0.05</v>
      </c>
      <c r="F21" s="100">
        <v>0.10707874964659428</v>
      </c>
      <c r="G21" s="81">
        <v>5.9140864142411681E-2</v>
      </c>
      <c r="H21" s="51">
        <v>3.1772929464096589E-3</v>
      </c>
      <c r="I21" s="51">
        <v>0.81261443910030973</v>
      </c>
      <c r="J21" s="51">
        <v>6.5251985406533722E-2</v>
      </c>
      <c r="K21" s="100">
        <v>6.0792339302962725E-2</v>
      </c>
      <c r="L21" s="100">
        <v>0</v>
      </c>
      <c r="M21" s="104">
        <v>0</v>
      </c>
      <c r="N21" s="100">
        <v>0</v>
      </c>
      <c r="O21" s="107">
        <v>0</v>
      </c>
      <c r="P21" s="107">
        <v>0</v>
      </c>
      <c r="Q21" s="107">
        <v>0.99</v>
      </c>
      <c r="R21" s="133">
        <v>0.01</v>
      </c>
      <c r="S21" s="81">
        <v>0.14523248959658794</v>
      </c>
      <c r="T21" s="51">
        <v>0.5449927111357511</v>
      </c>
      <c r="U21" s="100">
        <v>0.24922005358591084</v>
      </c>
      <c r="V21" s="104">
        <v>6.0554745681750122E-2</v>
      </c>
      <c r="W21" s="106">
        <v>0.05</v>
      </c>
      <c r="Y21" s="144"/>
      <c r="AF21" s="4"/>
      <c r="AG21" s="54"/>
      <c r="AH21" s="4"/>
      <c r="AS21" s="4"/>
      <c r="AV21" s="5"/>
      <c r="AW21" s="5"/>
      <c r="AX21" s="5"/>
      <c r="AY21" s="5"/>
      <c r="BA21" s="5"/>
      <c r="BB21" s="5"/>
      <c r="BD21" s="4"/>
      <c r="BE21" s="4"/>
      <c r="BF21" s="4"/>
      <c r="BG21" s="4"/>
      <c r="BH21" s="4"/>
      <c r="BI21" s="4"/>
      <c r="BJ21" s="4"/>
      <c r="BL21" s="5"/>
      <c r="BM21" s="3"/>
      <c r="BN21" s="3"/>
      <c r="BO21" s="3"/>
      <c r="BP21" s="3"/>
      <c r="BQ21" s="3"/>
      <c r="BS21" s="4"/>
      <c r="BT21" s="4"/>
      <c r="BU21" s="4"/>
      <c r="BV21" s="4"/>
      <c r="BX21" s="5"/>
      <c r="BY21" s="5"/>
    </row>
    <row r="22" spans="1:84">
      <c r="A22" s="22" t="s">
        <v>40</v>
      </c>
      <c r="B22" s="102">
        <v>0.32937977320064799</v>
      </c>
      <c r="C22" s="100">
        <v>0.40257527835634754</v>
      </c>
      <c r="D22" s="99">
        <v>0.15</v>
      </c>
      <c r="E22" s="98">
        <v>0.05</v>
      </c>
      <c r="F22" s="100">
        <v>6.804494844300446E-2</v>
      </c>
      <c r="G22" s="81">
        <v>6.5814307244334725E-3</v>
      </c>
      <c r="H22" s="51">
        <v>2.2568732047599507E-3</v>
      </c>
      <c r="I22" s="51">
        <v>0.82651800847677026</v>
      </c>
      <c r="J22" s="51">
        <v>5.4643687594036386E-2</v>
      </c>
      <c r="K22" s="100">
        <v>0.11</v>
      </c>
      <c r="L22" s="100">
        <v>0</v>
      </c>
      <c r="M22" s="104">
        <v>0</v>
      </c>
      <c r="N22" s="100">
        <v>0</v>
      </c>
      <c r="O22" s="107">
        <v>0</v>
      </c>
      <c r="P22" s="107">
        <v>0</v>
      </c>
      <c r="Q22" s="107">
        <v>0.99</v>
      </c>
      <c r="R22" s="133">
        <v>0.01</v>
      </c>
      <c r="S22" s="81">
        <v>0.21110509406507394</v>
      </c>
      <c r="T22" s="51">
        <v>0.78889490593492606</v>
      </c>
      <c r="U22" s="100">
        <v>0</v>
      </c>
      <c r="V22" s="104">
        <v>0</v>
      </c>
      <c r="W22" s="106">
        <v>0.05</v>
      </c>
      <c r="Y22" s="144"/>
      <c r="AF22" s="4"/>
      <c r="AG22" s="54"/>
      <c r="AH22" s="4"/>
      <c r="AS22" s="4"/>
      <c r="AV22" s="5"/>
      <c r="AW22" s="5"/>
      <c r="AX22" s="5"/>
      <c r="AY22" s="5"/>
      <c r="BA22" s="5"/>
      <c r="BB22" s="5"/>
      <c r="BD22" s="4"/>
      <c r="BE22" s="4"/>
      <c r="BF22" s="4"/>
      <c r="BG22" s="4"/>
      <c r="BH22" s="4"/>
      <c r="BI22" s="4"/>
      <c r="BJ22" s="4"/>
      <c r="BL22" s="5"/>
      <c r="BM22" s="3"/>
      <c r="BN22" s="3"/>
      <c r="BO22" s="3"/>
      <c r="BP22" s="3"/>
      <c r="BQ22" s="3"/>
      <c r="BS22" s="4"/>
      <c r="BT22" s="4"/>
      <c r="BU22" s="4"/>
      <c r="BV22" s="4"/>
      <c r="BX22" s="5"/>
      <c r="BY22" s="5"/>
    </row>
    <row r="23" spans="1:84">
      <c r="A23" s="22" t="s">
        <v>39</v>
      </c>
      <c r="B23" s="102">
        <v>0.53658536585365846</v>
      </c>
      <c r="C23" s="100">
        <v>0.13414634146341459</v>
      </c>
      <c r="D23" s="99">
        <v>0.15</v>
      </c>
      <c r="E23" s="98">
        <v>0.05</v>
      </c>
      <c r="F23" s="100">
        <v>0.12926829268292683</v>
      </c>
      <c r="G23" s="81">
        <v>0.1035605332452514</v>
      </c>
      <c r="H23" s="51">
        <v>3.95732682572922E-4</v>
      </c>
      <c r="I23" s="51">
        <v>0.6128021887360503</v>
      </c>
      <c r="J23" s="51">
        <v>3.3241545336125444E-2</v>
      </c>
      <c r="K23" s="100">
        <v>0.25</v>
      </c>
      <c r="L23" s="100">
        <v>0</v>
      </c>
      <c r="M23" s="104">
        <v>0</v>
      </c>
      <c r="N23" s="100">
        <v>0</v>
      </c>
      <c r="O23" s="107">
        <v>0</v>
      </c>
      <c r="P23" s="107">
        <v>0</v>
      </c>
      <c r="Q23" s="107">
        <v>0.99</v>
      </c>
      <c r="R23" s="133">
        <v>0.01</v>
      </c>
      <c r="S23" s="81">
        <v>0.9</v>
      </c>
      <c r="T23" s="51">
        <v>0</v>
      </c>
      <c r="U23" s="100">
        <v>0</v>
      </c>
      <c r="V23" s="104">
        <v>9.9999999999999978E-2</v>
      </c>
      <c r="W23" s="106">
        <v>0.28999999999999998</v>
      </c>
      <c r="Y23" s="144"/>
      <c r="AF23" s="4"/>
      <c r="AG23" s="54"/>
      <c r="AH23" s="4"/>
      <c r="AS23" s="4"/>
      <c r="AV23" s="5"/>
      <c r="AW23" s="5"/>
      <c r="AX23" s="5"/>
      <c r="AY23" s="5"/>
      <c r="BA23" s="5"/>
      <c r="BB23" s="5"/>
      <c r="BD23" s="4"/>
      <c r="BE23" s="4"/>
      <c r="BF23" s="4"/>
      <c r="BG23" s="4"/>
      <c r="BH23" s="4"/>
      <c r="BI23" s="4"/>
      <c r="BJ23" s="4"/>
      <c r="BL23" s="5"/>
      <c r="BM23" s="3"/>
      <c r="BN23" s="3"/>
      <c r="BO23" s="3"/>
      <c r="BP23" s="3"/>
      <c r="BQ23" s="3"/>
      <c r="BS23" s="4"/>
      <c r="BT23" s="4"/>
      <c r="BU23" s="4"/>
      <c r="BV23" s="4"/>
      <c r="BX23" s="5"/>
      <c r="BY23" s="5"/>
    </row>
    <row r="24" spans="1:84">
      <c r="A24" s="22" t="s">
        <v>38</v>
      </c>
      <c r="B24" s="102">
        <v>0.19999999999999998</v>
      </c>
      <c r="C24" s="100">
        <v>0.5</v>
      </c>
      <c r="D24" s="99">
        <v>0.15</v>
      </c>
      <c r="E24" s="98">
        <v>0.05</v>
      </c>
      <c r="F24" s="100">
        <v>0.1</v>
      </c>
      <c r="G24" s="81">
        <v>0.41382553730184618</v>
      </c>
      <c r="H24" s="51">
        <v>0</v>
      </c>
      <c r="I24" s="51">
        <v>0.33508742076190967</v>
      </c>
      <c r="J24" s="51">
        <v>1.0870419362443355E-3</v>
      </c>
      <c r="K24" s="100">
        <v>0.25</v>
      </c>
      <c r="L24" s="100">
        <v>0</v>
      </c>
      <c r="M24" s="104">
        <v>0</v>
      </c>
      <c r="N24" s="100">
        <v>0</v>
      </c>
      <c r="O24" s="107">
        <v>0</v>
      </c>
      <c r="P24" s="107">
        <v>0</v>
      </c>
      <c r="Q24" s="107">
        <v>0.99</v>
      </c>
      <c r="R24" s="133">
        <v>0.01</v>
      </c>
      <c r="S24" s="81">
        <v>0.9</v>
      </c>
      <c r="T24" s="51">
        <v>0</v>
      </c>
      <c r="U24" s="100">
        <v>0</v>
      </c>
      <c r="V24" s="104">
        <v>9.9999999999999978E-2</v>
      </c>
      <c r="W24" s="106">
        <v>0.28999999999999998</v>
      </c>
      <c r="Y24" s="144"/>
      <c r="AF24" s="4"/>
      <c r="AG24" s="54"/>
      <c r="AH24" s="4"/>
      <c r="AS24" s="4"/>
      <c r="AV24" s="5"/>
      <c r="AW24" s="5"/>
      <c r="AX24" s="5"/>
      <c r="AY24" s="5"/>
      <c r="BA24" s="5"/>
      <c r="BB24" s="5"/>
      <c r="BD24" s="4"/>
      <c r="BE24" s="4"/>
      <c r="BF24" s="4"/>
      <c r="BG24" s="4"/>
      <c r="BH24" s="4"/>
      <c r="BI24" s="4"/>
      <c r="BJ24" s="4"/>
      <c r="BL24" s="5"/>
      <c r="BM24" s="3"/>
      <c r="BN24" s="3"/>
      <c r="BO24" s="3"/>
      <c r="BP24" s="3"/>
      <c r="BQ24" s="3"/>
      <c r="BS24" s="4"/>
      <c r="BT24" s="4"/>
      <c r="BU24" s="4"/>
      <c r="BV24" s="4"/>
      <c r="BX24" s="5"/>
      <c r="BY24" s="5"/>
    </row>
    <row r="25" spans="1:84">
      <c r="A25" s="22" t="s">
        <v>37</v>
      </c>
      <c r="B25" s="102">
        <v>0.21705679502586339</v>
      </c>
      <c r="C25" s="100">
        <v>0.50646585506034791</v>
      </c>
      <c r="D25" s="99">
        <v>0.15</v>
      </c>
      <c r="E25" s="98">
        <v>0.05</v>
      </c>
      <c r="F25" s="100">
        <v>7.6477349913788614E-2</v>
      </c>
      <c r="G25" s="81">
        <v>0</v>
      </c>
      <c r="H25" s="51">
        <v>3.7559959300353697E-2</v>
      </c>
      <c r="I25" s="51">
        <v>0</v>
      </c>
      <c r="J25" s="51">
        <v>0</v>
      </c>
      <c r="K25" s="100">
        <v>0.06</v>
      </c>
      <c r="L25" s="100">
        <v>0.90244004069964634</v>
      </c>
      <c r="M25" s="104">
        <v>0</v>
      </c>
      <c r="N25" s="100">
        <v>0</v>
      </c>
      <c r="O25" s="107">
        <v>0</v>
      </c>
      <c r="P25" s="107">
        <v>0</v>
      </c>
      <c r="Q25" s="107">
        <v>0.99</v>
      </c>
      <c r="R25" s="133">
        <v>0.01</v>
      </c>
      <c r="S25" s="81">
        <v>0.9</v>
      </c>
      <c r="T25" s="51">
        <v>0</v>
      </c>
      <c r="U25" s="100">
        <v>0</v>
      </c>
      <c r="V25" s="104">
        <v>9.9999999999999978E-2</v>
      </c>
      <c r="W25" s="104">
        <v>0</v>
      </c>
      <c r="Y25" s="144"/>
      <c r="AF25" s="4"/>
      <c r="AG25" s="54"/>
      <c r="AH25" s="4"/>
      <c r="AS25" s="4"/>
      <c r="AV25" s="5"/>
      <c r="AW25" s="5"/>
      <c r="AX25" s="5"/>
      <c r="AY25" s="5"/>
      <c r="BA25" s="5"/>
      <c r="BB25" s="5"/>
      <c r="BD25" s="4"/>
      <c r="BE25" s="4"/>
      <c r="BF25" s="4"/>
      <c r="BG25" s="4"/>
      <c r="BH25" s="4"/>
      <c r="BI25" s="4"/>
      <c r="BJ25" s="4"/>
      <c r="BL25" s="5"/>
      <c r="BM25" s="3"/>
      <c r="BN25" s="3"/>
      <c r="BO25" s="3"/>
      <c r="BP25" s="3"/>
      <c r="BQ25" s="3"/>
      <c r="BS25" s="4"/>
      <c r="BT25" s="4"/>
      <c r="BU25" s="4"/>
      <c r="BV25" s="4"/>
      <c r="BX25" s="5"/>
      <c r="BY25" s="5"/>
    </row>
    <row r="26" spans="1:84">
      <c r="A26" s="22" t="s">
        <v>36</v>
      </c>
      <c r="B26" s="102">
        <v>0.39114077669902919</v>
      </c>
      <c r="C26" s="100">
        <v>0</v>
      </c>
      <c r="D26" s="99">
        <v>0.4</v>
      </c>
      <c r="E26" s="98">
        <v>0.2088592233009709</v>
      </c>
      <c r="F26" s="100">
        <v>0</v>
      </c>
      <c r="G26" s="81">
        <v>0</v>
      </c>
      <c r="H26" s="51">
        <v>0</v>
      </c>
      <c r="I26" s="51">
        <v>0</v>
      </c>
      <c r="J26" s="51">
        <v>1</v>
      </c>
      <c r="K26" s="100">
        <v>0</v>
      </c>
      <c r="L26" s="100">
        <v>0</v>
      </c>
      <c r="M26" s="104">
        <v>0</v>
      </c>
      <c r="N26" s="100" t="s">
        <v>106</v>
      </c>
      <c r="O26" s="107" t="s">
        <v>106</v>
      </c>
      <c r="P26" s="107" t="s">
        <v>106</v>
      </c>
      <c r="Q26" s="107" t="s">
        <v>106</v>
      </c>
      <c r="R26" s="100" t="s">
        <v>106</v>
      </c>
      <c r="S26" s="81" t="s">
        <v>106</v>
      </c>
      <c r="T26" s="51" t="s">
        <v>106</v>
      </c>
      <c r="U26" s="100" t="s">
        <v>106</v>
      </c>
      <c r="V26" s="104" t="s">
        <v>106</v>
      </c>
      <c r="W26" s="104" t="s">
        <v>106</v>
      </c>
      <c r="Y26" s="144"/>
      <c r="AF26" s="4"/>
      <c r="AG26" s="54"/>
      <c r="AH26" s="4"/>
      <c r="AP26" s="5"/>
      <c r="AS26" s="4"/>
      <c r="AV26" s="5"/>
      <c r="AW26" s="5"/>
      <c r="AX26" s="5"/>
      <c r="AY26" s="5"/>
      <c r="BA26" s="5"/>
      <c r="BB26" s="5"/>
      <c r="BD26" s="4"/>
      <c r="BE26" s="4"/>
      <c r="BF26" s="4"/>
      <c r="BG26" s="4"/>
      <c r="BH26" s="4"/>
      <c r="BI26" s="4"/>
      <c r="BJ26" s="4"/>
      <c r="BL26" s="5"/>
      <c r="BM26" s="3"/>
      <c r="BN26" s="3"/>
      <c r="BO26" s="3"/>
      <c r="BP26" s="3"/>
      <c r="BQ26" s="3"/>
      <c r="BS26" s="4"/>
      <c r="BT26" s="4"/>
      <c r="BU26" s="4"/>
      <c r="BV26" s="4"/>
    </row>
    <row r="27" spans="1:84">
      <c r="A27" s="12" t="s">
        <v>186</v>
      </c>
      <c r="B27" s="103">
        <f>B7</f>
        <v>0.371922555584141</v>
      </c>
      <c r="C27" s="101">
        <f t="shared" ref="C27:W27" si="0">C7</f>
        <v>0.35335704639816062</v>
      </c>
      <c r="D27" s="101">
        <f t="shared" si="0"/>
        <v>0.15</v>
      </c>
      <c r="E27" s="101">
        <f t="shared" si="0"/>
        <v>0.05</v>
      </c>
      <c r="F27" s="105">
        <f t="shared" si="0"/>
        <v>7.4720398017698406E-2</v>
      </c>
      <c r="G27" s="101">
        <f t="shared" si="0"/>
        <v>5.6560583888226428E-2</v>
      </c>
      <c r="H27" s="101">
        <f t="shared" si="0"/>
        <v>3.7559959300353697E-2</v>
      </c>
      <c r="I27" s="101">
        <f t="shared" si="0"/>
        <v>0.36327680804452217</v>
      </c>
      <c r="J27" s="101">
        <f t="shared" si="0"/>
        <v>0.4270943359658898</v>
      </c>
      <c r="K27" s="101">
        <f t="shared" si="0"/>
        <v>0.06</v>
      </c>
      <c r="L27" s="101">
        <f t="shared" si="0"/>
        <v>0</v>
      </c>
      <c r="M27" s="101">
        <f t="shared" si="0"/>
        <v>5.5508312801007716E-2</v>
      </c>
      <c r="N27" s="103">
        <f t="shared" si="0"/>
        <v>3.4999999999999996E-2</v>
      </c>
      <c r="O27" s="101">
        <f t="shared" si="0"/>
        <v>0.01</v>
      </c>
      <c r="P27" s="101">
        <f t="shared" si="0"/>
        <v>0.03</v>
      </c>
      <c r="Q27" s="101">
        <f t="shared" si="0"/>
        <v>0.91500000000000004</v>
      </c>
      <c r="R27" s="105">
        <f t="shared" si="0"/>
        <v>0.01</v>
      </c>
      <c r="S27" s="101">
        <f t="shared" si="0"/>
        <v>0.73</v>
      </c>
      <c r="T27" s="101">
        <f t="shared" si="0"/>
        <v>0.13770000000000002</v>
      </c>
      <c r="U27" s="101">
        <f t="shared" si="0"/>
        <v>0</v>
      </c>
      <c r="V27" s="101">
        <f t="shared" si="0"/>
        <v>0.1323</v>
      </c>
      <c r="W27" s="155">
        <f t="shared" si="0"/>
        <v>0.27</v>
      </c>
      <c r="Y27" s="144"/>
      <c r="AF27" s="4"/>
      <c r="AG27" s="54"/>
      <c r="AH27" s="4"/>
      <c r="AP27" s="5"/>
      <c r="AS27" s="4"/>
      <c r="AV27" s="5"/>
      <c r="AW27" s="5"/>
      <c r="AX27" s="5"/>
      <c r="AY27" s="5"/>
      <c r="BA27" s="5"/>
      <c r="BB27" s="5"/>
      <c r="BD27" s="4"/>
      <c r="BE27" s="4"/>
      <c r="BF27" s="4"/>
      <c r="BG27" s="4"/>
      <c r="BH27" s="4"/>
      <c r="BI27" s="4"/>
      <c r="BJ27" s="4"/>
      <c r="BL27" s="5"/>
      <c r="BM27" s="3"/>
      <c r="BN27" s="3"/>
      <c r="BO27" s="3"/>
      <c r="BP27" s="3"/>
      <c r="BQ27" s="3"/>
      <c r="BS27" s="4"/>
      <c r="BT27" s="4"/>
      <c r="BU27" s="4"/>
      <c r="BV27" s="4"/>
    </row>
    <row r="28" spans="1:84">
      <c r="H28" s="4"/>
      <c r="I28" s="7"/>
      <c r="J28" s="7"/>
      <c r="AF28" s="4"/>
      <c r="AG28" s="4"/>
      <c r="AH28" s="4"/>
      <c r="AI28" s="4"/>
      <c r="AJ28" s="4"/>
      <c r="AK28" s="4"/>
      <c r="AL28" s="4"/>
      <c r="AM28" s="4"/>
      <c r="AN28" s="4"/>
      <c r="AP28" s="4"/>
      <c r="AX28" s="3"/>
      <c r="BP28" s="4"/>
      <c r="BU28" s="3"/>
      <c r="CB28" s="4"/>
      <c r="CC28" s="4"/>
    </row>
    <row r="29" spans="1:84" ht="15" customHeight="1">
      <c r="A29" s="11"/>
      <c r="B29" s="249" t="s">
        <v>89</v>
      </c>
      <c r="C29" s="250"/>
      <c r="D29" s="251"/>
      <c r="F29" s="67" t="s">
        <v>72</v>
      </c>
      <c r="G29" s="66"/>
      <c r="H29" s="66"/>
      <c r="I29" s="66"/>
      <c r="J29" s="66"/>
      <c r="K29" s="65"/>
      <c r="M29" s="67" t="s">
        <v>30</v>
      </c>
      <c r="N29" s="66"/>
      <c r="O29" s="66"/>
      <c r="P29" s="66"/>
      <c r="Q29" s="66"/>
      <c r="R29" s="66"/>
      <c r="S29" s="66"/>
      <c r="T29" s="66"/>
      <c r="U29" s="66"/>
      <c r="V29" s="66"/>
      <c r="W29" s="65"/>
      <c r="X29" s="240"/>
      <c r="AI29" s="4"/>
      <c r="AJ29" s="4"/>
      <c r="AK29" s="4"/>
      <c r="AL29" s="4"/>
      <c r="AM29" s="4"/>
      <c r="AN29" s="4"/>
      <c r="AO29" s="4"/>
      <c r="AP29" s="4"/>
      <c r="AQ29" s="4"/>
      <c r="AS29" s="4"/>
      <c r="BA29" s="3"/>
      <c r="BS29" s="4"/>
      <c r="BX29" s="3"/>
      <c r="CE29" s="4"/>
      <c r="CF29" s="4"/>
    </row>
    <row r="30" spans="1:84" ht="30.75" customHeight="1">
      <c r="A30" s="22"/>
      <c r="B30" s="36" t="s">
        <v>68</v>
      </c>
      <c r="C30" s="37" t="s">
        <v>67</v>
      </c>
      <c r="D30" s="37" t="s">
        <v>193</v>
      </c>
      <c r="F30" s="70" t="s">
        <v>64</v>
      </c>
      <c r="G30" s="35" t="s">
        <v>63</v>
      </c>
      <c r="H30" s="35" t="s">
        <v>181</v>
      </c>
      <c r="I30" s="35" t="s">
        <v>182</v>
      </c>
      <c r="J30" s="35" t="s">
        <v>61</v>
      </c>
      <c r="K30" s="34" t="s">
        <v>62</v>
      </c>
      <c r="M30" s="36" t="s">
        <v>3</v>
      </c>
      <c r="N30" s="35" t="s">
        <v>202</v>
      </c>
      <c r="O30" s="35" t="s">
        <v>2</v>
      </c>
      <c r="P30" s="35" t="s">
        <v>65</v>
      </c>
      <c r="Q30" s="35" t="s">
        <v>19</v>
      </c>
      <c r="R30" s="35" t="s">
        <v>16</v>
      </c>
      <c r="S30" s="35" t="s">
        <v>21</v>
      </c>
      <c r="T30" s="35" t="s">
        <v>205</v>
      </c>
      <c r="U30" s="35" t="s">
        <v>203</v>
      </c>
      <c r="V30" s="267" t="s">
        <v>0</v>
      </c>
      <c r="W30" s="268"/>
      <c r="X30" s="240"/>
      <c r="Y30" s="8"/>
      <c r="AI30" s="4"/>
      <c r="AJ30" s="4"/>
      <c r="AK30" s="4"/>
      <c r="AL30" s="4"/>
      <c r="AM30" s="4"/>
      <c r="AN30" s="4"/>
      <c r="AO30" s="4"/>
      <c r="AP30" s="4"/>
      <c r="AQ30" s="4"/>
      <c r="AS30" s="4"/>
      <c r="BA30" s="3"/>
      <c r="BS30" s="4"/>
      <c r="BX30" s="3"/>
      <c r="CE30" s="4"/>
      <c r="CF30" s="4"/>
    </row>
    <row r="31" spans="1:84">
      <c r="A31" s="30" t="s">
        <v>13</v>
      </c>
      <c r="B31" s="30" t="s">
        <v>95</v>
      </c>
      <c r="C31" s="29" t="s">
        <v>121</v>
      </c>
      <c r="D31" s="138" t="s">
        <v>95</v>
      </c>
      <c r="F31" s="252" t="s">
        <v>10</v>
      </c>
      <c r="G31" s="253"/>
      <c r="H31" s="253"/>
      <c r="I31" s="253"/>
      <c r="J31" s="253"/>
      <c r="K31" s="172"/>
      <c r="M31" s="252" t="s">
        <v>10</v>
      </c>
      <c r="N31" s="253"/>
      <c r="O31" s="253"/>
      <c r="P31" s="253"/>
      <c r="Q31" s="253"/>
      <c r="R31" s="253"/>
      <c r="S31" s="253"/>
      <c r="T31" s="253"/>
      <c r="U31" s="253"/>
      <c r="V31" s="253"/>
      <c r="W31" s="254"/>
      <c r="AI31" s="4"/>
      <c r="AJ31" s="4"/>
      <c r="AK31" s="4"/>
      <c r="AL31" s="4"/>
      <c r="AM31" s="4"/>
      <c r="AN31" s="4"/>
      <c r="AO31" s="4"/>
      <c r="AP31" s="4"/>
      <c r="AQ31" s="4"/>
      <c r="AS31" s="4"/>
      <c r="BA31" s="3"/>
      <c r="BS31" s="4"/>
      <c r="BX31" s="3"/>
      <c r="CE31" s="4"/>
      <c r="CF31" s="4"/>
    </row>
    <row r="32" spans="1:84">
      <c r="A32" s="12" t="s">
        <v>9</v>
      </c>
      <c r="B32" s="61" t="s">
        <v>198</v>
      </c>
      <c r="C32" s="60" t="s">
        <v>56</v>
      </c>
      <c r="D32" s="61" t="s">
        <v>198</v>
      </c>
      <c r="F32" s="255" t="s">
        <v>198</v>
      </c>
      <c r="G32" s="256"/>
      <c r="H32" s="256"/>
      <c r="I32" s="256"/>
      <c r="J32" s="256"/>
      <c r="K32" s="154"/>
      <c r="M32" s="255" t="s">
        <v>198</v>
      </c>
      <c r="N32" s="256"/>
      <c r="O32" s="256"/>
      <c r="P32" s="256"/>
      <c r="Q32" s="256"/>
      <c r="R32" s="256"/>
      <c r="S32" s="256"/>
      <c r="T32" s="256"/>
      <c r="U32" s="256"/>
      <c r="V32" s="256"/>
      <c r="W32" s="257"/>
      <c r="X32" s="74"/>
      <c r="AI32" s="4"/>
      <c r="AJ32" s="4"/>
      <c r="AK32" s="4"/>
      <c r="AL32" s="4"/>
      <c r="AM32" s="4"/>
      <c r="AN32" s="4"/>
      <c r="AO32" s="4"/>
      <c r="AP32" s="4"/>
      <c r="AQ32" s="4"/>
      <c r="AS32" s="4"/>
      <c r="BA32" s="3"/>
      <c r="BS32" s="4"/>
      <c r="BX32" s="3"/>
      <c r="CE32" s="4"/>
      <c r="CF32" s="4"/>
    </row>
    <row r="33" spans="1:84" ht="11.25" customHeight="1">
      <c r="A33" s="58" t="s">
        <v>55</v>
      </c>
      <c r="B33" s="55">
        <v>113.658</v>
      </c>
      <c r="C33" s="55">
        <v>6.0897497254090842</v>
      </c>
      <c r="D33" s="174">
        <v>4.1799685000000029</v>
      </c>
      <c r="E33" s="175"/>
      <c r="F33" s="176">
        <f t="shared" ref="F33:F52" si="1">G33/B7</f>
        <v>122.08555334506353</v>
      </c>
      <c r="G33" s="85">
        <f>$B33*Cover!$C16*Cover!$D16</f>
        <v>45.406371</v>
      </c>
      <c r="H33" s="177">
        <f t="shared" ref="H33:H52" si="2">$F33*C7</f>
        <v>43.139790537896729</v>
      </c>
      <c r="I33" s="177">
        <f t="shared" ref="I33:I52" si="3">$F33*D7</f>
        <v>18.312833001759529</v>
      </c>
      <c r="J33" s="177">
        <f t="shared" ref="J33:K52" si="4">$F33*E7</f>
        <v>6.1042776672531769</v>
      </c>
      <c r="K33" s="178">
        <f>$F33*F7</f>
        <v>9.1222811381540971</v>
      </c>
      <c r="L33" s="174"/>
      <c r="M33" s="179">
        <f t="shared" ref="M33:M51" si="5">(G33-D33)*(G7+I7*S7)*(1-W7)</f>
        <v>9.6832342188495115</v>
      </c>
      <c r="N33" s="162">
        <f t="shared" ref="N33:N51" si="6">H33*N7+(G33-D33)*(I7*T7)</f>
        <v>3.5721699252696801</v>
      </c>
      <c r="O33" s="174">
        <f t="shared" ref="O33:O51" si="7">(G33-D33)*(J7)</f>
        <v>17.607562999999999</v>
      </c>
      <c r="P33" s="162">
        <f t="shared" ref="P33:P51" si="8">(G33-D33)*(K7+I7*V7+(G7+I7*S7)*W7)+K33+H33*R7</f>
        <v>17.590137022610005</v>
      </c>
      <c r="Q33" s="163">
        <f t="shared" ref="Q33:Q51" si="9">H33*Q7+I33</f>
        <v>57.785741343935037</v>
      </c>
      <c r="R33" s="163">
        <f t="shared" ref="R33:R51" si="10">H33*O7+(G33-D33)*L7</f>
        <v>0.43139790537896733</v>
      </c>
      <c r="S33" s="162">
        <f t="shared" ref="S33:S51" si="11">H33*P7+(G33-D33)*I7*U7+(G33-D33)*M7</f>
        <v>3.5826017617671484</v>
      </c>
      <c r="T33" s="174">
        <f t="shared" ref="T33:T52" si="12">(G33-D33)*H7</f>
        <v>1.5484619999999998</v>
      </c>
      <c r="U33" s="163">
        <f>J33</f>
        <v>6.1042776672531769</v>
      </c>
      <c r="V33" s="241">
        <f t="shared" ref="V33:V53" si="13">SUM(M33:U33)+D33</f>
        <v>122.08555334506352</v>
      </c>
      <c r="W33" s="242"/>
      <c r="X33" s="6"/>
      <c r="Y33" s="4"/>
      <c r="AI33" s="4"/>
      <c r="AJ33" s="4"/>
      <c r="AK33" s="4"/>
      <c r="AL33" s="4"/>
      <c r="AM33" s="4"/>
      <c r="AN33" s="4"/>
      <c r="AO33" s="4"/>
      <c r="AP33" s="4"/>
      <c r="AQ33" s="4"/>
      <c r="AS33" s="4"/>
      <c r="BA33" s="3"/>
      <c r="BS33" s="4"/>
      <c r="BX33" s="3"/>
      <c r="CE33" s="4"/>
      <c r="CF33" s="4"/>
    </row>
    <row r="34" spans="1:84">
      <c r="A34" s="20" t="s">
        <v>54</v>
      </c>
      <c r="B34" s="55">
        <v>1.9470000000000001</v>
      </c>
      <c r="C34" s="55">
        <v>6.8786827835517395</v>
      </c>
      <c r="D34" s="174">
        <v>-0.4823808</v>
      </c>
      <c r="E34" s="175"/>
      <c r="F34" s="176">
        <f t="shared" si="1"/>
        <v>3.0604566151004637</v>
      </c>
      <c r="G34" s="85">
        <f>$B34*Cover!$C17*Cover!$D17</f>
        <v>0.82241279999999994</v>
      </c>
      <c r="H34" s="177">
        <f t="shared" si="2"/>
        <v>1.2184207244064653</v>
      </c>
      <c r="I34" s="177">
        <f t="shared" si="3"/>
        <v>0.45906849226506952</v>
      </c>
      <c r="J34" s="177">
        <f t="shared" si="4"/>
        <v>0.15302283075502321</v>
      </c>
      <c r="K34" s="178">
        <f t="shared" si="4"/>
        <v>0.40753176767390564</v>
      </c>
      <c r="L34" s="174"/>
      <c r="M34" s="179">
        <f t="shared" si="5"/>
        <v>0.79794443413157656</v>
      </c>
      <c r="N34" s="162">
        <f t="shared" si="6"/>
        <v>1.3328866785882359E-3</v>
      </c>
      <c r="O34" s="174">
        <f t="shared" si="7"/>
        <v>0.10855679999999999</v>
      </c>
      <c r="P34" s="162">
        <f t="shared" si="8"/>
        <v>1.0266329917450341</v>
      </c>
      <c r="Q34" s="163">
        <f t="shared" si="9"/>
        <v>1.3850682428139831</v>
      </c>
      <c r="R34" s="163">
        <f t="shared" si="10"/>
        <v>1.2184207244064653E-2</v>
      </c>
      <c r="S34" s="162">
        <f t="shared" si="11"/>
        <v>3.6552621732193959E-2</v>
      </c>
      <c r="T34" s="174">
        <f t="shared" si="12"/>
        <v>2.1542400000000003E-2</v>
      </c>
      <c r="U34" s="163">
        <f t="shared" ref="U34:U52" si="14">J34</f>
        <v>0.15302283075502321</v>
      </c>
      <c r="V34" s="241">
        <f t="shared" si="13"/>
        <v>3.0604566151004637</v>
      </c>
      <c r="W34" s="242"/>
      <c r="X34" s="6"/>
      <c r="Y34" s="4"/>
      <c r="AI34" s="4"/>
      <c r="AJ34" s="4"/>
      <c r="AK34" s="4"/>
      <c r="AL34" s="4"/>
      <c r="AM34" s="4"/>
      <c r="AN34" s="4"/>
      <c r="AO34" s="4"/>
      <c r="AP34" s="4"/>
      <c r="AQ34" s="4"/>
      <c r="AS34" s="4"/>
      <c r="BA34" s="3"/>
      <c r="BS34" s="4"/>
      <c r="BX34" s="3"/>
      <c r="CE34" s="4"/>
      <c r="CF34" s="4"/>
    </row>
    <row r="35" spans="1:84">
      <c r="A35" s="22" t="s">
        <v>53</v>
      </c>
      <c r="B35" s="55">
        <v>53.726999999999997</v>
      </c>
      <c r="C35" s="55">
        <v>4.7309967375655457</v>
      </c>
      <c r="D35" s="174">
        <v>2.6179234999999972</v>
      </c>
      <c r="E35" s="175"/>
      <c r="F35" s="176">
        <f t="shared" si="1"/>
        <v>59.706384553584542</v>
      </c>
      <c r="G35" s="85">
        <f>$B35*Cover!$C18*Cover!$D18</f>
        <v>21.463936499999999</v>
      </c>
      <c r="H35" s="177">
        <f t="shared" si="2"/>
        <v>22.359070210469049</v>
      </c>
      <c r="I35" s="177">
        <f t="shared" si="3"/>
        <v>8.9559576830376812</v>
      </c>
      <c r="J35" s="177">
        <f t="shared" si="4"/>
        <v>2.9853192276792271</v>
      </c>
      <c r="K35" s="178">
        <f t="shared" si="4"/>
        <v>3.9421009323985872</v>
      </c>
      <c r="L35" s="174"/>
      <c r="M35" s="179">
        <f t="shared" si="5"/>
        <v>1.1010944261811331</v>
      </c>
      <c r="N35" s="162">
        <f t="shared" si="6"/>
        <v>2.1258351792526939</v>
      </c>
      <c r="O35" s="174">
        <f t="shared" si="7"/>
        <v>13.881826000000002</v>
      </c>
      <c r="P35" s="162">
        <f t="shared" si="8"/>
        <v>5.8529584864358712</v>
      </c>
      <c r="Q35" s="163">
        <f t="shared" si="9"/>
        <v>29.414506925616863</v>
      </c>
      <c r="R35" s="163">
        <f t="shared" si="10"/>
        <v>0.22359070210469051</v>
      </c>
      <c r="S35" s="162">
        <f t="shared" si="11"/>
        <v>0.67077210631407147</v>
      </c>
      <c r="T35" s="174">
        <f t="shared" si="12"/>
        <v>0.83255800000000013</v>
      </c>
      <c r="U35" s="163">
        <f t="shared" si="14"/>
        <v>2.9853192276792271</v>
      </c>
      <c r="V35" s="241">
        <f t="shared" si="13"/>
        <v>59.706384553584535</v>
      </c>
      <c r="W35" s="242"/>
      <c r="X35" s="6"/>
      <c r="Y35" s="4"/>
      <c r="AI35" s="4"/>
      <c r="AJ35" s="4"/>
      <c r="AK35" s="4"/>
      <c r="AL35" s="4"/>
      <c r="AM35" s="4"/>
      <c r="AN35" s="4"/>
      <c r="AO35" s="4"/>
      <c r="AP35" s="4"/>
      <c r="AQ35" s="4"/>
      <c r="AS35" s="4"/>
      <c r="BA35" s="3"/>
      <c r="BS35" s="4"/>
      <c r="BX35" s="3"/>
      <c r="CE35" s="4"/>
      <c r="CF35" s="4"/>
    </row>
    <row r="36" spans="1:84">
      <c r="A36" s="22" t="s">
        <v>52</v>
      </c>
      <c r="B36" s="55">
        <v>47.548000000000002</v>
      </c>
      <c r="C36" s="55">
        <v>8.1455700936370974</v>
      </c>
      <c r="D36" s="174">
        <v>-4.0822487999999977</v>
      </c>
      <c r="E36" s="175"/>
      <c r="F36" s="176">
        <f t="shared" si="1"/>
        <v>53.68731107031482</v>
      </c>
      <c r="G36" s="85">
        <f>$B36*Cover!$C19*Cover!$D19</f>
        <v>19.570756799999998</v>
      </c>
      <c r="H36" s="177">
        <f t="shared" si="2"/>
        <v>18.754390199583614</v>
      </c>
      <c r="I36" s="177">
        <f t="shared" si="3"/>
        <v>8.0530966605472223</v>
      </c>
      <c r="J36" s="177">
        <f t="shared" si="4"/>
        <v>2.6843655535157414</v>
      </c>
      <c r="K36" s="178">
        <f t="shared" si="4"/>
        <v>4.6247018566682403</v>
      </c>
      <c r="L36" s="174"/>
      <c r="M36" s="179">
        <f t="shared" si="5"/>
        <v>1.6460331111653086</v>
      </c>
      <c r="N36" s="162">
        <f t="shared" si="6"/>
        <v>1.3026913249238425</v>
      </c>
      <c r="O36" s="174">
        <f t="shared" si="7"/>
        <v>18.14994598683942</v>
      </c>
      <c r="P36" s="162">
        <f t="shared" si="8"/>
        <v>7.1154791213729576</v>
      </c>
      <c r="Q36" s="163">
        <f t="shared" si="9"/>
        <v>25.025819791170395</v>
      </c>
      <c r="R36" s="163">
        <f t="shared" si="10"/>
        <v>0.18754390199583615</v>
      </c>
      <c r="S36" s="162">
        <f t="shared" si="11"/>
        <v>1.5307361173763963</v>
      </c>
      <c r="T36" s="174">
        <f t="shared" si="12"/>
        <v>0.12694496195491622</v>
      </c>
      <c r="U36" s="163">
        <f t="shared" si="14"/>
        <v>2.6843655535157414</v>
      </c>
      <c r="V36" s="241">
        <f t="shared" si="13"/>
        <v>53.687311070314827</v>
      </c>
      <c r="W36" s="242"/>
      <c r="X36" s="6"/>
      <c r="Y36" s="4"/>
      <c r="AI36" s="4"/>
      <c r="AJ36" s="4"/>
      <c r="AK36" s="4"/>
      <c r="AL36" s="4"/>
      <c r="AM36" s="4"/>
      <c r="AN36" s="4"/>
      <c r="AO36" s="4"/>
      <c r="AP36" s="4"/>
      <c r="AQ36" s="4"/>
      <c r="AS36" s="4"/>
      <c r="BA36" s="3"/>
      <c r="BS36" s="4"/>
      <c r="BX36" s="3"/>
      <c r="CE36" s="4"/>
      <c r="CF36" s="4"/>
    </row>
    <row r="37" spans="1:84">
      <c r="A37" s="22" t="s">
        <v>51</v>
      </c>
      <c r="B37" s="55">
        <v>5.9390000000000001</v>
      </c>
      <c r="C37" s="55">
        <v>4.5814800337082726</v>
      </c>
      <c r="D37" s="174">
        <v>0.21732799999999997</v>
      </c>
      <c r="E37" s="175"/>
      <c r="F37" s="176">
        <f t="shared" si="1"/>
        <v>6.8246482009810538</v>
      </c>
      <c r="G37" s="85">
        <f>$B37*Cover!$C20*Cover!$D20</f>
        <v>2.3726304999999996</v>
      </c>
      <c r="H37" s="177">
        <f t="shared" si="2"/>
        <v>2.5067504508835992</v>
      </c>
      <c r="I37" s="177">
        <f t="shared" si="3"/>
        <v>1.0236972301471581</v>
      </c>
      <c r="J37" s="177">
        <f t="shared" si="4"/>
        <v>0.34123241004905269</v>
      </c>
      <c r="K37" s="178">
        <f t="shared" si="4"/>
        <v>0.5803376099012445</v>
      </c>
      <c r="L37" s="174"/>
      <c r="M37" s="179">
        <f t="shared" si="5"/>
        <v>0.3845734207932579</v>
      </c>
      <c r="N37" s="162">
        <f t="shared" si="6"/>
        <v>0.16888276259850343</v>
      </c>
      <c r="O37" s="174">
        <f t="shared" si="7"/>
        <v>1.2440429999999998</v>
      </c>
      <c r="P37" s="162">
        <f t="shared" si="8"/>
        <v>0.98902219679924475</v>
      </c>
      <c r="Q37" s="163">
        <f t="shared" si="9"/>
        <v>3.3173738927056515</v>
      </c>
      <c r="R37" s="163">
        <f t="shared" si="10"/>
        <v>2.5067504508835992E-2</v>
      </c>
      <c r="S37" s="162">
        <f t="shared" si="11"/>
        <v>7.5202513526507975E-2</v>
      </c>
      <c r="T37" s="174">
        <f t="shared" si="12"/>
        <v>6.1922499999999978E-2</v>
      </c>
      <c r="U37" s="163">
        <f t="shared" si="14"/>
        <v>0.34123241004905269</v>
      </c>
      <c r="V37" s="241">
        <f t="shared" si="13"/>
        <v>6.8246482009810538</v>
      </c>
      <c r="W37" s="242"/>
      <c r="X37" s="6"/>
      <c r="Y37" s="4"/>
      <c r="AI37" s="4"/>
      <c r="AJ37" s="4"/>
      <c r="AK37" s="4"/>
      <c r="AL37" s="4"/>
      <c r="AM37" s="4"/>
      <c r="AN37" s="4"/>
      <c r="AO37" s="4"/>
      <c r="AP37" s="4"/>
      <c r="AQ37" s="4"/>
      <c r="AS37" s="4"/>
      <c r="BA37" s="3"/>
      <c r="BS37" s="4"/>
      <c r="BX37" s="3"/>
      <c r="CE37" s="4"/>
      <c r="CF37" s="4"/>
    </row>
    <row r="38" spans="1:84">
      <c r="A38" s="22" t="s">
        <v>50</v>
      </c>
      <c r="B38" s="55">
        <v>6.891</v>
      </c>
      <c r="C38" s="55">
        <v>3.1604482354080097</v>
      </c>
      <c r="D38" s="174">
        <v>9.947549999999955E-2</v>
      </c>
      <c r="E38" s="175"/>
      <c r="F38" s="176">
        <f t="shared" si="1"/>
        <v>9.632584856335102</v>
      </c>
      <c r="G38" s="85">
        <f>$B38*Cover!$C21*Cover!$D21</f>
        <v>2.7529545</v>
      </c>
      <c r="H38" s="177">
        <f t="shared" si="2"/>
        <v>4.1730489503516424</v>
      </c>
      <c r="I38" s="177">
        <f t="shared" si="3"/>
        <v>1.4448877284502653</v>
      </c>
      <c r="J38" s="177">
        <f t="shared" si="4"/>
        <v>0.48162924281675512</v>
      </c>
      <c r="K38" s="178">
        <f t="shared" si="4"/>
        <v>0.78006443471643938</v>
      </c>
      <c r="L38" s="174"/>
      <c r="M38" s="179">
        <f t="shared" si="5"/>
        <v>0.13959855860600007</v>
      </c>
      <c r="N38" s="162">
        <f t="shared" si="6"/>
        <v>0.16078941353830747</v>
      </c>
      <c r="O38" s="174">
        <f t="shared" si="7"/>
        <v>2.0766010000000001</v>
      </c>
      <c r="P38" s="162">
        <f t="shared" si="8"/>
        <v>1.0529811653379559</v>
      </c>
      <c r="Q38" s="163">
        <f t="shared" si="9"/>
        <v>5.2632275180220178</v>
      </c>
      <c r="R38" s="163">
        <f t="shared" si="10"/>
        <v>4.1730489503516426E-2</v>
      </c>
      <c r="S38" s="162">
        <f t="shared" si="11"/>
        <v>0.12519146851054927</v>
      </c>
      <c r="T38" s="174">
        <f t="shared" si="12"/>
        <v>0.19136050000000004</v>
      </c>
      <c r="U38" s="163">
        <f t="shared" si="14"/>
        <v>0.48162924281675512</v>
      </c>
      <c r="V38" s="241">
        <f t="shared" si="13"/>
        <v>9.6325848563351002</v>
      </c>
      <c r="W38" s="242"/>
      <c r="X38" s="6"/>
      <c r="Y38" s="4"/>
      <c r="AI38" s="4"/>
      <c r="AJ38" s="4"/>
      <c r="AK38" s="4"/>
      <c r="AL38" s="4"/>
      <c r="AM38" s="4"/>
      <c r="AN38" s="4"/>
      <c r="AO38" s="4"/>
      <c r="AP38" s="4"/>
      <c r="AQ38" s="4"/>
      <c r="AS38" s="4"/>
      <c r="BA38" s="3"/>
      <c r="BS38" s="4"/>
      <c r="BX38" s="3"/>
      <c r="CE38" s="4"/>
      <c r="CF38" s="4"/>
    </row>
    <row r="39" spans="1:84">
      <c r="A39" s="22" t="s">
        <v>49</v>
      </c>
      <c r="B39" s="55">
        <v>4.9000000000000002E-2</v>
      </c>
      <c r="C39" s="55">
        <v>2.9361928394186458</v>
      </c>
      <c r="D39" s="174">
        <v>-2.112E-2</v>
      </c>
      <c r="E39" s="175"/>
      <c r="F39" s="176">
        <f t="shared" si="1"/>
        <v>6.3975478456937587E-2</v>
      </c>
      <c r="G39" s="85">
        <f>$B39*Cover!$C22*Cover!$D22</f>
        <v>2.06976E-2</v>
      </c>
      <c r="H39" s="177">
        <f t="shared" si="2"/>
        <v>2.514376334216533E-2</v>
      </c>
      <c r="I39" s="177">
        <f t="shared" si="3"/>
        <v>9.5963217685406371E-3</v>
      </c>
      <c r="J39" s="177">
        <f t="shared" si="4"/>
        <v>3.1987739228468795E-3</v>
      </c>
      <c r="K39" s="178">
        <f t="shared" si="4"/>
        <v>5.33901942338474E-3</v>
      </c>
      <c r="L39" s="174"/>
      <c r="M39" s="179">
        <f t="shared" si="5"/>
        <v>1.5789780863999985E-3</v>
      </c>
      <c r="N39" s="162">
        <f t="shared" si="6"/>
        <v>1.0466710513757863E-3</v>
      </c>
      <c r="O39" s="174">
        <f t="shared" si="7"/>
        <v>3.5903999999999998E-2</v>
      </c>
      <c r="P39" s="162">
        <f t="shared" si="8"/>
        <v>8.9136396360063926E-3</v>
      </c>
      <c r="Q39" s="163">
        <f t="shared" si="9"/>
        <v>3.2602865226621917E-2</v>
      </c>
      <c r="R39" s="163">
        <f t="shared" si="10"/>
        <v>2.5143763342165332E-4</v>
      </c>
      <c r="S39" s="162">
        <f t="shared" si="11"/>
        <v>7.5431290026495984E-4</v>
      </c>
      <c r="T39" s="174">
        <f t="shared" si="12"/>
        <v>8.4480000000000004E-4</v>
      </c>
      <c r="U39" s="163">
        <f t="shared" si="14"/>
        <v>3.1987739228468795E-3</v>
      </c>
      <c r="V39" s="241">
        <f t="shared" si="13"/>
        <v>6.3975478456937615E-2</v>
      </c>
      <c r="W39" s="242"/>
      <c r="X39" s="6"/>
      <c r="Y39" s="4"/>
      <c r="AI39" s="4"/>
      <c r="AJ39" s="4"/>
      <c r="AK39" s="4"/>
      <c r="AL39" s="4"/>
      <c r="AM39" s="4"/>
      <c r="AN39" s="4"/>
      <c r="AO39" s="4"/>
      <c r="AP39" s="4"/>
      <c r="AQ39" s="4"/>
      <c r="AS39" s="4"/>
      <c r="BA39" s="3"/>
      <c r="BS39" s="4"/>
      <c r="BX39" s="3"/>
      <c r="CE39" s="4"/>
      <c r="CF39" s="4"/>
    </row>
    <row r="40" spans="1:84">
      <c r="A40" s="22" t="s">
        <v>48</v>
      </c>
      <c r="B40" s="55">
        <v>0.59499999999999997</v>
      </c>
      <c r="C40" s="55">
        <v>5.4971384720642753</v>
      </c>
      <c r="D40" s="174">
        <v>-2.4499200000000002E-2</v>
      </c>
      <c r="E40" s="175"/>
      <c r="F40" s="176">
        <f t="shared" si="1"/>
        <v>0.69931556362305114</v>
      </c>
      <c r="G40" s="85">
        <f>$B40*Cover!$C23*Cover!$D23</f>
        <v>0.251328</v>
      </c>
      <c r="H40" s="177">
        <f t="shared" si="2"/>
        <v>0.24811999292862019</v>
      </c>
      <c r="I40" s="177">
        <f t="shared" si="3"/>
        <v>0.10489733454345766</v>
      </c>
      <c r="J40" s="177">
        <f t="shared" si="4"/>
        <v>3.4965778181152561E-2</v>
      </c>
      <c r="K40" s="178">
        <f t="shared" si="4"/>
        <v>6.0004457969820735E-2</v>
      </c>
      <c r="L40" s="174"/>
      <c r="M40" s="179">
        <f t="shared" si="5"/>
        <v>0</v>
      </c>
      <c r="N40" s="162">
        <f t="shared" si="6"/>
        <v>8.6841997525017051E-3</v>
      </c>
      <c r="O40" s="174">
        <f t="shared" si="7"/>
        <v>0.26904345599999996</v>
      </c>
      <c r="P40" s="162">
        <f t="shared" si="8"/>
        <v>6.800220189910694E-2</v>
      </c>
      <c r="Q40" s="163">
        <f t="shared" si="9"/>
        <v>0.33192712807314517</v>
      </c>
      <c r="R40" s="163">
        <f t="shared" si="10"/>
        <v>2.4811999292862021E-3</v>
      </c>
      <c r="S40" s="162">
        <f t="shared" si="11"/>
        <v>7.4435997878586051E-3</v>
      </c>
      <c r="T40" s="174">
        <f t="shared" si="12"/>
        <v>1.2672E-3</v>
      </c>
      <c r="U40" s="163">
        <f t="shared" si="14"/>
        <v>3.4965778181152561E-2</v>
      </c>
      <c r="V40" s="241">
        <f t="shared" si="13"/>
        <v>0.69931556362305114</v>
      </c>
      <c r="W40" s="242"/>
      <c r="X40" s="6"/>
      <c r="Y40" s="4"/>
      <c r="AI40" s="4"/>
      <c r="AJ40" s="4"/>
      <c r="AK40" s="4"/>
      <c r="AL40" s="4"/>
      <c r="AM40" s="4"/>
      <c r="AN40" s="4"/>
      <c r="AO40" s="4"/>
      <c r="AP40" s="4"/>
      <c r="AQ40" s="4"/>
      <c r="AS40" s="4"/>
      <c r="BA40" s="3"/>
      <c r="BS40" s="4"/>
      <c r="BX40" s="3"/>
      <c r="CE40" s="4"/>
      <c r="CF40" s="4"/>
    </row>
    <row r="41" spans="1:84">
      <c r="A41" s="22" t="s">
        <v>47</v>
      </c>
      <c r="B41" s="55">
        <v>7.524</v>
      </c>
      <c r="C41" s="55">
        <v>4.8392412610179392</v>
      </c>
      <c r="D41" s="174">
        <v>-4.7376000000000203E-2</v>
      </c>
      <c r="E41" s="175"/>
      <c r="F41" s="176">
        <f t="shared" si="1"/>
        <v>9.0552321831034668</v>
      </c>
      <c r="G41" s="85">
        <f>$B41*Cover!$C24*Cover!$D24</f>
        <v>3.182652</v>
      </c>
      <c r="H41" s="177">
        <f t="shared" si="2"/>
        <v>3.2892534712586712</v>
      </c>
      <c r="I41" s="177">
        <f t="shared" si="3"/>
        <v>1.3582848274655199</v>
      </c>
      <c r="J41" s="177">
        <f t="shared" si="4"/>
        <v>0.45276160915517338</v>
      </c>
      <c r="K41" s="178">
        <f t="shared" si="4"/>
        <v>0.77228027522410236</v>
      </c>
      <c r="L41" s="174"/>
      <c r="M41" s="179">
        <f t="shared" si="5"/>
        <v>6.7573152758029775E-3</v>
      </c>
      <c r="N41" s="162">
        <f t="shared" si="6"/>
        <v>0.11660143306139958</v>
      </c>
      <c r="O41" s="174">
        <f t="shared" si="7"/>
        <v>2.9597310000000006</v>
      </c>
      <c r="P41" s="162">
        <f t="shared" si="8"/>
        <v>0.97121393309353965</v>
      </c>
      <c r="Q41" s="163">
        <f t="shared" si="9"/>
        <v>4.3679517536672048</v>
      </c>
      <c r="R41" s="163">
        <f t="shared" si="10"/>
        <v>3.2892534712586713E-2</v>
      </c>
      <c r="S41" s="162">
        <f t="shared" si="11"/>
        <v>9.8677604137760125E-2</v>
      </c>
      <c r="T41" s="174">
        <f t="shared" si="12"/>
        <v>9.6021000000000009E-2</v>
      </c>
      <c r="U41" s="163">
        <f t="shared" si="14"/>
        <v>0.45276160915517338</v>
      </c>
      <c r="V41" s="241">
        <f t="shared" si="13"/>
        <v>9.0552321831034703</v>
      </c>
      <c r="W41" s="242"/>
      <c r="X41" s="6"/>
      <c r="Y41" s="4"/>
      <c r="AI41" s="4"/>
      <c r="AJ41" s="4"/>
      <c r="AK41" s="4"/>
      <c r="AL41" s="4"/>
      <c r="AM41" s="4"/>
      <c r="AN41" s="4"/>
      <c r="AO41" s="4"/>
      <c r="AP41" s="4"/>
      <c r="AQ41" s="4"/>
      <c r="AS41" s="4"/>
      <c r="BA41" s="3"/>
      <c r="BS41" s="4"/>
      <c r="BX41" s="3"/>
      <c r="CE41" s="4"/>
      <c r="CF41" s="4"/>
    </row>
    <row r="42" spans="1:84">
      <c r="A42" s="22" t="s">
        <v>46</v>
      </c>
      <c r="B42" s="55">
        <v>50.216999999999999</v>
      </c>
      <c r="C42" s="55">
        <v>34.988960832332218</v>
      </c>
      <c r="D42" s="174">
        <v>0.30018999999999962</v>
      </c>
      <c r="E42" s="175"/>
      <c r="F42" s="176">
        <f t="shared" si="1"/>
        <v>16.26054063424947</v>
      </c>
      <c r="G42" s="85">
        <f>$B42*Cover!$C25*Cover!$D25</f>
        <v>5.5238699999999996</v>
      </c>
      <c r="H42" s="177">
        <f t="shared" si="2"/>
        <v>5.5238699999999996</v>
      </c>
      <c r="I42" s="177">
        <f t="shared" si="3"/>
        <v>2.4390810951374204</v>
      </c>
      <c r="J42" s="177">
        <f t="shared" si="4"/>
        <v>0.81302703171247348</v>
      </c>
      <c r="K42" s="178">
        <f t="shared" si="4"/>
        <v>1.9606925073995771</v>
      </c>
      <c r="L42" s="174"/>
      <c r="M42" s="179">
        <f t="shared" si="5"/>
        <v>2.1930314409910014</v>
      </c>
      <c r="N42" s="162">
        <f t="shared" si="6"/>
        <v>0</v>
      </c>
      <c r="O42" s="174">
        <f t="shared" si="7"/>
        <v>0.43592999999999993</v>
      </c>
      <c r="P42" s="162">
        <f t="shared" si="8"/>
        <v>4.2787797664085749</v>
      </c>
      <c r="Q42" s="163">
        <f t="shared" si="9"/>
        <v>7.6867575951374194</v>
      </c>
      <c r="R42" s="163">
        <f t="shared" si="10"/>
        <v>5.5238699999999995E-2</v>
      </c>
      <c r="S42" s="162">
        <f t="shared" si="11"/>
        <v>0.16571609999999998</v>
      </c>
      <c r="T42" s="174">
        <f t="shared" si="12"/>
        <v>0.33187</v>
      </c>
      <c r="U42" s="163">
        <f t="shared" si="14"/>
        <v>0.81302703171247348</v>
      </c>
      <c r="V42" s="241">
        <f t="shared" si="13"/>
        <v>16.26054063424947</v>
      </c>
      <c r="W42" s="242"/>
      <c r="X42" s="6"/>
      <c r="Y42" s="4"/>
      <c r="AI42" s="4"/>
      <c r="AJ42" s="4"/>
      <c r="AK42" s="4"/>
      <c r="AL42" s="4"/>
      <c r="AM42" s="4"/>
      <c r="AN42" s="4"/>
      <c r="AO42" s="4"/>
      <c r="AP42" s="4"/>
      <c r="AQ42" s="4"/>
      <c r="AS42" s="4"/>
      <c r="BA42" s="3"/>
      <c r="BS42" s="4"/>
      <c r="BX42" s="3"/>
      <c r="CE42" s="4"/>
      <c r="CF42" s="4"/>
    </row>
    <row r="43" spans="1:84">
      <c r="A43" s="22" t="s">
        <v>45</v>
      </c>
      <c r="B43" s="55">
        <v>5.0000000000000001E-3</v>
      </c>
      <c r="C43" s="55">
        <v>85.833333333333329</v>
      </c>
      <c r="D43" s="174">
        <v>-6.5201101800371265E-4</v>
      </c>
      <c r="E43" s="175"/>
      <c r="F43" s="176">
        <f t="shared" si="1"/>
        <v>1.5839999999999999E-3</v>
      </c>
      <c r="G43" s="85">
        <f>$B43*Cover!$C26*Cover!$D26</f>
        <v>6.4800000000000003E-4</v>
      </c>
      <c r="H43" s="177">
        <f t="shared" si="2"/>
        <v>4.3200000000000004E-4</v>
      </c>
      <c r="I43" s="177">
        <f t="shared" si="3"/>
        <v>2.3759999999999997E-4</v>
      </c>
      <c r="J43" s="177">
        <f t="shared" si="4"/>
        <v>7.9200000000000001E-5</v>
      </c>
      <c r="K43" s="178">
        <f t="shared" si="4"/>
        <v>1.872E-4</v>
      </c>
      <c r="L43" s="174"/>
      <c r="M43" s="179">
        <f t="shared" si="5"/>
        <v>4.1379366423593337E-4</v>
      </c>
      <c r="N43" s="162">
        <f t="shared" si="6"/>
        <v>0</v>
      </c>
      <c r="O43" s="174">
        <f t="shared" si="7"/>
        <v>5.7778267466831676E-4</v>
      </c>
      <c r="P43" s="162">
        <f t="shared" si="8"/>
        <v>3.2404422042638516E-4</v>
      </c>
      <c r="Q43" s="163">
        <f t="shared" si="9"/>
        <v>5.6592000000000003E-4</v>
      </c>
      <c r="R43" s="163">
        <f t="shared" si="10"/>
        <v>4.3200000000000001E-6</v>
      </c>
      <c r="S43" s="162">
        <f t="shared" si="11"/>
        <v>2.7095045867307733E-4</v>
      </c>
      <c r="T43" s="174">
        <f t="shared" si="12"/>
        <v>0</v>
      </c>
      <c r="U43" s="163">
        <f t="shared" si="14"/>
        <v>7.9200000000000001E-5</v>
      </c>
      <c r="V43" s="241">
        <f t="shared" si="13"/>
        <v>1.5839999999999999E-3</v>
      </c>
      <c r="W43" s="242"/>
      <c r="X43" s="6"/>
      <c r="Y43" s="4"/>
      <c r="AI43" s="4"/>
      <c r="AJ43" s="4"/>
      <c r="AK43" s="4"/>
      <c r="AL43" s="4"/>
      <c r="AM43" s="4"/>
      <c r="AN43" s="4"/>
      <c r="AO43" s="4"/>
      <c r="AP43" s="4"/>
      <c r="AQ43" s="4"/>
      <c r="AS43" s="4"/>
      <c r="BA43" s="3"/>
      <c r="BS43" s="4"/>
      <c r="BX43" s="3"/>
      <c r="CE43" s="4"/>
      <c r="CF43" s="4"/>
    </row>
    <row r="44" spans="1:84">
      <c r="A44" s="22" t="s">
        <v>44</v>
      </c>
      <c r="B44" s="55">
        <v>103.973</v>
      </c>
      <c r="C44" s="55">
        <v>74.288006726563211</v>
      </c>
      <c r="D44" s="174">
        <v>-1.4578246073183792</v>
      </c>
      <c r="E44" s="175"/>
      <c r="F44" s="176">
        <f t="shared" si="1"/>
        <v>23.48403493333333</v>
      </c>
      <c r="G44" s="85">
        <f>$B44*Cover!$C27*Cover!$D27</f>
        <v>9.6071051999999995</v>
      </c>
      <c r="H44" s="177">
        <f t="shared" si="2"/>
        <v>6.4047368000000002</v>
      </c>
      <c r="I44" s="177">
        <f t="shared" si="3"/>
        <v>3.5226052399999994</v>
      </c>
      <c r="J44" s="177">
        <f t="shared" si="4"/>
        <v>1.1742017466666665</v>
      </c>
      <c r="K44" s="178">
        <f t="shared" si="4"/>
        <v>2.7753859466666664</v>
      </c>
      <c r="L44" s="174"/>
      <c r="M44" s="179">
        <f t="shared" si="5"/>
        <v>6.1824340736144077</v>
      </c>
      <c r="N44" s="162">
        <f t="shared" si="6"/>
        <v>9.0424366731598838</v>
      </c>
      <c r="O44" s="174">
        <f t="shared" si="7"/>
        <v>0.26729214764261011</v>
      </c>
      <c r="P44" s="162">
        <f t="shared" si="8"/>
        <v>3.6000370355681426</v>
      </c>
      <c r="Q44" s="163">
        <f t="shared" si="9"/>
        <v>4.6754578639999993</v>
      </c>
      <c r="R44" s="163">
        <f t="shared" si="10"/>
        <v>0</v>
      </c>
      <c r="S44" s="162">
        <f t="shared" si="11"/>
        <v>0</v>
      </c>
      <c r="T44" s="174">
        <f t="shared" si="12"/>
        <v>0</v>
      </c>
      <c r="U44" s="163">
        <f t="shared" si="14"/>
        <v>1.1742017466666665</v>
      </c>
      <c r="V44" s="241">
        <f t="shared" si="13"/>
        <v>23.48403493333333</v>
      </c>
      <c r="W44" s="242"/>
      <c r="X44" s="6"/>
      <c r="Y44" s="4"/>
      <c r="AI44" s="4"/>
      <c r="AJ44" s="4"/>
      <c r="AK44" s="4"/>
      <c r="AL44" s="4"/>
      <c r="AM44" s="4"/>
      <c r="AN44" s="4"/>
      <c r="AO44" s="4"/>
      <c r="AP44" s="4"/>
      <c r="AQ44" s="4"/>
      <c r="AS44" s="4"/>
      <c r="BA44" s="3"/>
      <c r="BS44" s="4"/>
      <c r="BX44" s="3"/>
      <c r="CE44" s="4"/>
      <c r="CF44" s="4"/>
    </row>
    <row r="45" spans="1:84">
      <c r="A45" s="22" t="s">
        <v>43</v>
      </c>
      <c r="B45" s="55">
        <v>3.1720000000000002</v>
      </c>
      <c r="C45" s="55">
        <v>2.6155908362927374</v>
      </c>
      <c r="D45" s="174">
        <v>-0.30032999999999993</v>
      </c>
      <c r="E45" s="175"/>
      <c r="F45" s="176">
        <f t="shared" si="1"/>
        <v>3.9032901818181815</v>
      </c>
      <c r="G45" s="85">
        <f>$B45*Cover!$C28*Cover!$D28</f>
        <v>1.3417559999999999</v>
      </c>
      <c r="H45" s="177">
        <f t="shared" si="2"/>
        <v>1.3417559999999999</v>
      </c>
      <c r="I45" s="177">
        <f t="shared" si="3"/>
        <v>0.58549352727272719</v>
      </c>
      <c r="J45" s="177">
        <f t="shared" si="4"/>
        <v>0.1951645090909091</v>
      </c>
      <c r="K45" s="178">
        <f t="shared" si="4"/>
        <v>0.43912014545454542</v>
      </c>
      <c r="L45" s="174"/>
      <c r="M45" s="179">
        <f t="shared" si="5"/>
        <v>0.36305783146626508</v>
      </c>
      <c r="N45" s="162">
        <f t="shared" si="6"/>
        <v>0</v>
      </c>
      <c r="O45" s="174">
        <f t="shared" si="7"/>
        <v>0.95174999999999998</v>
      </c>
      <c r="P45" s="162">
        <f t="shared" si="8"/>
        <v>0.68802487398828038</v>
      </c>
      <c r="Q45" s="163">
        <f t="shared" si="9"/>
        <v>1.9138319672727273</v>
      </c>
      <c r="R45" s="163">
        <f t="shared" si="10"/>
        <v>0</v>
      </c>
      <c r="S45" s="162">
        <f t="shared" si="11"/>
        <v>0</v>
      </c>
      <c r="T45" s="174">
        <f t="shared" si="12"/>
        <v>9.1790999999999998E-2</v>
      </c>
      <c r="U45" s="163">
        <f t="shared" si="14"/>
        <v>0.1951645090909091</v>
      </c>
      <c r="V45" s="241">
        <f t="shared" si="13"/>
        <v>3.903290181818182</v>
      </c>
      <c r="W45" s="242"/>
      <c r="X45" s="6"/>
      <c r="Y45" s="4"/>
      <c r="AI45" s="4"/>
      <c r="AJ45" s="4"/>
      <c r="AK45" s="4"/>
      <c r="AL45" s="4"/>
      <c r="AM45" s="4"/>
      <c r="AN45" s="4"/>
      <c r="AO45" s="4"/>
      <c r="AP45" s="4"/>
      <c r="AQ45" s="4"/>
      <c r="AS45" s="4"/>
      <c r="BA45" s="3"/>
      <c r="BS45" s="4"/>
      <c r="BX45" s="3"/>
      <c r="CE45" s="4"/>
      <c r="CF45" s="4"/>
    </row>
    <row r="46" spans="1:84">
      <c r="A46" s="22" t="s">
        <v>42</v>
      </c>
      <c r="B46" s="55">
        <v>0.89300000000000002</v>
      </c>
      <c r="C46" s="55">
        <v>0.82144950073895784</v>
      </c>
      <c r="D46" s="174">
        <v>-0.93023999999999996</v>
      </c>
      <c r="E46" s="175"/>
      <c r="F46" s="176">
        <f t="shared" si="1"/>
        <v>2.5450499999999998</v>
      </c>
      <c r="G46" s="85">
        <f>$B46*Cover!$C29*Cover!$D29</f>
        <v>0.50900999999999996</v>
      </c>
      <c r="H46" s="177">
        <f t="shared" si="2"/>
        <v>1.2725249999999999</v>
      </c>
      <c r="I46" s="177">
        <f t="shared" si="3"/>
        <v>0.38175749999999997</v>
      </c>
      <c r="J46" s="177">
        <f t="shared" si="4"/>
        <v>0.12725249999999999</v>
      </c>
      <c r="K46" s="178">
        <f t="shared" si="4"/>
        <v>0.25450499999999998</v>
      </c>
      <c r="L46" s="174"/>
      <c r="M46" s="179">
        <f t="shared" si="5"/>
        <v>1.2168858749999998</v>
      </c>
      <c r="N46" s="162">
        <f t="shared" si="6"/>
        <v>0</v>
      </c>
      <c r="O46" s="174">
        <f t="shared" si="7"/>
        <v>0</v>
      </c>
      <c r="P46" s="162">
        <f t="shared" si="8"/>
        <v>0.48959437500000003</v>
      </c>
      <c r="Q46" s="163">
        <f t="shared" si="9"/>
        <v>1.64155725</v>
      </c>
      <c r="R46" s="163">
        <f t="shared" si="10"/>
        <v>0</v>
      </c>
      <c r="S46" s="162">
        <f t="shared" si="11"/>
        <v>0</v>
      </c>
      <c r="T46" s="174">
        <f t="shared" si="12"/>
        <v>0</v>
      </c>
      <c r="U46" s="163">
        <f t="shared" si="14"/>
        <v>0.12725249999999999</v>
      </c>
      <c r="V46" s="241">
        <f t="shared" si="13"/>
        <v>2.5450499999999998</v>
      </c>
      <c r="W46" s="242"/>
      <c r="X46" s="6"/>
      <c r="Y46" s="4"/>
      <c r="AI46" s="4"/>
      <c r="AJ46" s="4"/>
      <c r="AK46" s="4"/>
      <c r="AL46" s="4"/>
      <c r="AM46" s="4"/>
      <c r="AN46" s="4"/>
      <c r="AO46" s="4"/>
      <c r="AP46" s="4"/>
      <c r="AQ46" s="4"/>
      <c r="AS46" s="4"/>
      <c r="BA46" s="3"/>
      <c r="BS46" s="4"/>
      <c r="BX46" s="3"/>
      <c r="CE46" s="4"/>
      <c r="CF46" s="4"/>
    </row>
    <row r="47" spans="1:84">
      <c r="A47" s="22" t="s">
        <v>41</v>
      </c>
      <c r="B47" s="55">
        <v>34.448999999999998</v>
      </c>
      <c r="C47" s="55">
        <v>3.6494007701488504</v>
      </c>
      <c r="D47" s="174">
        <v>-8.4873910491263072</v>
      </c>
      <c r="E47" s="175"/>
      <c r="F47" s="176">
        <f t="shared" si="1"/>
        <v>58.564578579465696</v>
      </c>
      <c r="G47" s="85">
        <f>$B47*Cover!$C30*Cover!$D30</f>
        <v>16.4804016</v>
      </c>
      <c r="H47" s="177">
        <f t="shared" si="2"/>
        <v>24.100239415703651</v>
      </c>
      <c r="I47" s="177">
        <f t="shared" si="3"/>
        <v>8.7846867869198544</v>
      </c>
      <c r="J47" s="177">
        <f t="shared" si="4"/>
        <v>2.9282289289732848</v>
      </c>
      <c r="K47" s="178">
        <f t="shared" si="4"/>
        <v>6.271021847868905</v>
      </c>
      <c r="L47" s="174"/>
      <c r="M47" s="179">
        <f t="shared" si="5"/>
        <v>4.2021029252423601</v>
      </c>
      <c r="N47" s="162">
        <f>H47*N21</f>
        <v>0</v>
      </c>
      <c r="O47" s="174">
        <f>(G47-D47)*(J21)+(G47-D47)*(I21*T21)</f>
        <v>12.686658062863851</v>
      </c>
      <c r="P47" s="162">
        <f t="shared" si="8"/>
        <v>9.4796447452846966</v>
      </c>
      <c r="Q47" s="163">
        <f t="shared" si="9"/>
        <v>32.643923808466468</v>
      </c>
      <c r="R47" s="163">
        <f t="shared" si="10"/>
        <v>0</v>
      </c>
      <c r="S47" s="162">
        <f t="shared" si="11"/>
        <v>5.0564727247213854</v>
      </c>
      <c r="T47" s="174">
        <f t="shared" si="12"/>
        <v>7.9329991471487948E-2</v>
      </c>
      <c r="U47" s="163">
        <f t="shared" si="14"/>
        <v>2.9282289289732848</v>
      </c>
      <c r="V47" s="241">
        <f t="shared" si="13"/>
        <v>58.588970137897213</v>
      </c>
      <c r="W47" s="242"/>
      <c r="X47" s="6"/>
      <c r="Y47" s="4"/>
      <c r="AI47" s="4"/>
      <c r="AJ47" s="4"/>
      <c r="AK47" s="4"/>
      <c r="AL47" s="4"/>
      <c r="AM47" s="4"/>
      <c r="AN47" s="4"/>
      <c r="AO47" s="4"/>
      <c r="AP47" s="4"/>
      <c r="AQ47" s="4"/>
      <c r="AS47" s="4"/>
      <c r="BA47" s="3"/>
      <c r="BS47" s="4"/>
      <c r="BX47" s="3"/>
      <c r="CE47" s="4"/>
      <c r="CF47" s="4"/>
    </row>
    <row r="48" spans="1:84">
      <c r="A48" s="22" t="s">
        <v>40</v>
      </c>
      <c r="B48" s="55">
        <v>1.133</v>
      </c>
      <c r="C48" s="55">
        <v>2.8197633109541607</v>
      </c>
      <c r="D48" s="174">
        <v>-6.2227453551312992</v>
      </c>
      <c r="E48" s="175"/>
      <c r="F48" s="176">
        <f t="shared" si="1"/>
        <v>1.5561647730194978</v>
      </c>
      <c r="G48" s="85">
        <f>$B48*Cover!$C31*Cover!$D31</f>
        <v>0.51256920000000006</v>
      </c>
      <c r="H48" s="177">
        <f t="shared" si="2"/>
        <v>0.6264734666666667</v>
      </c>
      <c r="I48" s="177">
        <f t="shared" si="3"/>
        <v>0.23342471595292466</v>
      </c>
      <c r="J48" s="177">
        <f t="shared" si="4"/>
        <v>7.7808238650974901E-2</v>
      </c>
      <c r="K48" s="178">
        <f t="shared" si="4"/>
        <v>0.10588915174893147</v>
      </c>
      <c r="L48" s="174"/>
      <c r="M48" s="179">
        <f t="shared" si="5"/>
        <v>1.1585442384334712</v>
      </c>
      <c r="N48" s="162">
        <f t="shared" si="6"/>
        <v>4.3916665277409885</v>
      </c>
      <c r="O48" s="174">
        <f t="shared" si="7"/>
        <v>0.36804242439816087</v>
      </c>
      <c r="P48" s="162">
        <f t="shared" si="8"/>
        <v>0.91401450002917106</v>
      </c>
      <c r="Q48" s="163">
        <f t="shared" si="9"/>
        <v>0.85363344795292473</v>
      </c>
      <c r="R48" s="163">
        <f t="shared" si="10"/>
        <v>0</v>
      </c>
      <c r="S48" s="162">
        <f t="shared" si="11"/>
        <v>0</v>
      </c>
      <c r="T48" s="174">
        <f t="shared" si="12"/>
        <v>1.5200750945105517E-2</v>
      </c>
      <c r="U48" s="163">
        <f t="shared" si="14"/>
        <v>7.7808238650974901E-2</v>
      </c>
      <c r="V48" s="241">
        <f t="shared" si="13"/>
        <v>1.5561647730194972</v>
      </c>
      <c r="W48" s="242"/>
      <c r="X48" s="6"/>
      <c r="Y48" s="4"/>
      <c r="AI48" s="4"/>
      <c r="AJ48" s="4"/>
      <c r="AK48" s="4"/>
      <c r="AL48" s="4"/>
      <c r="AM48" s="4"/>
      <c r="AN48" s="4"/>
      <c r="AO48" s="4"/>
      <c r="AP48" s="4"/>
      <c r="AQ48" s="4"/>
      <c r="AS48" s="4"/>
      <c r="BA48" s="3"/>
      <c r="BS48" s="4"/>
      <c r="BX48" s="3"/>
      <c r="CE48" s="4"/>
      <c r="CF48" s="4"/>
    </row>
    <row r="49" spans="1:84">
      <c r="A49" s="22" t="s">
        <v>39</v>
      </c>
      <c r="B49" s="55">
        <v>59.598999999999997</v>
      </c>
      <c r="C49" s="55">
        <v>26.84948442291422</v>
      </c>
      <c r="D49" s="174">
        <v>-6.2670400000000431E-2</v>
      </c>
      <c r="E49" s="175"/>
      <c r="F49" s="176">
        <f t="shared" si="1"/>
        <v>6.642037645454546</v>
      </c>
      <c r="G49" s="85">
        <f>$B49*Cover!$C32*Cover!$D32</f>
        <v>3.5640201999999999</v>
      </c>
      <c r="H49" s="177">
        <f t="shared" si="2"/>
        <v>0.89100504999999974</v>
      </c>
      <c r="I49" s="177">
        <f t="shared" si="3"/>
        <v>0.9963056468181819</v>
      </c>
      <c r="J49" s="177">
        <f t="shared" si="4"/>
        <v>0.3321018822727273</v>
      </c>
      <c r="K49" s="178">
        <f t="shared" si="4"/>
        <v>0.85860486636363642</v>
      </c>
      <c r="L49" s="174"/>
      <c r="M49" s="179">
        <f t="shared" si="5"/>
        <v>1.6868049049340594</v>
      </c>
      <c r="N49" s="162">
        <f t="shared" si="6"/>
        <v>0</v>
      </c>
      <c r="O49" s="174">
        <f t="shared" si="7"/>
        <v>0.12055680000000001</v>
      </c>
      <c r="P49" s="162">
        <f t="shared" si="8"/>
        <v>2.6854086119295775</v>
      </c>
      <c r="Q49" s="163">
        <f t="shared" si="9"/>
        <v>1.8784006463181817</v>
      </c>
      <c r="R49" s="163">
        <f t="shared" si="10"/>
        <v>0</v>
      </c>
      <c r="S49" s="162">
        <f t="shared" si="11"/>
        <v>0</v>
      </c>
      <c r="T49" s="174">
        <f t="shared" si="12"/>
        <v>1.4352000000000002E-3</v>
      </c>
      <c r="U49" s="163">
        <f t="shared" si="14"/>
        <v>0.3321018822727273</v>
      </c>
      <c r="V49" s="241">
        <f t="shared" si="13"/>
        <v>6.642037645454546</v>
      </c>
      <c r="W49" s="242"/>
      <c r="X49" s="6"/>
      <c r="Y49" s="4"/>
      <c r="AI49" s="4"/>
      <c r="AJ49" s="4"/>
      <c r="AK49" s="4"/>
      <c r="AL49" s="4"/>
      <c r="AM49" s="4"/>
      <c r="AN49" s="4"/>
      <c r="AO49" s="4"/>
      <c r="AP49" s="4"/>
      <c r="AQ49" s="4"/>
      <c r="AS49" s="4"/>
      <c r="BA49" s="3"/>
      <c r="BS49" s="4"/>
      <c r="BX49" s="3"/>
      <c r="CE49" s="4"/>
      <c r="CF49" s="4"/>
    </row>
    <row r="50" spans="1:84">
      <c r="A50" s="22" t="s">
        <v>38</v>
      </c>
      <c r="B50" s="55">
        <v>57.417999999999999</v>
      </c>
      <c r="C50" s="55">
        <v>10.111994369338991</v>
      </c>
      <c r="D50" s="174">
        <v>-1.6190279999999992</v>
      </c>
      <c r="E50" s="175"/>
      <c r="F50" s="176">
        <f t="shared" si="1"/>
        <v>24.546195000000004</v>
      </c>
      <c r="G50" s="85">
        <f>$B50*Cover!$C33*Cover!$D33</f>
        <v>4.9092390000000004</v>
      </c>
      <c r="H50" s="177">
        <f t="shared" si="2"/>
        <v>12.273097500000002</v>
      </c>
      <c r="I50" s="177">
        <f t="shared" si="3"/>
        <v>3.6819292500000005</v>
      </c>
      <c r="J50" s="177">
        <f t="shared" si="4"/>
        <v>1.2273097500000003</v>
      </c>
      <c r="K50" s="178">
        <f t="shared" si="4"/>
        <v>2.4546195000000006</v>
      </c>
      <c r="L50" s="174"/>
      <c r="M50" s="179">
        <f t="shared" si="5"/>
        <v>3.3159483117736688</v>
      </c>
      <c r="N50" s="162">
        <f t="shared" si="6"/>
        <v>0</v>
      </c>
      <c r="O50" s="174">
        <f t="shared" si="7"/>
        <v>7.0964999999999986E-3</v>
      </c>
      <c r="P50" s="162">
        <f t="shared" si="8"/>
        <v>5.7825726632263317</v>
      </c>
      <c r="Q50" s="163">
        <f t="shared" si="9"/>
        <v>15.832295775000002</v>
      </c>
      <c r="R50" s="163">
        <f t="shared" si="10"/>
        <v>0</v>
      </c>
      <c r="S50" s="162">
        <f t="shared" si="11"/>
        <v>0</v>
      </c>
      <c r="T50" s="174">
        <f t="shared" si="12"/>
        <v>0</v>
      </c>
      <c r="U50" s="163">
        <f t="shared" si="14"/>
        <v>1.2273097500000003</v>
      </c>
      <c r="V50" s="241">
        <f t="shared" si="13"/>
        <v>24.546195000000001</v>
      </c>
      <c r="W50" s="242"/>
      <c r="X50" s="6"/>
      <c r="Y50" s="4"/>
      <c r="AI50" s="4"/>
      <c r="AJ50" s="4"/>
      <c r="AK50" s="4"/>
      <c r="AL50" s="4"/>
      <c r="AM50" s="4"/>
      <c r="AN50" s="4"/>
      <c r="AO50" s="4"/>
      <c r="AP50" s="4"/>
      <c r="AQ50" s="4"/>
      <c r="AS50" s="4"/>
      <c r="BA50" s="3"/>
      <c r="BS50" s="4"/>
      <c r="BX50" s="3"/>
      <c r="CE50" s="4"/>
      <c r="CF50" s="4"/>
    </row>
    <row r="51" spans="1:84">
      <c r="A51" s="22" t="s">
        <v>37</v>
      </c>
      <c r="B51" s="55">
        <v>0.37282299999999996</v>
      </c>
      <c r="C51" s="55">
        <v>0.99613913024891265</v>
      </c>
      <c r="D51" s="174">
        <v>0</v>
      </c>
      <c r="E51" s="175"/>
      <c r="F51" s="176">
        <f t="shared" si="1"/>
        <v>0.78839161418378778</v>
      </c>
      <c r="G51" s="85">
        <f>$B51*Cover!$C34*Cover!$D34</f>
        <v>0.17112575699999999</v>
      </c>
      <c r="H51" s="177">
        <f t="shared" si="2"/>
        <v>0.39929343299999998</v>
      </c>
      <c r="I51" s="177">
        <f t="shared" si="3"/>
        <v>0.11825874212756816</v>
      </c>
      <c r="J51" s="177">
        <f t="shared" si="4"/>
        <v>3.941958070918939E-2</v>
      </c>
      <c r="K51" s="178">
        <f t="shared" si="4"/>
        <v>6.0294101347030171E-2</v>
      </c>
      <c r="L51" s="174"/>
      <c r="M51" s="179">
        <f t="shared" si="5"/>
        <v>0</v>
      </c>
      <c r="N51" s="162">
        <f t="shared" si="6"/>
        <v>0</v>
      </c>
      <c r="O51" s="174">
        <f t="shared" si="7"/>
        <v>0</v>
      </c>
      <c r="P51" s="162">
        <f t="shared" si="8"/>
        <v>7.455458109703017E-2</v>
      </c>
      <c r="Q51" s="163">
        <f t="shared" si="9"/>
        <v>0.5135592407975681</v>
      </c>
      <c r="R51" s="163">
        <f t="shared" si="10"/>
        <v>0.15443073511183777</v>
      </c>
      <c r="S51" s="162">
        <f t="shared" si="11"/>
        <v>0</v>
      </c>
      <c r="T51" s="174">
        <f t="shared" si="12"/>
        <v>6.4274764681622161E-3</v>
      </c>
      <c r="U51" s="163">
        <f t="shared" si="14"/>
        <v>3.941958070918939E-2</v>
      </c>
      <c r="V51" s="241">
        <f t="shared" si="13"/>
        <v>0.78839161418378767</v>
      </c>
      <c r="W51" s="242"/>
      <c r="X51" s="6"/>
      <c r="Y51" s="4"/>
      <c r="AI51" s="4"/>
      <c r="AJ51" s="4"/>
      <c r="AK51" s="4"/>
      <c r="AL51" s="4"/>
      <c r="AM51" s="4"/>
      <c r="AN51" s="4"/>
      <c r="AO51" s="4"/>
      <c r="AP51" s="4"/>
      <c r="AQ51" s="4"/>
      <c r="AS51" s="4"/>
      <c r="BA51" s="3"/>
      <c r="BS51" s="4"/>
      <c r="BX51" s="3"/>
      <c r="CE51" s="4"/>
      <c r="CF51" s="4"/>
    </row>
    <row r="52" spans="1:84">
      <c r="A52" s="22" t="s">
        <v>36</v>
      </c>
      <c r="B52" s="55">
        <v>1172.7111650485438</v>
      </c>
      <c r="C52" s="131">
        <v>28.016990291262132</v>
      </c>
      <c r="D52" s="174">
        <v>0</v>
      </c>
      <c r="E52" s="175"/>
      <c r="F52" s="176">
        <f t="shared" si="1"/>
        <v>359.71919297412762</v>
      </c>
      <c r="G52" s="177">
        <f>$B52*Cover!$C35*Cover!$D35</f>
        <v>140.70084453344825</v>
      </c>
      <c r="H52" s="177">
        <f t="shared" si="2"/>
        <v>0</v>
      </c>
      <c r="I52" s="177">
        <f t="shared" si="3"/>
        <v>143.88767718965104</v>
      </c>
      <c r="J52" s="177">
        <f t="shared" si="4"/>
        <v>75.13067125102836</v>
      </c>
      <c r="K52" s="178">
        <f t="shared" si="4"/>
        <v>0</v>
      </c>
      <c r="L52" s="174"/>
      <c r="M52" s="179">
        <v>0</v>
      </c>
      <c r="N52" s="162">
        <f>G52</f>
        <v>140.70084453344825</v>
      </c>
      <c r="O52" s="174">
        <v>0</v>
      </c>
      <c r="P52" s="162">
        <v>0</v>
      </c>
      <c r="Q52" s="163">
        <f>I52</f>
        <v>143.88767718965104</v>
      </c>
      <c r="R52" s="163"/>
      <c r="S52" s="162"/>
      <c r="T52" s="174">
        <f t="shared" si="12"/>
        <v>0</v>
      </c>
      <c r="U52" s="163">
        <f t="shared" si="14"/>
        <v>75.13067125102836</v>
      </c>
      <c r="V52" s="241">
        <f>SUM(M52:U52)+D52</f>
        <v>359.71919297412762</v>
      </c>
      <c r="W52" s="242"/>
      <c r="X52" s="6"/>
      <c r="Y52" s="4"/>
      <c r="AI52" s="4"/>
      <c r="AJ52" s="4"/>
      <c r="AK52" s="4"/>
      <c r="AL52" s="4"/>
      <c r="AM52" s="4"/>
      <c r="AN52" s="4"/>
      <c r="AO52" s="4"/>
      <c r="AP52" s="4"/>
      <c r="AQ52" s="4"/>
      <c r="AS52" s="4"/>
      <c r="BA52" s="3"/>
      <c r="BS52" s="4"/>
      <c r="BX52" s="3"/>
      <c r="CE52" s="4"/>
      <c r="CF52" s="4"/>
    </row>
    <row r="53" spans="1:84">
      <c r="A53" s="22" t="s">
        <v>59</v>
      </c>
      <c r="B53" s="55">
        <v>1.0967199999999722</v>
      </c>
      <c r="C53" s="131">
        <v>0.42811326486362189</v>
      </c>
      <c r="D53" s="174">
        <v>0</v>
      </c>
      <c r="E53" s="175"/>
      <c r="F53" s="176">
        <f t="shared" ref="F53" si="15">G53/B27</f>
        <v>0.3537927184969345</v>
      </c>
      <c r="G53" s="85">
        <f>$B53*Cover!$C36*Cover!$D36</f>
        <v>0.13158349201044048</v>
      </c>
      <c r="H53" s="177">
        <f t="shared" ref="H53" si="16">$F53*C27</f>
        <v>0.12501515004525265</v>
      </c>
      <c r="I53" s="177">
        <f t="shared" ref="I53" si="17">$F53*D27</f>
        <v>5.3068907774540174E-2</v>
      </c>
      <c r="J53" s="177">
        <f t="shared" ref="J53:K53" si="18">$F53*E27</f>
        <v>1.7689635924846726E-2</v>
      </c>
      <c r="K53" s="178">
        <f t="shared" si="18"/>
        <v>2.6435532741854475E-2</v>
      </c>
      <c r="L53" s="174"/>
      <c r="M53" s="179">
        <f>(G53-D53)*(G27+I27*S27)*(1-W27)</f>
        <v>3.0906256554187786E-2</v>
      </c>
      <c r="N53" s="162">
        <f>H53*N27+(G53-D53)*(I27*T27)</f>
        <v>1.0957759756002021E-2</v>
      </c>
      <c r="O53" s="174">
        <f t="shared" ref="O53" si="19">(G53-D53)*(J27)</f>
        <v>5.6198564144272045E-2</v>
      </c>
      <c r="P53" s="162">
        <v>0</v>
      </c>
      <c r="Q53" s="163">
        <f>H53*Q27+I53</f>
        <v>0.16745777006594637</v>
      </c>
      <c r="R53" s="163">
        <f>H53*O27+(G53-D53)*L27</f>
        <v>1.2501515004525266E-3</v>
      </c>
      <c r="S53" s="162">
        <f>H53*P27+(G53-D53)*I27*U27+(G53-D53)*M27</f>
        <v>1.1054432135322008E-2</v>
      </c>
      <c r="T53" s="174">
        <f t="shared" ref="T53" si="20">(G53-D53)*H27</f>
        <v>4.94227060451056E-3</v>
      </c>
      <c r="U53" s="163">
        <f t="shared" ref="U53" si="21">J53</f>
        <v>1.7689635924846726E-2</v>
      </c>
      <c r="V53" s="241">
        <f t="shared" si="13"/>
        <v>0.30045684068554013</v>
      </c>
      <c r="W53" s="242"/>
      <c r="X53" s="6"/>
      <c r="AI53" s="4"/>
      <c r="AJ53" s="4"/>
      <c r="AK53" s="4"/>
      <c r="AL53" s="4"/>
      <c r="AM53" s="4"/>
      <c r="AN53" s="4"/>
      <c r="AO53" s="4"/>
      <c r="AP53" s="4"/>
      <c r="AQ53" s="4"/>
      <c r="AS53" s="4"/>
      <c r="BA53" s="3"/>
      <c r="BS53" s="4"/>
      <c r="BX53" s="3"/>
      <c r="CE53" s="4"/>
      <c r="CF53" s="4"/>
    </row>
    <row r="54" spans="1:84">
      <c r="A54" s="10" t="s">
        <v>0</v>
      </c>
      <c r="B54" s="180">
        <f>SUM(B33:B51)</f>
        <v>549.10982300000001</v>
      </c>
      <c r="C54" s="169"/>
      <c r="D54" s="181">
        <f>SUM(D33:D52)</f>
        <v>-16.323620722593986</v>
      </c>
      <c r="E54" s="179"/>
      <c r="F54" s="180">
        <f>SUM(F33:F53)</f>
        <v>763.18031492071202</v>
      </c>
      <c r="G54" s="182">
        <f t="shared" ref="G54:J54" si="22">SUM(G33:G53)</f>
        <v>279.29591268245872</v>
      </c>
      <c r="H54" s="182">
        <f t="shared" si="22"/>
        <v>148.6724321165361</v>
      </c>
      <c r="I54" s="182">
        <f t="shared" si="22"/>
        <v>204.40684548163867</v>
      </c>
      <c r="J54" s="182">
        <f t="shared" si="22"/>
        <v>95.303727348357583</v>
      </c>
      <c r="K54" s="183">
        <f>SUM(K33:K51)</f>
        <v>35.474961758979113</v>
      </c>
      <c r="L54" s="174"/>
      <c r="M54" s="165">
        <f>SUM(M33:M53)</f>
        <v>34.110944114762653</v>
      </c>
      <c r="N54" s="181">
        <f t="shared" ref="N54:U54" si="23">SUM(N33:N53)</f>
        <v>161.60393929023201</v>
      </c>
      <c r="O54" s="181">
        <f t="shared" si="23"/>
        <v>71.227316524562966</v>
      </c>
      <c r="P54" s="181">
        <f t="shared" ref="P54" si="24">SUM(P33:P52)</f>
        <v>62.668295955681948</v>
      </c>
      <c r="Q54" s="181">
        <f t="shared" si="23"/>
        <v>338.61933793589321</v>
      </c>
      <c r="R54" s="181">
        <f t="shared" si="23"/>
        <v>1.1680637896234958</v>
      </c>
      <c r="S54" s="181">
        <f t="shared" si="23"/>
        <v>11.361446313368132</v>
      </c>
      <c r="T54" s="181">
        <f t="shared" si="23"/>
        <v>3.4119200514441821</v>
      </c>
      <c r="U54" s="181">
        <f t="shared" si="23"/>
        <v>95.303727348357583</v>
      </c>
      <c r="V54" s="280">
        <f>SUM(V33:W53)</f>
        <v>763.15137060133213</v>
      </c>
      <c r="W54" s="281"/>
      <c r="AI54" s="4"/>
      <c r="AJ54" s="4"/>
      <c r="AK54" s="4"/>
      <c r="AL54" s="4"/>
      <c r="AM54" s="4"/>
      <c r="AN54" s="4"/>
      <c r="AO54" s="4"/>
      <c r="AP54" s="4"/>
      <c r="AQ54" s="4"/>
      <c r="AS54" s="4"/>
      <c r="BA54" s="3"/>
      <c r="BS54" s="4"/>
      <c r="BX54" s="3"/>
      <c r="CE54" s="4"/>
      <c r="CF54" s="4"/>
    </row>
    <row r="55" spans="1:84" ht="15.75">
      <c r="A55" s="134"/>
      <c r="D55" s="69" t="str">
        <f>D1</f>
        <v>West Europe</v>
      </c>
      <c r="E55" s="69"/>
      <c r="F55" s="69"/>
      <c r="G55" s="69" t="s">
        <v>127</v>
      </c>
      <c r="H55" s="69"/>
      <c r="I55" s="7"/>
      <c r="J55" s="7"/>
      <c r="AE55" s="4"/>
      <c r="AF55" s="4"/>
      <c r="AG55" s="4"/>
      <c r="AH55" s="4"/>
      <c r="AI55" s="4"/>
      <c r="AJ55" s="4"/>
      <c r="AK55" s="4"/>
      <c r="AL55" s="4"/>
      <c r="AM55" s="4"/>
      <c r="AO55" s="4"/>
      <c r="AW55" s="3"/>
      <c r="BO55" s="4"/>
      <c r="BT55" s="3"/>
      <c r="CA55" s="4"/>
      <c r="CB55" s="4"/>
    </row>
    <row r="56" spans="1:84" ht="6" customHeight="1">
      <c r="O56" s="3"/>
      <c r="BB56" s="3"/>
    </row>
    <row r="57" spans="1:84" s="8" customFormat="1" ht="24.75" customHeight="1">
      <c r="A57" s="46" t="s">
        <v>33</v>
      </c>
      <c r="B57" s="45"/>
      <c r="C57" s="44"/>
      <c r="D57" s="43"/>
      <c r="E57" s="291" t="s">
        <v>154</v>
      </c>
      <c r="F57" s="292"/>
      <c r="G57" s="293"/>
      <c r="H57" s="43"/>
      <c r="I57" s="42"/>
      <c r="J57" s="42"/>
      <c r="K57" s="158" t="s">
        <v>32</v>
      </c>
      <c r="L57" s="159"/>
      <c r="M57" s="160"/>
      <c r="N57" s="282" t="s">
        <v>31</v>
      </c>
      <c r="O57" s="283"/>
      <c r="P57" s="283"/>
      <c r="Q57" s="246" t="s">
        <v>30</v>
      </c>
      <c r="R57" s="247"/>
      <c r="S57" s="247"/>
      <c r="T57" s="247"/>
      <c r="U57" s="247"/>
      <c r="V57" s="247"/>
      <c r="W57" s="247"/>
      <c r="X57" s="248"/>
      <c r="Y57" s="42"/>
      <c r="Z57" s="42"/>
      <c r="AA57" s="42"/>
      <c r="BA57" s="41"/>
    </row>
    <row r="58" spans="1:84" ht="36" customHeight="1">
      <c r="A58" s="40"/>
      <c r="B58" s="39" t="s">
        <v>29</v>
      </c>
      <c r="C58" s="38" t="s">
        <v>28</v>
      </c>
      <c r="D58" s="37" t="s">
        <v>27</v>
      </c>
      <c r="E58" s="36" t="s">
        <v>26</v>
      </c>
      <c r="F58" s="35" t="s">
        <v>25</v>
      </c>
      <c r="G58" s="35" t="s">
        <v>24</v>
      </c>
      <c r="H58" s="37" t="s">
        <v>23</v>
      </c>
      <c r="K58" s="36" t="s">
        <v>3</v>
      </c>
      <c r="L58" s="35" t="s">
        <v>22</v>
      </c>
      <c r="M58" s="34" t="s">
        <v>15</v>
      </c>
      <c r="N58" s="33" t="s">
        <v>88</v>
      </c>
      <c r="O58" s="32" t="s">
        <v>19</v>
      </c>
      <c r="P58" s="31" t="s">
        <v>1</v>
      </c>
      <c r="Q58" s="33" t="s">
        <v>18</v>
      </c>
      <c r="R58" s="32" t="s">
        <v>80</v>
      </c>
      <c r="S58" s="32" t="s">
        <v>17</v>
      </c>
      <c r="T58" s="32" t="s">
        <v>88</v>
      </c>
      <c r="U58" s="32" t="s">
        <v>15</v>
      </c>
      <c r="V58" s="32" t="s">
        <v>14</v>
      </c>
      <c r="W58" s="32" t="s">
        <v>81</v>
      </c>
      <c r="X58" s="31" t="s">
        <v>0</v>
      </c>
      <c r="AP58" s="8"/>
      <c r="AQ58" s="8"/>
      <c r="AR58" s="8"/>
      <c r="AU58" s="8"/>
      <c r="AV58" s="8"/>
    </row>
    <row r="59" spans="1:84" ht="11.25" customHeight="1">
      <c r="A59" s="30" t="s">
        <v>13</v>
      </c>
      <c r="B59" s="30" t="s">
        <v>100</v>
      </c>
      <c r="C59" s="80" t="s">
        <v>100</v>
      </c>
      <c r="D59" s="29" t="s">
        <v>92</v>
      </c>
      <c r="E59" s="288" t="s">
        <v>12</v>
      </c>
      <c r="F59" s="289"/>
      <c r="G59" s="290"/>
      <c r="H59" s="28" t="s">
        <v>100</v>
      </c>
      <c r="I59" s="27"/>
      <c r="J59" s="27"/>
      <c r="K59" s="26" t="s">
        <v>10</v>
      </c>
      <c r="L59" s="25"/>
      <c r="M59" s="24"/>
      <c r="N59" s="252" t="s">
        <v>92</v>
      </c>
      <c r="O59" s="253"/>
      <c r="P59" s="254"/>
      <c r="Q59" s="243" t="s">
        <v>10</v>
      </c>
      <c r="R59" s="244"/>
      <c r="S59" s="244"/>
      <c r="T59" s="244"/>
      <c r="U59" s="244"/>
      <c r="V59" s="244"/>
      <c r="W59" s="244"/>
      <c r="X59" s="245"/>
      <c r="AP59" s="8"/>
      <c r="AR59" s="8"/>
    </row>
    <row r="60" spans="1:84" ht="11.25" customHeight="1">
      <c r="A60" s="12" t="s">
        <v>9</v>
      </c>
      <c r="B60" s="210" t="s">
        <v>198</v>
      </c>
      <c r="C60" s="209" t="s">
        <v>198</v>
      </c>
      <c r="D60" s="18"/>
      <c r="E60" s="304" t="s">
        <v>198</v>
      </c>
      <c r="F60" s="305"/>
      <c r="G60" s="306"/>
      <c r="H60" s="18"/>
      <c r="K60" s="140"/>
      <c r="L60" s="141"/>
      <c r="M60" s="142"/>
      <c r="N60" s="22"/>
      <c r="P60" s="23"/>
      <c r="Q60" s="258" t="s">
        <v>198</v>
      </c>
      <c r="R60" s="259"/>
      <c r="S60" s="259"/>
      <c r="T60" s="259"/>
      <c r="U60" s="259"/>
      <c r="V60" s="259"/>
      <c r="W60" s="259"/>
      <c r="X60" s="260"/>
      <c r="AP60" s="8"/>
      <c r="AR60" s="8"/>
    </row>
    <row r="61" spans="1:84" ht="15" customHeight="1">
      <c r="A61" s="58" t="s">
        <v>7</v>
      </c>
      <c r="B61" s="185">
        <v>474.7</v>
      </c>
      <c r="C61" s="185">
        <v>375</v>
      </c>
      <c r="D61" s="186">
        <v>0.5</v>
      </c>
      <c r="E61" s="187">
        <v>455.71199999999999</v>
      </c>
      <c r="F61" s="188">
        <v>275.71199999999999</v>
      </c>
      <c r="G61" s="189">
        <v>180</v>
      </c>
      <c r="H61" s="111">
        <v>0.28986276174306735</v>
      </c>
      <c r="I61" s="6"/>
      <c r="J61" s="6"/>
      <c r="K61" s="114">
        <v>2.6526900085988261E-2</v>
      </c>
      <c r="L61" s="115">
        <v>0.42392302394256764</v>
      </c>
      <c r="M61" s="116">
        <v>0.54955007597144412</v>
      </c>
      <c r="N61" s="122">
        <v>0</v>
      </c>
      <c r="O61" s="123">
        <v>1</v>
      </c>
      <c r="P61" s="124">
        <v>0</v>
      </c>
      <c r="Q61" s="161">
        <f>K61*G61*$G$79/$C$79</f>
        <v>3.745132966542156</v>
      </c>
      <c r="R61" s="162">
        <f>K61*G61*(1-$G$79/$C$79)</f>
        <v>1.0297090489357315</v>
      </c>
      <c r="S61" s="163">
        <f>O61*L61*G61</f>
        <v>76.306144309662173</v>
      </c>
      <c r="T61" s="163">
        <f>N61*L61*G61</f>
        <v>0</v>
      </c>
      <c r="U61" s="163">
        <f>M61*G61</f>
        <v>98.91901367485994</v>
      </c>
      <c r="V61" s="163">
        <f>F61</f>
        <v>275.71199999999999</v>
      </c>
      <c r="W61" s="163">
        <f>P61*L61*G61</f>
        <v>0</v>
      </c>
      <c r="X61" s="164">
        <f>SUM(Q61:W61)</f>
        <v>455.71199999999999</v>
      </c>
      <c r="AM61" s="21"/>
      <c r="AN61" s="6"/>
      <c r="AP61" s="5"/>
      <c r="AQ61" s="5"/>
      <c r="AU61" s="5"/>
      <c r="AV61" s="7"/>
    </row>
    <row r="62" spans="1:84" ht="9.75" customHeight="1">
      <c r="A62" s="22" t="s">
        <v>6</v>
      </c>
      <c r="B62" s="271" t="s">
        <v>5</v>
      </c>
      <c r="C62" s="272"/>
      <c r="D62" s="272"/>
      <c r="E62" s="272"/>
      <c r="F62" s="273"/>
      <c r="G62" s="190">
        <f>N52</f>
        <v>140.70084453344825</v>
      </c>
      <c r="H62" s="112">
        <v>0.36836178283546706</v>
      </c>
      <c r="I62" s="6"/>
      <c r="J62" s="6"/>
      <c r="K62" s="114">
        <v>3.3710767640564805E-2</v>
      </c>
      <c r="L62" s="115">
        <v>0.50833083571656501</v>
      </c>
      <c r="M62" s="116">
        <v>0.45795839664287014</v>
      </c>
      <c r="N62" s="125">
        <v>0.01</v>
      </c>
      <c r="O62" s="126">
        <v>0.82441778703200685</v>
      </c>
      <c r="P62" s="127">
        <v>0.15558221296799313</v>
      </c>
      <c r="Q62" s="161">
        <f>K62*G62*$G$79/$C$79</f>
        <v>3.720262469723556</v>
      </c>
      <c r="R62" s="162">
        <f>K62*G62*(1-$G$79/$C$79)</f>
        <v>1.0228710071747511</v>
      </c>
      <c r="S62" s="163">
        <f>O62*L62*G62</f>
        <v>58.964485385013717</v>
      </c>
      <c r="T62" s="163">
        <f>N62*L62*G62</f>
        <v>0.71522577887714234</v>
      </c>
      <c r="U62" s="163">
        <f>M62*G62</f>
        <v>64.435133168835705</v>
      </c>
      <c r="V62" s="163">
        <f>F62</f>
        <v>0</v>
      </c>
      <c r="W62" s="163">
        <f>P62*L62*G62</f>
        <v>11.127640944946231</v>
      </c>
      <c r="X62" s="164">
        <f>SUM(Q62:W62)</f>
        <v>139.98561875457108</v>
      </c>
      <c r="AM62" s="21"/>
      <c r="AN62" s="6"/>
      <c r="AP62" s="5"/>
      <c r="AQ62" s="5"/>
      <c r="AU62" s="5"/>
      <c r="AV62" s="7"/>
    </row>
    <row r="63" spans="1:84">
      <c r="A63" s="20" t="s">
        <v>2</v>
      </c>
      <c r="B63" s="274"/>
      <c r="C63" s="275"/>
      <c r="D63" s="275"/>
      <c r="E63" s="275"/>
      <c r="F63" s="276"/>
      <c r="G63" s="191">
        <f>O54</f>
        <v>71.227316524562966</v>
      </c>
      <c r="H63" s="19">
        <v>1</v>
      </c>
      <c r="I63" s="6"/>
      <c r="J63" s="6"/>
      <c r="K63" s="114">
        <v>9.1515377575480186E-2</v>
      </c>
      <c r="L63" s="115">
        <v>0.45052622578164964</v>
      </c>
      <c r="M63" s="116">
        <v>0.45795839664287014</v>
      </c>
      <c r="N63" s="125">
        <v>0.01</v>
      </c>
      <c r="O63" s="126">
        <v>0.82441778703200685</v>
      </c>
      <c r="P63" s="127">
        <v>0.15558221296799313</v>
      </c>
      <c r="Q63" s="161">
        <f>K63*G63*$G$79/$C$79</f>
        <v>5.1126833193282071</v>
      </c>
      <c r="R63" s="162">
        <f>K63*G63*(1-$G$79/$C$79)</f>
        <v>1.4057114461054121</v>
      </c>
      <c r="S63" s="163">
        <f>O63*L63*G63</f>
        <v>26.455380538639126</v>
      </c>
      <c r="T63" s="163">
        <f>N63*L63*G63</f>
        <v>0.32089774086366279</v>
      </c>
      <c r="U63" s="163">
        <f>M63*G63</f>
        <v>32.619147672763063</v>
      </c>
      <c r="V63" s="163">
        <f>F63</f>
        <v>0</v>
      </c>
      <c r="W63" s="163">
        <f>P63*L63*G63</f>
        <v>4.9925980659998253</v>
      </c>
      <c r="X63" s="164">
        <f>SUM(Q63:W63)</f>
        <v>70.906418783699309</v>
      </c>
      <c r="AO63" s="7"/>
    </row>
    <row r="64" spans="1:84">
      <c r="A64" s="18" t="s">
        <v>4</v>
      </c>
      <c r="B64" s="277"/>
      <c r="C64" s="278"/>
      <c r="D64" s="278"/>
      <c r="E64" s="278"/>
      <c r="F64" s="279"/>
      <c r="G64" s="192">
        <f>N54-N52</f>
        <v>20.903094756783759</v>
      </c>
      <c r="H64" s="113">
        <v>0.28986276174306735</v>
      </c>
      <c r="I64" s="6"/>
      <c r="J64" s="6"/>
      <c r="K64" s="114">
        <v>3.3710767640564805E-2</v>
      </c>
      <c r="L64" s="115">
        <v>0.50833083571656501</v>
      </c>
      <c r="M64" s="116">
        <v>0.45795839664287014</v>
      </c>
      <c r="N64" s="128">
        <v>0.01</v>
      </c>
      <c r="O64" s="129">
        <v>0.82441778703200685</v>
      </c>
      <c r="P64" s="130">
        <v>0.15558221296799313</v>
      </c>
      <c r="Q64" s="161">
        <f>K64*G64*$G$79/$C$79</f>
        <v>0.55269745666843595</v>
      </c>
      <c r="R64" s="162">
        <f>K64*G64*(1-$G$79/$C$79)</f>
        <v>0.15196191364620984</v>
      </c>
      <c r="S64" s="163">
        <f>O64*L64*G64</f>
        <v>8.7600058789620547</v>
      </c>
      <c r="T64" s="163">
        <f>N64*L64*G64</f>
        <v>0.10625687626778436</v>
      </c>
      <c r="U64" s="163">
        <f>M64*G64</f>
        <v>9.5727477596906763</v>
      </c>
      <c r="V64" s="163">
        <f>F64</f>
        <v>0</v>
      </c>
      <c r="W64" s="163">
        <f>P64*L64*G64</f>
        <v>1.653167995280812</v>
      </c>
      <c r="X64" s="164">
        <f>SUM(Q64:W64)</f>
        <v>20.796837880515973</v>
      </c>
      <c r="AO64" s="7"/>
    </row>
    <row r="65" spans="1:58" ht="15" customHeight="1">
      <c r="A65" s="10" t="s">
        <v>0</v>
      </c>
      <c r="B65" s="165"/>
      <c r="C65" s="193"/>
      <c r="D65" s="194"/>
      <c r="E65" s="195"/>
      <c r="F65" s="196"/>
      <c r="G65" s="197">
        <f>SUM(G61:G64)</f>
        <v>412.83125581479499</v>
      </c>
      <c r="H65" s="17"/>
      <c r="I65" s="6"/>
      <c r="J65" s="6"/>
      <c r="K65" s="10"/>
      <c r="L65" s="16"/>
      <c r="M65" s="15"/>
      <c r="N65" s="12"/>
      <c r="O65" s="9"/>
      <c r="P65" s="14"/>
      <c r="Q65" s="165">
        <f t="shared" ref="Q65:W65" si="25">SUM(Q61:Q64)</f>
        <v>13.130776212262356</v>
      </c>
      <c r="R65" s="166">
        <f>SUM(R61:R64)</f>
        <v>3.6102534158621045</v>
      </c>
      <c r="S65" s="167">
        <f t="shared" si="25"/>
        <v>170.4860161122771</v>
      </c>
      <c r="T65" s="167">
        <f t="shared" si="25"/>
        <v>1.1423803960085896</v>
      </c>
      <c r="U65" s="167">
        <f t="shared" si="25"/>
        <v>205.54604227614939</v>
      </c>
      <c r="V65" s="167">
        <f t="shared" si="25"/>
        <v>275.71199999999999</v>
      </c>
      <c r="W65" s="167">
        <f t="shared" si="25"/>
        <v>17.773407006226869</v>
      </c>
      <c r="X65" s="168">
        <f>SUM(X61:X64)</f>
        <v>687.40087541878643</v>
      </c>
      <c r="AO65" s="7"/>
    </row>
    <row r="66" spans="1:58">
      <c r="B66" s="7"/>
      <c r="AP66" s="7"/>
      <c r="AQ66" s="7"/>
    </row>
    <row r="69" spans="1:58" ht="9" customHeight="1">
      <c r="A69" s="72" t="s">
        <v>165</v>
      </c>
      <c r="B69" s="73"/>
      <c r="C69" s="73"/>
      <c r="D69" s="16"/>
      <c r="E69" s="16"/>
      <c r="F69" s="16"/>
      <c r="G69" s="15"/>
      <c r="K69" s="269" t="s">
        <v>156</v>
      </c>
      <c r="L69" s="284" t="s">
        <v>204</v>
      </c>
      <c r="M69" s="285"/>
      <c r="O69" s="8"/>
      <c r="AW69" s="8"/>
      <c r="AX69" s="8"/>
      <c r="AY69" s="8"/>
      <c r="BC69" s="8"/>
      <c r="BD69" s="8"/>
      <c r="BE69" s="8"/>
      <c r="BF69" s="8"/>
    </row>
    <row r="70" spans="1:58" ht="36">
      <c r="A70" s="50"/>
      <c r="B70" s="37" t="s">
        <v>35</v>
      </c>
      <c r="C70" s="37" t="s">
        <v>34</v>
      </c>
      <c r="D70" s="37" t="s">
        <v>78</v>
      </c>
      <c r="E70" s="37" t="s">
        <v>79</v>
      </c>
      <c r="F70" s="13" t="s">
        <v>194</v>
      </c>
      <c r="G70" s="13" t="s">
        <v>18</v>
      </c>
      <c r="K70" s="270"/>
      <c r="L70" s="286"/>
      <c r="M70" s="287"/>
    </row>
    <row r="71" spans="1:58">
      <c r="A71" s="30" t="s">
        <v>13</v>
      </c>
      <c r="B71" s="49" t="s">
        <v>121</v>
      </c>
      <c r="C71" s="49" t="s">
        <v>10</v>
      </c>
      <c r="D71" s="92" t="s">
        <v>96</v>
      </c>
      <c r="E71" s="92" t="s">
        <v>96</v>
      </c>
      <c r="F71" s="49" t="s">
        <v>121</v>
      </c>
      <c r="G71" s="49"/>
      <c r="K71" s="29" t="s">
        <v>157</v>
      </c>
      <c r="L71" s="294" t="s">
        <v>159</v>
      </c>
      <c r="M71" s="295"/>
    </row>
    <row r="72" spans="1:58">
      <c r="A72" s="12" t="s">
        <v>9</v>
      </c>
      <c r="B72" s="208" t="s">
        <v>198</v>
      </c>
      <c r="C72" s="208" t="s">
        <v>198</v>
      </c>
      <c r="D72" s="48"/>
      <c r="E72" s="48"/>
      <c r="F72" s="208" t="s">
        <v>198</v>
      </c>
      <c r="G72" s="208" t="s">
        <v>198</v>
      </c>
      <c r="K72" s="96" t="s">
        <v>158</v>
      </c>
      <c r="L72" s="294" t="s">
        <v>198</v>
      </c>
      <c r="M72" s="295"/>
      <c r="O72" s="7"/>
      <c r="S72" s="27"/>
      <c r="AW72" s="7"/>
      <c r="AX72" s="7"/>
      <c r="AY72" s="7"/>
      <c r="BC72" s="7"/>
      <c r="BD72" s="7"/>
      <c r="BE72" s="7"/>
      <c r="BF72" s="7"/>
    </row>
    <row r="73" spans="1:58">
      <c r="A73" s="22" t="s">
        <v>82</v>
      </c>
      <c r="B73" s="175">
        <v>19.777999999999999</v>
      </c>
      <c r="C73" s="55">
        <v>3.611530500302361</v>
      </c>
      <c r="D73" s="118">
        <v>8.299999999999999E-2</v>
      </c>
      <c r="E73" s="119">
        <v>0.14499999999999999</v>
      </c>
      <c r="F73" s="156">
        <v>0.34778812289667205</v>
      </c>
      <c r="G73" s="156">
        <f>(C73-F73)*(1-E73-D73)</f>
        <v>2.5196091153571922</v>
      </c>
      <c r="K73" s="94">
        <v>2.2713293180757153</v>
      </c>
      <c r="L73" s="302">
        <v>0.43818334308767293</v>
      </c>
      <c r="M73" s="303"/>
      <c r="O73" s="7"/>
      <c r="S73" s="27"/>
      <c r="AW73" s="7"/>
      <c r="AX73" s="7"/>
      <c r="AY73" s="7"/>
      <c r="BC73" s="7"/>
      <c r="BD73" s="7"/>
      <c r="BE73" s="7"/>
      <c r="BF73" s="7"/>
    </row>
    <row r="74" spans="1:58">
      <c r="A74" s="22" t="s">
        <v>83</v>
      </c>
      <c r="B74" s="175">
        <v>7.6716379999999997</v>
      </c>
      <c r="C74" s="55">
        <v>1.4008673588976948</v>
      </c>
      <c r="D74" s="118">
        <v>8.299999999999999E-2</v>
      </c>
      <c r="E74" s="119">
        <v>0.14499999999999999</v>
      </c>
      <c r="F74" s="156">
        <v>-8.2384090739125018E-2</v>
      </c>
      <c r="G74" s="156">
        <f t="shared" ref="G74:G78" si="26">(C74-F74)*(1-E74-D74)</f>
        <v>1.1450701191196249</v>
      </c>
      <c r="K74" s="95">
        <v>2.2713293180757153</v>
      </c>
      <c r="L74" s="296">
        <v>0.4834151720515617</v>
      </c>
      <c r="M74" s="297"/>
      <c r="O74" s="7"/>
      <c r="S74" s="27"/>
      <c r="AW74" s="7"/>
      <c r="AX74" s="7"/>
      <c r="AY74" s="7"/>
      <c r="BC74" s="7"/>
      <c r="BD74" s="7"/>
      <c r="BE74" s="7"/>
      <c r="BF74" s="7"/>
    </row>
    <row r="75" spans="1:58">
      <c r="A75" s="22" t="s">
        <v>84</v>
      </c>
      <c r="B75" s="175">
        <v>5.6891829999999999</v>
      </c>
      <c r="C75" s="55">
        <v>1.2202532929375798</v>
      </c>
      <c r="D75" s="118">
        <v>8.299999999999999E-2</v>
      </c>
      <c r="E75" s="119">
        <v>0.14499999999999999</v>
      </c>
      <c r="F75" s="156">
        <v>-1.7308207474938126E-2</v>
      </c>
      <c r="G75" s="156">
        <f t="shared" si="26"/>
        <v>0.95539747831846389</v>
      </c>
      <c r="K75" s="95">
        <v>2.2713293180757153</v>
      </c>
      <c r="L75" s="296">
        <v>0.95111133718250418</v>
      </c>
      <c r="M75" s="297"/>
      <c r="O75" s="7"/>
      <c r="AW75" s="7"/>
      <c r="AX75" s="7"/>
      <c r="AY75" s="7"/>
      <c r="BC75" s="7"/>
      <c r="BD75" s="7"/>
      <c r="BE75" s="7"/>
      <c r="BF75" s="7"/>
    </row>
    <row r="76" spans="1:58">
      <c r="A76" s="22" t="s">
        <v>85</v>
      </c>
      <c r="B76" s="175">
        <v>123.492</v>
      </c>
      <c r="C76" s="55">
        <v>8.7930745540116479</v>
      </c>
      <c r="D76" s="118">
        <v>5.2000000000000005E-2</v>
      </c>
      <c r="E76" s="119">
        <v>7.4999999999999997E-2</v>
      </c>
      <c r="F76" s="156">
        <v>0.57740363609622336</v>
      </c>
      <c r="G76" s="156">
        <f t="shared" si="26"/>
        <v>7.1722807113401661</v>
      </c>
      <c r="K76" s="95">
        <v>1.7879152693083047</v>
      </c>
      <c r="L76" s="296">
        <v>7.9772687742135364</v>
      </c>
      <c r="M76" s="297"/>
      <c r="O76" s="7"/>
      <c r="S76" s="4"/>
      <c r="AW76" s="7"/>
      <c r="AX76" s="7"/>
      <c r="AY76" s="7"/>
      <c r="BC76" s="7"/>
      <c r="BD76" s="7"/>
      <c r="BE76" s="7"/>
      <c r="BF76" s="7"/>
    </row>
    <row r="77" spans="1:58">
      <c r="A77" s="22" t="s">
        <v>86</v>
      </c>
      <c r="B77" s="175">
        <v>9.6942540000000008</v>
      </c>
      <c r="C77" s="55">
        <v>1.7702039639335705</v>
      </c>
      <c r="D77" s="118">
        <v>8.299999999999999E-2</v>
      </c>
      <c r="E77" s="119">
        <v>0.14499999999999999</v>
      </c>
      <c r="F77" s="156">
        <v>1.1553866384145581E-2</v>
      </c>
      <c r="G77" s="156">
        <f t="shared" si="26"/>
        <v>1.357677875308156</v>
      </c>
      <c r="K77" s="95">
        <v>2.2713293180757153</v>
      </c>
      <c r="L77" s="296">
        <v>1.3500579613553396</v>
      </c>
      <c r="M77" s="297"/>
      <c r="S77" s="4"/>
      <c r="BC77" s="4"/>
    </row>
    <row r="78" spans="1:58">
      <c r="A78" s="12" t="s">
        <v>87</v>
      </c>
      <c r="B78" s="175">
        <v>1.024931</v>
      </c>
      <c r="C78" s="55">
        <v>0.18715590894961062</v>
      </c>
      <c r="D78" s="120">
        <v>8.299999999999999E-2</v>
      </c>
      <c r="E78" s="121">
        <v>0.14499999999999999</v>
      </c>
      <c r="F78" s="156">
        <v>-3.3824362457933438E-2</v>
      </c>
      <c r="G78" s="156">
        <f t="shared" si="26"/>
        <v>0.17059676952662403</v>
      </c>
      <c r="K78" s="17">
        <v>2.2713293180757153</v>
      </c>
      <c r="L78" s="298">
        <v>0.20603191157366235</v>
      </c>
      <c r="M78" s="299"/>
      <c r="S78" s="4"/>
    </row>
    <row r="79" spans="1:58">
      <c r="A79" s="10" t="s">
        <v>0</v>
      </c>
      <c r="B79" s="173">
        <f>SUM(B73:B78)</f>
        <v>167.35000600000001</v>
      </c>
      <c r="C79" s="173">
        <f>SUM(C73:C78)</f>
        <v>16.983085579032466</v>
      </c>
      <c r="D79" s="10"/>
      <c r="E79" s="15"/>
      <c r="F79" s="157">
        <f>SUM(F73:F78)</f>
        <v>0.80322896470504446</v>
      </c>
      <c r="G79" s="157">
        <f>SUM(G73:G78)</f>
        <v>13.320632068970225</v>
      </c>
      <c r="K79" s="12"/>
      <c r="L79" s="298">
        <f>SUM(L73:L78)</f>
        <v>11.406068499464277</v>
      </c>
      <c r="M79" s="299"/>
    </row>
    <row r="81" spans="1:2" ht="11.25" customHeight="1">
      <c r="A81" s="2" t="s">
        <v>188</v>
      </c>
    </row>
    <row r="82" spans="1:2" ht="9.75" customHeight="1"/>
    <row r="83" spans="1:2">
      <c r="A83" s="1" t="s">
        <v>90</v>
      </c>
      <c r="B83" s="83" t="s">
        <v>139</v>
      </c>
    </row>
    <row r="84" spans="1:2">
      <c r="A84" s="1" t="s">
        <v>91</v>
      </c>
      <c r="B84" s="83" t="s">
        <v>135</v>
      </c>
    </row>
    <row r="85" spans="1:2">
      <c r="A85" s="1" t="s">
        <v>93</v>
      </c>
      <c r="B85" s="83" t="s">
        <v>134</v>
      </c>
    </row>
    <row r="86" spans="1:2">
      <c r="A86" s="1" t="s">
        <v>94</v>
      </c>
      <c r="B86" s="83" t="s">
        <v>137</v>
      </c>
    </row>
    <row r="87" spans="1:2">
      <c r="A87" s="1" t="s">
        <v>95</v>
      </c>
      <c r="B87" s="84" t="s">
        <v>99</v>
      </c>
    </row>
    <row r="88" spans="1:2">
      <c r="A88" s="1" t="s">
        <v>96</v>
      </c>
      <c r="B88" s="84" t="s">
        <v>138</v>
      </c>
    </row>
    <row r="89" spans="1:2">
      <c r="A89" s="1" t="s">
        <v>98</v>
      </c>
      <c r="B89" s="84" t="s">
        <v>97</v>
      </c>
    </row>
    <row r="90" spans="1:2">
      <c r="A90" s="1" t="s">
        <v>100</v>
      </c>
      <c r="B90" s="84" t="s">
        <v>170</v>
      </c>
    </row>
    <row r="91" spans="1:2">
      <c r="A91" s="1" t="s">
        <v>101</v>
      </c>
      <c r="B91" s="84" t="s">
        <v>136</v>
      </c>
    </row>
    <row r="92" spans="1:2">
      <c r="A92" s="1" t="s">
        <v>104</v>
      </c>
      <c r="B92" s="84" t="s">
        <v>155</v>
      </c>
    </row>
    <row r="93" spans="1:2">
      <c r="A93" s="1" t="s">
        <v>121</v>
      </c>
      <c r="B93" s="84" t="s">
        <v>105</v>
      </c>
    </row>
    <row r="94" spans="1:2">
      <c r="A94" s="1" t="s">
        <v>123</v>
      </c>
      <c r="B94" s="84" t="s">
        <v>120</v>
      </c>
    </row>
    <row r="95" spans="1:2">
      <c r="A95" s="1" t="s">
        <v>157</v>
      </c>
      <c r="B95" s="84" t="s">
        <v>160</v>
      </c>
    </row>
    <row r="96" spans="1:2">
      <c r="A96" s="1" t="s">
        <v>159</v>
      </c>
      <c r="B96" s="1" t="s">
        <v>161</v>
      </c>
    </row>
  </sheetData>
  <mergeCells count="49">
    <mergeCell ref="L75:M75"/>
    <mergeCell ref="L76:M76"/>
    <mergeCell ref="L77:M77"/>
    <mergeCell ref="L78:M78"/>
    <mergeCell ref="L79:M79"/>
    <mergeCell ref="L69:M70"/>
    <mergeCell ref="L71:M71"/>
    <mergeCell ref="L72:M72"/>
    <mergeCell ref="L73:M73"/>
    <mergeCell ref="L74:M74"/>
    <mergeCell ref="E59:G59"/>
    <mergeCell ref="E57:G57"/>
    <mergeCell ref="V43:W43"/>
    <mergeCell ref="V44:W44"/>
    <mergeCell ref="V45:W45"/>
    <mergeCell ref="V46:W46"/>
    <mergeCell ref="V48:W48"/>
    <mergeCell ref="V49:W49"/>
    <mergeCell ref="V50:W50"/>
    <mergeCell ref="V51:W51"/>
    <mergeCell ref="V54:W54"/>
    <mergeCell ref="V47:W47"/>
    <mergeCell ref="V53:W53"/>
    <mergeCell ref="V36:W36"/>
    <mergeCell ref="V37:W37"/>
    <mergeCell ref="V38:W38"/>
    <mergeCell ref="V39:W39"/>
    <mergeCell ref="B29:D29"/>
    <mergeCell ref="V30:W30"/>
    <mergeCell ref="V33:W33"/>
    <mergeCell ref="V34:W34"/>
    <mergeCell ref="M31:W31"/>
    <mergeCell ref="M32:W32"/>
    <mergeCell ref="V42:W42"/>
    <mergeCell ref="E60:G60"/>
    <mergeCell ref="X29:X30"/>
    <mergeCell ref="K69:K70"/>
    <mergeCell ref="F32:J32"/>
    <mergeCell ref="F31:J31"/>
    <mergeCell ref="N57:P57"/>
    <mergeCell ref="B62:F64"/>
    <mergeCell ref="V40:W40"/>
    <mergeCell ref="V41:W41"/>
    <mergeCell ref="Q57:X57"/>
    <mergeCell ref="N59:P59"/>
    <mergeCell ref="Q59:X59"/>
    <mergeCell ref="Q60:X60"/>
    <mergeCell ref="V52:W52"/>
    <mergeCell ref="V35:W35"/>
  </mergeCells>
  <pageMargins left="0.32291666666666669" right="0.17708333333333334" top="0.47916666666666669" bottom="0.59027777777777779" header="0.3" footer="0.3"/>
  <pageSetup paperSize="9" orientation="landscape" r:id="rId1"/>
  <headerFooter differentOddEven="1"/>
  <drawing r:id="rId2"/>
  <legacyDrawing r:id="rId3"/>
</worksheet>
</file>

<file path=xl/worksheets/sheet12.xml><?xml version="1.0" encoding="utf-8"?>
<worksheet xmlns="http://schemas.openxmlformats.org/spreadsheetml/2006/main" xmlns:r="http://schemas.openxmlformats.org/officeDocument/2006/relationships">
  <dimension ref="A1:CF96"/>
  <sheetViews>
    <sheetView view="pageLayout" topLeftCell="A61" zoomScaleNormal="100" zoomScaleSheetLayoutView="100" workbookViewId="0">
      <selection activeCell="F87" sqref="F87"/>
    </sheetView>
  </sheetViews>
  <sheetFormatPr defaultRowHeight="9"/>
  <cols>
    <col min="1" max="1" width="10.28515625" style="1" customWidth="1"/>
    <col min="2" max="2" width="7" style="1" customWidth="1"/>
    <col min="3" max="3" width="6.28515625" style="1" customWidth="1"/>
    <col min="4" max="4" width="5.5703125" style="1" customWidth="1"/>
    <col min="5" max="5" width="6" style="1" customWidth="1"/>
    <col min="6" max="6" width="6.42578125" style="1" customWidth="1"/>
    <col min="7" max="7" width="6.28515625" style="1" customWidth="1"/>
    <col min="8" max="8" width="5.42578125" style="1" customWidth="1"/>
    <col min="9" max="11" width="5.28515625" style="1" customWidth="1"/>
    <col min="12" max="12" width="4.28515625" style="1" customWidth="1"/>
    <col min="13" max="15" width="5.85546875" style="1" customWidth="1"/>
    <col min="16" max="16" width="6" style="1" customWidth="1"/>
    <col min="17" max="19" width="5.85546875" style="1" customWidth="1"/>
    <col min="20" max="20" width="5.28515625" style="1" customWidth="1"/>
    <col min="21" max="21" width="5.85546875" style="1" customWidth="1"/>
    <col min="22" max="23" width="5.140625" style="1" customWidth="1"/>
    <col min="24" max="24" width="5.28515625" style="1" customWidth="1"/>
    <col min="25" max="25" width="7.28515625" style="1" customWidth="1"/>
    <col min="26" max="28" width="3.7109375" style="1" customWidth="1"/>
    <col min="29" max="29" width="3" style="1" customWidth="1"/>
    <col min="30" max="31" width="3.7109375" style="1" customWidth="1"/>
    <col min="32" max="32" width="6" style="1" customWidth="1"/>
    <col min="33" max="33" width="6.42578125" style="1" customWidth="1"/>
    <col min="34" max="34" width="4.140625" style="1" customWidth="1"/>
    <col min="35" max="35" width="4.28515625" style="1" customWidth="1"/>
    <col min="36" max="37" width="3.7109375" style="1" customWidth="1"/>
    <col min="38" max="38" width="5.5703125" style="1" customWidth="1"/>
    <col min="39" max="39" width="7.42578125" style="1" customWidth="1"/>
    <col min="40" max="40" width="8.7109375" style="1" customWidth="1"/>
    <col min="41" max="41" width="6.5703125" style="1" customWidth="1"/>
    <col min="42" max="43" width="9.140625" style="1"/>
    <col min="44" max="44" width="15.85546875" style="1" customWidth="1"/>
    <col min="45" max="45" width="8.5703125" style="1" customWidth="1"/>
    <col min="46" max="48" width="5.7109375" style="1" customWidth="1"/>
    <col min="49" max="49" width="5.140625" style="1" customWidth="1"/>
    <col min="50" max="50" width="10" style="1" customWidth="1"/>
    <col min="51" max="52" width="9.140625" style="1"/>
    <col min="53" max="54" width="5.140625" style="1" customWidth="1"/>
    <col min="55" max="55" width="4.140625" style="1" customWidth="1"/>
    <col min="56" max="56" width="9.140625" style="1" customWidth="1"/>
    <col min="57" max="59" width="7.42578125" style="1" customWidth="1"/>
    <col min="60" max="60" width="9.140625" style="1"/>
    <col min="61" max="61" width="7.140625" style="1" customWidth="1"/>
    <col min="62" max="62" width="5.7109375" style="1" customWidth="1"/>
    <col min="63" max="63" width="3.42578125" style="1" customWidth="1"/>
    <col min="64" max="64" width="9.140625" style="1"/>
    <col min="65" max="65" width="10.28515625" style="1" customWidth="1"/>
    <col min="66" max="66" width="10.5703125" style="1" bestFit="1" customWidth="1"/>
    <col min="67" max="70" width="9.140625" style="1"/>
    <col min="71" max="71" width="3.85546875" style="1" customWidth="1"/>
    <col min="72" max="72" width="9.140625" style="1"/>
    <col min="73" max="73" width="10.5703125" style="1" bestFit="1" customWidth="1"/>
    <col min="74" max="83" width="9.140625" style="1"/>
    <col min="84" max="85" width="3.28515625" style="1" customWidth="1"/>
    <col min="86" max="16384" width="9.140625" style="1"/>
  </cols>
  <sheetData>
    <row r="1" spans="1:77" ht="15.75" customHeight="1">
      <c r="A1" s="134"/>
      <c r="D1" s="69" t="s">
        <v>176</v>
      </c>
      <c r="G1" s="69" t="s">
        <v>178</v>
      </c>
      <c r="P1" s="108" t="s">
        <v>172</v>
      </c>
      <c r="Q1" s="108"/>
      <c r="R1" s="108"/>
      <c r="S1" s="108"/>
      <c r="T1" s="108" t="s">
        <v>201</v>
      </c>
      <c r="AR1" s="68"/>
    </row>
    <row r="2" spans="1:77" ht="3" customHeight="1">
      <c r="A2" s="69"/>
      <c r="AR2" s="68"/>
    </row>
    <row r="3" spans="1:77" s="64" customFormat="1" ht="14.25" customHeight="1">
      <c r="A3" s="89" t="s">
        <v>74</v>
      </c>
      <c r="B3" s="66" t="s">
        <v>73</v>
      </c>
      <c r="C3" s="66"/>
      <c r="D3" s="66"/>
      <c r="E3" s="66"/>
      <c r="F3" s="66"/>
      <c r="G3" s="67" t="s">
        <v>71</v>
      </c>
      <c r="H3" s="66"/>
      <c r="I3" s="66"/>
      <c r="J3" s="66"/>
      <c r="K3" s="66"/>
      <c r="L3" s="66"/>
      <c r="M3" s="65"/>
      <c r="N3" s="67" t="s">
        <v>70</v>
      </c>
      <c r="O3" s="66"/>
      <c r="P3" s="66"/>
      <c r="Q3" s="66"/>
      <c r="R3" s="65"/>
      <c r="S3" s="71" t="s">
        <v>69</v>
      </c>
      <c r="T3" s="66"/>
      <c r="U3" s="66"/>
      <c r="V3" s="65"/>
      <c r="W3" s="65" t="s">
        <v>3</v>
      </c>
    </row>
    <row r="4" spans="1:77" ht="21.75" customHeight="1">
      <c r="A4" s="90"/>
      <c r="B4" s="35" t="s">
        <v>63</v>
      </c>
      <c r="C4" s="35" t="s">
        <v>66</v>
      </c>
      <c r="D4" s="35" t="s">
        <v>148</v>
      </c>
      <c r="E4" s="35" t="s">
        <v>61</v>
      </c>
      <c r="F4" s="35" t="s">
        <v>65</v>
      </c>
      <c r="G4" s="36" t="s">
        <v>3</v>
      </c>
      <c r="H4" s="35" t="s">
        <v>60</v>
      </c>
      <c r="I4" s="35" t="s">
        <v>166</v>
      </c>
      <c r="J4" s="35" t="s">
        <v>2</v>
      </c>
      <c r="K4" s="35" t="s">
        <v>58</v>
      </c>
      <c r="L4" s="35" t="s">
        <v>59</v>
      </c>
      <c r="M4" s="62" t="s">
        <v>20</v>
      </c>
      <c r="N4" s="35" t="s">
        <v>2</v>
      </c>
      <c r="O4" s="35" t="s">
        <v>16</v>
      </c>
      <c r="P4" s="35" t="s">
        <v>21</v>
      </c>
      <c r="Q4" s="35" t="s">
        <v>19</v>
      </c>
      <c r="R4" s="34" t="s">
        <v>113</v>
      </c>
      <c r="S4" s="36" t="s">
        <v>3</v>
      </c>
      <c r="T4" s="35" t="s">
        <v>2</v>
      </c>
      <c r="U4" s="35" t="s">
        <v>21</v>
      </c>
      <c r="V4" s="34" t="s">
        <v>58</v>
      </c>
      <c r="W4" s="34" t="s">
        <v>1</v>
      </c>
      <c r="AG4" s="8"/>
      <c r="AK4" s="8"/>
      <c r="AL4" s="8"/>
      <c r="AM4" s="8"/>
      <c r="AN4" s="8"/>
      <c r="AO4" s="8"/>
      <c r="AP4" s="8"/>
      <c r="AQ4" s="8"/>
      <c r="AR4" s="8"/>
      <c r="AS4" s="8"/>
      <c r="AT4" s="8"/>
      <c r="AV4" s="8"/>
      <c r="AW4" s="8"/>
      <c r="AX4" s="8"/>
      <c r="AY4" s="8"/>
      <c r="BD4" s="8"/>
      <c r="BE4" s="8"/>
      <c r="BF4" s="8"/>
      <c r="BG4" s="8"/>
      <c r="BH4" s="8"/>
      <c r="BI4" s="8"/>
      <c r="BJ4" s="8"/>
      <c r="BM4" s="8"/>
      <c r="BN4" s="8"/>
      <c r="BO4" s="8"/>
      <c r="BP4" s="8"/>
      <c r="BQ4" s="8"/>
      <c r="BS4" s="8"/>
      <c r="BT4" s="8"/>
      <c r="BU4" s="8"/>
      <c r="BV4" s="8"/>
    </row>
    <row r="5" spans="1:77">
      <c r="A5" s="91" t="s">
        <v>107</v>
      </c>
      <c r="B5" s="76" t="s">
        <v>173</v>
      </c>
      <c r="C5" s="76" t="s">
        <v>128</v>
      </c>
      <c r="D5" s="76" t="s">
        <v>147</v>
      </c>
      <c r="E5" s="76" t="s">
        <v>129</v>
      </c>
      <c r="F5" s="76" t="s">
        <v>130</v>
      </c>
      <c r="G5" s="77" t="s">
        <v>131</v>
      </c>
      <c r="H5" s="76" t="s">
        <v>132</v>
      </c>
      <c r="I5" s="76" t="s">
        <v>149</v>
      </c>
      <c r="J5" s="76" t="s">
        <v>150</v>
      </c>
      <c r="K5" s="76" t="s">
        <v>196</v>
      </c>
      <c r="L5" s="76" t="s">
        <v>115</v>
      </c>
      <c r="M5" s="78" t="s">
        <v>133</v>
      </c>
      <c r="N5" s="76" t="s">
        <v>116</v>
      </c>
      <c r="O5" s="76" t="s">
        <v>117</v>
      </c>
      <c r="P5" s="76" t="s">
        <v>118</v>
      </c>
      <c r="Q5" s="76" t="s">
        <v>119</v>
      </c>
      <c r="R5" s="79" t="s">
        <v>114</v>
      </c>
      <c r="S5" s="77" t="s">
        <v>108</v>
      </c>
      <c r="T5" s="76" t="s">
        <v>109</v>
      </c>
      <c r="U5" s="76" t="s">
        <v>110</v>
      </c>
      <c r="V5" s="79" t="s">
        <v>111</v>
      </c>
      <c r="W5" s="79" t="s">
        <v>112</v>
      </c>
    </row>
    <row r="6" spans="1:77" ht="9" customHeight="1">
      <c r="A6" s="18" t="s">
        <v>13</v>
      </c>
      <c r="B6" s="9" t="s">
        <v>122</v>
      </c>
      <c r="C6" s="9" t="s">
        <v>90</v>
      </c>
      <c r="D6" s="9"/>
      <c r="E6" s="9" t="s">
        <v>92</v>
      </c>
      <c r="F6" s="9" t="s">
        <v>94</v>
      </c>
      <c r="G6" s="12" t="s">
        <v>95</v>
      </c>
      <c r="H6" s="9" t="s">
        <v>95</v>
      </c>
      <c r="I6" s="9" t="s">
        <v>95</v>
      </c>
      <c r="J6" s="9" t="s">
        <v>95</v>
      </c>
      <c r="K6" s="9" t="s">
        <v>124</v>
      </c>
      <c r="L6" s="9" t="s">
        <v>95</v>
      </c>
      <c r="M6" s="14" t="s">
        <v>98</v>
      </c>
      <c r="N6" s="9" t="s">
        <v>100</v>
      </c>
      <c r="O6" s="59" t="s">
        <v>101</v>
      </c>
      <c r="P6" s="9" t="s">
        <v>101</v>
      </c>
      <c r="Q6" s="9" t="s">
        <v>103</v>
      </c>
      <c r="R6" s="14" t="s">
        <v>104</v>
      </c>
      <c r="S6" s="12" t="s">
        <v>125</v>
      </c>
      <c r="T6" s="9" t="s">
        <v>125</v>
      </c>
      <c r="U6" s="9" t="s">
        <v>11</v>
      </c>
      <c r="V6" s="14" t="s">
        <v>124</v>
      </c>
      <c r="W6" s="14" t="s">
        <v>96</v>
      </c>
    </row>
    <row r="7" spans="1:77" ht="9" customHeight="1">
      <c r="A7" s="58" t="s">
        <v>55</v>
      </c>
      <c r="B7" s="102">
        <v>0.29184976510902783</v>
      </c>
      <c r="C7" s="100">
        <v>0.37016692765663567</v>
      </c>
      <c r="D7" s="99">
        <v>0.15</v>
      </c>
      <c r="E7" s="98">
        <v>0.05</v>
      </c>
      <c r="F7" s="100">
        <v>0.13798330723433644</v>
      </c>
      <c r="G7" s="81">
        <v>0.10849839055142992</v>
      </c>
      <c r="H7" s="51">
        <v>5.0939947780678854E-2</v>
      </c>
      <c r="I7" s="51">
        <v>0.64523529091071097</v>
      </c>
      <c r="J7" s="51">
        <v>5.5326370757180159E-2</v>
      </c>
      <c r="K7" s="100">
        <v>0.14000000000000001</v>
      </c>
      <c r="L7" s="100">
        <v>0</v>
      </c>
      <c r="M7" s="104">
        <v>0</v>
      </c>
      <c r="N7" s="100">
        <v>0.48</v>
      </c>
      <c r="O7" s="107">
        <v>0.01</v>
      </c>
      <c r="P7" s="107">
        <v>0.03</v>
      </c>
      <c r="Q7" s="107">
        <v>0.33379999999999999</v>
      </c>
      <c r="R7" s="107">
        <v>0.1462</v>
      </c>
      <c r="S7" s="81">
        <v>0.73</v>
      </c>
      <c r="T7" s="51">
        <v>0.13770000000000002</v>
      </c>
      <c r="U7" s="100">
        <v>0</v>
      </c>
      <c r="V7" s="104">
        <v>0.1323</v>
      </c>
      <c r="W7" s="106">
        <v>0.16</v>
      </c>
      <c r="Y7" s="144"/>
      <c r="AG7" s="56"/>
      <c r="AH7" s="4"/>
      <c r="AL7" s="56"/>
      <c r="AM7" s="56"/>
      <c r="AN7" s="56"/>
      <c r="AS7" s="4"/>
      <c r="AV7" s="5"/>
      <c r="AW7" s="5"/>
      <c r="AX7" s="5"/>
      <c r="AY7" s="5"/>
      <c r="BA7" s="5"/>
      <c r="BB7" s="5"/>
      <c r="BD7" s="4"/>
      <c r="BE7" s="4"/>
      <c r="BF7" s="4"/>
      <c r="BG7" s="4"/>
      <c r="BH7" s="4"/>
      <c r="BI7" s="4"/>
      <c r="BJ7" s="4"/>
      <c r="BL7" s="5"/>
      <c r="BM7" s="3"/>
      <c r="BN7" s="3"/>
      <c r="BO7" s="3"/>
      <c r="BP7" s="3"/>
      <c r="BQ7" s="3"/>
      <c r="BS7" s="4"/>
      <c r="BT7" s="4"/>
      <c r="BU7" s="4"/>
      <c r="BV7" s="4"/>
      <c r="BX7" s="5"/>
      <c r="BY7" s="5"/>
    </row>
    <row r="8" spans="1:77">
      <c r="A8" s="20" t="s">
        <v>54</v>
      </c>
      <c r="B8" s="102">
        <v>0.20402041961711878</v>
      </c>
      <c r="C8" s="100">
        <v>0.3340240250096701</v>
      </c>
      <c r="D8" s="99">
        <v>0.15</v>
      </c>
      <c r="E8" s="98">
        <v>0.05</v>
      </c>
      <c r="F8" s="100">
        <v>0.26195555537321102</v>
      </c>
      <c r="G8" s="81">
        <v>0.85195633438667051</v>
      </c>
      <c r="H8" s="51">
        <v>3.7345590347601263E-3</v>
      </c>
      <c r="I8" s="51">
        <v>0</v>
      </c>
      <c r="J8" s="51">
        <v>4.3091065785693765E-3</v>
      </c>
      <c r="K8" s="100">
        <v>0.14000000000000001</v>
      </c>
      <c r="L8" s="100">
        <v>0</v>
      </c>
      <c r="M8" s="104">
        <v>0</v>
      </c>
      <c r="N8" s="100">
        <v>0.48</v>
      </c>
      <c r="O8" s="107">
        <v>0.01</v>
      </c>
      <c r="P8" s="107">
        <v>0.03</v>
      </c>
      <c r="Q8" s="107">
        <v>0.32869999999999999</v>
      </c>
      <c r="R8" s="107">
        <v>0.15130000000000002</v>
      </c>
      <c r="S8" s="81">
        <v>0.69</v>
      </c>
      <c r="T8" s="51">
        <v>0.12400000000000003</v>
      </c>
      <c r="U8" s="100">
        <v>0</v>
      </c>
      <c r="V8" s="104">
        <v>0.18600000000000003</v>
      </c>
      <c r="W8" s="106">
        <v>0.16</v>
      </c>
      <c r="Y8" s="144"/>
      <c r="AG8" s="54"/>
      <c r="AH8" s="4"/>
      <c r="AL8" s="54"/>
      <c r="AM8" s="54"/>
      <c r="AN8" s="54"/>
      <c r="AS8" s="4"/>
      <c r="AV8" s="5"/>
      <c r="AW8" s="5"/>
      <c r="AX8" s="5"/>
      <c r="AY8" s="5"/>
      <c r="BA8" s="5"/>
      <c r="BB8" s="5"/>
      <c r="BD8" s="4"/>
      <c r="BE8" s="4"/>
      <c r="BF8" s="4"/>
      <c r="BG8" s="4"/>
      <c r="BH8" s="4"/>
      <c r="BI8" s="4"/>
      <c r="BJ8" s="4"/>
      <c r="BL8" s="5"/>
      <c r="BM8" s="3"/>
      <c r="BN8" s="3"/>
      <c r="BO8" s="3"/>
      <c r="BP8" s="3"/>
      <c r="BQ8" s="3"/>
      <c r="BS8" s="4"/>
      <c r="BT8" s="4"/>
      <c r="BU8" s="4"/>
      <c r="BV8" s="4"/>
      <c r="BX8" s="5"/>
      <c r="BY8" s="5"/>
    </row>
    <row r="9" spans="1:77">
      <c r="A9" s="22" t="s">
        <v>53</v>
      </c>
      <c r="B9" s="102">
        <v>0.28474905155839236</v>
      </c>
      <c r="C9" s="100">
        <v>0.393132910375393</v>
      </c>
      <c r="D9" s="99">
        <v>0.15</v>
      </c>
      <c r="E9" s="98">
        <v>0.05</v>
      </c>
      <c r="F9" s="100">
        <v>0.12211803806621463</v>
      </c>
      <c r="G9" s="81">
        <v>-1.3794186676442081E-18</v>
      </c>
      <c r="H9" s="51">
        <v>4.6715328467153282E-2</v>
      </c>
      <c r="I9" s="51">
        <v>0</v>
      </c>
      <c r="J9" s="51">
        <v>0.81328467153284667</v>
      </c>
      <c r="K9" s="100">
        <v>0.14000000000000001</v>
      </c>
      <c r="L9" s="100">
        <v>0</v>
      </c>
      <c r="M9" s="104">
        <v>0</v>
      </c>
      <c r="N9" s="100">
        <v>0.48</v>
      </c>
      <c r="O9" s="107">
        <v>0.01</v>
      </c>
      <c r="P9" s="107">
        <v>0.03</v>
      </c>
      <c r="Q9" s="107">
        <v>0.34060000000000001</v>
      </c>
      <c r="R9" s="107">
        <v>0.1394</v>
      </c>
      <c r="S9" s="81">
        <v>0.5</v>
      </c>
      <c r="T9" s="51">
        <v>0.45</v>
      </c>
      <c r="U9" s="100">
        <v>0</v>
      </c>
      <c r="V9" s="104">
        <v>4.9999999999999989E-2</v>
      </c>
      <c r="W9" s="106">
        <v>0.16</v>
      </c>
      <c r="Y9" s="144"/>
      <c r="AG9" s="56"/>
      <c r="AH9" s="4"/>
      <c r="AL9" s="56"/>
      <c r="AM9" s="56"/>
      <c r="AN9" s="56"/>
      <c r="AS9" s="4"/>
      <c r="AV9" s="5"/>
      <c r="AW9" s="5"/>
      <c r="AX9" s="5"/>
      <c r="AY9" s="5"/>
      <c r="BA9" s="5"/>
      <c r="BB9" s="5"/>
      <c r="BD9" s="4"/>
      <c r="BE9" s="4"/>
      <c r="BF9" s="4"/>
      <c r="BG9" s="4"/>
      <c r="BH9" s="4"/>
      <c r="BI9" s="4"/>
      <c r="BJ9" s="4"/>
      <c r="BL9" s="5"/>
      <c r="BM9" s="3"/>
      <c r="BN9" s="3"/>
      <c r="BO9" s="3"/>
      <c r="BP9" s="3"/>
      <c r="BQ9" s="3"/>
      <c r="BS9" s="4"/>
      <c r="BT9" s="4"/>
      <c r="BU9" s="4"/>
      <c r="BV9" s="4"/>
      <c r="BX9" s="5"/>
      <c r="BY9" s="5"/>
    </row>
    <row r="10" spans="1:77">
      <c r="A10" s="22" t="s">
        <v>52</v>
      </c>
      <c r="B10" s="102">
        <v>0.3204409467849072</v>
      </c>
      <c r="C10" s="100">
        <v>0.31447350645773192</v>
      </c>
      <c r="D10" s="99">
        <v>0.15</v>
      </c>
      <c r="E10" s="98">
        <v>0.05</v>
      </c>
      <c r="F10" s="100">
        <v>0.16508554675736084</v>
      </c>
      <c r="G10" s="81">
        <v>2.1761989513175119E-2</v>
      </c>
      <c r="H10" s="51">
        <v>5.008210180623974E-3</v>
      </c>
      <c r="I10" s="51">
        <v>0.13125935695644719</v>
      </c>
      <c r="J10" s="51">
        <v>0.70197044334975367</v>
      </c>
      <c r="K10" s="100">
        <v>0.14000000000000001</v>
      </c>
      <c r="L10" s="100">
        <v>0</v>
      </c>
      <c r="M10" s="104">
        <v>0</v>
      </c>
      <c r="N10" s="100">
        <v>0.54</v>
      </c>
      <c r="O10" s="107">
        <v>0.01</v>
      </c>
      <c r="P10" s="107">
        <v>0.03</v>
      </c>
      <c r="Q10" s="107">
        <v>0.26359999999999995</v>
      </c>
      <c r="R10" s="107">
        <v>0.15640000000000001</v>
      </c>
      <c r="S10" s="81">
        <v>0.69</v>
      </c>
      <c r="T10" s="51">
        <v>0.15500000000000003</v>
      </c>
      <c r="U10" s="100">
        <v>6.2000000000000013E-2</v>
      </c>
      <c r="V10" s="104">
        <v>9.3000000000000027E-2</v>
      </c>
      <c r="W10" s="106">
        <v>0.16</v>
      </c>
      <c r="Y10" s="144"/>
      <c r="AG10" s="54"/>
      <c r="AH10" s="4"/>
      <c r="AL10" s="54"/>
      <c r="AM10" s="54"/>
      <c r="AN10" s="54"/>
      <c r="AS10" s="4"/>
      <c r="AV10" s="5"/>
      <c r="AW10" s="5"/>
      <c r="AX10" s="5"/>
      <c r="AY10" s="5"/>
      <c r="BA10" s="5"/>
      <c r="BB10" s="5"/>
      <c r="BC10" s="5"/>
      <c r="BD10" s="4"/>
      <c r="BE10" s="4"/>
      <c r="BF10" s="4"/>
      <c r="BG10" s="4"/>
      <c r="BH10" s="4"/>
      <c r="BI10" s="4"/>
      <c r="BJ10" s="4"/>
      <c r="BL10" s="5"/>
      <c r="BM10" s="3"/>
      <c r="BN10" s="3"/>
      <c r="BO10" s="3"/>
      <c r="BP10" s="3"/>
      <c r="BQ10" s="3"/>
      <c r="BS10" s="4"/>
      <c r="BT10" s="4"/>
      <c r="BU10" s="4"/>
      <c r="BV10" s="4"/>
      <c r="BX10" s="5"/>
      <c r="BY10" s="5"/>
    </row>
    <row r="11" spans="1:77">
      <c r="A11" s="22" t="s">
        <v>51</v>
      </c>
      <c r="B11" s="102">
        <v>0.28117643239522505</v>
      </c>
      <c r="C11" s="100">
        <v>0.35884018938392648</v>
      </c>
      <c r="D11" s="99">
        <v>0.15</v>
      </c>
      <c r="E11" s="98">
        <v>0.05</v>
      </c>
      <c r="F11" s="100">
        <v>0.15998337822084846</v>
      </c>
      <c r="G11" s="81">
        <v>0</v>
      </c>
      <c r="H11" s="51">
        <v>0</v>
      </c>
      <c r="I11" s="51">
        <v>0</v>
      </c>
      <c r="J11" s="51">
        <v>0</v>
      </c>
      <c r="K11" s="100">
        <v>0.14000000000000001</v>
      </c>
      <c r="L11" s="100">
        <v>0</v>
      </c>
      <c r="M11" s="104">
        <v>0</v>
      </c>
      <c r="N11" s="100">
        <v>0.48</v>
      </c>
      <c r="O11" s="107">
        <v>0.01</v>
      </c>
      <c r="P11" s="107">
        <v>0.03</v>
      </c>
      <c r="Q11" s="107">
        <v>0.34060000000000001</v>
      </c>
      <c r="R11" s="107">
        <v>0.1394</v>
      </c>
      <c r="S11" s="81">
        <v>0.69</v>
      </c>
      <c r="T11" s="51">
        <v>0.13020000000000001</v>
      </c>
      <c r="U11" s="100">
        <v>0</v>
      </c>
      <c r="V11" s="104">
        <v>0.17980000000000004</v>
      </c>
      <c r="W11" s="106">
        <v>0.16</v>
      </c>
      <c r="Y11" s="144"/>
      <c r="AG11" s="54"/>
      <c r="AH11" s="4"/>
      <c r="AL11" s="54"/>
      <c r="AM11" s="54"/>
      <c r="AN11" s="54"/>
      <c r="AS11" s="4"/>
      <c r="AV11" s="5"/>
      <c r="AW11" s="5"/>
      <c r="AX11" s="5"/>
      <c r="AY11" s="5"/>
      <c r="BA11" s="5"/>
      <c r="BB11" s="5"/>
      <c r="BD11" s="4"/>
      <c r="BE11" s="4"/>
      <c r="BF11" s="4"/>
      <c r="BG11" s="4"/>
      <c r="BH11" s="4"/>
      <c r="BI11" s="4"/>
      <c r="BJ11" s="4"/>
      <c r="BL11" s="5"/>
      <c r="BM11" s="3"/>
      <c r="BN11" s="3"/>
      <c r="BO11" s="3"/>
      <c r="BP11" s="3"/>
      <c r="BQ11" s="3"/>
      <c r="BS11" s="4"/>
      <c r="BT11" s="4"/>
      <c r="BU11" s="4"/>
      <c r="BV11" s="4"/>
      <c r="BX11" s="5"/>
      <c r="BY11" s="5"/>
    </row>
    <row r="12" spans="1:77">
      <c r="A12" s="22" t="s">
        <v>50</v>
      </c>
      <c r="B12" s="102">
        <v>0.27712930554978599</v>
      </c>
      <c r="C12" s="100">
        <v>0.36341321406803856</v>
      </c>
      <c r="D12" s="99">
        <v>0.15</v>
      </c>
      <c r="E12" s="98">
        <v>0.05</v>
      </c>
      <c r="F12" s="100">
        <v>0.15945748038217555</v>
      </c>
      <c r="G12" s="81">
        <v>9.1764705882352915E-2</v>
      </c>
      <c r="H12" s="51">
        <v>8.4033613445378158E-2</v>
      </c>
      <c r="I12" s="51">
        <v>9.1764705882352915E-2</v>
      </c>
      <c r="J12" s="51">
        <v>0.59243697478991597</v>
      </c>
      <c r="K12" s="100">
        <v>0.14000000000000001</v>
      </c>
      <c r="L12" s="100">
        <v>0</v>
      </c>
      <c r="M12" s="104">
        <v>0</v>
      </c>
      <c r="N12" s="100">
        <v>0.48</v>
      </c>
      <c r="O12" s="107">
        <v>0.01</v>
      </c>
      <c r="P12" s="107">
        <v>0.03</v>
      </c>
      <c r="Q12" s="107">
        <v>0.34060000000000001</v>
      </c>
      <c r="R12" s="107">
        <v>0.1394</v>
      </c>
      <c r="S12" s="81">
        <v>0.69</v>
      </c>
      <c r="T12" s="51">
        <v>0.13020000000000001</v>
      </c>
      <c r="U12" s="100">
        <v>0</v>
      </c>
      <c r="V12" s="104">
        <v>0.17980000000000004</v>
      </c>
      <c r="W12" s="106">
        <v>0.16</v>
      </c>
      <c r="Y12" s="144"/>
      <c r="AG12" s="54"/>
      <c r="AH12" s="4"/>
      <c r="AL12" s="54"/>
      <c r="AM12" s="54"/>
      <c r="AN12" s="54"/>
      <c r="AS12" s="4"/>
      <c r="AV12" s="5"/>
      <c r="AW12" s="5"/>
      <c r="AX12" s="5"/>
      <c r="AY12" s="5"/>
      <c r="BA12" s="5"/>
      <c r="BB12" s="5"/>
      <c r="BD12" s="4"/>
      <c r="BE12" s="4"/>
      <c r="BF12" s="4"/>
      <c r="BG12" s="4"/>
      <c r="BH12" s="4"/>
      <c r="BI12" s="4"/>
      <c r="BJ12" s="4"/>
      <c r="BL12" s="5"/>
      <c r="BM12" s="3"/>
      <c r="BN12" s="3"/>
      <c r="BO12" s="3"/>
      <c r="BP12" s="3"/>
      <c r="BQ12" s="3"/>
      <c r="BS12" s="4"/>
      <c r="BT12" s="4"/>
      <c r="BU12" s="4"/>
      <c r="BV12" s="4"/>
      <c r="BX12" s="5"/>
      <c r="BY12" s="5"/>
    </row>
    <row r="13" spans="1:77">
      <c r="A13" s="22" t="s">
        <v>49</v>
      </c>
      <c r="B13" s="102">
        <v>0.23803236564065866</v>
      </c>
      <c r="C13" s="100">
        <v>0.40759054729869088</v>
      </c>
      <c r="D13" s="99">
        <v>0.15</v>
      </c>
      <c r="E13" s="98">
        <v>0.05</v>
      </c>
      <c r="F13" s="100">
        <v>0.15437708706065054</v>
      </c>
      <c r="G13" s="81">
        <v>0.25936507936507935</v>
      </c>
      <c r="H13" s="51">
        <v>3.1746031746031744E-2</v>
      </c>
      <c r="I13" s="51">
        <v>0.25936507936507935</v>
      </c>
      <c r="J13" s="51">
        <v>0.30952380952380953</v>
      </c>
      <c r="K13" s="100">
        <v>0.14000000000000001</v>
      </c>
      <c r="L13" s="100">
        <v>0</v>
      </c>
      <c r="M13" s="104">
        <v>0</v>
      </c>
      <c r="N13" s="100">
        <v>0.48</v>
      </c>
      <c r="O13" s="107">
        <v>0.01</v>
      </c>
      <c r="P13" s="107">
        <v>0.03</v>
      </c>
      <c r="Q13" s="107">
        <v>0.34060000000000001</v>
      </c>
      <c r="R13" s="107">
        <v>0.1394</v>
      </c>
      <c r="S13" s="81">
        <v>0.69</v>
      </c>
      <c r="T13" s="51">
        <v>0.13020000000000001</v>
      </c>
      <c r="U13" s="100">
        <v>0</v>
      </c>
      <c r="V13" s="104">
        <v>0.17980000000000004</v>
      </c>
      <c r="W13" s="106">
        <v>0.16</v>
      </c>
      <c r="Y13" s="144"/>
      <c r="AG13" s="56"/>
      <c r="AH13" s="4"/>
      <c r="AL13" s="56"/>
      <c r="AM13" s="56"/>
      <c r="AN13" s="56"/>
      <c r="AS13" s="4"/>
      <c r="AV13" s="5"/>
      <c r="AW13" s="5"/>
      <c r="AX13" s="5"/>
      <c r="AY13" s="5"/>
      <c r="BA13" s="5"/>
      <c r="BB13" s="5"/>
      <c r="BD13" s="4"/>
      <c r="BE13" s="4"/>
      <c r="BF13" s="4"/>
      <c r="BG13" s="4"/>
      <c r="BH13" s="4"/>
      <c r="BI13" s="4"/>
      <c r="BJ13" s="4"/>
      <c r="BL13" s="5"/>
      <c r="BM13" s="3"/>
      <c r="BN13" s="3"/>
      <c r="BO13" s="3"/>
      <c r="BP13" s="3"/>
      <c r="BQ13" s="3"/>
      <c r="BS13" s="4"/>
      <c r="BT13" s="4"/>
      <c r="BU13" s="4"/>
      <c r="BV13" s="4"/>
      <c r="BX13" s="5"/>
      <c r="BY13" s="5"/>
    </row>
    <row r="14" spans="1:77">
      <c r="A14" s="22" t="s">
        <v>48</v>
      </c>
      <c r="B14" s="102">
        <v>0.25668143186223313</v>
      </c>
      <c r="C14" s="100">
        <v>0.3865181560878721</v>
      </c>
      <c r="D14" s="99">
        <v>0.15</v>
      </c>
      <c r="E14" s="98">
        <v>0.05</v>
      </c>
      <c r="F14" s="100">
        <v>0.15680041204989473</v>
      </c>
      <c r="G14" s="81">
        <v>9.9945302683125126E-2</v>
      </c>
      <c r="H14" s="51">
        <v>2.4539877300613498E-2</v>
      </c>
      <c r="I14" s="51">
        <v>0.59134304087515699</v>
      </c>
      <c r="J14" s="51">
        <v>0.14417177914110429</v>
      </c>
      <c r="K14" s="100">
        <v>0.14000000000000001</v>
      </c>
      <c r="L14" s="100">
        <v>0</v>
      </c>
      <c r="M14" s="104">
        <v>0</v>
      </c>
      <c r="N14" s="100">
        <v>0.48</v>
      </c>
      <c r="O14" s="107">
        <v>0.01</v>
      </c>
      <c r="P14" s="107">
        <v>0.03</v>
      </c>
      <c r="Q14" s="107">
        <v>0.34060000000000001</v>
      </c>
      <c r="R14" s="107">
        <v>0.1394</v>
      </c>
      <c r="S14" s="81">
        <v>0.69</v>
      </c>
      <c r="T14" s="51">
        <v>0.13020000000000001</v>
      </c>
      <c r="U14" s="100">
        <v>0</v>
      </c>
      <c r="V14" s="104">
        <v>0.17980000000000004</v>
      </c>
      <c r="W14" s="106">
        <v>0.16</v>
      </c>
      <c r="Y14" s="144"/>
      <c r="AG14" s="56"/>
      <c r="AH14" s="4"/>
      <c r="AL14" s="56"/>
      <c r="AM14" s="56"/>
      <c r="AN14" s="56"/>
      <c r="AS14" s="4"/>
      <c r="AV14" s="5"/>
      <c r="AW14" s="5"/>
      <c r="AX14" s="5"/>
      <c r="AY14" s="5"/>
      <c r="BA14" s="5"/>
      <c r="BB14" s="5"/>
      <c r="BD14" s="4"/>
      <c r="BE14" s="4"/>
      <c r="BF14" s="4"/>
      <c r="BG14" s="4"/>
      <c r="BH14" s="4"/>
      <c r="BI14" s="4"/>
      <c r="BJ14" s="4"/>
      <c r="BL14" s="5"/>
      <c r="BM14" s="3"/>
      <c r="BN14" s="3"/>
      <c r="BO14" s="3"/>
      <c r="BP14" s="3"/>
      <c r="BQ14" s="3"/>
      <c r="BS14" s="4"/>
      <c r="BT14" s="4"/>
      <c r="BU14" s="4"/>
      <c r="BV14" s="4"/>
      <c r="BX14" s="5"/>
      <c r="BY14" s="5"/>
    </row>
    <row r="15" spans="1:77">
      <c r="A15" s="22" t="s">
        <v>47</v>
      </c>
      <c r="B15" s="102">
        <v>0.28090286472119458</v>
      </c>
      <c r="C15" s="100">
        <v>0.35914930539978007</v>
      </c>
      <c r="D15" s="99">
        <v>0.15</v>
      </c>
      <c r="E15" s="98">
        <v>0.05</v>
      </c>
      <c r="F15" s="100">
        <v>0.15994782987902531</v>
      </c>
      <c r="G15" s="81">
        <v>0.10930417433533877</v>
      </c>
      <c r="H15" s="51">
        <v>5.1347881899871627E-3</v>
      </c>
      <c r="I15" s="51">
        <v>0.64671636481742112</v>
      </c>
      <c r="J15" s="51">
        <v>9.8844672657252886E-2</v>
      </c>
      <c r="K15" s="100">
        <v>0.14000000000000001</v>
      </c>
      <c r="L15" s="100">
        <v>0</v>
      </c>
      <c r="M15" s="104">
        <v>0</v>
      </c>
      <c r="N15" s="100">
        <v>0.48</v>
      </c>
      <c r="O15" s="107">
        <v>0.01</v>
      </c>
      <c r="P15" s="107">
        <v>0.03</v>
      </c>
      <c r="Q15" s="107">
        <v>0.34060000000000001</v>
      </c>
      <c r="R15" s="107">
        <v>0.1394</v>
      </c>
      <c r="S15" s="81">
        <v>0.69</v>
      </c>
      <c r="T15" s="51">
        <v>0.13020000000000001</v>
      </c>
      <c r="U15" s="100">
        <v>0</v>
      </c>
      <c r="V15" s="104">
        <v>0.17980000000000004</v>
      </c>
      <c r="W15" s="106">
        <v>0.16</v>
      </c>
      <c r="Y15" s="144"/>
      <c r="AG15" s="56"/>
      <c r="AH15" s="4"/>
      <c r="AK15" s="57"/>
      <c r="AL15" s="56"/>
      <c r="AM15" s="56"/>
      <c r="AN15" s="56"/>
      <c r="AS15" s="4"/>
      <c r="AV15" s="5"/>
      <c r="AW15" s="5"/>
      <c r="AX15" s="5"/>
      <c r="AY15" s="5"/>
      <c r="BA15" s="5"/>
      <c r="BB15" s="5"/>
      <c r="BD15" s="4"/>
      <c r="BE15" s="4"/>
      <c r="BF15" s="4"/>
      <c r="BG15" s="4"/>
      <c r="BH15" s="4"/>
      <c r="BI15" s="4"/>
      <c r="BJ15" s="4"/>
      <c r="BL15" s="5"/>
      <c r="BM15" s="3"/>
      <c r="BN15" s="3"/>
      <c r="BO15" s="3"/>
      <c r="BP15" s="3"/>
      <c r="BQ15" s="3"/>
      <c r="BS15" s="4"/>
      <c r="BT15" s="4"/>
      <c r="BU15" s="4"/>
      <c r="BV15" s="4"/>
      <c r="BX15" s="5"/>
      <c r="BY15" s="5"/>
    </row>
    <row r="16" spans="1:77">
      <c r="A16" s="22" t="s">
        <v>46</v>
      </c>
      <c r="B16" s="102">
        <v>0.28260869565217389</v>
      </c>
      <c r="C16" s="100">
        <v>0.28260869565217389</v>
      </c>
      <c r="D16" s="99">
        <v>0.15</v>
      </c>
      <c r="E16" s="98">
        <v>0.05</v>
      </c>
      <c r="F16" s="100">
        <v>0.23478260869565218</v>
      </c>
      <c r="G16" s="81">
        <v>0.71105762422319652</v>
      </c>
      <c r="H16" s="51">
        <v>8.7006717044500415E-2</v>
      </c>
      <c r="I16" s="51">
        <v>4.2572372377607144E-3</v>
      </c>
      <c r="J16" s="51">
        <v>3.7678421494542404E-2</v>
      </c>
      <c r="K16" s="100">
        <v>0.16</v>
      </c>
      <c r="L16" s="100">
        <v>0</v>
      </c>
      <c r="M16" s="104">
        <v>0</v>
      </c>
      <c r="N16" s="100">
        <v>0.42</v>
      </c>
      <c r="O16" s="107">
        <v>0.01</v>
      </c>
      <c r="P16" s="107">
        <v>0.03</v>
      </c>
      <c r="Q16" s="107">
        <v>0.40060000000000007</v>
      </c>
      <c r="R16" s="107">
        <v>0.1394</v>
      </c>
      <c r="S16" s="81">
        <v>0.69</v>
      </c>
      <c r="T16" s="51">
        <v>0</v>
      </c>
      <c r="U16" s="100">
        <v>0</v>
      </c>
      <c r="V16" s="104">
        <v>0.31000000000000005</v>
      </c>
      <c r="W16" s="106">
        <v>0.1</v>
      </c>
      <c r="Y16" s="144"/>
      <c r="AF16" s="4"/>
      <c r="AG16" s="54"/>
      <c r="AH16" s="4"/>
      <c r="AS16" s="4"/>
      <c r="AV16" s="5"/>
      <c r="AW16" s="5"/>
      <c r="AX16" s="5"/>
      <c r="AY16" s="5"/>
      <c r="BA16" s="5"/>
      <c r="BB16" s="5"/>
      <c r="BD16" s="4"/>
      <c r="BE16" s="4"/>
      <c r="BF16" s="4"/>
      <c r="BG16" s="4"/>
      <c r="BH16" s="4"/>
      <c r="BI16" s="4"/>
      <c r="BJ16" s="4"/>
      <c r="BL16" s="5"/>
      <c r="BM16" s="3"/>
      <c r="BN16" s="3"/>
      <c r="BO16" s="3"/>
      <c r="BP16" s="3"/>
      <c r="BQ16" s="3"/>
      <c r="BS16" s="4"/>
      <c r="BT16" s="4"/>
      <c r="BU16" s="4"/>
      <c r="BV16" s="4"/>
      <c r="BX16" s="5"/>
      <c r="BY16" s="5"/>
    </row>
    <row r="17" spans="1:84">
      <c r="A17" s="22" t="s">
        <v>45</v>
      </c>
      <c r="B17" s="102">
        <v>0.34308510638297868</v>
      </c>
      <c r="C17" s="100">
        <v>0.22872340425531915</v>
      </c>
      <c r="D17" s="99">
        <v>0.15</v>
      </c>
      <c r="E17" s="98">
        <v>0.05</v>
      </c>
      <c r="F17" s="100">
        <v>0.22819148936170211</v>
      </c>
      <c r="G17" s="81">
        <v>0</v>
      </c>
      <c r="H17" s="51">
        <v>0</v>
      </c>
      <c r="I17" s="51">
        <v>0</v>
      </c>
      <c r="J17" s="51">
        <v>0</v>
      </c>
      <c r="K17" s="100">
        <v>0</v>
      </c>
      <c r="L17" s="100">
        <v>0</v>
      </c>
      <c r="M17" s="104">
        <v>0</v>
      </c>
      <c r="N17" s="100">
        <v>0.54</v>
      </c>
      <c r="O17" s="107">
        <v>0.01</v>
      </c>
      <c r="P17" s="107">
        <v>0.03</v>
      </c>
      <c r="Q17" s="107">
        <v>0.30439999999999989</v>
      </c>
      <c r="R17" s="107">
        <v>0.11560000000000002</v>
      </c>
      <c r="S17" s="81">
        <v>0.5813216946395805</v>
      </c>
      <c r="T17" s="51">
        <v>0</v>
      </c>
      <c r="U17" s="100">
        <v>0.37681047482437757</v>
      </c>
      <c r="V17" s="104">
        <v>4.1867830536041928E-2</v>
      </c>
      <c r="W17" s="106">
        <v>0.04</v>
      </c>
      <c r="Y17" s="144"/>
      <c r="AF17" s="4"/>
      <c r="AG17" s="54"/>
      <c r="AH17" s="4"/>
      <c r="AS17" s="4"/>
      <c r="AV17" s="5"/>
      <c r="AW17" s="5"/>
      <c r="AX17" s="5"/>
      <c r="AY17" s="5"/>
      <c r="BA17" s="5"/>
      <c r="BB17" s="5"/>
      <c r="BD17" s="4"/>
      <c r="BE17" s="4"/>
      <c r="BF17" s="4"/>
      <c r="BG17" s="4"/>
      <c r="BH17" s="4"/>
      <c r="BI17" s="4"/>
      <c r="BJ17" s="4"/>
      <c r="BL17" s="5"/>
      <c r="BM17" s="3"/>
      <c r="BN17" s="3"/>
      <c r="BO17" s="3"/>
      <c r="BP17" s="3"/>
      <c r="BQ17" s="3"/>
      <c r="BS17" s="4"/>
      <c r="BT17" s="4"/>
      <c r="BU17" s="4"/>
      <c r="BV17" s="4"/>
      <c r="BX17" s="5"/>
      <c r="BY17" s="5"/>
    </row>
    <row r="18" spans="1:84">
      <c r="A18" s="22" t="s">
        <v>44</v>
      </c>
      <c r="B18" s="102">
        <v>0.34308510638297868</v>
      </c>
      <c r="C18" s="100">
        <v>0.22872340425531915</v>
      </c>
      <c r="D18" s="99">
        <v>0.15</v>
      </c>
      <c r="E18" s="98">
        <v>0.05</v>
      </c>
      <c r="F18" s="100">
        <v>0.22819148936170211</v>
      </c>
      <c r="G18" s="81">
        <v>0</v>
      </c>
      <c r="H18" s="51">
        <v>0</v>
      </c>
      <c r="I18" s="51">
        <v>0.99945067018237754</v>
      </c>
      <c r="J18" s="51">
        <v>4.9439683586025051E-4</v>
      </c>
      <c r="K18" s="100">
        <v>5.4932981762250057E-5</v>
      </c>
      <c r="L18" s="100">
        <v>0</v>
      </c>
      <c r="M18" s="104">
        <v>0</v>
      </c>
      <c r="N18" s="100">
        <v>0.36000000000000004</v>
      </c>
      <c r="O18" s="107">
        <v>0</v>
      </c>
      <c r="P18" s="107">
        <v>0</v>
      </c>
      <c r="Q18" s="107">
        <v>0.50059999999999993</v>
      </c>
      <c r="R18" s="107">
        <v>0.1394</v>
      </c>
      <c r="S18" s="81">
        <v>0.5813216946395805</v>
      </c>
      <c r="T18" s="51">
        <v>0.37681047482437757</v>
      </c>
      <c r="U18" s="100">
        <v>0</v>
      </c>
      <c r="V18" s="104">
        <v>4.1867830536041928E-2</v>
      </c>
      <c r="W18" s="106">
        <v>0.04</v>
      </c>
      <c r="Y18" s="144"/>
      <c r="AF18" s="4"/>
      <c r="AG18" s="54"/>
      <c r="AH18" s="4"/>
      <c r="AS18" s="4"/>
      <c r="AV18" s="5"/>
      <c r="AW18" s="5"/>
      <c r="AX18" s="5"/>
      <c r="AY18" s="5"/>
      <c r="BA18" s="5"/>
      <c r="BB18" s="5"/>
      <c r="BD18" s="4"/>
      <c r="BE18" s="4"/>
      <c r="BF18" s="4"/>
      <c r="BG18" s="4"/>
      <c r="BH18" s="4"/>
      <c r="BI18" s="4"/>
      <c r="BJ18" s="4"/>
      <c r="BL18" s="5"/>
      <c r="BM18" s="3"/>
      <c r="BN18" s="3"/>
      <c r="BO18" s="3"/>
      <c r="BP18" s="3"/>
      <c r="BQ18" s="3"/>
      <c r="BS18" s="4"/>
      <c r="BT18" s="4"/>
      <c r="BU18" s="4"/>
      <c r="BV18" s="4"/>
      <c r="BX18" s="5"/>
      <c r="BY18" s="5"/>
    </row>
    <row r="19" spans="1:84">
      <c r="A19" s="22" t="s">
        <v>43</v>
      </c>
      <c r="B19" s="102">
        <v>0.29054054054054057</v>
      </c>
      <c r="C19" s="100">
        <v>0.29054054054054057</v>
      </c>
      <c r="D19" s="99">
        <v>0.15</v>
      </c>
      <c r="E19" s="98">
        <v>0.05</v>
      </c>
      <c r="F19" s="100">
        <v>0.2189189189189189</v>
      </c>
      <c r="G19" s="81">
        <v>8.123295330810297E-2</v>
      </c>
      <c r="H19" s="51">
        <v>5.5202735710796286E-2</v>
      </c>
      <c r="I19" s="51">
        <v>0.48062830707294257</v>
      </c>
      <c r="J19" s="51">
        <v>0.17293600390815828</v>
      </c>
      <c r="K19" s="100">
        <v>0.21</v>
      </c>
      <c r="L19" s="100">
        <v>0</v>
      </c>
      <c r="M19" s="104">
        <v>0</v>
      </c>
      <c r="N19" s="100">
        <v>0.42</v>
      </c>
      <c r="O19" s="107">
        <v>0</v>
      </c>
      <c r="P19" s="107">
        <v>0</v>
      </c>
      <c r="Q19" s="107">
        <v>0.44059999999999999</v>
      </c>
      <c r="R19" s="107">
        <v>0.1394</v>
      </c>
      <c r="S19" s="81">
        <v>0.9</v>
      </c>
      <c r="T19" s="51">
        <v>0</v>
      </c>
      <c r="U19" s="100">
        <v>0</v>
      </c>
      <c r="V19" s="104">
        <v>9.9999999999999978E-2</v>
      </c>
      <c r="W19" s="106">
        <v>0.04</v>
      </c>
      <c r="Y19" s="144"/>
      <c r="AF19" s="4"/>
      <c r="AG19" s="54"/>
      <c r="AH19" s="4"/>
      <c r="AS19" s="4"/>
      <c r="AV19" s="5"/>
      <c r="AW19" s="5"/>
      <c r="AX19" s="5"/>
      <c r="AY19" s="5"/>
      <c r="BA19" s="5"/>
      <c r="BB19" s="5"/>
      <c r="BD19" s="4"/>
      <c r="BE19" s="4"/>
      <c r="BF19" s="4"/>
      <c r="BG19" s="4"/>
      <c r="BH19" s="4"/>
      <c r="BI19" s="4"/>
      <c r="BJ19" s="4"/>
      <c r="BL19" s="5"/>
      <c r="BM19" s="3"/>
      <c r="BN19" s="3"/>
      <c r="BO19" s="3"/>
      <c r="BP19" s="3"/>
      <c r="BQ19" s="3"/>
      <c r="BS19" s="4"/>
      <c r="BT19" s="4"/>
      <c r="BU19" s="4"/>
      <c r="BV19" s="4"/>
      <c r="BX19" s="5"/>
      <c r="BY19" s="5"/>
    </row>
    <row r="20" spans="1:84">
      <c r="A20" s="22" t="s">
        <v>42</v>
      </c>
      <c r="B20" s="102">
        <v>0.17199999999999999</v>
      </c>
      <c r="C20" s="100">
        <v>0.43</v>
      </c>
      <c r="D20" s="99">
        <v>0.15</v>
      </c>
      <c r="E20" s="98">
        <v>0.05</v>
      </c>
      <c r="F20" s="100">
        <v>0.19800000000000001</v>
      </c>
      <c r="G20" s="81">
        <v>0.78999999999999992</v>
      </c>
      <c r="H20" s="51">
        <v>0</v>
      </c>
      <c r="I20" s="51">
        <v>0</v>
      </c>
      <c r="J20" s="51">
        <v>0</v>
      </c>
      <c r="K20" s="100">
        <v>0.21</v>
      </c>
      <c r="L20" s="100">
        <v>0</v>
      </c>
      <c r="M20" s="104">
        <v>0</v>
      </c>
      <c r="N20" s="100">
        <v>0.42</v>
      </c>
      <c r="O20" s="107">
        <v>0</v>
      </c>
      <c r="P20" s="107">
        <v>0</v>
      </c>
      <c r="Q20" s="107">
        <v>0.44059999999999999</v>
      </c>
      <c r="R20" s="107">
        <v>0.1394</v>
      </c>
      <c r="S20" s="81">
        <v>0.9</v>
      </c>
      <c r="T20" s="51">
        <v>4.8999999999999988E-2</v>
      </c>
      <c r="U20" s="100">
        <v>0</v>
      </c>
      <c r="V20" s="104">
        <v>5.099999999999999E-2</v>
      </c>
      <c r="W20" s="106">
        <v>0.04</v>
      </c>
      <c r="Y20" s="144"/>
      <c r="AF20" s="4"/>
      <c r="AG20" s="54"/>
      <c r="AH20" s="4"/>
      <c r="AS20" s="4"/>
      <c r="AV20" s="5"/>
      <c r="AW20" s="5"/>
      <c r="AX20" s="5"/>
      <c r="AY20" s="5"/>
      <c r="BA20" s="5"/>
      <c r="BB20" s="5"/>
      <c r="BD20" s="4"/>
      <c r="BE20" s="4"/>
      <c r="BF20" s="4"/>
      <c r="BG20" s="4"/>
      <c r="BH20" s="4"/>
      <c r="BI20" s="4"/>
      <c r="BJ20" s="4"/>
      <c r="BL20" s="5"/>
      <c r="BM20" s="3"/>
      <c r="BN20" s="3"/>
      <c r="BO20" s="3"/>
      <c r="BP20" s="3"/>
      <c r="BQ20" s="3"/>
      <c r="BS20" s="4"/>
      <c r="BT20" s="4"/>
      <c r="BU20" s="4"/>
      <c r="BV20" s="4"/>
      <c r="BX20" s="5"/>
      <c r="BY20" s="5"/>
    </row>
    <row r="21" spans="1:84">
      <c r="A21" s="22" t="s">
        <v>41</v>
      </c>
      <c r="B21" s="102">
        <v>0.29054054054054057</v>
      </c>
      <c r="C21" s="100">
        <v>0.29054054054054057</v>
      </c>
      <c r="D21" s="99">
        <v>0.15</v>
      </c>
      <c r="E21" s="98">
        <v>0.05</v>
      </c>
      <c r="F21" s="100">
        <v>0.2189189189189189</v>
      </c>
      <c r="G21" s="81">
        <v>0.13669977096342625</v>
      </c>
      <c r="H21" s="51">
        <v>7.2361809045226131E-3</v>
      </c>
      <c r="I21" s="51">
        <v>0.65445218380929482</v>
      </c>
      <c r="J21" s="51">
        <v>3.6836608100998716E-2</v>
      </c>
      <c r="K21" s="100">
        <v>0.16477525622176162</v>
      </c>
      <c r="L21" s="100">
        <v>0</v>
      </c>
      <c r="M21" s="104">
        <v>0</v>
      </c>
      <c r="N21" s="100">
        <v>0.42</v>
      </c>
      <c r="O21" s="107">
        <v>0</v>
      </c>
      <c r="P21" s="107">
        <v>0</v>
      </c>
      <c r="Q21" s="107">
        <v>0.44059999999999999</v>
      </c>
      <c r="R21" s="107">
        <v>0.1394</v>
      </c>
      <c r="S21" s="81">
        <v>0.31239716838650339</v>
      </c>
      <c r="T21" s="51">
        <v>0.61884254845214692</v>
      </c>
      <c r="U21" s="100">
        <v>0</v>
      </c>
      <c r="V21" s="104">
        <v>6.8760283161349633E-2</v>
      </c>
      <c r="W21" s="106">
        <v>0.04</v>
      </c>
      <c r="Y21" s="144"/>
      <c r="AF21" s="4"/>
      <c r="AG21" s="54"/>
      <c r="AH21" s="4"/>
      <c r="AS21" s="4"/>
      <c r="AV21" s="5"/>
      <c r="AW21" s="5"/>
      <c r="AX21" s="5"/>
      <c r="AY21" s="5"/>
      <c r="BA21" s="5"/>
      <c r="BB21" s="5"/>
      <c r="BD21" s="4"/>
      <c r="BE21" s="4"/>
      <c r="BF21" s="4"/>
      <c r="BG21" s="4"/>
      <c r="BH21" s="4"/>
      <c r="BI21" s="4"/>
      <c r="BJ21" s="4"/>
      <c r="BL21" s="5"/>
      <c r="BM21" s="3"/>
      <c r="BN21" s="3"/>
      <c r="BO21" s="3"/>
      <c r="BP21" s="3"/>
      <c r="BQ21" s="3"/>
      <c r="BS21" s="4"/>
      <c r="BT21" s="4"/>
      <c r="BU21" s="4"/>
      <c r="BV21" s="4"/>
      <c r="BX21" s="5"/>
      <c r="BY21" s="5"/>
    </row>
    <row r="22" spans="1:84">
      <c r="A22" s="22" t="s">
        <v>40</v>
      </c>
      <c r="B22" s="102">
        <v>0.3009100501187022</v>
      </c>
      <c r="C22" s="100">
        <v>0.3677789501450805</v>
      </c>
      <c r="D22" s="99">
        <v>0.15</v>
      </c>
      <c r="E22" s="98">
        <v>0.05</v>
      </c>
      <c r="F22" s="100">
        <v>0.13131099973621735</v>
      </c>
      <c r="G22" s="81">
        <v>0.16914196115346516</v>
      </c>
      <c r="H22" s="51">
        <v>6.8493150684931507E-4</v>
      </c>
      <c r="I22" s="51">
        <v>0.49757036761365808</v>
      </c>
      <c r="J22" s="51">
        <v>0.12260273972602739</v>
      </c>
      <c r="K22" s="100">
        <v>0.21</v>
      </c>
      <c r="L22" s="100">
        <v>0</v>
      </c>
      <c r="M22" s="104">
        <v>0</v>
      </c>
      <c r="N22" s="100">
        <v>0.48</v>
      </c>
      <c r="O22" s="107">
        <v>0</v>
      </c>
      <c r="P22" s="107">
        <v>0</v>
      </c>
      <c r="Q22" s="107">
        <v>0.40439999999999998</v>
      </c>
      <c r="R22" s="107">
        <v>0.11560000000000002</v>
      </c>
      <c r="S22" s="81">
        <v>0.20367225380885573</v>
      </c>
      <c r="T22" s="51">
        <v>0.79632774619114421</v>
      </c>
      <c r="U22" s="100">
        <v>0</v>
      </c>
      <c r="V22" s="104">
        <v>0</v>
      </c>
      <c r="W22" s="106">
        <v>0.04</v>
      </c>
      <c r="Y22" s="144"/>
      <c r="AF22" s="4"/>
      <c r="AG22" s="54"/>
      <c r="AH22" s="4"/>
      <c r="AS22" s="4"/>
      <c r="AV22" s="5"/>
      <c r="AW22" s="5"/>
      <c r="AX22" s="5"/>
      <c r="AY22" s="5"/>
      <c r="BA22" s="5"/>
      <c r="BB22" s="5"/>
      <c r="BD22" s="4"/>
      <c r="BE22" s="4"/>
      <c r="BF22" s="4"/>
      <c r="BG22" s="4"/>
      <c r="BH22" s="4"/>
      <c r="BI22" s="4"/>
      <c r="BJ22" s="4"/>
      <c r="BL22" s="5"/>
      <c r="BM22" s="3"/>
      <c r="BN22" s="3"/>
      <c r="BO22" s="3"/>
      <c r="BP22" s="3"/>
      <c r="BQ22" s="3"/>
      <c r="BS22" s="4"/>
      <c r="BT22" s="4"/>
      <c r="BU22" s="4"/>
      <c r="BV22" s="4"/>
      <c r="BX22" s="5"/>
      <c r="BY22" s="5"/>
    </row>
    <row r="23" spans="1:84">
      <c r="A23" s="22" t="s">
        <v>39</v>
      </c>
      <c r="B23" s="102">
        <v>0.44329896907216498</v>
      </c>
      <c r="C23" s="100">
        <v>0.11082474226804122</v>
      </c>
      <c r="D23" s="99">
        <v>0.15</v>
      </c>
      <c r="E23" s="98">
        <v>0.05</v>
      </c>
      <c r="F23" s="100">
        <v>0.2458762886597938</v>
      </c>
      <c r="G23" s="81">
        <v>9.1804463523100024E-2</v>
      </c>
      <c r="H23" s="51">
        <v>2.5074596925854416E-5</v>
      </c>
      <c r="I23" s="51">
        <v>0.54750071939608447</v>
      </c>
      <c r="J23" s="51">
        <v>9.0669742483889565E-2</v>
      </c>
      <c r="K23" s="100">
        <v>0.27</v>
      </c>
      <c r="L23" s="100">
        <v>0</v>
      </c>
      <c r="M23" s="104">
        <v>0</v>
      </c>
      <c r="N23" s="100">
        <v>0.42</v>
      </c>
      <c r="O23" s="107">
        <v>0</v>
      </c>
      <c r="P23" s="107">
        <v>0</v>
      </c>
      <c r="Q23" s="107">
        <v>0.44059999999999999</v>
      </c>
      <c r="R23" s="107">
        <v>0.1394</v>
      </c>
      <c r="S23" s="81">
        <v>0.9</v>
      </c>
      <c r="T23" s="51">
        <v>0</v>
      </c>
      <c r="U23" s="100">
        <v>0</v>
      </c>
      <c r="V23" s="104">
        <v>9.9999999999999978E-2</v>
      </c>
      <c r="W23" s="106">
        <v>0.27</v>
      </c>
      <c r="Y23" s="144"/>
      <c r="AF23" s="4"/>
      <c r="AG23" s="54"/>
      <c r="AH23" s="4"/>
      <c r="AS23" s="4"/>
      <c r="AV23" s="5"/>
      <c r="AW23" s="5"/>
      <c r="AX23" s="5"/>
      <c r="AY23" s="5"/>
      <c r="BA23" s="5"/>
      <c r="BB23" s="5"/>
      <c r="BD23" s="4"/>
      <c r="BE23" s="4"/>
      <c r="BF23" s="4"/>
      <c r="BG23" s="4"/>
      <c r="BH23" s="4"/>
      <c r="BI23" s="4"/>
      <c r="BJ23" s="4"/>
      <c r="BL23" s="5"/>
      <c r="BM23" s="3"/>
      <c r="BN23" s="3"/>
      <c r="BO23" s="3"/>
      <c r="BP23" s="3"/>
      <c r="BQ23" s="3"/>
      <c r="BS23" s="4"/>
      <c r="BT23" s="4"/>
      <c r="BU23" s="4"/>
      <c r="BV23" s="4"/>
      <c r="BX23" s="5"/>
      <c r="BY23" s="5"/>
    </row>
    <row r="24" spans="1:84">
      <c r="A24" s="22" t="s">
        <v>38</v>
      </c>
      <c r="B24" s="102">
        <v>0.17199999999999999</v>
      </c>
      <c r="C24" s="100">
        <v>0.43</v>
      </c>
      <c r="D24" s="99">
        <v>0.15</v>
      </c>
      <c r="E24" s="98">
        <v>0.05</v>
      </c>
      <c r="F24" s="100">
        <v>0.19800000000000001</v>
      </c>
      <c r="G24" s="81">
        <v>0.55655506959319123</v>
      </c>
      <c r="H24" s="51">
        <v>0</v>
      </c>
      <c r="I24" s="51">
        <v>0.16833881194486044</v>
      </c>
      <c r="J24" s="51">
        <v>5.106118461948317E-3</v>
      </c>
      <c r="K24" s="100">
        <v>0.27</v>
      </c>
      <c r="L24" s="100">
        <v>0</v>
      </c>
      <c r="M24" s="104">
        <v>0</v>
      </c>
      <c r="N24" s="100">
        <v>0</v>
      </c>
      <c r="O24" s="107">
        <v>0</v>
      </c>
      <c r="P24" s="107">
        <v>0</v>
      </c>
      <c r="Q24" s="107">
        <v>0.86060000000000003</v>
      </c>
      <c r="R24" s="107">
        <v>0.1394</v>
      </c>
      <c r="S24" s="81">
        <v>0.9</v>
      </c>
      <c r="T24" s="51">
        <v>0</v>
      </c>
      <c r="U24" s="100">
        <v>0</v>
      </c>
      <c r="V24" s="104">
        <v>9.9999999999999978E-2</v>
      </c>
      <c r="W24" s="106">
        <v>0.27</v>
      </c>
      <c r="Y24" s="144"/>
      <c r="AF24" s="4"/>
      <c r="AG24" s="54"/>
      <c r="AH24" s="4"/>
      <c r="AS24" s="4"/>
      <c r="AV24" s="5"/>
      <c r="AW24" s="5"/>
      <c r="AX24" s="5"/>
      <c r="AY24" s="5"/>
      <c r="BA24" s="5"/>
      <c r="BB24" s="5"/>
      <c r="BD24" s="4"/>
      <c r="BE24" s="4"/>
      <c r="BF24" s="4"/>
      <c r="BG24" s="4"/>
      <c r="BH24" s="4"/>
      <c r="BI24" s="4"/>
      <c r="BJ24" s="4"/>
      <c r="BL24" s="5"/>
      <c r="BM24" s="3"/>
      <c r="BN24" s="3"/>
      <c r="BO24" s="3"/>
      <c r="BP24" s="3"/>
      <c r="BQ24" s="3"/>
      <c r="BS24" s="4"/>
      <c r="BT24" s="4"/>
      <c r="BU24" s="4"/>
      <c r="BV24" s="4"/>
      <c r="BX24" s="5"/>
      <c r="BY24" s="5"/>
    </row>
    <row r="25" spans="1:84">
      <c r="A25" s="22" t="s">
        <v>37</v>
      </c>
      <c r="B25" s="102">
        <v>0.19535073409461662</v>
      </c>
      <c r="C25" s="100">
        <v>0.45581837955410542</v>
      </c>
      <c r="D25" s="99">
        <v>0.15</v>
      </c>
      <c r="E25" s="98">
        <v>0.05</v>
      </c>
      <c r="F25" s="100">
        <v>0.14883088635127789</v>
      </c>
      <c r="G25" s="81">
        <v>0</v>
      </c>
      <c r="H25" s="51">
        <v>5.0939947780678854E-2</v>
      </c>
      <c r="I25" s="51">
        <v>0</v>
      </c>
      <c r="J25" s="51">
        <v>0</v>
      </c>
      <c r="K25" s="100">
        <v>0.14000000000000001</v>
      </c>
      <c r="L25" s="100">
        <v>0.8090600522193212</v>
      </c>
      <c r="M25" s="104">
        <v>0</v>
      </c>
      <c r="N25" s="100">
        <v>0</v>
      </c>
      <c r="O25" s="107">
        <v>0</v>
      </c>
      <c r="P25" s="107">
        <v>0</v>
      </c>
      <c r="Q25" s="107">
        <v>0.86060000000000003</v>
      </c>
      <c r="R25" s="107">
        <v>0.1394</v>
      </c>
      <c r="S25" s="81">
        <v>0.9</v>
      </c>
      <c r="T25" s="51">
        <v>0</v>
      </c>
      <c r="U25" s="100">
        <v>0</v>
      </c>
      <c r="V25" s="104">
        <v>9.9999999999999978E-2</v>
      </c>
      <c r="W25" s="104">
        <v>0</v>
      </c>
      <c r="Y25" s="144"/>
      <c r="AF25" s="4"/>
      <c r="AG25" s="54"/>
      <c r="AH25" s="4"/>
      <c r="AS25" s="4"/>
      <c r="AV25" s="5"/>
      <c r="AW25" s="5"/>
      <c r="AX25" s="5"/>
      <c r="AY25" s="5"/>
      <c r="BA25" s="5"/>
      <c r="BB25" s="5"/>
      <c r="BD25" s="4"/>
      <c r="BE25" s="4"/>
      <c r="BF25" s="4"/>
      <c r="BG25" s="4"/>
      <c r="BH25" s="4"/>
      <c r="BI25" s="4"/>
      <c r="BJ25" s="4"/>
      <c r="BL25" s="5"/>
      <c r="BM25" s="3"/>
      <c r="BN25" s="3"/>
      <c r="BO25" s="3"/>
      <c r="BP25" s="3"/>
      <c r="BQ25" s="3"/>
      <c r="BS25" s="4"/>
      <c r="BT25" s="4"/>
      <c r="BU25" s="4"/>
      <c r="BV25" s="4"/>
      <c r="BX25" s="5"/>
      <c r="BY25" s="5"/>
    </row>
    <row r="26" spans="1:84">
      <c r="A26" s="22" t="s">
        <v>36</v>
      </c>
      <c r="B26" s="102">
        <v>0.39722222222222225</v>
      </c>
      <c r="C26" s="100">
        <v>0</v>
      </c>
      <c r="D26" s="99">
        <v>0.4</v>
      </c>
      <c r="E26" s="98">
        <v>0.20277777777777778</v>
      </c>
      <c r="F26" s="100">
        <v>0</v>
      </c>
      <c r="G26" s="81">
        <v>0</v>
      </c>
      <c r="H26" s="51">
        <v>0</v>
      </c>
      <c r="I26" s="51">
        <v>0</v>
      </c>
      <c r="J26" s="51">
        <v>1</v>
      </c>
      <c r="K26" s="100">
        <v>0</v>
      </c>
      <c r="L26" s="100">
        <v>0</v>
      </c>
      <c r="M26" s="104">
        <v>0</v>
      </c>
      <c r="N26" s="100" t="s">
        <v>106</v>
      </c>
      <c r="O26" s="107" t="s">
        <v>106</v>
      </c>
      <c r="P26" s="107" t="s">
        <v>106</v>
      </c>
      <c r="Q26" s="107" t="s">
        <v>106</v>
      </c>
      <c r="R26" s="107" t="s">
        <v>106</v>
      </c>
      <c r="S26" s="81" t="s">
        <v>106</v>
      </c>
      <c r="T26" s="51" t="s">
        <v>106</v>
      </c>
      <c r="U26" s="100" t="s">
        <v>106</v>
      </c>
      <c r="V26" s="104" t="s">
        <v>106</v>
      </c>
      <c r="W26" s="104" t="s">
        <v>106</v>
      </c>
      <c r="Y26" s="144"/>
      <c r="AF26" s="4"/>
      <c r="AG26" s="54"/>
      <c r="AH26" s="4"/>
      <c r="AP26" s="5"/>
      <c r="AS26" s="4"/>
      <c r="AV26" s="5"/>
      <c r="AW26" s="5"/>
      <c r="AX26" s="5"/>
      <c r="AY26" s="5"/>
      <c r="BA26" s="5"/>
      <c r="BB26" s="5"/>
      <c r="BD26" s="4"/>
      <c r="BE26" s="4"/>
      <c r="BF26" s="4"/>
      <c r="BG26" s="4"/>
      <c r="BH26" s="4"/>
      <c r="BI26" s="4"/>
      <c r="BJ26" s="4"/>
      <c r="BL26" s="5"/>
      <c r="BM26" s="3"/>
      <c r="BN26" s="3"/>
      <c r="BO26" s="3"/>
      <c r="BP26" s="3"/>
      <c r="BQ26" s="3"/>
      <c r="BS26" s="4"/>
      <c r="BT26" s="4"/>
      <c r="BU26" s="4"/>
      <c r="BV26" s="4"/>
    </row>
    <row r="27" spans="1:84">
      <c r="A27" s="12" t="s">
        <v>186</v>
      </c>
      <c r="B27" s="103">
        <f>B7</f>
        <v>0.29184976510902783</v>
      </c>
      <c r="C27" s="101">
        <f t="shared" ref="C27:W27" si="0">C7</f>
        <v>0.37016692765663567</v>
      </c>
      <c r="D27" s="101">
        <f t="shared" si="0"/>
        <v>0.15</v>
      </c>
      <c r="E27" s="101">
        <f t="shared" si="0"/>
        <v>0.05</v>
      </c>
      <c r="F27" s="105">
        <f t="shared" si="0"/>
        <v>0.13798330723433644</v>
      </c>
      <c r="G27" s="101">
        <f t="shared" si="0"/>
        <v>0.10849839055142992</v>
      </c>
      <c r="H27" s="101">
        <f t="shared" si="0"/>
        <v>5.0939947780678854E-2</v>
      </c>
      <c r="I27" s="101">
        <f t="shared" si="0"/>
        <v>0.64523529091071097</v>
      </c>
      <c r="J27" s="101">
        <f t="shared" si="0"/>
        <v>5.5326370757180159E-2</v>
      </c>
      <c r="K27" s="101">
        <f t="shared" si="0"/>
        <v>0.14000000000000001</v>
      </c>
      <c r="L27" s="101">
        <f t="shared" si="0"/>
        <v>0</v>
      </c>
      <c r="M27" s="101">
        <f t="shared" si="0"/>
        <v>0</v>
      </c>
      <c r="N27" s="103">
        <f t="shared" si="0"/>
        <v>0.48</v>
      </c>
      <c r="O27" s="101">
        <f t="shared" si="0"/>
        <v>0.01</v>
      </c>
      <c r="P27" s="101">
        <f t="shared" si="0"/>
        <v>0.03</v>
      </c>
      <c r="Q27" s="101">
        <f t="shared" si="0"/>
        <v>0.33379999999999999</v>
      </c>
      <c r="R27" s="105">
        <f t="shared" si="0"/>
        <v>0.1462</v>
      </c>
      <c r="S27" s="101">
        <f t="shared" si="0"/>
        <v>0.73</v>
      </c>
      <c r="T27" s="101">
        <f t="shared" si="0"/>
        <v>0.13770000000000002</v>
      </c>
      <c r="U27" s="101">
        <f t="shared" si="0"/>
        <v>0</v>
      </c>
      <c r="V27" s="101">
        <f t="shared" si="0"/>
        <v>0.1323</v>
      </c>
      <c r="W27" s="155">
        <f t="shared" si="0"/>
        <v>0.16</v>
      </c>
      <c r="Y27" s="144"/>
      <c r="AF27" s="4"/>
      <c r="AG27" s="54"/>
      <c r="AH27" s="4"/>
      <c r="AP27" s="5"/>
      <c r="AS27" s="4"/>
      <c r="AV27" s="5"/>
      <c r="AW27" s="5"/>
      <c r="AX27" s="5"/>
      <c r="AY27" s="5"/>
      <c r="BA27" s="5"/>
      <c r="BB27" s="5"/>
      <c r="BD27" s="4"/>
      <c r="BE27" s="4"/>
      <c r="BF27" s="4"/>
      <c r="BG27" s="4"/>
      <c r="BH27" s="4"/>
      <c r="BI27" s="4"/>
      <c r="BJ27" s="4"/>
      <c r="BL27" s="5"/>
      <c r="BM27" s="3"/>
      <c r="BN27" s="3"/>
      <c r="BO27" s="3"/>
      <c r="BP27" s="3"/>
      <c r="BQ27" s="3"/>
      <c r="BS27" s="4"/>
      <c r="BT27" s="4"/>
      <c r="BU27" s="4"/>
      <c r="BV27" s="4"/>
    </row>
    <row r="28" spans="1:84">
      <c r="H28" s="4"/>
      <c r="I28" s="7"/>
      <c r="J28" s="7"/>
      <c r="AF28" s="4"/>
      <c r="AG28" s="4"/>
      <c r="AH28" s="4"/>
      <c r="AI28" s="4"/>
      <c r="AJ28" s="4"/>
      <c r="AK28" s="4"/>
      <c r="AL28" s="4"/>
      <c r="AM28" s="4"/>
      <c r="AN28" s="4"/>
      <c r="AP28" s="4"/>
      <c r="AX28" s="3"/>
      <c r="BP28" s="4"/>
      <c r="BU28" s="3"/>
      <c r="CB28" s="4"/>
      <c r="CC28" s="4"/>
    </row>
    <row r="29" spans="1:84" ht="15" customHeight="1">
      <c r="A29" s="11"/>
      <c r="B29" s="249" t="s">
        <v>89</v>
      </c>
      <c r="C29" s="250"/>
      <c r="D29" s="251"/>
      <c r="F29" s="67" t="s">
        <v>72</v>
      </c>
      <c r="G29" s="66"/>
      <c r="H29" s="66"/>
      <c r="I29" s="66"/>
      <c r="J29" s="66"/>
      <c r="K29" s="65"/>
      <c r="M29" s="67" t="s">
        <v>30</v>
      </c>
      <c r="N29" s="66"/>
      <c r="O29" s="66"/>
      <c r="P29" s="66"/>
      <c r="Q29" s="66"/>
      <c r="R29" s="66"/>
      <c r="S29" s="66"/>
      <c r="T29" s="66"/>
      <c r="U29" s="66"/>
      <c r="V29" s="66"/>
      <c r="W29" s="65"/>
      <c r="X29" s="240"/>
      <c r="AI29" s="4"/>
      <c r="AJ29" s="4"/>
      <c r="AK29" s="4"/>
      <c r="AL29" s="4"/>
      <c r="AM29" s="4"/>
      <c r="AN29" s="4"/>
      <c r="AO29" s="4"/>
      <c r="AP29" s="4"/>
      <c r="AQ29" s="4"/>
      <c r="AS29" s="4"/>
      <c r="BA29" s="3"/>
      <c r="BS29" s="4"/>
      <c r="BX29" s="3"/>
      <c r="CE29" s="4"/>
      <c r="CF29" s="4"/>
    </row>
    <row r="30" spans="1:84" ht="30.75" customHeight="1">
      <c r="A30" s="22"/>
      <c r="B30" s="36" t="s">
        <v>68</v>
      </c>
      <c r="C30" s="37" t="s">
        <v>67</v>
      </c>
      <c r="D30" s="37" t="s">
        <v>193</v>
      </c>
      <c r="F30" s="70" t="s">
        <v>64</v>
      </c>
      <c r="G30" s="35" t="s">
        <v>63</v>
      </c>
      <c r="H30" s="35" t="s">
        <v>181</v>
      </c>
      <c r="I30" s="35" t="s">
        <v>182</v>
      </c>
      <c r="J30" s="35" t="s">
        <v>61</v>
      </c>
      <c r="K30" s="34" t="s">
        <v>62</v>
      </c>
      <c r="M30" s="36" t="s">
        <v>3</v>
      </c>
      <c r="N30" s="35" t="s">
        <v>202</v>
      </c>
      <c r="O30" s="35" t="s">
        <v>2</v>
      </c>
      <c r="P30" s="35" t="s">
        <v>65</v>
      </c>
      <c r="Q30" s="35" t="s">
        <v>19</v>
      </c>
      <c r="R30" s="35" t="s">
        <v>16</v>
      </c>
      <c r="S30" s="35" t="s">
        <v>21</v>
      </c>
      <c r="T30" s="35" t="s">
        <v>205</v>
      </c>
      <c r="U30" s="35" t="s">
        <v>203</v>
      </c>
      <c r="V30" s="267" t="s">
        <v>0</v>
      </c>
      <c r="W30" s="268"/>
      <c r="X30" s="240"/>
      <c r="Y30" s="8"/>
      <c r="AI30" s="4"/>
      <c r="AJ30" s="4"/>
      <c r="AK30" s="4"/>
      <c r="AL30" s="4"/>
      <c r="AM30" s="4"/>
      <c r="AN30" s="4"/>
      <c r="AO30" s="4"/>
      <c r="AP30" s="4"/>
      <c r="AQ30" s="4"/>
      <c r="AS30" s="4"/>
      <c r="BA30" s="3"/>
      <c r="BS30" s="4"/>
      <c r="BX30" s="3"/>
      <c r="CE30" s="4"/>
      <c r="CF30" s="4"/>
    </row>
    <row r="31" spans="1:84">
      <c r="A31" s="30" t="s">
        <v>13</v>
      </c>
      <c r="B31" s="30" t="s">
        <v>95</v>
      </c>
      <c r="C31" s="29" t="s">
        <v>121</v>
      </c>
      <c r="D31" s="138" t="s">
        <v>95</v>
      </c>
      <c r="F31" s="252" t="s">
        <v>10</v>
      </c>
      <c r="G31" s="253"/>
      <c r="H31" s="253"/>
      <c r="I31" s="253"/>
      <c r="J31" s="253"/>
      <c r="K31" s="172"/>
      <c r="M31" s="252" t="s">
        <v>10</v>
      </c>
      <c r="N31" s="253"/>
      <c r="O31" s="253"/>
      <c r="P31" s="253"/>
      <c r="Q31" s="253"/>
      <c r="R31" s="253"/>
      <c r="S31" s="253"/>
      <c r="T31" s="253"/>
      <c r="U31" s="253"/>
      <c r="V31" s="253"/>
      <c r="W31" s="254"/>
      <c r="AI31" s="4"/>
      <c r="AJ31" s="4"/>
      <c r="AK31" s="4"/>
      <c r="AL31" s="4"/>
      <c r="AM31" s="4"/>
      <c r="AN31" s="4"/>
      <c r="AO31" s="4"/>
      <c r="AP31" s="4"/>
      <c r="AQ31" s="4"/>
      <c r="AS31" s="4"/>
      <c r="BA31" s="3"/>
      <c r="BS31" s="4"/>
      <c r="BX31" s="3"/>
      <c r="CE31" s="4"/>
      <c r="CF31" s="4"/>
    </row>
    <row r="32" spans="1:84">
      <c r="A32" s="12" t="s">
        <v>9</v>
      </c>
      <c r="B32" s="61" t="s">
        <v>198</v>
      </c>
      <c r="C32" s="60" t="s">
        <v>56</v>
      </c>
      <c r="D32" s="61" t="s">
        <v>198</v>
      </c>
      <c r="F32" s="255" t="s">
        <v>198</v>
      </c>
      <c r="G32" s="256"/>
      <c r="H32" s="256"/>
      <c r="I32" s="256"/>
      <c r="J32" s="256"/>
      <c r="K32" s="154"/>
      <c r="M32" s="255" t="s">
        <v>198</v>
      </c>
      <c r="N32" s="256"/>
      <c r="O32" s="256"/>
      <c r="P32" s="256"/>
      <c r="Q32" s="256"/>
      <c r="R32" s="256"/>
      <c r="S32" s="256"/>
      <c r="T32" s="256"/>
      <c r="U32" s="256"/>
      <c r="V32" s="256"/>
      <c r="W32" s="257"/>
      <c r="X32" s="74"/>
      <c r="AI32" s="4"/>
      <c r="AJ32" s="4"/>
      <c r="AK32" s="4"/>
      <c r="AL32" s="4"/>
      <c r="AM32" s="4"/>
      <c r="AN32" s="4"/>
      <c r="AO32" s="4"/>
      <c r="AP32" s="4"/>
      <c r="AQ32" s="4"/>
      <c r="AS32" s="4"/>
      <c r="BA32" s="3"/>
      <c r="BS32" s="4"/>
      <c r="BX32" s="3"/>
      <c r="CE32" s="4"/>
      <c r="CF32" s="4"/>
    </row>
    <row r="33" spans="1:84" ht="11.25" customHeight="1">
      <c r="A33" s="58" t="s">
        <v>55</v>
      </c>
      <c r="B33" s="55">
        <v>28.361000000000001</v>
      </c>
      <c r="C33" s="55">
        <v>2.5335000000000001</v>
      </c>
      <c r="D33" s="174">
        <v>-3.9706304999999995</v>
      </c>
      <c r="E33" s="175"/>
      <c r="F33" s="176">
        <f t="shared" ref="F33:F52" si="1">G33/B7</f>
        <v>38.822095662017446</v>
      </c>
      <c r="G33" s="85">
        <f>$B33*Cover!$C16*Cover!$D16</f>
        <v>11.3302195</v>
      </c>
      <c r="H33" s="177">
        <f t="shared" ref="H33:H52" si="2">$F33*C7</f>
        <v>14.370655876401001</v>
      </c>
      <c r="I33" s="177">
        <f t="shared" ref="I33:I52" si="3">$F33*D7</f>
        <v>5.8233143493026169</v>
      </c>
      <c r="J33" s="177">
        <f t="shared" ref="J33:K52" si="4">$F33*E7</f>
        <v>1.9411047831008723</v>
      </c>
      <c r="K33" s="178">
        <f>$F33*F7</f>
        <v>5.3568011532129534</v>
      </c>
      <c r="L33" s="174"/>
      <c r="M33" s="179">
        <f t="shared" ref="M33:M51" si="5">(G33-D33)*(G7+I7*S7)*(1-W7)</f>
        <v>7.4484067826688136</v>
      </c>
      <c r="N33" s="162">
        <f t="shared" ref="N33:N51" si="6">H33*N7+(G33-D33)*(I7*T7)</f>
        <v>8.2573785054807001</v>
      </c>
      <c r="O33" s="174">
        <f t="shared" ref="O33:O51" si="7">(G33-D33)*(J7)</f>
        <v>0.84654050000000003</v>
      </c>
      <c r="P33" s="162">
        <f t="shared" ref="P33:P51" si="8">(G33-D33)*(K7+I7*V7+(G7+I7*S7)*W7)+K33+H33*R7</f>
        <v>12.324805574865744</v>
      </c>
      <c r="Q33" s="163">
        <f t="shared" ref="Q33:Q51" si="9">H33*Q7+I33</f>
        <v>10.620239280845272</v>
      </c>
      <c r="R33" s="163">
        <f t="shared" ref="R33:R51" si="10">H33*O7+(G33-D33)*L7</f>
        <v>0.14370655876401001</v>
      </c>
      <c r="S33" s="162">
        <f t="shared" ref="S33:S51" si="11">H33*P7+(G33-D33)*I7*U7+(G33-D33)*M7</f>
        <v>0.43111967629203002</v>
      </c>
      <c r="T33" s="174">
        <f t="shared" ref="T33:T52" si="12">(G33-D33)*H7</f>
        <v>0.77942450000000008</v>
      </c>
      <c r="U33" s="163">
        <f>J33</f>
        <v>1.9411047831008723</v>
      </c>
      <c r="V33" s="241">
        <f t="shared" ref="V33:V53" si="13">SUM(M33:U33)+D33</f>
        <v>38.822095662017446</v>
      </c>
      <c r="W33" s="242"/>
      <c r="X33" s="6"/>
      <c r="Y33" s="4"/>
      <c r="AI33" s="4"/>
      <c r="AJ33" s="4"/>
      <c r="AK33" s="4"/>
      <c r="AL33" s="4"/>
      <c r="AM33" s="4"/>
      <c r="AN33" s="4"/>
      <c r="AO33" s="4"/>
      <c r="AP33" s="4"/>
      <c r="AQ33" s="4"/>
      <c r="AS33" s="4"/>
      <c r="BA33" s="3"/>
      <c r="BS33" s="4"/>
      <c r="BX33" s="3"/>
      <c r="CE33" s="4"/>
      <c r="CF33" s="4"/>
    </row>
    <row r="34" spans="1:84">
      <c r="A34" s="20" t="s">
        <v>54</v>
      </c>
      <c r="B34" s="55">
        <v>0.503</v>
      </c>
      <c r="C34" s="55">
        <v>6.0580999999999996</v>
      </c>
      <c r="D34" s="174">
        <v>-1.2579072</v>
      </c>
      <c r="E34" s="175"/>
      <c r="F34" s="176">
        <f t="shared" si="1"/>
        <v>1.0414016420451107</v>
      </c>
      <c r="G34" s="85">
        <f>$B34*Cover!$C17*Cover!$D17</f>
        <v>0.21246719999999999</v>
      </c>
      <c r="H34" s="177">
        <f t="shared" si="2"/>
        <v>0.34785316812758754</v>
      </c>
      <c r="I34" s="177">
        <f t="shared" si="3"/>
        <v>0.15621024630676658</v>
      </c>
      <c r="J34" s="177">
        <f t="shared" si="4"/>
        <v>5.2070082102255534E-2</v>
      </c>
      <c r="K34" s="178">
        <f t="shared" si="4"/>
        <v>0.27280094550850087</v>
      </c>
      <c r="L34" s="174"/>
      <c r="M34" s="179">
        <f t="shared" si="5"/>
        <v>1.0522636185600001</v>
      </c>
      <c r="N34" s="162">
        <f t="shared" si="6"/>
        <v>0.16696952070124202</v>
      </c>
      <c r="O34" s="174">
        <f t="shared" si="7"/>
        <v>6.3360000000000005E-3</v>
      </c>
      <c r="P34" s="162">
        <f t="shared" si="8"/>
        <v>0.73171471128620502</v>
      </c>
      <c r="Q34" s="163">
        <f t="shared" si="9"/>
        <v>0.2705495826703046</v>
      </c>
      <c r="R34" s="163">
        <f t="shared" si="10"/>
        <v>3.4785316812758755E-3</v>
      </c>
      <c r="S34" s="162">
        <f t="shared" si="11"/>
        <v>1.0435595043827626E-2</v>
      </c>
      <c r="T34" s="174">
        <f t="shared" si="12"/>
        <v>5.4911999999999999E-3</v>
      </c>
      <c r="U34" s="163">
        <f t="shared" ref="U34:U52" si="14">J34</f>
        <v>5.2070082102255534E-2</v>
      </c>
      <c r="V34" s="241">
        <f t="shared" si="13"/>
        <v>1.0414016420451109</v>
      </c>
      <c r="W34" s="242"/>
      <c r="X34" s="6"/>
      <c r="Y34" s="4"/>
      <c r="AI34" s="4"/>
      <c r="AJ34" s="4"/>
      <c r="AK34" s="4"/>
      <c r="AL34" s="4"/>
      <c r="AM34" s="4"/>
      <c r="AN34" s="4"/>
      <c r="AO34" s="4"/>
      <c r="AP34" s="4"/>
      <c r="AQ34" s="4"/>
      <c r="AS34" s="4"/>
      <c r="BA34" s="3"/>
      <c r="BS34" s="4"/>
      <c r="BX34" s="3"/>
      <c r="CE34" s="4"/>
      <c r="CF34" s="4"/>
    </row>
    <row r="35" spans="1:84">
      <c r="A35" s="22" t="s">
        <v>53</v>
      </c>
      <c r="B35" s="55">
        <v>9.0960000000000001</v>
      </c>
      <c r="C35" s="55">
        <v>1.8593</v>
      </c>
      <c r="D35" s="174">
        <v>-3.2075855000000004</v>
      </c>
      <c r="E35" s="175"/>
      <c r="F35" s="176">
        <f t="shared" si="1"/>
        <v>12.761594744960266</v>
      </c>
      <c r="G35" s="85">
        <f>$B35*Cover!$C18*Cover!$D18</f>
        <v>3.6338520000000001</v>
      </c>
      <c r="H35" s="177">
        <f t="shared" si="2"/>
        <v>5.0170028831175504</v>
      </c>
      <c r="I35" s="177">
        <f t="shared" si="3"/>
        <v>1.9142392117440399</v>
      </c>
      <c r="J35" s="177">
        <f t="shared" si="4"/>
        <v>0.63807973724801337</v>
      </c>
      <c r="K35" s="178">
        <f t="shared" si="4"/>
        <v>1.5584209128506623</v>
      </c>
      <c r="L35" s="174"/>
      <c r="M35" s="179">
        <f t="shared" si="5"/>
        <v>-7.9272535448577431E-18</v>
      </c>
      <c r="N35" s="162">
        <f t="shared" si="6"/>
        <v>2.4081613838964242</v>
      </c>
      <c r="O35" s="174">
        <f t="shared" si="7"/>
        <v>5.56403625</v>
      </c>
      <c r="P35" s="162">
        <f t="shared" si="8"/>
        <v>3.2155923647572493</v>
      </c>
      <c r="Q35" s="163">
        <f t="shared" si="9"/>
        <v>3.6230303937338775</v>
      </c>
      <c r="R35" s="163">
        <f t="shared" si="10"/>
        <v>5.0170028831175502E-2</v>
      </c>
      <c r="S35" s="162">
        <f t="shared" si="11"/>
        <v>0.15051008649352651</v>
      </c>
      <c r="T35" s="174">
        <f t="shared" si="12"/>
        <v>0.3196</v>
      </c>
      <c r="U35" s="163">
        <f t="shared" si="14"/>
        <v>0.63807973724801337</v>
      </c>
      <c r="V35" s="241">
        <f t="shared" si="13"/>
        <v>12.761594744960265</v>
      </c>
      <c r="W35" s="242"/>
      <c r="X35" s="6"/>
      <c r="Y35" s="4"/>
      <c r="AI35" s="4"/>
      <c r="AJ35" s="4"/>
      <c r="AK35" s="4"/>
      <c r="AL35" s="4"/>
      <c r="AM35" s="4"/>
      <c r="AN35" s="4"/>
      <c r="AO35" s="4"/>
      <c r="AP35" s="4"/>
      <c r="AQ35" s="4"/>
      <c r="AS35" s="4"/>
      <c r="BA35" s="3"/>
      <c r="BS35" s="4"/>
      <c r="BX35" s="3"/>
      <c r="CE35" s="4"/>
      <c r="CF35" s="4"/>
    </row>
    <row r="36" spans="1:84">
      <c r="A36" s="22" t="s">
        <v>52</v>
      </c>
      <c r="B36" s="55">
        <v>5.2140000000000004</v>
      </c>
      <c r="C36" s="55">
        <v>5.5865999999999998</v>
      </c>
      <c r="D36" s="174">
        <v>-2.8672055999999992</v>
      </c>
      <c r="E36" s="175"/>
      <c r="F36" s="176">
        <f t="shared" si="1"/>
        <v>6.6972789262183046</v>
      </c>
      <c r="G36" s="85">
        <f>$B36*Cover!$C19*Cover!$D19</f>
        <v>2.1460824000000001</v>
      </c>
      <c r="H36" s="177">
        <f t="shared" si="2"/>
        <v>2.106116787653344</v>
      </c>
      <c r="I36" s="177">
        <f t="shared" si="3"/>
        <v>1.0045918389327457</v>
      </c>
      <c r="J36" s="177">
        <f t="shared" si="4"/>
        <v>0.33486394631091526</v>
      </c>
      <c r="K36" s="178">
        <f t="shared" si="4"/>
        <v>1.1056239533212993</v>
      </c>
      <c r="L36" s="174"/>
      <c r="M36" s="179">
        <f t="shared" si="5"/>
        <v>0.47304380144580982</v>
      </c>
      <c r="N36" s="162">
        <f t="shared" si="6"/>
        <v>1.2392994139960141</v>
      </c>
      <c r="O36" s="174">
        <f t="shared" si="7"/>
        <v>3.5191799999999995</v>
      </c>
      <c r="P36" s="162">
        <f t="shared" si="8"/>
        <v>2.2881823293359806</v>
      </c>
      <c r="Q36" s="163">
        <f t="shared" si="9"/>
        <v>1.5597642241581671</v>
      </c>
      <c r="R36" s="163">
        <f t="shared" si="10"/>
        <v>2.1061167876533442E-2</v>
      </c>
      <c r="S36" s="162">
        <f t="shared" si="11"/>
        <v>0.10398204309488367</v>
      </c>
      <c r="T36" s="174">
        <f t="shared" si="12"/>
        <v>2.5107599999999997E-2</v>
      </c>
      <c r="U36" s="163">
        <f t="shared" si="14"/>
        <v>0.33486394631091526</v>
      </c>
      <c r="V36" s="241">
        <f t="shared" si="13"/>
        <v>6.6972789262183055</v>
      </c>
      <c r="W36" s="242"/>
      <c r="X36" s="6"/>
      <c r="Y36" s="4"/>
      <c r="AI36" s="4"/>
      <c r="AJ36" s="4"/>
      <c r="AK36" s="4"/>
      <c r="AL36" s="4"/>
      <c r="AM36" s="4"/>
      <c r="AN36" s="4"/>
      <c r="AO36" s="4"/>
      <c r="AP36" s="4"/>
      <c r="AQ36" s="4"/>
      <c r="AS36" s="4"/>
      <c r="BA36" s="3"/>
      <c r="BS36" s="4"/>
      <c r="BX36" s="3"/>
      <c r="CE36" s="4"/>
      <c r="CF36" s="4"/>
    </row>
    <row r="37" spans="1:84">
      <c r="A37" s="22" t="s">
        <v>51</v>
      </c>
      <c r="B37" s="55">
        <v>0.34399999999999997</v>
      </c>
      <c r="C37" s="55">
        <v>2.4792000000000001</v>
      </c>
      <c r="D37" s="174">
        <v>-5.9925000000000065E-3</v>
      </c>
      <c r="E37" s="175"/>
      <c r="F37" s="176">
        <f t="shared" si="1"/>
        <v>0.48876073584584612</v>
      </c>
      <c r="G37" s="85">
        <f>$B37*Cover!$C20*Cover!$D20</f>
        <v>0.13742799999999999</v>
      </c>
      <c r="H37" s="177">
        <f t="shared" si="2"/>
        <v>0.17538699501435068</v>
      </c>
      <c r="I37" s="177">
        <f t="shared" si="3"/>
        <v>7.331411037687692E-2</v>
      </c>
      <c r="J37" s="177">
        <f t="shared" si="4"/>
        <v>2.4438036792292308E-2</v>
      </c>
      <c r="K37" s="178">
        <f t="shared" si="4"/>
        <v>7.81935936623262E-2</v>
      </c>
      <c r="L37" s="174"/>
      <c r="M37" s="179">
        <f t="shared" si="5"/>
        <v>0</v>
      </c>
      <c r="N37" s="162">
        <f t="shared" si="6"/>
        <v>8.4185757606888317E-2</v>
      </c>
      <c r="O37" s="174">
        <f t="shared" si="7"/>
        <v>0</v>
      </c>
      <c r="P37" s="162">
        <f t="shared" si="8"/>
        <v>0.12272141076732668</v>
      </c>
      <c r="Q37" s="163">
        <f t="shared" si="9"/>
        <v>0.13305092087876477</v>
      </c>
      <c r="R37" s="163">
        <f t="shared" si="10"/>
        <v>1.7538699501435068E-3</v>
      </c>
      <c r="S37" s="162">
        <f t="shared" si="11"/>
        <v>5.2616098504305198E-3</v>
      </c>
      <c r="T37" s="174">
        <f t="shared" si="12"/>
        <v>0</v>
      </c>
      <c r="U37" s="163">
        <f t="shared" si="14"/>
        <v>2.4438036792292308E-2</v>
      </c>
      <c r="V37" s="241">
        <f t="shared" si="13"/>
        <v>0.36541910584584603</v>
      </c>
      <c r="W37" s="242"/>
      <c r="X37" s="6"/>
      <c r="Y37" s="4"/>
      <c r="AI37" s="4"/>
      <c r="AJ37" s="4"/>
      <c r="AK37" s="4"/>
      <c r="AL37" s="4"/>
      <c r="AM37" s="4"/>
      <c r="AN37" s="4"/>
      <c r="AO37" s="4"/>
      <c r="AP37" s="4"/>
      <c r="AQ37" s="4"/>
      <c r="AS37" s="4"/>
      <c r="BA37" s="3"/>
      <c r="BS37" s="4"/>
      <c r="BX37" s="3"/>
      <c r="CE37" s="4"/>
      <c r="CF37" s="4"/>
    </row>
    <row r="38" spans="1:84">
      <c r="A38" s="22" t="s">
        <v>50</v>
      </c>
      <c r="B38" s="55">
        <v>0.23400000000000001</v>
      </c>
      <c r="C38" s="55">
        <v>2.2504</v>
      </c>
      <c r="D38" s="174">
        <v>-1.5979999999999848E-3</v>
      </c>
      <c r="E38" s="175"/>
      <c r="F38" s="176">
        <f t="shared" si="1"/>
        <v>0.33732628822687205</v>
      </c>
      <c r="G38" s="85">
        <f>$B38*Cover!$C21*Cover!$D21</f>
        <v>9.3482999999999997E-2</v>
      </c>
      <c r="H38" s="177">
        <f t="shared" si="2"/>
        <v>0.12258883059416913</v>
      </c>
      <c r="I38" s="177">
        <f t="shared" si="3"/>
        <v>5.0598943234030809E-2</v>
      </c>
      <c r="J38" s="177">
        <f t="shared" si="4"/>
        <v>1.6866314411343602E-2</v>
      </c>
      <c r="K38" s="178">
        <f t="shared" si="4"/>
        <v>5.3789199987328548E-2</v>
      </c>
      <c r="L38" s="174"/>
      <c r="M38" s="179">
        <f t="shared" si="5"/>
        <v>1.2386123567999995E-2</v>
      </c>
      <c r="N38" s="162">
        <f t="shared" si="6"/>
        <v>5.9978644101201177E-2</v>
      </c>
      <c r="O38" s="174">
        <f t="shared" si="7"/>
        <v>5.6329499999999991E-2</v>
      </c>
      <c r="P38" s="162">
        <f t="shared" si="8"/>
        <v>8.8117453988155722E-2</v>
      </c>
      <c r="Q38" s="163">
        <f t="shared" si="9"/>
        <v>9.2352698934404814E-2</v>
      </c>
      <c r="R38" s="163">
        <f t="shared" si="10"/>
        <v>1.2258883059416913E-3</v>
      </c>
      <c r="S38" s="162">
        <f t="shared" si="11"/>
        <v>3.6776649178250735E-3</v>
      </c>
      <c r="T38" s="174">
        <f t="shared" si="12"/>
        <v>7.9899999999999988E-3</v>
      </c>
      <c r="U38" s="163">
        <f t="shared" si="14"/>
        <v>1.6866314411343602E-2</v>
      </c>
      <c r="V38" s="241">
        <f t="shared" si="13"/>
        <v>0.33732628822687211</v>
      </c>
      <c r="W38" s="242"/>
      <c r="X38" s="6"/>
      <c r="Y38" s="4"/>
      <c r="AI38" s="4"/>
      <c r="AJ38" s="4"/>
      <c r="AK38" s="4"/>
      <c r="AL38" s="4"/>
      <c r="AM38" s="4"/>
      <c r="AN38" s="4"/>
      <c r="AO38" s="4"/>
      <c r="AP38" s="4"/>
      <c r="AQ38" s="4"/>
      <c r="AS38" s="4"/>
      <c r="BA38" s="3"/>
      <c r="BS38" s="4"/>
      <c r="BX38" s="3"/>
      <c r="CE38" s="4"/>
      <c r="CF38" s="4"/>
    </row>
    <row r="39" spans="1:84">
      <c r="A39" s="22" t="s">
        <v>49</v>
      </c>
      <c r="B39" s="55">
        <v>0.08</v>
      </c>
      <c r="C39" s="55">
        <v>0.74539999999999995</v>
      </c>
      <c r="D39" s="174">
        <v>-1.943039999999999E-2</v>
      </c>
      <c r="E39" s="175"/>
      <c r="F39" s="176">
        <f t="shared" si="1"/>
        <v>0.14196388759591413</v>
      </c>
      <c r="G39" s="85">
        <f>$B39*Cover!$C22*Cover!$D22</f>
        <v>3.3792000000000003E-2</v>
      </c>
      <c r="H39" s="177">
        <f t="shared" si="2"/>
        <v>5.7863138641868476E-2</v>
      </c>
      <c r="I39" s="177">
        <f t="shared" si="3"/>
        <v>2.1294583139387119E-2</v>
      </c>
      <c r="J39" s="177">
        <f t="shared" si="4"/>
        <v>7.0981943797957074E-3</v>
      </c>
      <c r="K39" s="178">
        <f t="shared" si="4"/>
        <v>2.1915971434862843E-2</v>
      </c>
      <c r="L39" s="174"/>
      <c r="M39" s="179">
        <f t="shared" si="5"/>
        <v>1.9596203827199996E-2</v>
      </c>
      <c r="N39" s="162">
        <f t="shared" si="6"/>
        <v>2.957159151449687E-2</v>
      </c>
      <c r="O39" s="174">
        <f t="shared" si="7"/>
        <v>1.6473599999999998E-2</v>
      </c>
      <c r="P39" s="162">
        <f t="shared" si="8"/>
        <v>4.36478041679393E-2</v>
      </c>
      <c r="Q39" s="163">
        <f t="shared" si="9"/>
        <v>4.1002768160807522E-2</v>
      </c>
      <c r="R39" s="163">
        <f t="shared" si="10"/>
        <v>5.7863138641868473E-4</v>
      </c>
      <c r="S39" s="162">
        <f t="shared" si="11"/>
        <v>1.7358941592560543E-3</v>
      </c>
      <c r="T39" s="174">
        <f t="shared" si="12"/>
        <v>1.6895999999999997E-3</v>
      </c>
      <c r="U39" s="163">
        <f t="shared" si="14"/>
        <v>7.0981943797957074E-3</v>
      </c>
      <c r="V39" s="241">
        <f t="shared" si="13"/>
        <v>0.14196388759591411</v>
      </c>
      <c r="W39" s="242"/>
      <c r="X39" s="6"/>
      <c r="Y39" s="4"/>
      <c r="AI39" s="4"/>
      <c r="AJ39" s="4"/>
      <c r="AK39" s="4"/>
      <c r="AL39" s="4"/>
      <c r="AM39" s="4"/>
      <c r="AN39" s="4"/>
      <c r="AO39" s="4"/>
      <c r="AP39" s="4"/>
      <c r="AQ39" s="4"/>
      <c r="AS39" s="4"/>
      <c r="BA39" s="3"/>
      <c r="BS39" s="4"/>
      <c r="BX39" s="3"/>
      <c r="CE39" s="4"/>
      <c r="CF39" s="4"/>
    </row>
    <row r="40" spans="1:84">
      <c r="A40" s="22" t="s">
        <v>48</v>
      </c>
      <c r="B40" s="55">
        <v>0.61</v>
      </c>
      <c r="C40" s="55">
        <v>1.3168</v>
      </c>
      <c r="D40" s="174">
        <v>-1.774079999999998E-2</v>
      </c>
      <c r="E40" s="175"/>
      <c r="F40" s="176">
        <f t="shared" si="1"/>
        <v>1.0038279673392745</v>
      </c>
      <c r="G40" s="85">
        <f>$B40*Cover!$C23*Cover!$D23</f>
        <v>0.25766399999999995</v>
      </c>
      <c r="H40" s="177">
        <f t="shared" si="2"/>
        <v>0.38799773496541307</v>
      </c>
      <c r="I40" s="177">
        <f t="shared" si="3"/>
        <v>0.15057419510089118</v>
      </c>
      <c r="J40" s="177">
        <f t="shared" si="4"/>
        <v>5.0191398366963728E-2</v>
      </c>
      <c r="K40" s="178">
        <f t="shared" si="4"/>
        <v>0.1574006389060065</v>
      </c>
      <c r="L40" s="174"/>
      <c r="M40" s="179">
        <f t="shared" si="5"/>
        <v>0.11751425894029877</v>
      </c>
      <c r="N40" s="162">
        <f t="shared" si="6"/>
        <v>0.20744311707324886</v>
      </c>
      <c r="O40" s="174">
        <f t="shared" si="7"/>
        <v>3.9705599999999994E-2</v>
      </c>
      <c r="P40" s="162">
        <f t="shared" si="8"/>
        <v>0.30170985993003568</v>
      </c>
      <c r="Q40" s="163">
        <f t="shared" si="9"/>
        <v>0.28272622363011091</v>
      </c>
      <c r="R40" s="163">
        <f t="shared" si="10"/>
        <v>3.8799773496541309E-3</v>
      </c>
      <c r="S40" s="162">
        <f t="shared" si="11"/>
        <v>1.1639932048962392E-2</v>
      </c>
      <c r="T40" s="174">
        <f t="shared" si="12"/>
        <v>6.7583999999999986E-3</v>
      </c>
      <c r="U40" s="163">
        <f t="shared" si="14"/>
        <v>5.0191398366963728E-2</v>
      </c>
      <c r="V40" s="241">
        <f t="shared" si="13"/>
        <v>1.0038279673392747</v>
      </c>
      <c r="W40" s="242"/>
      <c r="X40" s="6"/>
      <c r="Y40" s="4"/>
      <c r="AI40" s="4"/>
      <c r="AJ40" s="4"/>
      <c r="AK40" s="4"/>
      <c r="AL40" s="4"/>
      <c r="AM40" s="4"/>
      <c r="AN40" s="4"/>
      <c r="AO40" s="4"/>
      <c r="AP40" s="4"/>
      <c r="AQ40" s="4"/>
      <c r="AS40" s="4"/>
      <c r="BA40" s="3"/>
      <c r="BS40" s="4"/>
      <c r="BX40" s="3"/>
      <c r="CE40" s="4"/>
      <c r="CF40" s="4"/>
    </row>
    <row r="41" spans="1:84">
      <c r="A41" s="22" t="s">
        <v>47</v>
      </c>
      <c r="B41" s="55">
        <v>0.115</v>
      </c>
      <c r="C41" s="55">
        <v>2.4632428571428573</v>
      </c>
      <c r="D41" s="174">
        <v>-0.28087200000000001</v>
      </c>
      <c r="E41" s="175"/>
      <c r="F41" s="176">
        <f t="shared" si="1"/>
        <v>0.17317374120866222</v>
      </c>
      <c r="G41" s="85">
        <f>$B41*Cover!$C24*Cover!$D24</f>
        <v>4.8645000000000001E-2</v>
      </c>
      <c r="H41" s="177">
        <f t="shared" si="2"/>
        <v>6.219522886857231E-2</v>
      </c>
      <c r="I41" s="177">
        <f t="shared" si="3"/>
        <v>2.5976061181299331E-2</v>
      </c>
      <c r="J41" s="177">
        <f t="shared" si="4"/>
        <v>8.6586870604331116E-3</v>
      </c>
      <c r="K41" s="178">
        <f t="shared" si="4"/>
        <v>2.7698764098357458E-2</v>
      </c>
      <c r="L41" s="174"/>
      <c r="M41" s="179">
        <f t="shared" si="5"/>
        <v>0.15376986972520479</v>
      </c>
      <c r="N41" s="162">
        <f t="shared" si="6"/>
        <v>5.7599855394312297E-2</v>
      </c>
      <c r="O41" s="174">
        <f t="shared" si="7"/>
        <v>3.2571000000000003E-2</v>
      </c>
      <c r="P41" s="162">
        <f t="shared" si="8"/>
        <v>0.15010676374003404</v>
      </c>
      <c r="Q41" s="163">
        <f t="shared" si="9"/>
        <v>4.7159756133935062E-2</v>
      </c>
      <c r="R41" s="163">
        <f t="shared" si="10"/>
        <v>6.2195228868572306E-4</v>
      </c>
      <c r="S41" s="162">
        <f t="shared" si="11"/>
        <v>1.8658568660571693E-3</v>
      </c>
      <c r="T41" s="174">
        <f t="shared" si="12"/>
        <v>1.6919999999999999E-3</v>
      </c>
      <c r="U41" s="163">
        <f t="shared" si="14"/>
        <v>8.6586870604331116E-3</v>
      </c>
      <c r="V41" s="241">
        <f t="shared" si="13"/>
        <v>0.17317374120866219</v>
      </c>
      <c r="W41" s="242"/>
      <c r="X41" s="6"/>
      <c r="Y41" s="4"/>
      <c r="AI41" s="4"/>
      <c r="AJ41" s="4"/>
      <c r="AK41" s="4"/>
      <c r="AL41" s="4"/>
      <c r="AM41" s="4"/>
      <c r="AN41" s="4"/>
      <c r="AO41" s="4"/>
      <c r="AP41" s="4"/>
      <c r="AQ41" s="4"/>
      <c r="AS41" s="4"/>
      <c r="BA41" s="3"/>
      <c r="BS41" s="4"/>
      <c r="BX41" s="3"/>
      <c r="CE41" s="4"/>
      <c r="CF41" s="4"/>
    </row>
    <row r="42" spans="1:84">
      <c r="A42" s="22" t="s">
        <v>46</v>
      </c>
      <c r="B42" s="55">
        <v>9.1460000000000008</v>
      </c>
      <c r="C42" s="55">
        <v>22.9297</v>
      </c>
      <c r="D42" s="174">
        <v>-4.201999999999987E-2</v>
      </c>
      <c r="E42" s="175"/>
      <c r="F42" s="176">
        <f t="shared" si="1"/>
        <v>3.5599046153846161</v>
      </c>
      <c r="G42" s="85">
        <f>$B42*Cover!$C25*Cover!$D25</f>
        <v>1.0060600000000002</v>
      </c>
      <c r="H42" s="177">
        <f t="shared" si="2"/>
        <v>1.0060600000000002</v>
      </c>
      <c r="I42" s="177">
        <f t="shared" si="3"/>
        <v>0.53398569230769244</v>
      </c>
      <c r="J42" s="177">
        <f t="shared" si="4"/>
        <v>0.17799523076923082</v>
      </c>
      <c r="K42" s="178">
        <f t="shared" si="4"/>
        <v>0.83580369230769247</v>
      </c>
      <c r="L42" s="174"/>
      <c r="M42" s="179">
        <f t="shared" si="5"/>
        <v>0.67349160286804166</v>
      </c>
      <c r="N42" s="162">
        <f t="shared" si="6"/>
        <v>0.42254520000000007</v>
      </c>
      <c r="O42" s="174">
        <f t="shared" si="7"/>
        <v>3.9490000000000004E-2</v>
      </c>
      <c r="P42" s="162">
        <f t="shared" si="8"/>
        <v>1.219956853439651</v>
      </c>
      <c r="Q42" s="163">
        <f t="shared" si="9"/>
        <v>0.93701332830769257</v>
      </c>
      <c r="R42" s="163">
        <f t="shared" si="10"/>
        <v>1.0060600000000001E-2</v>
      </c>
      <c r="S42" s="162">
        <f t="shared" si="11"/>
        <v>3.0181800000000005E-2</v>
      </c>
      <c r="T42" s="174">
        <f t="shared" si="12"/>
        <v>9.1190000000000007E-2</v>
      </c>
      <c r="U42" s="163">
        <f t="shared" si="14"/>
        <v>0.17799523076923082</v>
      </c>
      <c r="V42" s="241">
        <f t="shared" si="13"/>
        <v>3.5599046153846161</v>
      </c>
      <c r="W42" s="242"/>
      <c r="X42" s="6"/>
      <c r="Y42" s="4"/>
      <c r="AI42" s="4"/>
      <c r="AJ42" s="4"/>
      <c r="AK42" s="4"/>
      <c r="AL42" s="4"/>
      <c r="AM42" s="4"/>
      <c r="AN42" s="4"/>
      <c r="AO42" s="4"/>
      <c r="AP42" s="4"/>
      <c r="AQ42" s="4"/>
      <c r="AS42" s="4"/>
      <c r="BA42" s="3"/>
      <c r="BS42" s="4"/>
      <c r="BX42" s="3"/>
      <c r="CE42" s="4"/>
      <c r="CF42" s="4"/>
    </row>
    <row r="43" spans="1:84">
      <c r="A43" s="22" t="s">
        <v>45</v>
      </c>
      <c r="B43" s="55">
        <v>0</v>
      </c>
      <c r="C43" s="55">
        <v>23.801300000000001</v>
      </c>
      <c r="D43" s="174">
        <v>0</v>
      </c>
      <c r="E43" s="175"/>
      <c r="F43" s="176">
        <f t="shared" si="1"/>
        <v>0</v>
      </c>
      <c r="G43" s="85">
        <f>$B43*Cover!$C26*Cover!$D26</f>
        <v>0</v>
      </c>
      <c r="H43" s="177">
        <f t="shared" si="2"/>
        <v>0</v>
      </c>
      <c r="I43" s="177">
        <f t="shared" si="3"/>
        <v>0</v>
      </c>
      <c r="J43" s="177">
        <f t="shared" si="4"/>
        <v>0</v>
      </c>
      <c r="K43" s="178">
        <f t="shared" si="4"/>
        <v>0</v>
      </c>
      <c r="L43" s="174"/>
      <c r="M43" s="179">
        <f t="shared" si="5"/>
        <v>0</v>
      </c>
      <c r="N43" s="162">
        <f t="shared" si="6"/>
        <v>0</v>
      </c>
      <c r="O43" s="174">
        <f t="shared" si="7"/>
        <v>0</v>
      </c>
      <c r="P43" s="162">
        <f t="shared" si="8"/>
        <v>0</v>
      </c>
      <c r="Q43" s="163">
        <f t="shared" si="9"/>
        <v>0</v>
      </c>
      <c r="R43" s="163">
        <f t="shared" si="10"/>
        <v>0</v>
      </c>
      <c r="S43" s="162">
        <f t="shared" si="11"/>
        <v>0</v>
      </c>
      <c r="T43" s="174">
        <f t="shared" si="12"/>
        <v>0</v>
      </c>
      <c r="U43" s="163">
        <f t="shared" si="14"/>
        <v>0</v>
      </c>
      <c r="V43" s="241">
        <f t="shared" si="13"/>
        <v>0</v>
      </c>
      <c r="W43" s="242"/>
      <c r="X43" s="6"/>
      <c r="Y43" s="4"/>
      <c r="AI43" s="4"/>
      <c r="AJ43" s="4"/>
      <c r="AK43" s="4"/>
      <c r="AL43" s="4"/>
      <c r="AM43" s="4"/>
      <c r="AN43" s="4"/>
      <c r="AO43" s="4"/>
      <c r="AP43" s="4"/>
      <c r="AQ43" s="4"/>
      <c r="AS43" s="4"/>
      <c r="BA43" s="3"/>
      <c r="BS43" s="4"/>
      <c r="BX43" s="3"/>
      <c r="CE43" s="4"/>
      <c r="CF43" s="4"/>
    </row>
    <row r="44" spans="1:84">
      <c r="A44" s="22" t="s">
        <v>44</v>
      </c>
      <c r="B44" s="55">
        <v>18.242999999999999</v>
      </c>
      <c r="C44" s="55">
        <v>52.152000000000001</v>
      </c>
      <c r="D44" s="174">
        <v>-1.9081616173060183</v>
      </c>
      <c r="E44" s="175"/>
      <c r="F44" s="176">
        <f t="shared" si="1"/>
        <v>4.9132217302325589</v>
      </c>
      <c r="G44" s="85">
        <f>$B44*Cover!$C27*Cover!$D27</f>
        <v>1.6856532</v>
      </c>
      <c r="H44" s="177">
        <f t="shared" si="2"/>
        <v>1.1237688000000001</v>
      </c>
      <c r="I44" s="177">
        <f t="shared" si="3"/>
        <v>0.73698325953488386</v>
      </c>
      <c r="J44" s="177">
        <f t="shared" si="4"/>
        <v>0.24566108651162796</v>
      </c>
      <c r="K44" s="178">
        <f t="shared" si="4"/>
        <v>1.1211553841860467</v>
      </c>
      <c r="L44" s="174"/>
      <c r="M44" s="179">
        <f>(G44*(G18+I18*S18)-D44)*(1-W18)</f>
        <v>2.7720288960909718</v>
      </c>
      <c r="N44" s="162">
        <f t="shared" si="6"/>
        <v>1.7579999404050164</v>
      </c>
      <c r="O44" s="174">
        <f t="shared" si="7"/>
        <v>1.7767706743437798E-3</v>
      </c>
      <c r="P44" s="162">
        <f t="shared" si="8"/>
        <v>1.511909343803578</v>
      </c>
      <c r="Q44" s="163">
        <f t="shared" si="9"/>
        <v>1.299541920814884</v>
      </c>
      <c r="R44" s="163">
        <f t="shared" si="10"/>
        <v>0</v>
      </c>
      <c r="S44" s="162">
        <f t="shared" si="11"/>
        <v>0</v>
      </c>
      <c r="T44" s="174">
        <f t="shared" si="12"/>
        <v>0</v>
      </c>
      <c r="U44" s="163">
        <f t="shared" si="14"/>
        <v>0.24566108651162796</v>
      </c>
      <c r="V44" s="241">
        <f t="shared" si="13"/>
        <v>5.680756340994404</v>
      </c>
      <c r="W44" s="242"/>
      <c r="X44" s="6"/>
      <c r="Y44" s="4"/>
      <c r="AI44" s="4"/>
      <c r="AJ44" s="4"/>
      <c r="AK44" s="4"/>
      <c r="AL44" s="4"/>
      <c r="AM44" s="4"/>
      <c r="AN44" s="4"/>
      <c r="AO44" s="4"/>
      <c r="AP44" s="4"/>
      <c r="AQ44" s="4"/>
      <c r="AS44" s="4"/>
      <c r="BA44" s="3"/>
      <c r="BS44" s="4"/>
      <c r="BX44" s="3"/>
      <c r="CE44" s="4"/>
      <c r="CF44" s="4"/>
    </row>
    <row r="45" spans="1:84">
      <c r="A45" s="22" t="s">
        <v>43</v>
      </c>
      <c r="B45" s="55">
        <v>1.6419999999999999</v>
      </c>
      <c r="C45" s="55">
        <v>1.3531</v>
      </c>
      <c r="D45" s="174">
        <v>-0.17131500000000005</v>
      </c>
      <c r="E45" s="175"/>
      <c r="F45" s="176">
        <f t="shared" si="1"/>
        <v>2.3905992558139535</v>
      </c>
      <c r="G45" s="85">
        <f>$B45*Cover!$C28*Cover!$D28</f>
        <v>0.69456600000000002</v>
      </c>
      <c r="H45" s="177">
        <f t="shared" si="2"/>
        <v>0.69456600000000013</v>
      </c>
      <c r="I45" s="177">
        <f t="shared" si="3"/>
        <v>0.35858988837209299</v>
      </c>
      <c r="J45" s="177">
        <f t="shared" si="4"/>
        <v>0.11952996279069768</v>
      </c>
      <c r="K45" s="178">
        <f t="shared" si="4"/>
        <v>0.52334740465116281</v>
      </c>
      <c r="L45" s="174"/>
      <c r="M45" s="179">
        <f t="shared" si="5"/>
        <v>0.42709276616096403</v>
      </c>
      <c r="N45" s="162">
        <f t="shared" si="6"/>
        <v>0.29171772000000007</v>
      </c>
      <c r="O45" s="174">
        <f t="shared" si="7"/>
        <v>0.14974200000000001</v>
      </c>
      <c r="P45" s="162">
        <f t="shared" si="8"/>
        <v>0.861417138890199</v>
      </c>
      <c r="Q45" s="163">
        <f t="shared" si="9"/>
        <v>0.66461566797209304</v>
      </c>
      <c r="R45" s="163">
        <f t="shared" si="10"/>
        <v>0</v>
      </c>
      <c r="S45" s="162">
        <f t="shared" si="11"/>
        <v>0</v>
      </c>
      <c r="T45" s="174">
        <f t="shared" si="12"/>
        <v>4.7799000000000008E-2</v>
      </c>
      <c r="U45" s="163">
        <f t="shared" si="14"/>
        <v>0.11952996279069768</v>
      </c>
      <c r="V45" s="241">
        <f t="shared" si="13"/>
        <v>2.3905992558139539</v>
      </c>
      <c r="W45" s="242"/>
      <c r="X45" s="6"/>
      <c r="Y45" s="4"/>
      <c r="AI45" s="4"/>
      <c r="AJ45" s="4"/>
      <c r="AK45" s="4"/>
      <c r="AL45" s="4"/>
      <c r="AM45" s="4"/>
      <c r="AN45" s="4"/>
      <c r="AO45" s="4"/>
      <c r="AP45" s="4"/>
      <c r="AQ45" s="4"/>
      <c r="AS45" s="4"/>
      <c r="BA45" s="3"/>
      <c r="BS45" s="4"/>
      <c r="BX45" s="3"/>
      <c r="CE45" s="4"/>
      <c r="CF45" s="4"/>
    </row>
    <row r="46" spans="1:84">
      <c r="A46" s="22" t="s">
        <v>42</v>
      </c>
      <c r="B46" s="55">
        <v>1.1890000000000001</v>
      </c>
      <c r="C46" s="55">
        <v>1.5665</v>
      </c>
      <c r="D46" s="174">
        <v>5.8709999999999922E-2</v>
      </c>
      <c r="E46" s="175"/>
      <c r="F46" s="176">
        <f t="shared" si="1"/>
        <v>3.9402906976744192</v>
      </c>
      <c r="G46" s="85">
        <f>$B46*Cover!$C29*Cover!$D29</f>
        <v>0.67773000000000005</v>
      </c>
      <c r="H46" s="177">
        <f t="shared" si="2"/>
        <v>1.6943250000000003</v>
      </c>
      <c r="I46" s="177">
        <f t="shared" si="3"/>
        <v>0.5910436046511629</v>
      </c>
      <c r="J46" s="177">
        <f t="shared" si="4"/>
        <v>0.19701453488372098</v>
      </c>
      <c r="K46" s="178">
        <f t="shared" si="4"/>
        <v>0.78017755813953504</v>
      </c>
      <c r="L46" s="174"/>
      <c r="M46" s="179">
        <f t="shared" si="5"/>
        <v>0.46946476800000003</v>
      </c>
      <c r="N46" s="162">
        <f t="shared" si="6"/>
        <v>0.7116165000000001</v>
      </c>
      <c r="O46" s="174">
        <f t="shared" si="7"/>
        <v>0</v>
      </c>
      <c r="P46" s="162">
        <f t="shared" si="8"/>
        <v>1.165921695139535</v>
      </c>
      <c r="Q46" s="163">
        <f t="shared" si="9"/>
        <v>1.337563199651163</v>
      </c>
      <c r="R46" s="163">
        <f t="shared" si="10"/>
        <v>0</v>
      </c>
      <c r="S46" s="162">
        <f t="shared" si="11"/>
        <v>0</v>
      </c>
      <c r="T46" s="174">
        <f t="shared" si="12"/>
        <v>0</v>
      </c>
      <c r="U46" s="163">
        <f t="shared" si="14"/>
        <v>0.19701453488372098</v>
      </c>
      <c r="V46" s="241">
        <f t="shared" si="13"/>
        <v>3.9402906976744192</v>
      </c>
      <c r="W46" s="242"/>
      <c r="X46" s="6"/>
      <c r="Y46" s="4"/>
      <c r="AI46" s="4"/>
      <c r="AJ46" s="4"/>
      <c r="AK46" s="4"/>
      <c r="AL46" s="4"/>
      <c r="AM46" s="4"/>
      <c r="AN46" s="4"/>
      <c r="AO46" s="4"/>
      <c r="AP46" s="4"/>
      <c r="AQ46" s="4"/>
      <c r="AS46" s="4"/>
      <c r="BA46" s="3"/>
      <c r="BS46" s="4"/>
      <c r="BX46" s="3"/>
      <c r="CE46" s="4"/>
      <c r="CF46" s="4"/>
    </row>
    <row r="47" spans="1:84">
      <c r="A47" s="22" t="s">
        <v>41</v>
      </c>
      <c r="B47" s="55">
        <v>5.4409999999999998</v>
      </c>
      <c r="C47" s="55">
        <v>3.4817999999999998</v>
      </c>
      <c r="D47" s="174">
        <v>-2.1325534867931646</v>
      </c>
      <c r="E47" s="175"/>
      <c r="F47" s="176">
        <f t="shared" si="1"/>
        <v>8.9590746790697686</v>
      </c>
      <c r="G47" s="85">
        <f>$B47*Cover!$C30*Cover!$D30</f>
        <v>2.6029744000000004</v>
      </c>
      <c r="H47" s="177">
        <f t="shared" si="2"/>
        <v>2.6029744000000008</v>
      </c>
      <c r="I47" s="177">
        <f t="shared" si="3"/>
        <v>1.3438612018604652</v>
      </c>
      <c r="J47" s="177">
        <f t="shared" si="4"/>
        <v>0.44795373395348848</v>
      </c>
      <c r="K47" s="178">
        <f t="shared" si="4"/>
        <v>1.961310943255814</v>
      </c>
      <c r="L47" s="174"/>
      <c r="M47" s="179">
        <f>((G47-D47*0.4)*(G21+I21*S21)-D47*0.6)*(1-W21)</f>
        <v>2.3601992075825851</v>
      </c>
      <c r="N47" s="162">
        <f>H47*N21</f>
        <v>1.0932492480000002</v>
      </c>
      <c r="O47" s="174">
        <f>(G47-D47)*(J21)+(G47-D47)*(I21*T21)</f>
        <v>2.0923431097435974</v>
      </c>
      <c r="P47" s="162">
        <f t="shared" si="8"/>
        <v>3.3821844362765709</v>
      </c>
      <c r="Q47" s="163">
        <f t="shared" si="9"/>
        <v>2.4907317225004655</v>
      </c>
      <c r="R47" s="163">
        <f t="shared" si="10"/>
        <v>0</v>
      </c>
      <c r="S47" s="162">
        <f t="shared" si="11"/>
        <v>0</v>
      </c>
      <c r="T47" s="174">
        <f t="shared" si="12"/>
        <v>3.4267136467247022E-2</v>
      </c>
      <c r="U47" s="163">
        <f t="shared" si="14"/>
        <v>0.44795373395348848</v>
      </c>
      <c r="V47" s="241">
        <f t="shared" si="13"/>
        <v>9.7683751077307903</v>
      </c>
      <c r="W47" s="242"/>
      <c r="X47" s="6"/>
      <c r="Y47" s="4"/>
      <c r="AI47" s="4"/>
      <c r="AJ47" s="4"/>
      <c r="AK47" s="4"/>
      <c r="AL47" s="4"/>
      <c r="AM47" s="4"/>
      <c r="AN47" s="4"/>
      <c r="AO47" s="4"/>
      <c r="AP47" s="4"/>
      <c r="AQ47" s="4"/>
      <c r="AS47" s="4"/>
      <c r="BA47" s="3"/>
      <c r="BS47" s="4"/>
      <c r="BX47" s="3"/>
      <c r="CE47" s="4"/>
      <c r="CF47" s="4"/>
    </row>
    <row r="48" spans="1:84">
      <c r="A48" s="22" t="s">
        <v>40</v>
      </c>
      <c r="B48" s="55">
        <v>4.1000000000000002E-2</v>
      </c>
      <c r="C48" s="55">
        <v>3.4256000000000002</v>
      </c>
      <c r="D48" s="174">
        <v>-1.4301469607670796</v>
      </c>
      <c r="E48" s="175"/>
      <c r="F48" s="176">
        <f t="shared" si="1"/>
        <v>6.1641011965811961E-2</v>
      </c>
      <c r="G48" s="85">
        <f>$B48*Cover!$C31*Cover!$D31</f>
        <v>1.85484E-2</v>
      </c>
      <c r="H48" s="177">
        <f t="shared" si="2"/>
        <v>2.2670266666666668E-2</v>
      </c>
      <c r="I48" s="177">
        <f t="shared" si="3"/>
        <v>9.2461517948717944E-3</v>
      </c>
      <c r="J48" s="177">
        <f t="shared" si="4"/>
        <v>3.0820505982905983E-3</v>
      </c>
      <c r="K48" s="178">
        <f t="shared" si="4"/>
        <v>8.0941429059829054E-3</v>
      </c>
      <c r="L48" s="174"/>
      <c r="M48" s="179">
        <f t="shared" si="5"/>
        <v>0.37617390145647284</v>
      </c>
      <c r="N48" s="162">
        <f t="shared" si="6"/>
        <v>0.58489697163398813</v>
      </c>
      <c r="O48" s="174">
        <f t="shared" si="7"/>
        <v>0.17761402025842962</v>
      </c>
      <c r="P48" s="162">
        <f t="shared" si="8"/>
        <v>0.33061476405442269</v>
      </c>
      <c r="Q48" s="163">
        <f t="shared" si="9"/>
        <v>1.8414007634871794E-2</v>
      </c>
      <c r="R48" s="163">
        <f t="shared" si="10"/>
        <v>0</v>
      </c>
      <c r="S48" s="162">
        <f t="shared" si="11"/>
        <v>0</v>
      </c>
      <c r="T48" s="174">
        <f t="shared" si="12"/>
        <v>9.9225709641580792E-4</v>
      </c>
      <c r="U48" s="163">
        <f t="shared" si="14"/>
        <v>3.0820505982905983E-3</v>
      </c>
      <c r="V48" s="241">
        <f t="shared" si="13"/>
        <v>6.1641011965811732E-2</v>
      </c>
      <c r="W48" s="242"/>
      <c r="X48" s="6"/>
      <c r="Y48" s="4"/>
      <c r="AI48" s="4"/>
      <c r="AJ48" s="4"/>
      <c r="AK48" s="4"/>
      <c r="AL48" s="4"/>
      <c r="AM48" s="4"/>
      <c r="AN48" s="4"/>
      <c r="AO48" s="4"/>
      <c r="AP48" s="4"/>
      <c r="AQ48" s="4"/>
      <c r="AS48" s="4"/>
      <c r="BA48" s="3"/>
      <c r="BS48" s="4"/>
      <c r="BX48" s="3"/>
      <c r="CE48" s="4"/>
      <c r="CF48" s="4"/>
    </row>
    <row r="49" spans="1:84">
      <c r="A49" s="22" t="s">
        <v>39</v>
      </c>
      <c r="B49" s="55">
        <v>41.179000000000002</v>
      </c>
      <c r="C49" s="55">
        <v>21.567399999999999</v>
      </c>
      <c r="D49" s="174">
        <v>7.7620400000000242E-2</v>
      </c>
      <c r="E49" s="175"/>
      <c r="F49" s="176">
        <f t="shared" si="1"/>
        <v>5.5549513348837207</v>
      </c>
      <c r="G49" s="85">
        <f>$B49*Cover!$C32*Cover!$D32</f>
        <v>2.4625042000000001</v>
      </c>
      <c r="H49" s="177">
        <f t="shared" si="2"/>
        <v>0.61562604999999992</v>
      </c>
      <c r="I49" s="177">
        <f t="shared" si="3"/>
        <v>0.83324270023255809</v>
      </c>
      <c r="J49" s="177">
        <f t="shared" si="4"/>
        <v>0.27774756674418605</v>
      </c>
      <c r="K49" s="178">
        <f t="shared" si="4"/>
        <v>1.3658308179069767</v>
      </c>
      <c r="L49" s="174"/>
      <c r="M49" s="179">
        <f t="shared" si="5"/>
        <v>1.0176900904991468</v>
      </c>
      <c r="N49" s="162">
        <f t="shared" si="6"/>
        <v>0.25856294099999994</v>
      </c>
      <c r="O49" s="174">
        <f t="shared" si="7"/>
        <v>0.21623679999999998</v>
      </c>
      <c r="P49" s="162">
        <f t="shared" si="8"/>
        <v>2.6025461987778296</v>
      </c>
      <c r="Q49" s="163">
        <f t="shared" si="9"/>
        <v>1.104487537862558</v>
      </c>
      <c r="R49" s="163">
        <f t="shared" si="10"/>
        <v>0</v>
      </c>
      <c r="S49" s="162">
        <f t="shared" si="11"/>
        <v>0</v>
      </c>
      <c r="T49" s="174">
        <f t="shared" si="12"/>
        <v>5.9799999999999997E-5</v>
      </c>
      <c r="U49" s="163">
        <f t="shared" si="14"/>
        <v>0.27774756674418605</v>
      </c>
      <c r="V49" s="241">
        <f t="shared" si="13"/>
        <v>5.5549513348837198</v>
      </c>
      <c r="W49" s="242"/>
      <c r="X49" s="6"/>
      <c r="Y49" s="4"/>
      <c r="AI49" s="4"/>
      <c r="AJ49" s="4"/>
      <c r="AK49" s="4"/>
      <c r="AL49" s="4"/>
      <c r="AM49" s="4"/>
      <c r="AN49" s="4"/>
      <c r="AO49" s="4"/>
      <c r="AP49" s="4"/>
      <c r="AQ49" s="4"/>
      <c r="AS49" s="4"/>
      <c r="BA49" s="3"/>
      <c r="BS49" s="4"/>
      <c r="BX49" s="3"/>
      <c r="CE49" s="4"/>
      <c r="CF49" s="4"/>
    </row>
    <row r="50" spans="1:84">
      <c r="A50" s="22" t="s">
        <v>38</v>
      </c>
      <c r="B50" s="55">
        <v>24.640999999999998</v>
      </c>
      <c r="C50" s="55">
        <v>10.5152</v>
      </c>
      <c r="D50" s="174">
        <v>0.18117449999999985</v>
      </c>
      <c r="E50" s="175"/>
      <c r="F50" s="176">
        <f t="shared" si="1"/>
        <v>12.248869186046511</v>
      </c>
      <c r="G50" s="85">
        <f>$B50*Cover!$C33*Cover!$D33</f>
        <v>2.1068054999999997</v>
      </c>
      <c r="H50" s="177">
        <f t="shared" si="2"/>
        <v>5.2670137499999994</v>
      </c>
      <c r="I50" s="177">
        <f t="shared" si="3"/>
        <v>1.8373303779069765</v>
      </c>
      <c r="J50" s="177">
        <f t="shared" si="4"/>
        <v>0.61244345930232558</v>
      </c>
      <c r="K50" s="178">
        <f t="shared" si="4"/>
        <v>2.4252760988372093</v>
      </c>
      <c r="L50" s="174"/>
      <c r="M50" s="179">
        <f t="shared" si="5"/>
        <v>0.99532746916075387</v>
      </c>
      <c r="N50" s="162">
        <f t="shared" si="6"/>
        <v>0</v>
      </c>
      <c r="O50" s="174">
        <f t="shared" si="7"/>
        <v>9.8324999999999992E-3</v>
      </c>
      <c r="P50" s="162">
        <f t="shared" si="8"/>
        <v>4.0799688464264552</v>
      </c>
      <c r="Q50" s="163">
        <f t="shared" si="9"/>
        <v>6.3701224111569763</v>
      </c>
      <c r="R50" s="163">
        <f t="shared" si="10"/>
        <v>0</v>
      </c>
      <c r="S50" s="162">
        <f t="shared" si="11"/>
        <v>0</v>
      </c>
      <c r="T50" s="174">
        <f t="shared" si="12"/>
        <v>0</v>
      </c>
      <c r="U50" s="163">
        <f t="shared" si="14"/>
        <v>0.61244345930232558</v>
      </c>
      <c r="V50" s="241">
        <f t="shared" si="13"/>
        <v>12.248869186046509</v>
      </c>
      <c r="W50" s="242"/>
      <c r="X50" s="6"/>
      <c r="Y50" s="4"/>
      <c r="AI50" s="4"/>
      <c r="AJ50" s="4"/>
      <c r="AK50" s="4"/>
      <c r="AL50" s="4"/>
      <c r="AM50" s="4"/>
      <c r="AN50" s="4"/>
      <c r="AO50" s="4"/>
      <c r="AP50" s="4"/>
      <c r="AQ50" s="4"/>
      <c r="AS50" s="4"/>
      <c r="BA50" s="3"/>
      <c r="BS50" s="4"/>
      <c r="BX50" s="3"/>
      <c r="CE50" s="4"/>
      <c r="CF50" s="4"/>
    </row>
    <row r="51" spans="1:84">
      <c r="A51" s="22" t="s">
        <v>37</v>
      </c>
      <c r="B51" s="55">
        <v>0.89691500000000002</v>
      </c>
      <c r="C51" s="55">
        <v>1.399</v>
      </c>
      <c r="D51" s="174">
        <v>0</v>
      </c>
      <c r="E51" s="175"/>
      <c r="F51" s="176">
        <f t="shared" si="1"/>
        <v>2.1074094597494786</v>
      </c>
      <c r="G51" s="85">
        <f>$B51*Cover!$C34*Cover!$D34</f>
        <v>0.41168398500000003</v>
      </c>
      <c r="H51" s="177">
        <f t="shared" si="2"/>
        <v>0.96059596500000011</v>
      </c>
      <c r="I51" s="177">
        <f t="shared" si="3"/>
        <v>0.31611141896242179</v>
      </c>
      <c r="J51" s="177">
        <f t="shared" si="4"/>
        <v>0.10537047298747393</v>
      </c>
      <c r="K51" s="178">
        <f t="shared" si="4"/>
        <v>0.31364761779958261</v>
      </c>
      <c r="L51" s="174"/>
      <c r="M51" s="179">
        <f t="shared" si="5"/>
        <v>0</v>
      </c>
      <c r="N51" s="162">
        <f t="shared" si="6"/>
        <v>0</v>
      </c>
      <c r="O51" s="174">
        <f t="shared" si="7"/>
        <v>0</v>
      </c>
      <c r="P51" s="162">
        <f t="shared" si="8"/>
        <v>0.50519045322058265</v>
      </c>
      <c r="Q51" s="163">
        <f t="shared" si="9"/>
        <v>1.1428003064414218</v>
      </c>
      <c r="R51" s="163">
        <f t="shared" si="10"/>
        <v>0.33307706640195828</v>
      </c>
      <c r="S51" s="162">
        <f t="shared" si="11"/>
        <v>0</v>
      </c>
      <c r="T51" s="174">
        <f t="shared" si="12"/>
        <v>2.097116069804178E-2</v>
      </c>
      <c r="U51" s="163">
        <f t="shared" si="14"/>
        <v>0.10537047298747393</v>
      </c>
      <c r="V51" s="241">
        <f t="shared" si="13"/>
        <v>2.1074094597494781</v>
      </c>
      <c r="W51" s="242"/>
      <c r="X51" s="6"/>
      <c r="Y51" s="4"/>
      <c r="AI51" s="4"/>
      <c r="AJ51" s="4"/>
      <c r="AK51" s="4"/>
      <c r="AL51" s="4"/>
      <c r="AM51" s="4"/>
      <c r="AN51" s="4"/>
      <c r="AO51" s="4"/>
      <c r="AP51" s="4"/>
      <c r="AQ51" s="4"/>
      <c r="AS51" s="4"/>
      <c r="BA51" s="3"/>
      <c r="BS51" s="4"/>
      <c r="BX51" s="3"/>
      <c r="CE51" s="4"/>
      <c r="CF51" s="4"/>
    </row>
    <row r="52" spans="1:84">
      <c r="A52" s="22" t="s">
        <v>36</v>
      </c>
      <c r="B52" s="55">
        <v>46.07613498555984</v>
      </c>
      <c r="C52" s="131">
        <v>28.194444444444439</v>
      </c>
      <c r="D52" s="174">
        <v>0</v>
      </c>
      <c r="E52" s="175"/>
      <c r="F52" s="176">
        <f t="shared" si="1"/>
        <v>13.917080825801461</v>
      </c>
      <c r="G52" s="177">
        <f>$B52*Cover!$C35*Cover!$D35</f>
        <v>5.5281737724711366</v>
      </c>
      <c r="H52" s="177">
        <f t="shared" si="2"/>
        <v>0</v>
      </c>
      <c r="I52" s="177">
        <f t="shared" si="3"/>
        <v>5.5668323303205849</v>
      </c>
      <c r="J52" s="177">
        <f t="shared" si="4"/>
        <v>2.8220747230097407</v>
      </c>
      <c r="K52" s="178">
        <f t="shared" si="4"/>
        <v>0</v>
      </c>
      <c r="L52" s="174"/>
      <c r="M52" s="179">
        <v>0</v>
      </c>
      <c r="N52" s="162">
        <f>G52</f>
        <v>5.5281737724711366</v>
      </c>
      <c r="O52" s="174">
        <v>0</v>
      </c>
      <c r="P52" s="162">
        <v>0</v>
      </c>
      <c r="Q52" s="163">
        <f>I52</f>
        <v>5.5668323303205849</v>
      </c>
      <c r="R52" s="163"/>
      <c r="S52" s="162"/>
      <c r="T52" s="174">
        <f t="shared" si="12"/>
        <v>0</v>
      </c>
      <c r="U52" s="163">
        <f t="shared" si="14"/>
        <v>2.8220747230097407</v>
      </c>
      <c r="V52" s="241">
        <f>SUM(M52:U52)+D52</f>
        <v>13.917080825801463</v>
      </c>
      <c r="W52" s="242"/>
      <c r="X52" s="6"/>
      <c r="Y52" s="4"/>
      <c r="AI52" s="4"/>
      <c r="AJ52" s="4"/>
      <c r="AK52" s="4"/>
      <c r="AL52" s="4"/>
      <c r="AM52" s="4"/>
      <c r="AN52" s="4"/>
      <c r="AO52" s="4"/>
      <c r="AP52" s="4"/>
      <c r="AQ52" s="4"/>
      <c r="AS52" s="4"/>
      <c r="BA52" s="3"/>
      <c r="BS52" s="4"/>
      <c r="BX52" s="3"/>
      <c r="CE52" s="4"/>
      <c r="CF52" s="4"/>
    </row>
    <row r="53" spans="1:84">
      <c r="A53" s="22" t="s">
        <v>59</v>
      </c>
      <c r="B53" s="55">
        <v>10.408960999999982</v>
      </c>
      <c r="C53" s="131">
        <v>3.4333708020563871</v>
      </c>
      <c r="D53" s="174">
        <v>0</v>
      </c>
      <c r="E53" s="175"/>
      <c r="F53" s="176">
        <f t="shared" ref="F53" si="15">G53/B27</f>
        <v>4.279112234277596</v>
      </c>
      <c r="G53" s="85">
        <f>$B53*Cover!$C36*Cover!$D36</f>
        <v>1.2488579004490836</v>
      </c>
      <c r="H53" s="177">
        <f t="shared" ref="H53" si="16">$F53*C27</f>
        <v>1.5839858288604596</v>
      </c>
      <c r="I53" s="177">
        <f t="shared" ref="I53" si="17">$F53*D27</f>
        <v>0.64186683514163934</v>
      </c>
      <c r="J53" s="177">
        <f t="shared" ref="J53:K53" si="18">$F53*E27</f>
        <v>0.21395561171387981</v>
      </c>
      <c r="K53" s="178">
        <f t="shared" si="18"/>
        <v>0.59044605811253337</v>
      </c>
      <c r="L53" s="174"/>
      <c r="M53" s="179">
        <f>(G53-D53)*(G27+I27*S27)*(1-W27)</f>
        <v>0.60794019000869148</v>
      </c>
      <c r="N53" s="162">
        <f>H53*N27+(G53-D53)*(I27*T27)</f>
        <v>0.87127284801274163</v>
      </c>
      <c r="O53" s="174">
        <f t="shared" ref="O53" si="19">(G53-D53)*(J27)</f>
        <v>6.9094775223279586E-2</v>
      </c>
      <c r="P53" s="162">
        <v>0</v>
      </c>
      <c r="Q53" s="163">
        <f>H53*Q27+I53</f>
        <v>1.1706013048152606</v>
      </c>
      <c r="R53" s="163">
        <f>H53*O27+(G53-D53)*L27</f>
        <v>1.5839858288604597E-2</v>
      </c>
      <c r="S53" s="162">
        <f>H53*P27+(G53-D53)*I27*U27+(G53-D53)*M27</f>
        <v>4.7519574865813784E-2</v>
      </c>
      <c r="T53" s="174">
        <f t="shared" ref="T53" si="20">(G53-D53)*H27</f>
        <v>6.3616756234364552E-2</v>
      </c>
      <c r="U53" s="163">
        <f t="shared" ref="U53" si="21">J53</f>
        <v>0.21395561171387981</v>
      </c>
      <c r="V53" s="241">
        <f t="shared" si="13"/>
        <v>3.0598409191626366</v>
      </c>
      <c r="W53" s="242"/>
      <c r="X53" s="6"/>
      <c r="AI53" s="4"/>
      <c r="AJ53" s="4"/>
      <c r="AK53" s="4"/>
      <c r="AL53" s="4"/>
      <c r="AM53" s="4"/>
      <c r="AN53" s="4"/>
      <c r="AO53" s="4"/>
      <c r="AP53" s="4"/>
      <c r="AQ53" s="4"/>
      <c r="AS53" s="4"/>
      <c r="BA53" s="3"/>
      <c r="BS53" s="4"/>
      <c r="BX53" s="3"/>
      <c r="CE53" s="4"/>
      <c r="CF53" s="4"/>
    </row>
    <row r="54" spans="1:84">
      <c r="A54" s="10" t="s">
        <v>0</v>
      </c>
      <c r="B54" s="180">
        <f>SUM(B33:B51)</f>
        <v>146.97591499999999</v>
      </c>
      <c r="C54" s="169"/>
      <c r="D54" s="181">
        <f>SUM(D33:D52)</f>
        <v>-16.995654664866258</v>
      </c>
      <c r="E54" s="179"/>
      <c r="F54" s="180">
        <f>SUM(F33:F53)</f>
        <v>123.3995786263576</v>
      </c>
      <c r="G54" s="182">
        <f t="shared" ref="G54:J54" si="22">SUM(G33:G53)</f>
        <v>36.337190457920222</v>
      </c>
      <c r="H54" s="182">
        <f t="shared" si="22"/>
        <v>38.219246703910983</v>
      </c>
      <c r="I54" s="182">
        <f t="shared" si="22"/>
        <v>21.989207000404001</v>
      </c>
      <c r="J54" s="182">
        <f t="shared" si="22"/>
        <v>8.2961996130375493</v>
      </c>
      <c r="K54" s="183">
        <f>SUM(K33:K51)</f>
        <v>17.967288792972301</v>
      </c>
      <c r="L54" s="174"/>
      <c r="M54" s="165">
        <f>SUM(M33:M53)</f>
        <v>18.976389550562953</v>
      </c>
      <c r="N54" s="181">
        <f t="shared" ref="N54:U54" si="23">SUM(N33:N53)</f>
        <v>24.030622931287407</v>
      </c>
      <c r="O54" s="181">
        <f t="shared" si="23"/>
        <v>12.837302425899651</v>
      </c>
      <c r="P54" s="181">
        <f t="shared" ref="P54" si="24">SUM(P33:P52)</f>
        <v>34.926308002867501</v>
      </c>
      <c r="Q54" s="181">
        <f t="shared" si="23"/>
        <v>38.772599586623627</v>
      </c>
      <c r="R54" s="181">
        <f t="shared" si="23"/>
        <v>0.58545413112440137</v>
      </c>
      <c r="S54" s="181">
        <f t="shared" si="23"/>
        <v>0.79792973363261288</v>
      </c>
      <c r="T54" s="181">
        <f t="shared" si="23"/>
        <v>1.4066494104960694</v>
      </c>
      <c r="U54" s="181">
        <f t="shared" si="23"/>
        <v>8.2961996130375493</v>
      </c>
      <c r="V54" s="280">
        <f>SUM(V33:W53)</f>
        <v>123.63380072066549</v>
      </c>
      <c r="W54" s="281"/>
      <c r="AI54" s="4"/>
      <c r="AJ54" s="4"/>
      <c r="AK54" s="4"/>
      <c r="AL54" s="4"/>
      <c r="AM54" s="4"/>
      <c r="AN54" s="4"/>
      <c r="AO54" s="4"/>
      <c r="AP54" s="4"/>
      <c r="AQ54" s="4"/>
      <c r="AS54" s="4"/>
      <c r="BA54" s="3"/>
      <c r="BS54" s="4"/>
      <c r="BX54" s="3"/>
      <c r="CE54" s="4"/>
      <c r="CF54" s="4"/>
    </row>
    <row r="55" spans="1:84" ht="15.75">
      <c r="A55" s="134"/>
      <c r="D55" s="69" t="str">
        <f>D1</f>
        <v>West Asia</v>
      </c>
      <c r="E55" s="69"/>
      <c r="F55" s="69"/>
      <c r="G55" s="69" t="s">
        <v>127</v>
      </c>
      <c r="H55" s="69"/>
      <c r="I55" s="7"/>
      <c r="J55" s="7"/>
      <c r="AE55" s="4"/>
      <c r="AF55" s="4"/>
      <c r="AG55" s="4"/>
      <c r="AH55" s="4"/>
      <c r="AI55" s="4"/>
      <c r="AJ55" s="4"/>
      <c r="AK55" s="4"/>
      <c r="AL55" s="4"/>
      <c r="AM55" s="4"/>
      <c r="AO55" s="4"/>
      <c r="AW55" s="3"/>
      <c r="BO55" s="4"/>
      <c r="BT55" s="3"/>
      <c r="CA55" s="4"/>
      <c r="CB55" s="4"/>
    </row>
    <row r="56" spans="1:84" ht="6" customHeight="1">
      <c r="O56" s="3"/>
      <c r="BB56" s="3"/>
    </row>
    <row r="57" spans="1:84" s="8" customFormat="1" ht="24.75" customHeight="1">
      <c r="A57" s="46" t="s">
        <v>33</v>
      </c>
      <c r="B57" s="45"/>
      <c r="C57" s="44"/>
      <c r="D57" s="43"/>
      <c r="E57" s="291" t="s">
        <v>154</v>
      </c>
      <c r="F57" s="292"/>
      <c r="G57" s="293"/>
      <c r="H57" s="43"/>
      <c r="I57" s="42"/>
      <c r="J57" s="42"/>
      <c r="K57" s="158" t="s">
        <v>32</v>
      </c>
      <c r="L57" s="159"/>
      <c r="M57" s="160"/>
      <c r="N57" s="282" t="s">
        <v>31</v>
      </c>
      <c r="O57" s="283"/>
      <c r="P57" s="283"/>
      <c r="Q57" s="246" t="s">
        <v>30</v>
      </c>
      <c r="R57" s="247"/>
      <c r="S57" s="247"/>
      <c r="T57" s="247"/>
      <c r="U57" s="247"/>
      <c r="V57" s="247"/>
      <c r="W57" s="247"/>
      <c r="X57" s="248"/>
      <c r="Y57" s="42"/>
      <c r="Z57" s="42"/>
      <c r="AA57" s="42"/>
      <c r="BA57" s="41"/>
    </row>
    <row r="58" spans="1:84" ht="36" customHeight="1">
      <c r="A58" s="40"/>
      <c r="B58" s="39" t="s">
        <v>29</v>
      </c>
      <c r="C58" s="38" t="s">
        <v>28</v>
      </c>
      <c r="D58" s="37" t="s">
        <v>27</v>
      </c>
      <c r="E58" s="36" t="s">
        <v>26</v>
      </c>
      <c r="F58" s="35" t="s">
        <v>25</v>
      </c>
      <c r="G58" s="35" t="s">
        <v>24</v>
      </c>
      <c r="H58" s="37" t="s">
        <v>23</v>
      </c>
      <c r="K58" s="36" t="s">
        <v>3</v>
      </c>
      <c r="L58" s="35" t="s">
        <v>22</v>
      </c>
      <c r="M58" s="34" t="s">
        <v>15</v>
      </c>
      <c r="N58" s="33" t="s">
        <v>88</v>
      </c>
      <c r="O58" s="32" t="s">
        <v>19</v>
      </c>
      <c r="P58" s="31" t="s">
        <v>1</v>
      </c>
      <c r="Q58" s="33" t="s">
        <v>18</v>
      </c>
      <c r="R58" s="32" t="s">
        <v>80</v>
      </c>
      <c r="S58" s="32" t="s">
        <v>17</v>
      </c>
      <c r="T58" s="32" t="s">
        <v>88</v>
      </c>
      <c r="U58" s="32" t="s">
        <v>15</v>
      </c>
      <c r="V58" s="32" t="s">
        <v>14</v>
      </c>
      <c r="W58" s="32" t="s">
        <v>81</v>
      </c>
      <c r="X58" s="31" t="s">
        <v>0</v>
      </c>
      <c r="AP58" s="8"/>
      <c r="AQ58" s="8"/>
      <c r="AR58" s="8"/>
      <c r="AU58" s="8"/>
      <c r="AV58" s="8"/>
    </row>
    <row r="59" spans="1:84" ht="11.25" customHeight="1">
      <c r="A59" s="30" t="s">
        <v>13</v>
      </c>
      <c r="B59" s="30" t="s">
        <v>100</v>
      </c>
      <c r="C59" s="80" t="s">
        <v>100</v>
      </c>
      <c r="D59" s="29" t="s">
        <v>92</v>
      </c>
      <c r="E59" s="288" t="s">
        <v>12</v>
      </c>
      <c r="F59" s="289"/>
      <c r="G59" s="290"/>
      <c r="H59" s="28" t="s">
        <v>100</v>
      </c>
      <c r="I59" s="27"/>
      <c r="J59" s="27"/>
      <c r="K59" s="26" t="s">
        <v>10</v>
      </c>
      <c r="L59" s="25"/>
      <c r="M59" s="24"/>
      <c r="N59" s="26" t="s">
        <v>92</v>
      </c>
      <c r="O59" s="25" t="s">
        <v>123</v>
      </c>
      <c r="P59" s="24" t="s">
        <v>123</v>
      </c>
      <c r="Q59" s="243" t="s">
        <v>10</v>
      </c>
      <c r="R59" s="244"/>
      <c r="S59" s="244"/>
      <c r="T59" s="244"/>
      <c r="U59" s="244"/>
      <c r="V59" s="244"/>
      <c r="W59" s="244"/>
      <c r="X59" s="245"/>
      <c r="AP59" s="8"/>
      <c r="AR59" s="8"/>
    </row>
    <row r="60" spans="1:84" ht="11.25" customHeight="1">
      <c r="A60" s="12" t="s">
        <v>9</v>
      </c>
      <c r="B60" s="210" t="s">
        <v>198</v>
      </c>
      <c r="C60" s="209" t="s">
        <v>198</v>
      </c>
      <c r="D60" s="18"/>
      <c r="E60" s="304" t="s">
        <v>198</v>
      </c>
      <c r="F60" s="305"/>
      <c r="G60" s="306"/>
      <c r="H60" s="18"/>
      <c r="K60" s="140"/>
      <c r="L60" s="141"/>
      <c r="M60" s="142"/>
      <c r="N60" s="22"/>
      <c r="P60" s="23"/>
      <c r="Q60" s="258" t="s">
        <v>198</v>
      </c>
      <c r="R60" s="259"/>
      <c r="S60" s="259"/>
      <c r="T60" s="259"/>
      <c r="U60" s="259"/>
      <c r="V60" s="259"/>
      <c r="W60" s="259"/>
      <c r="X60" s="260"/>
      <c r="AP60" s="8"/>
      <c r="AR60" s="8"/>
    </row>
    <row r="61" spans="1:84" ht="15" customHeight="1">
      <c r="A61" s="58" t="s">
        <v>7</v>
      </c>
      <c r="B61" s="185">
        <v>571.16703474575104</v>
      </c>
      <c r="C61" s="185">
        <v>279.10525232850028</v>
      </c>
      <c r="D61" s="186">
        <v>0.5</v>
      </c>
      <c r="E61" s="187">
        <v>548.32035335592104</v>
      </c>
      <c r="F61" s="188">
        <v>414.34983223824088</v>
      </c>
      <c r="G61" s="189">
        <v>133.97052111768014</v>
      </c>
      <c r="H61" s="111">
        <v>0.28986276174306735</v>
      </c>
      <c r="I61" s="6"/>
      <c r="J61" s="6"/>
      <c r="K61" s="114">
        <v>1.4007625609489312E-2</v>
      </c>
      <c r="L61" s="115">
        <v>0.43572311486494142</v>
      </c>
      <c r="M61" s="116">
        <v>0.55026925952556927</v>
      </c>
      <c r="N61" s="122">
        <v>0</v>
      </c>
      <c r="O61" s="123">
        <v>1</v>
      </c>
      <c r="P61" s="124">
        <v>0</v>
      </c>
      <c r="Q61" s="161">
        <f>K61*G61*$G$79/$C$79</f>
        <v>1.6954062259656701</v>
      </c>
      <c r="R61" s="162">
        <f>K61*G61*(1-$G$79/$C$79)</f>
        <v>0.18120267655897482</v>
      </c>
      <c r="S61" s="163">
        <f>O61*L61*G61</f>
        <v>58.374052761474999</v>
      </c>
      <c r="T61" s="163">
        <f>N61*L61*G61</f>
        <v>0</v>
      </c>
      <c r="U61" s="163">
        <f>M61*G61</f>
        <v>73.719859453680485</v>
      </c>
      <c r="V61" s="163">
        <f>F61</f>
        <v>414.34983223824088</v>
      </c>
      <c r="W61" s="163">
        <f>P61*L61*G61</f>
        <v>0</v>
      </c>
      <c r="X61" s="164">
        <f>SUM(Q61:W61)</f>
        <v>548.32035335592104</v>
      </c>
      <c r="AM61" s="21"/>
      <c r="AN61" s="6"/>
      <c r="AP61" s="5"/>
      <c r="AQ61" s="5"/>
      <c r="AU61" s="5"/>
      <c r="AV61" s="7"/>
    </row>
    <row r="62" spans="1:84" ht="9.75" customHeight="1">
      <c r="A62" s="22" t="s">
        <v>6</v>
      </c>
      <c r="B62" s="271" t="s">
        <v>5</v>
      </c>
      <c r="C62" s="272"/>
      <c r="D62" s="272"/>
      <c r="E62" s="272"/>
      <c r="F62" s="273"/>
      <c r="G62" s="190">
        <f>N52</f>
        <v>5.5281737724711366</v>
      </c>
      <c r="H62" s="112">
        <v>0.36836178283546706</v>
      </c>
      <c r="I62" s="6"/>
      <c r="J62" s="6"/>
      <c r="K62" s="114">
        <v>1.7801092875037568E-2</v>
      </c>
      <c r="L62" s="115">
        <v>0.52364119085365468</v>
      </c>
      <c r="M62" s="116">
        <v>0.4585577162713077</v>
      </c>
      <c r="N62" s="125">
        <v>0.01</v>
      </c>
      <c r="O62" s="126">
        <v>6.1242657666047119E-2</v>
      </c>
      <c r="P62" s="127">
        <v>0.9187573423339529</v>
      </c>
      <c r="Q62" s="161">
        <f>K62*G62*$G$79/$C$79</f>
        <v>8.8905443685092525E-2</v>
      </c>
      <c r="R62" s="162">
        <f>K62*G62*(1-$G$79/$C$79)</f>
        <v>9.5020910680129675E-3</v>
      </c>
      <c r="S62" s="163">
        <f>O62*L62*G62</f>
        <v>0.17728398978180168</v>
      </c>
      <c r="T62" s="163">
        <f>N62*L62*G62</f>
        <v>2.8947794974627267E-2</v>
      </c>
      <c r="U62" s="163">
        <f>M62*G62</f>
        <v>2.5349867402553041</v>
      </c>
      <c r="V62" s="163">
        <f>F62</f>
        <v>0</v>
      </c>
      <c r="W62" s="163">
        <f>P62*L62*G62</f>
        <v>2.6595999177316703</v>
      </c>
      <c r="X62" s="164">
        <f>SUM(Q62:W62)</f>
        <v>5.4992259774965087</v>
      </c>
      <c r="AM62" s="21"/>
      <c r="AN62" s="6"/>
      <c r="AP62" s="5"/>
      <c r="AQ62" s="5"/>
      <c r="AU62" s="5"/>
      <c r="AV62" s="7"/>
    </row>
    <row r="63" spans="1:84">
      <c r="A63" s="20" t="s">
        <v>2</v>
      </c>
      <c r="B63" s="274"/>
      <c r="C63" s="275"/>
      <c r="D63" s="275"/>
      <c r="E63" s="275"/>
      <c r="F63" s="276"/>
      <c r="G63" s="191">
        <f>O54</f>
        <v>12.837302425899651</v>
      </c>
      <c r="H63" s="19">
        <v>1</v>
      </c>
      <c r="I63" s="6"/>
      <c r="J63" s="6"/>
      <c r="K63" s="114">
        <v>4.8325026385781795E-2</v>
      </c>
      <c r="L63" s="115">
        <v>0.49311725734291045</v>
      </c>
      <c r="M63" s="119">
        <v>0.4585577162713077</v>
      </c>
      <c r="N63" s="125">
        <v>0.01</v>
      </c>
      <c r="O63" s="126">
        <v>6.1242657666047119E-2</v>
      </c>
      <c r="P63" s="127">
        <v>0.9187573423339529</v>
      </c>
      <c r="Q63" s="161">
        <f>K63*G63*$G$79/$C$79</f>
        <v>0.5604616148917958</v>
      </c>
      <c r="R63" s="162">
        <f>K63*G63*(1-$G$79/$C$79)</f>
        <v>5.9901363562065379E-2</v>
      </c>
      <c r="S63" s="163">
        <f>O63*L63*G63</f>
        <v>0.38768411189881158</v>
      </c>
      <c r="T63" s="163">
        <f>N63*L63*G63</f>
        <v>6.3302953639411269E-2</v>
      </c>
      <c r="U63" s="163">
        <f>M63*G63</f>
        <v>5.8866440835046623</v>
      </c>
      <c r="V63" s="163">
        <f>F63</f>
        <v>0</v>
      </c>
      <c r="W63" s="163">
        <f>P63*L63*G63</f>
        <v>5.8160053447634921</v>
      </c>
      <c r="X63" s="164">
        <f>SUM(Q63:W63)</f>
        <v>12.77399947226024</v>
      </c>
      <c r="AO63" s="7"/>
    </row>
    <row r="64" spans="1:84">
      <c r="A64" s="18" t="s">
        <v>4</v>
      </c>
      <c r="B64" s="277"/>
      <c r="C64" s="278"/>
      <c r="D64" s="278"/>
      <c r="E64" s="278"/>
      <c r="F64" s="279"/>
      <c r="G64" s="192">
        <f>N54-N52</f>
        <v>18.502449158816269</v>
      </c>
      <c r="H64" s="113">
        <v>0.28986276174306735</v>
      </c>
      <c r="I64" s="6"/>
      <c r="J64" s="6"/>
      <c r="K64" s="114">
        <v>1.7801092875037568E-2</v>
      </c>
      <c r="L64" s="115">
        <v>0.52364119085365468</v>
      </c>
      <c r="M64" s="116">
        <v>0.4585577162713077</v>
      </c>
      <c r="N64" s="128">
        <v>0.01</v>
      </c>
      <c r="O64" s="129">
        <v>6.1242657666047119E-2</v>
      </c>
      <c r="P64" s="130">
        <v>0.9187573423339529</v>
      </c>
      <c r="Q64" s="161">
        <f>K64*G64*$G$79/$C$79</f>
        <v>0.29756091603287532</v>
      </c>
      <c r="R64" s="162">
        <f>K64*G64*(1-$G$79/$C$79)</f>
        <v>3.1802899858873794E-2</v>
      </c>
      <c r="S64" s="163">
        <f>O64*L64*G64</f>
        <v>0.59335833904939261</v>
      </c>
      <c r="T64" s="163">
        <f>N64*L64*G64</f>
        <v>9.6886445112317532E-2</v>
      </c>
      <c r="U64" s="163">
        <f>M64*G64</f>
        <v>8.4844408316927673</v>
      </c>
      <c r="V64" s="163">
        <f>F64</f>
        <v>0</v>
      </c>
      <c r="W64" s="163">
        <f>P64*L64*G64</f>
        <v>8.9015132819577243</v>
      </c>
      <c r="X64" s="164">
        <f>SUM(Q64:W64)</f>
        <v>18.405562713703951</v>
      </c>
      <c r="AO64" s="7"/>
    </row>
    <row r="65" spans="1:58" ht="15" customHeight="1">
      <c r="A65" s="10" t="s">
        <v>0</v>
      </c>
      <c r="B65" s="165"/>
      <c r="C65" s="193"/>
      <c r="D65" s="194"/>
      <c r="E65" s="195"/>
      <c r="F65" s="196"/>
      <c r="G65" s="197">
        <f>SUM(G61:G64)</f>
        <v>170.8384464748672</v>
      </c>
      <c r="H65" s="17"/>
      <c r="I65" s="6"/>
      <c r="J65" s="6"/>
      <c r="K65" s="10"/>
      <c r="L65" s="16"/>
      <c r="M65" s="15"/>
      <c r="N65" s="12"/>
      <c r="O65" s="9"/>
      <c r="P65" s="14"/>
      <c r="Q65" s="165">
        <f t="shared" ref="Q65:W65" si="25">SUM(Q61:Q64)</f>
        <v>2.6423342005754336</v>
      </c>
      <c r="R65" s="166">
        <f>SUM(R61:R64)</f>
        <v>0.28240903104792697</v>
      </c>
      <c r="S65" s="167">
        <f t="shared" si="25"/>
        <v>59.532379202205007</v>
      </c>
      <c r="T65" s="167">
        <f t="shared" si="25"/>
        <v>0.18913719372635607</v>
      </c>
      <c r="U65" s="167">
        <f t="shared" si="25"/>
        <v>90.625931109133219</v>
      </c>
      <c r="V65" s="167">
        <f t="shared" si="25"/>
        <v>414.34983223824088</v>
      </c>
      <c r="W65" s="167">
        <f t="shared" si="25"/>
        <v>17.377118544452884</v>
      </c>
      <c r="X65" s="168">
        <f>SUM(X61:X64)</f>
        <v>584.99914151938174</v>
      </c>
      <c r="AO65" s="7"/>
    </row>
    <row r="66" spans="1:58">
      <c r="B66" s="7"/>
      <c r="AP66" s="7"/>
      <c r="AQ66" s="7"/>
    </row>
    <row r="69" spans="1:58" ht="9" customHeight="1">
      <c r="A69" s="72" t="s">
        <v>165</v>
      </c>
      <c r="B69" s="73"/>
      <c r="C69" s="73"/>
      <c r="D69" s="16"/>
      <c r="E69" s="16"/>
      <c r="F69" s="16"/>
      <c r="G69" s="15"/>
      <c r="K69" s="269" t="s">
        <v>156</v>
      </c>
      <c r="L69" s="284" t="s">
        <v>204</v>
      </c>
      <c r="M69" s="285"/>
      <c r="O69" s="8"/>
      <c r="AW69" s="8"/>
      <c r="AX69" s="8"/>
      <c r="AY69" s="8"/>
      <c r="BC69" s="8"/>
      <c r="BD69" s="8"/>
      <c r="BE69" s="8"/>
      <c r="BF69" s="8"/>
    </row>
    <row r="70" spans="1:58" ht="36">
      <c r="A70" s="50"/>
      <c r="B70" s="37" t="s">
        <v>35</v>
      </c>
      <c r="C70" s="37" t="s">
        <v>34</v>
      </c>
      <c r="D70" s="37" t="s">
        <v>78</v>
      </c>
      <c r="E70" s="37" t="s">
        <v>79</v>
      </c>
      <c r="F70" s="13" t="s">
        <v>194</v>
      </c>
      <c r="G70" s="13" t="s">
        <v>18</v>
      </c>
      <c r="K70" s="270"/>
      <c r="L70" s="286"/>
      <c r="M70" s="287"/>
    </row>
    <row r="71" spans="1:58">
      <c r="A71" s="30" t="s">
        <v>13</v>
      </c>
      <c r="B71" s="49" t="s">
        <v>121</v>
      </c>
      <c r="C71" s="49" t="s">
        <v>10</v>
      </c>
      <c r="D71" s="92" t="s">
        <v>96</v>
      </c>
      <c r="E71" s="92" t="s">
        <v>96</v>
      </c>
      <c r="F71" s="49" t="s">
        <v>121</v>
      </c>
      <c r="G71" s="49"/>
      <c r="K71" s="29" t="s">
        <v>157</v>
      </c>
      <c r="L71" s="294" t="s">
        <v>159</v>
      </c>
      <c r="M71" s="295"/>
    </row>
    <row r="72" spans="1:58">
      <c r="A72" s="12" t="s">
        <v>9</v>
      </c>
      <c r="B72" s="208" t="s">
        <v>198</v>
      </c>
      <c r="C72" s="208" t="s">
        <v>198</v>
      </c>
      <c r="D72" s="48"/>
      <c r="E72" s="48"/>
      <c r="F72" s="208" t="s">
        <v>198</v>
      </c>
      <c r="G72" s="208" t="s">
        <v>198</v>
      </c>
      <c r="K72" s="96" t="s">
        <v>158</v>
      </c>
      <c r="L72" s="294" t="s">
        <v>198</v>
      </c>
      <c r="M72" s="295"/>
      <c r="O72" s="7"/>
      <c r="S72" s="27"/>
      <c r="AW72" s="7"/>
      <c r="AX72" s="7"/>
      <c r="AY72" s="7"/>
      <c r="BC72" s="7"/>
      <c r="BD72" s="7"/>
      <c r="BE72" s="7"/>
      <c r="BF72" s="7"/>
    </row>
    <row r="73" spans="1:58">
      <c r="A73" s="22" t="s">
        <v>82</v>
      </c>
      <c r="B73" s="175">
        <v>9.4756000000000007E-2</v>
      </c>
      <c r="C73" s="55">
        <v>1.7989387805976184E-2</v>
      </c>
      <c r="D73" s="118">
        <v>0.11800000000000001</v>
      </c>
      <c r="E73" s="119">
        <v>0.13</v>
      </c>
      <c r="F73" s="156">
        <v>-9.8793929951389754E-3</v>
      </c>
      <c r="G73" s="156">
        <f>(C73-F73)*(1-E73-D73)</f>
        <v>2.0957323162438601E-2</v>
      </c>
      <c r="K73" s="94">
        <v>2.6009939629819621</v>
      </c>
      <c r="L73" s="302">
        <v>4.9165934234339542E-2</v>
      </c>
      <c r="M73" s="303"/>
      <c r="O73" s="7"/>
      <c r="S73" s="27"/>
      <c r="AW73" s="7"/>
      <c r="AX73" s="7"/>
      <c r="AY73" s="7"/>
      <c r="BC73" s="7"/>
      <c r="BD73" s="7"/>
      <c r="BE73" s="7"/>
      <c r="BF73" s="7"/>
    </row>
    <row r="74" spans="1:58">
      <c r="A74" s="22" t="s">
        <v>83</v>
      </c>
      <c r="B74" s="175">
        <v>0.98396300000000003</v>
      </c>
      <c r="C74" s="55">
        <v>0.18680497270602117</v>
      </c>
      <c r="D74" s="118">
        <v>0.11800000000000001</v>
      </c>
      <c r="E74" s="119">
        <v>0.13</v>
      </c>
      <c r="F74" s="156">
        <v>-6.262530474884706E-2</v>
      </c>
      <c r="G74" s="156">
        <f t="shared" ref="G74:G78" si="26">(C74-F74)*(1-E74-D74)</f>
        <v>0.18757156864606092</v>
      </c>
      <c r="K74" s="95">
        <v>2.6009939629819621</v>
      </c>
      <c r="L74" s="296">
        <v>0.50848411328121235</v>
      </c>
      <c r="M74" s="297"/>
      <c r="O74" s="7"/>
      <c r="S74" s="27"/>
      <c r="AW74" s="7"/>
      <c r="AX74" s="7"/>
      <c r="AY74" s="7"/>
      <c r="BC74" s="7"/>
      <c r="BD74" s="7"/>
      <c r="BE74" s="7"/>
      <c r="BF74" s="7"/>
    </row>
    <row r="75" spans="1:58">
      <c r="A75" s="22" t="s">
        <v>84</v>
      </c>
      <c r="B75" s="175">
        <v>1.76884</v>
      </c>
      <c r="C75" s="55">
        <v>0.39444766169307299</v>
      </c>
      <c r="D75" s="118">
        <v>0.11800000000000001</v>
      </c>
      <c r="E75" s="119">
        <v>0.13</v>
      </c>
      <c r="F75" s="156">
        <v>1.5144681540570861E-2</v>
      </c>
      <c r="G75" s="156">
        <f t="shared" si="26"/>
        <v>0.28523584107468158</v>
      </c>
      <c r="K75" s="95">
        <v>2.6009939629819621</v>
      </c>
      <c r="L75" s="296">
        <v>0.75031628279009221</v>
      </c>
      <c r="M75" s="297"/>
      <c r="O75" s="7"/>
      <c r="AW75" s="7"/>
      <c r="AX75" s="7"/>
      <c r="AY75" s="7"/>
      <c r="BC75" s="7"/>
      <c r="BD75" s="7"/>
      <c r="BE75" s="7"/>
      <c r="BF75" s="7"/>
    </row>
    <row r="76" spans="1:58">
      <c r="A76" s="22" t="s">
        <v>85</v>
      </c>
      <c r="B76" s="175">
        <v>19.617999999999999</v>
      </c>
      <c r="C76" s="55">
        <v>1.4963105155728131</v>
      </c>
      <c r="D76" s="118">
        <v>0.115</v>
      </c>
      <c r="E76" s="119">
        <v>0.1</v>
      </c>
      <c r="F76" s="156">
        <v>-0.22855841849682165</v>
      </c>
      <c r="G76" s="156">
        <f t="shared" si="26"/>
        <v>1.3540221132446635</v>
      </c>
      <c r="K76" s="95">
        <v>2.0474163674926635</v>
      </c>
      <c r="L76" s="296">
        <v>2.8066889617127435</v>
      </c>
      <c r="M76" s="297"/>
      <c r="O76" s="7"/>
      <c r="S76" s="4"/>
      <c r="AW76" s="7"/>
      <c r="AX76" s="7"/>
      <c r="AY76" s="7"/>
      <c r="BC76" s="7"/>
      <c r="BD76" s="7"/>
      <c r="BE76" s="7"/>
      <c r="BF76" s="7"/>
    </row>
    <row r="77" spans="1:58">
      <c r="A77" s="22" t="s">
        <v>86</v>
      </c>
      <c r="B77" s="175">
        <v>3.31298</v>
      </c>
      <c r="C77" s="55">
        <v>0.62896789663391217</v>
      </c>
      <c r="D77" s="118">
        <v>0.11800000000000001</v>
      </c>
      <c r="E77" s="119">
        <v>0.13</v>
      </c>
      <c r="F77" s="156">
        <v>-0.20478809547550791</v>
      </c>
      <c r="G77" s="156">
        <f t="shared" si="26"/>
        <v>0.62698450606628386</v>
      </c>
      <c r="K77" s="95">
        <v>2.6009939629819621</v>
      </c>
      <c r="L77" s="296">
        <v>1.6872816812080311</v>
      </c>
      <c r="M77" s="297"/>
      <c r="S77" s="4"/>
      <c r="BC77" s="4"/>
    </row>
    <row r="78" spans="1:58">
      <c r="A78" s="12" t="s">
        <v>87</v>
      </c>
      <c r="B78" s="175">
        <v>0.99346100000000004</v>
      </c>
      <c r="C78" s="55">
        <v>0.18860816411744802</v>
      </c>
      <c r="D78" s="120">
        <v>0.11800000000000001</v>
      </c>
      <c r="E78" s="121">
        <v>0.13</v>
      </c>
      <c r="F78" s="156">
        <v>-2.026112800697993E-2</v>
      </c>
      <c r="G78" s="156">
        <f t="shared" si="26"/>
        <v>0.15706970767756981</v>
      </c>
      <c r="K78" s="17">
        <v>2.6009939629819621</v>
      </c>
      <c r="L78" s="298">
        <v>0.42000771160740347</v>
      </c>
      <c r="M78" s="299"/>
      <c r="S78" s="4"/>
    </row>
    <row r="79" spans="1:58">
      <c r="A79" s="10" t="s">
        <v>0</v>
      </c>
      <c r="B79" s="173">
        <f>SUM(B73:B78)</f>
        <v>26.771999999999998</v>
      </c>
      <c r="C79" s="173">
        <f>SUM(C73:C78)</f>
        <v>2.9131285985292434</v>
      </c>
      <c r="D79" s="10"/>
      <c r="E79" s="15"/>
      <c r="F79" s="157">
        <f>SUM(F73:F78)</f>
        <v>-0.5109676581827246</v>
      </c>
      <c r="G79" s="157">
        <f>SUM(G73:G78)</f>
        <v>2.6318410598716984</v>
      </c>
      <c r="K79" s="12"/>
      <c r="L79" s="298">
        <f>SUM(L73:L78)</f>
        <v>6.2219446848338213</v>
      </c>
      <c r="M79" s="299"/>
    </row>
    <row r="81" spans="1:2" ht="11.25" customHeight="1">
      <c r="A81" s="2" t="s">
        <v>188</v>
      </c>
    </row>
    <row r="82" spans="1:2" ht="9.75" customHeight="1"/>
    <row r="83" spans="1:2">
      <c r="A83" s="1" t="s">
        <v>90</v>
      </c>
      <c r="B83" s="83" t="s">
        <v>139</v>
      </c>
    </row>
    <row r="84" spans="1:2">
      <c r="A84" s="1" t="s">
        <v>91</v>
      </c>
      <c r="B84" s="83" t="s">
        <v>135</v>
      </c>
    </row>
    <row r="85" spans="1:2">
      <c r="A85" s="1" t="s">
        <v>93</v>
      </c>
      <c r="B85" s="83" t="s">
        <v>134</v>
      </c>
    </row>
    <row r="86" spans="1:2">
      <c r="A86" s="1" t="s">
        <v>94</v>
      </c>
      <c r="B86" s="83" t="s">
        <v>137</v>
      </c>
    </row>
    <row r="87" spans="1:2">
      <c r="A87" s="1" t="s">
        <v>95</v>
      </c>
      <c r="B87" s="84" t="s">
        <v>99</v>
      </c>
    </row>
    <row r="88" spans="1:2">
      <c r="A88" s="1" t="s">
        <v>96</v>
      </c>
      <c r="B88" s="84" t="s">
        <v>138</v>
      </c>
    </row>
    <row r="89" spans="1:2">
      <c r="A89" s="1" t="s">
        <v>98</v>
      </c>
      <c r="B89" s="84" t="s">
        <v>97</v>
      </c>
    </row>
    <row r="90" spans="1:2">
      <c r="A90" s="1" t="s">
        <v>100</v>
      </c>
      <c r="B90" s="84" t="s">
        <v>170</v>
      </c>
    </row>
    <row r="91" spans="1:2">
      <c r="A91" s="1" t="s">
        <v>101</v>
      </c>
      <c r="B91" s="84" t="s">
        <v>136</v>
      </c>
    </row>
    <row r="92" spans="1:2">
      <c r="A92" s="1" t="s">
        <v>104</v>
      </c>
      <c r="B92" s="84" t="s">
        <v>126</v>
      </c>
    </row>
    <row r="93" spans="1:2">
      <c r="A93" s="1" t="s">
        <v>121</v>
      </c>
      <c r="B93" s="84" t="s">
        <v>105</v>
      </c>
    </row>
    <row r="94" spans="1:2">
      <c r="A94" s="1" t="s">
        <v>123</v>
      </c>
      <c r="B94" s="84" t="s">
        <v>120</v>
      </c>
    </row>
    <row r="95" spans="1:2">
      <c r="A95" s="1" t="s">
        <v>157</v>
      </c>
      <c r="B95" s="84" t="s">
        <v>160</v>
      </c>
    </row>
    <row r="96" spans="1:2">
      <c r="A96" s="1" t="s">
        <v>159</v>
      </c>
      <c r="B96" s="1" t="s">
        <v>161</v>
      </c>
    </row>
  </sheetData>
  <mergeCells count="48">
    <mergeCell ref="L75:M75"/>
    <mergeCell ref="L76:M76"/>
    <mergeCell ref="L77:M77"/>
    <mergeCell ref="L78:M78"/>
    <mergeCell ref="L79:M79"/>
    <mergeCell ref="L69:M70"/>
    <mergeCell ref="L71:M71"/>
    <mergeCell ref="L72:M72"/>
    <mergeCell ref="L73:M73"/>
    <mergeCell ref="L74:M74"/>
    <mergeCell ref="E59:G59"/>
    <mergeCell ref="E57:G57"/>
    <mergeCell ref="V46:W46"/>
    <mergeCell ref="V47:W47"/>
    <mergeCell ref="V48:W48"/>
    <mergeCell ref="V49:W49"/>
    <mergeCell ref="B29:D29"/>
    <mergeCell ref="V30:W30"/>
    <mergeCell ref="V33:W33"/>
    <mergeCell ref="V34:W34"/>
    <mergeCell ref="K69:K70"/>
    <mergeCell ref="B62:F64"/>
    <mergeCell ref="F32:J32"/>
    <mergeCell ref="F31:J31"/>
    <mergeCell ref="N57:P57"/>
    <mergeCell ref="E60:G60"/>
    <mergeCell ref="V40:W40"/>
    <mergeCell ref="V41:W41"/>
    <mergeCell ref="V42:W42"/>
    <mergeCell ref="V43:W43"/>
    <mergeCell ref="V44:W44"/>
    <mergeCell ref="V53:W53"/>
    <mergeCell ref="X29:X30"/>
    <mergeCell ref="Q60:X60"/>
    <mergeCell ref="V35:W35"/>
    <mergeCell ref="V36:W36"/>
    <mergeCell ref="V37:W37"/>
    <mergeCell ref="V38:W38"/>
    <mergeCell ref="V39:W39"/>
    <mergeCell ref="Q59:X59"/>
    <mergeCell ref="Q57:X57"/>
    <mergeCell ref="V50:W50"/>
    <mergeCell ref="V51:W51"/>
    <mergeCell ref="V52:W52"/>
    <mergeCell ref="V54:W54"/>
    <mergeCell ref="M31:W31"/>
    <mergeCell ref="M32:W32"/>
    <mergeCell ref="V45:W45"/>
  </mergeCells>
  <pageMargins left="0.32291666666666669" right="0.17708333333333334" top="0.47916666666666669" bottom="0.59027777777777779" header="0.3" footer="0.3"/>
  <pageSetup paperSize="9" orientation="landscape" r:id="rId1"/>
  <headerFooter differentOddEven="1"/>
  <drawing r:id="rId2"/>
  <legacyDrawing r:id="rId3"/>
</worksheet>
</file>

<file path=xl/worksheets/sheet13.xml><?xml version="1.0" encoding="utf-8"?>
<worksheet xmlns="http://schemas.openxmlformats.org/spreadsheetml/2006/main" xmlns:r="http://schemas.openxmlformats.org/officeDocument/2006/relationships">
  <dimension ref="A1:CF96"/>
  <sheetViews>
    <sheetView view="pageLayout" topLeftCell="A61" zoomScale="90" zoomScaleNormal="100" zoomScaleSheetLayoutView="100" zoomScalePageLayoutView="90" workbookViewId="0">
      <selection activeCell="F87" sqref="F87"/>
    </sheetView>
  </sheetViews>
  <sheetFormatPr defaultRowHeight="9"/>
  <cols>
    <col min="1" max="1" width="9.5703125" style="1" customWidth="1"/>
    <col min="2" max="2" width="6.5703125" style="1" customWidth="1"/>
    <col min="3" max="3" width="6.28515625" style="1" customWidth="1"/>
    <col min="4" max="4" width="5.5703125" style="1" customWidth="1"/>
    <col min="5" max="5" width="6" style="1" customWidth="1"/>
    <col min="6" max="6" width="6.85546875" style="1" customWidth="1"/>
    <col min="7" max="7" width="6.28515625" style="1" customWidth="1"/>
    <col min="8" max="8" width="5.42578125" style="1" customWidth="1"/>
    <col min="9" max="11" width="5.28515625" style="1" customWidth="1"/>
    <col min="12" max="12" width="4.28515625" style="1" customWidth="1"/>
    <col min="13" max="15" width="5.85546875" style="1" customWidth="1"/>
    <col min="16" max="16" width="5.5703125" style="1" customWidth="1"/>
    <col min="17" max="19" width="5.85546875" style="1" customWidth="1"/>
    <col min="20" max="20" width="4.85546875" style="1" customWidth="1"/>
    <col min="21" max="21" width="5.85546875" style="1" customWidth="1"/>
    <col min="22" max="23" width="5.140625" style="1" customWidth="1"/>
    <col min="24" max="24" width="5.85546875" style="1" customWidth="1"/>
    <col min="25" max="25" width="8.140625" style="1" customWidth="1"/>
    <col min="26" max="28" width="3.7109375" style="1" customWidth="1"/>
    <col min="29" max="29" width="3" style="1" customWidth="1"/>
    <col min="30" max="31" width="3.7109375" style="1" customWidth="1"/>
    <col min="32" max="32" width="6" style="1" customWidth="1"/>
    <col min="33" max="33" width="6.42578125" style="1" customWidth="1"/>
    <col min="34" max="34" width="4.140625" style="1" customWidth="1"/>
    <col min="35" max="35" width="4.28515625" style="1" customWidth="1"/>
    <col min="36" max="37" width="3.7109375" style="1" customWidth="1"/>
    <col min="38" max="38" width="5.5703125" style="1" customWidth="1"/>
    <col min="39" max="39" width="7.42578125" style="1" customWidth="1"/>
    <col min="40" max="40" width="8.7109375" style="1" customWidth="1"/>
    <col min="41" max="41" width="6.5703125" style="1" customWidth="1"/>
    <col min="42" max="43" width="9.140625" style="1"/>
    <col min="44" max="44" width="15.85546875" style="1" customWidth="1"/>
    <col min="45" max="45" width="8.5703125" style="1" customWidth="1"/>
    <col min="46" max="48" width="5.7109375" style="1" customWidth="1"/>
    <col min="49" max="49" width="5.140625" style="1" customWidth="1"/>
    <col min="50" max="50" width="10" style="1" customWidth="1"/>
    <col min="51" max="52" width="9.140625" style="1"/>
    <col min="53" max="54" width="5.140625" style="1" customWidth="1"/>
    <col min="55" max="55" width="4.140625" style="1" customWidth="1"/>
    <col min="56" max="56" width="9.140625" style="1" customWidth="1"/>
    <col min="57" max="59" width="7.42578125" style="1" customWidth="1"/>
    <col min="60" max="60" width="9.140625" style="1"/>
    <col min="61" max="61" width="7.140625" style="1" customWidth="1"/>
    <col min="62" max="62" width="5.7109375" style="1" customWidth="1"/>
    <col min="63" max="63" width="3.42578125" style="1" customWidth="1"/>
    <col min="64" max="64" width="9.140625" style="1"/>
    <col min="65" max="65" width="10.28515625" style="1" customWidth="1"/>
    <col min="66" max="66" width="10.5703125" style="1" bestFit="1" customWidth="1"/>
    <col min="67" max="70" width="9.140625" style="1"/>
    <col min="71" max="71" width="3.85546875" style="1" customWidth="1"/>
    <col min="72" max="72" width="9.140625" style="1"/>
    <col min="73" max="73" width="10.5703125" style="1" bestFit="1" customWidth="1"/>
    <col min="74" max="83" width="9.140625" style="1"/>
    <col min="84" max="85" width="3.28515625" style="1" customWidth="1"/>
    <col min="86" max="16384" width="9.140625" style="1"/>
  </cols>
  <sheetData>
    <row r="1" spans="1:77" ht="15.75" customHeight="1">
      <c r="A1" s="134"/>
      <c r="D1" s="69" t="s">
        <v>162</v>
      </c>
      <c r="G1" s="69" t="s">
        <v>178</v>
      </c>
      <c r="P1" s="108" t="s">
        <v>172</v>
      </c>
      <c r="Q1" s="108"/>
      <c r="R1" s="108"/>
      <c r="S1" s="108"/>
      <c r="T1" s="108" t="s">
        <v>201</v>
      </c>
      <c r="AR1" s="68"/>
    </row>
    <row r="2" spans="1:77" ht="3" customHeight="1">
      <c r="A2" s="69"/>
      <c r="AR2" s="68"/>
    </row>
    <row r="3" spans="1:77" s="64" customFormat="1" ht="14.25" customHeight="1">
      <c r="A3" s="89" t="s">
        <v>74</v>
      </c>
      <c r="B3" s="66" t="s">
        <v>73</v>
      </c>
      <c r="C3" s="66"/>
      <c r="D3" s="66"/>
      <c r="E3" s="66"/>
      <c r="F3" s="66"/>
      <c r="G3" s="67" t="s">
        <v>71</v>
      </c>
      <c r="H3" s="66"/>
      <c r="I3" s="66"/>
      <c r="J3" s="66"/>
      <c r="K3" s="66"/>
      <c r="L3" s="66"/>
      <c r="M3" s="65"/>
      <c r="N3" s="67" t="s">
        <v>70</v>
      </c>
      <c r="O3" s="66"/>
      <c r="P3" s="66"/>
      <c r="Q3" s="66"/>
      <c r="R3" s="65"/>
      <c r="S3" s="71" t="s">
        <v>69</v>
      </c>
      <c r="T3" s="66"/>
      <c r="U3" s="66"/>
      <c r="V3" s="65"/>
      <c r="W3" s="65" t="s">
        <v>3</v>
      </c>
    </row>
    <row r="4" spans="1:77" ht="21.75" customHeight="1">
      <c r="A4" s="90"/>
      <c r="B4" s="35" t="s">
        <v>63</v>
      </c>
      <c r="C4" s="35" t="s">
        <v>66</v>
      </c>
      <c r="D4" s="35" t="s">
        <v>148</v>
      </c>
      <c r="E4" s="35" t="s">
        <v>61</v>
      </c>
      <c r="F4" s="35" t="s">
        <v>65</v>
      </c>
      <c r="G4" s="36" t="s">
        <v>3</v>
      </c>
      <c r="H4" s="35" t="s">
        <v>60</v>
      </c>
      <c r="I4" s="35" t="s">
        <v>166</v>
      </c>
      <c r="J4" s="35" t="s">
        <v>2</v>
      </c>
      <c r="K4" s="35" t="s">
        <v>58</v>
      </c>
      <c r="L4" s="35" t="s">
        <v>59</v>
      </c>
      <c r="M4" s="62" t="s">
        <v>20</v>
      </c>
      <c r="N4" s="35" t="s">
        <v>2</v>
      </c>
      <c r="O4" s="35" t="s">
        <v>16</v>
      </c>
      <c r="P4" s="35" t="s">
        <v>21</v>
      </c>
      <c r="Q4" s="35" t="s">
        <v>19</v>
      </c>
      <c r="R4" s="34" t="s">
        <v>113</v>
      </c>
      <c r="S4" s="36" t="s">
        <v>3</v>
      </c>
      <c r="T4" s="35" t="s">
        <v>2</v>
      </c>
      <c r="U4" s="35" t="s">
        <v>21</v>
      </c>
      <c r="V4" s="34" t="s">
        <v>58</v>
      </c>
      <c r="W4" s="34" t="s">
        <v>1</v>
      </c>
      <c r="AG4" s="8"/>
      <c r="AK4" s="8"/>
      <c r="AL4" s="8"/>
      <c r="AM4" s="8"/>
      <c r="AN4" s="8"/>
      <c r="AO4" s="8"/>
      <c r="AP4" s="8"/>
      <c r="AQ4" s="8"/>
      <c r="AR4" s="8"/>
      <c r="AS4" s="8"/>
      <c r="AT4" s="8"/>
      <c r="AV4" s="8"/>
      <c r="AW4" s="8"/>
      <c r="AX4" s="8"/>
      <c r="AY4" s="8"/>
      <c r="BD4" s="8"/>
      <c r="BE4" s="8"/>
      <c r="BF4" s="8"/>
      <c r="BG4" s="8"/>
      <c r="BH4" s="8"/>
      <c r="BI4" s="8"/>
      <c r="BJ4" s="8"/>
      <c r="BM4" s="8"/>
      <c r="BN4" s="8"/>
      <c r="BO4" s="8"/>
      <c r="BP4" s="8"/>
      <c r="BQ4" s="8"/>
      <c r="BS4" s="8"/>
      <c r="BT4" s="8"/>
      <c r="BU4" s="8"/>
      <c r="BV4" s="8"/>
    </row>
    <row r="5" spans="1:77">
      <c r="A5" s="91" t="s">
        <v>107</v>
      </c>
      <c r="B5" s="76" t="s">
        <v>173</v>
      </c>
      <c r="C5" s="76" t="s">
        <v>128</v>
      </c>
      <c r="D5" s="76" t="s">
        <v>147</v>
      </c>
      <c r="E5" s="76" t="s">
        <v>129</v>
      </c>
      <c r="F5" s="76" t="s">
        <v>130</v>
      </c>
      <c r="G5" s="77" t="s">
        <v>131</v>
      </c>
      <c r="H5" s="76" t="s">
        <v>132</v>
      </c>
      <c r="I5" s="76" t="s">
        <v>149</v>
      </c>
      <c r="J5" s="76" t="s">
        <v>150</v>
      </c>
      <c r="K5" s="76" t="s">
        <v>196</v>
      </c>
      <c r="L5" s="76" t="s">
        <v>115</v>
      </c>
      <c r="M5" s="78" t="s">
        <v>133</v>
      </c>
      <c r="N5" s="76" t="s">
        <v>116</v>
      </c>
      <c r="O5" s="76" t="s">
        <v>117</v>
      </c>
      <c r="P5" s="76" t="s">
        <v>118</v>
      </c>
      <c r="Q5" s="76" t="s">
        <v>119</v>
      </c>
      <c r="R5" s="79" t="s">
        <v>114</v>
      </c>
      <c r="S5" s="77" t="s">
        <v>108</v>
      </c>
      <c r="T5" s="76" t="s">
        <v>109</v>
      </c>
      <c r="U5" s="76" t="s">
        <v>110</v>
      </c>
      <c r="V5" s="79" t="s">
        <v>111</v>
      </c>
      <c r="W5" s="79" t="s">
        <v>112</v>
      </c>
    </row>
    <row r="6" spans="1:77" ht="9" customHeight="1">
      <c r="A6" s="18" t="s">
        <v>13</v>
      </c>
      <c r="B6" s="9" t="s">
        <v>122</v>
      </c>
      <c r="C6" s="9" t="s">
        <v>90</v>
      </c>
      <c r="D6" s="9"/>
      <c r="E6" s="9" t="s">
        <v>92</v>
      </c>
      <c r="F6" s="9" t="s">
        <v>94</v>
      </c>
      <c r="G6" s="12" t="s">
        <v>95</v>
      </c>
      <c r="H6" s="9" t="s">
        <v>95</v>
      </c>
      <c r="I6" s="9" t="s">
        <v>95</v>
      </c>
      <c r="J6" s="9" t="s">
        <v>95</v>
      </c>
      <c r="K6" s="9" t="s">
        <v>124</v>
      </c>
      <c r="L6" s="9" t="s">
        <v>95</v>
      </c>
      <c r="M6" s="14" t="s">
        <v>98</v>
      </c>
      <c r="N6" s="9" t="s">
        <v>100</v>
      </c>
      <c r="O6" s="59" t="s">
        <v>101</v>
      </c>
      <c r="P6" s="9" t="s">
        <v>101</v>
      </c>
      <c r="Q6" s="9" t="s">
        <v>103</v>
      </c>
      <c r="R6" s="14" t="s">
        <v>104</v>
      </c>
      <c r="S6" s="12" t="s">
        <v>125</v>
      </c>
      <c r="T6" s="9" t="s">
        <v>125</v>
      </c>
      <c r="U6" s="9" t="s">
        <v>11</v>
      </c>
      <c r="V6" s="14" t="s">
        <v>124</v>
      </c>
      <c r="W6" s="14" t="s">
        <v>96</v>
      </c>
    </row>
    <row r="7" spans="1:77" ht="9" customHeight="1">
      <c r="A7" s="58" t="s">
        <v>55</v>
      </c>
      <c r="B7" s="102">
        <v>0.28230574419645854</v>
      </c>
      <c r="C7" s="100">
        <v>0.38077139533726828</v>
      </c>
      <c r="D7" s="99">
        <v>0.15</v>
      </c>
      <c r="E7" s="98">
        <v>0.05</v>
      </c>
      <c r="F7" s="100">
        <v>0.13692286046627319</v>
      </c>
      <c r="G7" s="81">
        <v>0.12252229641119609</v>
      </c>
      <c r="H7" s="51">
        <v>9.1806858220435713E-3</v>
      </c>
      <c r="I7" s="51">
        <v>0.72497212073931738</v>
      </c>
      <c r="J7" s="51">
        <v>3.324897027442807E-3</v>
      </c>
      <c r="K7" s="100">
        <v>0.14000000000000001</v>
      </c>
      <c r="L7" s="100">
        <v>0</v>
      </c>
      <c r="M7" s="104">
        <v>0</v>
      </c>
      <c r="N7" s="100">
        <v>0.48</v>
      </c>
      <c r="O7" s="107">
        <v>0.01</v>
      </c>
      <c r="P7" s="107">
        <v>0.03</v>
      </c>
      <c r="Q7" s="107">
        <v>0.26500000000000001</v>
      </c>
      <c r="R7" s="107">
        <v>0.215</v>
      </c>
      <c r="S7" s="81">
        <v>0.78</v>
      </c>
      <c r="T7" s="51">
        <v>0.11219999999999999</v>
      </c>
      <c r="U7" s="100">
        <v>0</v>
      </c>
      <c r="V7" s="104">
        <v>0.10779999999999998</v>
      </c>
      <c r="W7" s="106">
        <v>2.5000000000000001E-2</v>
      </c>
      <c r="Y7" s="144"/>
      <c r="AG7" s="56"/>
      <c r="AH7" s="4"/>
      <c r="AL7" s="56"/>
      <c r="AM7" s="56"/>
      <c r="AN7" s="56"/>
      <c r="AS7" s="4"/>
      <c r="AV7" s="5"/>
      <c r="AW7" s="5"/>
      <c r="AX7" s="5"/>
      <c r="AY7" s="5"/>
      <c r="BA7" s="5"/>
      <c r="BB7" s="5"/>
      <c r="BD7" s="4"/>
      <c r="BE7" s="4"/>
      <c r="BF7" s="4"/>
      <c r="BG7" s="4"/>
      <c r="BH7" s="4"/>
      <c r="BI7" s="4"/>
      <c r="BJ7" s="4"/>
      <c r="BL7" s="5"/>
      <c r="BM7" s="3"/>
      <c r="BN7" s="3"/>
      <c r="BO7" s="3"/>
      <c r="BP7" s="3"/>
      <c r="BQ7" s="3"/>
      <c r="BS7" s="4"/>
      <c r="BT7" s="4"/>
      <c r="BU7" s="4"/>
      <c r="BV7" s="4"/>
      <c r="BX7" s="5"/>
      <c r="BY7" s="5"/>
    </row>
    <row r="8" spans="1:77">
      <c r="A8" s="20" t="s">
        <v>54</v>
      </c>
      <c r="B8" s="102">
        <v>0.13837257804631814</v>
      </c>
      <c r="C8" s="100">
        <v>0.41457352386954827</v>
      </c>
      <c r="D8" s="99">
        <v>0.15</v>
      </c>
      <c r="E8" s="98">
        <v>0.05</v>
      </c>
      <c r="F8" s="100">
        <v>0.24705389808413356</v>
      </c>
      <c r="G8" s="81">
        <v>0.79651669699889038</v>
      </c>
      <c r="H8" s="51">
        <v>2.1442698032684501E-2</v>
      </c>
      <c r="I8" s="51">
        <v>6.4936079870572773E-3</v>
      </c>
      <c r="J8" s="51">
        <v>3.5546996981367755E-2</v>
      </c>
      <c r="K8" s="100">
        <v>0.14000000000000001</v>
      </c>
      <c r="L8" s="100">
        <v>0</v>
      </c>
      <c r="M8" s="104">
        <v>0</v>
      </c>
      <c r="N8" s="100">
        <v>0.48</v>
      </c>
      <c r="O8" s="107">
        <v>0.01</v>
      </c>
      <c r="P8" s="107">
        <v>0.03</v>
      </c>
      <c r="Q8" s="107">
        <v>0.25749999999999995</v>
      </c>
      <c r="R8" s="107">
        <v>0.2225</v>
      </c>
      <c r="S8" s="81">
        <v>0.79</v>
      </c>
      <c r="T8" s="51">
        <v>8.3999999999999991E-2</v>
      </c>
      <c r="U8" s="100">
        <v>0</v>
      </c>
      <c r="V8" s="104">
        <v>0.12599999999999997</v>
      </c>
      <c r="W8" s="106">
        <v>2.5000000000000001E-2</v>
      </c>
      <c r="Y8" s="144"/>
      <c r="AG8" s="54"/>
      <c r="AH8" s="4"/>
      <c r="AL8" s="54"/>
      <c r="AM8" s="54"/>
      <c r="AN8" s="54"/>
      <c r="AS8" s="4"/>
      <c r="AV8" s="5"/>
      <c r="AW8" s="5"/>
      <c r="AX8" s="5"/>
      <c r="AY8" s="5"/>
      <c r="BA8" s="5"/>
      <c r="BB8" s="5"/>
      <c r="BD8" s="4"/>
      <c r="BE8" s="4"/>
      <c r="BF8" s="4"/>
      <c r="BG8" s="4"/>
      <c r="BH8" s="4"/>
      <c r="BI8" s="4"/>
      <c r="BJ8" s="4"/>
      <c r="BL8" s="5"/>
      <c r="BM8" s="3"/>
      <c r="BN8" s="3"/>
      <c r="BO8" s="3"/>
      <c r="BP8" s="3"/>
      <c r="BQ8" s="3"/>
      <c r="BS8" s="4"/>
      <c r="BT8" s="4"/>
      <c r="BU8" s="4"/>
      <c r="BV8" s="4"/>
      <c r="BX8" s="5"/>
      <c r="BY8" s="5"/>
    </row>
    <row r="9" spans="1:77">
      <c r="A9" s="22" t="s">
        <v>53</v>
      </c>
      <c r="B9" s="102">
        <v>0.28037323762822824</v>
      </c>
      <c r="C9" s="100">
        <v>0.39794149711183713</v>
      </c>
      <c r="D9" s="99">
        <v>0.15</v>
      </c>
      <c r="E9" s="98">
        <v>0.05</v>
      </c>
      <c r="F9" s="100">
        <v>0.12168526525993466</v>
      </c>
      <c r="G9" s="81">
        <v>5.4634654538327686E-2</v>
      </c>
      <c r="H9" s="51">
        <v>3.5864978902953586E-2</v>
      </c>
      <c r="I9" s="51">
        <v>0.76668742703691828</v>
      </c>
      <c r="J9" s="51">
        <v>2.8129395218002813E-3</v>
      </c>
      <c r="K9" s="100">
        <v>0.14000000000000001</v>
      </c>
      <c r="L9" s="100">
        <v>0</v>
      </c>
      <c r="M9" s="104">
        <v>0</v>
      </c>
      <c r="N9" s="100">
        <v>0.48</v>
      </c>
      <c r="O9" s="107">
        <v>0.01</v>
      </c>
      <c r="P9" s="107">
        <v>0.03</v>
      </c>
      <c r="Q9" s="107">
        <v>0.27500000000000002</v>
      </c>
      <c r="R9" s="107">
        <v>0.20499999999999999</v>
      </c>
      <c r="S9" s="81">
        <v>0.5</v>
      </c>
      <c r="T9" s="51">
        <v>0.45</v>
      </c>
      <c r="U9" s="100">
        <v>0</v>
      </c>
      <c r="V9" s="104">
        <v>4.9999999999999989E-2</v>
      </c>
      <c r="W9" s="106">
        <v>2.5000000000000001E-2</v>
      </c>
      <c r="Y9" s="144"/>
      <c r="AG9" s="56"/>
      <c r="AH9" s="4"/>
      <c r="AL9" s="56"/>
      <c r="AM9" s="56"/>
      <c r="AN9" s="56"/>
      <c r="AS9" s="4"/>
      <c r="AV9" s="5"/>
      <c r="AW9" s="5"/>
      <c r="AX9" s="5"/>
      <c r="AY9" s="5"/>
      <c r="BA9" s="5"/>
      <c r="BB9" s="5"/>
      <c r="BD9" s="4"/>
      <c r="BE9" s="4"/>
      <c r="BF9" s="4"/>
      <c r="BG9" s="4"/>
      <c r="BH9" s="4"/>
      <c r="BI9" s="4"/>
      <c r="BJ9" s="4"/>
      <c r="BL9" s="5"/>
      <c r="BM9" s="3"/>
      <c r="BN9" s="3"/>
      <c r="BO9" s="3"/>
      <c r="BP9" s="3"/>
      <c r="BQ9" s="3"/>
      <c r="BS9" s="4"/>
      <c r="BT9" s="4"/>
      <c r="BU9" s="4"/>
      <c r="BV9" s="4"/>
      <c r="BX9" s="5"/>
      <c r="BY9" s="5"/>
    </row>
    <row r="10" spans="1:77">
      <c r="A10" s="22" t="s">
        <v>52</v>
      </c>
      <c r="B10" s="102">
        <v>0.28680872068632945</v>
      </c>
      <c r="C10" s="100">
        <v>0.35247602182335641</v>
      </c>
      <c r="D10" s="99">
        <v>0.15</v>
      </c>
      <c r="E10" s="98">
        <v>0.05</v>
      </c>
      <c r="F10" s="100">
        <v>0.16071525749031401</v>
      </c>
      <c r="G10" s="81">
        <v>8.8949189052545008E-2</v>
      </c>
      <c r="H10" s="51">
        <v>1.4458964762664376E-2</v>
      </c>
      <c r="I10" s="51">
        <v>0.53490135392555171</v>
      </c>
      <c r="J10" s="51">
        <v>0.22169049225923881</v>
      </c>
      <c r="K10" s="100">
        <v>0.14000000000000001</v>
      </c>
      <c r="L10" s="100">
        <v>0</v>
      </c>
      <c r="M10" s="104">
        <v>0</v>
      </c>
      <c r="N10" s="100">
        <v>0.54</v>
      </c>
      <c r="O10" s="107">
        <v>0.01</v>
      </c>
      <c r="P10" s="107">
        <v>0.03</v>
      </c>
      <c r="Q10" s="107">
        <v>0.18999999999999995</v>
      </c>
      <c r="R10" s="107">
        <v>0.23</v>
      </c>
      <c r="S10" s="81">
        <v>0.79</v>
      </c>
      <c r="T10" s="51">
        <v>0.10499999999999998</v>
      </c>
      <c r="U10" s="100">
        <v>4.1999999999999996E-2</v>
      </c>
      <c r="V10" s="104">
        <v>6.3E-2</v>
      </c>
      <c r="W10" s="106">
        <v>2.5000000000000001E-2</v>
      </c>
      <c r="Y10" s="144"/>
      <c r="AG10" s="54"/>
      <c r="AH10" s="4"/>
      <c r="AL10" s="54"/>
      <c r="AM10" s="54"/>
      <c r="AN10" s="54"/>
      <c r="AS10" s="4"/>
      <c r="AV10" s="5"/>
      <c r="AW10" s="5"/>
      <c r="AX10" s="5"/>
      <c r="AY10" s="5"/>
      <c r="BA10" s="5"/>
      <c r="BB10" s="5"/>
      <c r="BC10" s="5"/>
      <c r="BD10" s="4"/>
      <c r="BE10" s="4"/>
      <c r="BF10" s="4"/>
      <c r="BG10" s="4"/>
      <c r="BH10" s="4"/>
      <c r="BI10" s="4"/>
      <c r="BJ10" s="4"/>
      <c r="BL10" s="5"/>
      <c r="BM10" s="3"/>
      <c r="BN10" s="3"/>
      <c r="BO10" s="3"/>
      <c r="BP10" s="3"/>
      <c r="BQ10" s="3"/>
      <c r="BS10" s="4"/>
      <c r="BT10" s="4"/>
      <c r="BU10" s="4"/>
      <c r="BV10" s="4"/>
      <c r="BX10" s="5"/>
      <c r="BY10" s="5"/>
    </row>
    <row r="11" spans="1:77">
      <c r="A11" s="22" t="s">
        <v>51</v>
      </c>
      <c r="B11" s="102">
        <v>0.24131476007506833</v>
      </c>
      <c r="C11" s="100">
        <v>0.40388162703382119</v>
      </c>
      <c r="D11" s="99">
        <v>0.15</v>
      </c>
      <c r="E11" s="98">
        <v>0.05</v>
      </c>
      <c r="F11" s="100">
        <v>0.15480361289111055</v>
      </c>
      <c r="G11" s="81">
        <v>0.12433734939759034</v>
      </c>
      <c r="H11" s="51">
        <v>0</v>
      </c>
      <c r="I11" s="51">
        <v>0.73566265060240954</v>
      </c>
      <c r="J11" s="51">
        <v>0</v>
      </c>
      <c r="K11" s="100">
        <v>0.14000000000000001</v>
      </c>
      <c r="L11" s="100">
        <v>0</v>
      </c>
      <c r="M11" s="104">
        <v>0</v>
      </c>
      <c r="N11" s="100">
        <v>0.48</v>
      </c>
      <c r="O11" s="107">
        <v>0.01</v>
      </c>
      <c r="P11" s="107">
        <v>0.03</v>
      </c>
      <c r="Q11" s="107">
        <v>0.27500000000000002</v>
      </c>
      <c r="R11" s="107">
        <v>0.20499999999999999</v>
      </c>
      <c r="S11" s="81">
        <v>0.79</v>
      </c>
      <c r="T11" s="51">
        <v>8.8199999999999987E-2</v>
      </c>
      <c r="U11" s="100">
        <v>0</v>
      </c>
      <c r="V11" s="104">
        <v>0.12179999999999998</v>
      </c>
      <c r="W11" s="106">
        <v>2.5000000000000001E-2</v>
      </c>
      <c r="Y11" s="144"/>
      <c r="AG11" s="54"/>
      <c r="AH11" s="4"/>
      <c r="AL11" s="54"/>
      <c r="AM11" s="54"/>
      <c r="AN11" s="54"/>
      <c r="AS11" s="4"/>
      <c r="AV11" s="5"/>
      <c r="AW11" s="5"/>
      <c r="AX11" s="5"/>
      <c r="AY11" s="5"/>
      <c r="BA11" s="5"/>
      <c r="BB11" s="5"/>
      <c r="BD11" s="4"/>
      <c r="BE11" s="4"/>
      <c r="BF11" s="4"/>
      <c r="BG11" s="4"/>
      <c r="BH11" s="4"/>
      <c r="BI11" s="4"/>
      <c r="BJ11" s="4"/>
      <c r="BL11" s="5"/>
      <c r="BM11" s="3"/>
      <c r="BN11" s="3"/>
      <c r="BO11" s="3"/>
      <c r="BP11" s="3"/>
      <c r="BQ11" s="3"/>
      <c r="BS11" s="4"/>
      <c r="BT11" s="4"/>
      <c r="BU11" s="4"/>
      <c r="BV11" s="4"/>
      <c r="BX11" s="5"/>
      <c r="BY11" s="5"/>
    </row>
    <row r="12" spans="1:77">
      <c r="A12" s="22" t="s">
        <v>50</v>
      </c>
      <c r="B12" s="102">
        <v>0.27054707161243324</v>
      </c>
      <c r="C12" s="100">
        <v>0.37085076653962346</v>
      </c>
      <c r="D12" s="99">
        <v>0.15</v>
      </c>
      <c r="E12" s="98">
        <v>0.05</v>
      </c>
      <c r="F12" s="100">
        <v>0.15860216184794332</v>
      </c>
      <c r="G12" s="81">
        <v>0.33972222222222226</v>
      </c>
      <c r="H12" s="51">
        <v>4.8611111111111112E-2</v>
      </c>
      <c r="I12" s="51">
        <v>0.33972222222222226</v>
      </c>
      <c r="J12" s="51">
        <v>0.13194444444444445</v>
      </c>
      <c r="K12" s="100">
        <v>0.14000000000000001</v>
      </c>
      <c r="L12" s="100">
        <v>0</v>
      </c>
      <c r="M12" s="104">
        <v>0</v>
      </c>
      <c r="N12" s="100">
        <v>0.48</v>
      </c>
      <c r="O12" s="107">
        <v>0.01</v>
      </c>
      <c r="P12" s="107">
        <v>0.03</v>
      </c>
      <c r="Q12" s="107">
        <v>0.27500000000000002</v>
      </c>
      <c r="R12" s="107">
        <v>0.20499999999999999</v>
      </c>
      <c r="S12" s="81">
        <v>0.79</v>
      </c>
      <c r="T12" s="51">
        <v>8.8199999999999987E-2</v>
      </c>
      <c r="U12" s="100">
        <v>0</v>
      </c>
      <c r="V12" s="104">
        <v>0.12179999999999998</v>
      </c>
      <c r="W12" s="106">
        <v>2.5000000000000001E-2</v>
      </c>
      <c r="Y12" s="144"/>
      <c r="AG12" s="54"/>
      <c r="AH12" s="4"/>
      <c r="AL12" s="54"/>
      <c r="AM12" s="54"/>
      <c r="AN12" s="54"/>
      <c r="AS12" s="4"/>
      <c r="AV12" s="5"/>
      <c r="AW12" s="5"/>
      <c r="AX12" s="5"/>
      <c r="AY12" s="5"/>
      <c r="BA12" s="5"/>
      <c r="BB12" s="5"/>
      <c r="BD12" s="4"/>
      <c r="BE12" s="4"/>
      <c r="BF12" s="4"/>
      <c r="BG12" s="4"/>
      <c r="BH12" s="4"/>
      <c r="BI12" s="4"/>
      <c r="BJ12" s="4"/>
      <c r="BL12" s="5"/>
      <c r="BM12" s="3"/>
      <c r="BN12" s="3"/>
      <c r="BO12" s="3"/>
      <c r="BP12" s="3"/>
      <c r="BQ12" s="3"/>
      <c r="BS12" s="4"/>
      <c r="BT12" s="4"/>
      <c r="BU12" s="4"/>
      <c r="BV12" s="4"/>
      <c r="BX12" s="5"/>
      <c r="BY12" s="5"/>
    </row>
    <row r="13" spans="1:77">
      <c r="A13" s="22" t="s">
        <v>49</v>
      </c>
      <c r="B13" s="102">
        <v>0.23916472484579926</v>
      </c>
      <c r="C13" s="100">
        <v>0.40631104537197815</v>
      </c>
      <c r="D13" s="99">
        <v>0.15</v>
      </c>
      <c r="E13" s="98">
        <v>0.05</v>
      </c>
      <c r="F13" s="100">
        <v>0.15452422978222249</v>
      </c>
      <c r="G13" s="81">
        <v>0.35021779762115379</v>
      </c>
      <c r="H13" s="51">
        <v>1.9915254237288134E-2</v>
      </c>
      <c r="I13" s="51">
        <v>0.3732809917250931</v>
      </c>
      <c r="J13" s="51">
        <v>0.11658595641646489</v>
      </c>
      <c r="K13" s="100">
        <v>0.14000000000000001</v>
      </c>
      <c r="L13" s="100">
        <v>0</v>
      </c>
      <c r="M13" s="104">
        <v>0</v>
      </c>
      <c r="N13" s="100">
        <v>0.48</v>
      </c>
      <c r="O13" s="107">
        <v>0.01</v>
      </c>
      <c r="P13" s="107">
        <v>0.03</v>
      </c>
      <c r="Q13" s="107">
        <v>0.27500000000000002</v>
      </c>
      <c r="R13" s="107">
        <v>0.20499999999999999</v>
      </c>
      <c r="S13" s="81">
        <v>0.79</v>
      </c>
      <c r="T13" s="51">
        <v>8.8199999999999987E-2</v>
      </c>
      <c r="U13" s="100">
        <v>0</v>
      </c>
      <c r="V13" s="104">
        <v>0.12179999999999998</v>
      </c>
      <c r="W13" s="106">
        <v>2.5000000000000001E-2</v>
      </c>
      <c r="Y13" s="144"/>
      <c r="AG13" s="56"/>
      <c r="AH13" s="4"/>
      <c r="AL13" s="56"/>
      <c r="AM13" s="56"/>
      <c r="AN13" s="56"/>
      <c r="AS13" s="4"/>
      <c r="AV13" s="5"/>
      <c r="AW13" s="5"/>
      <c r="AX13" s="5"/>
      <c r="AY13" s="5"/>
      <c r="BA13" s="5"/>
      <c r="BB13" s="5"/>
      <c r="BD13" s="4"/>
      <c r="BE13" s="4"/>
      <c r="BF13" s="4"/>
      <c r="BG13" s="4"/>
      <c r="BH13" s="4"/>
      <c r="BI13" s="4"/>
      <c r="BJ13" s="4"/>
      <c r="BL13" s="5"/>
      <c r="BM13" s="3"/>
      <c r="BN13" s="3"/>
      <c r="BO13" s="3"/>
      <c r="BP13" s="3"/>
      <c r="BQ13" s="3"/>
      <c r="BS13" s="4"/>
      <c r="BT13" s="4"/>
      <c r="BU13" s="4"/>
      <c r="BV13" s="4"/>
      <c r="BX13" s="5"/>
      <c r="BY13" s="5"/>
    </row>
    <row r="14" spans="1:77">
      <c r="A14" s="22" t="s">
        <v>48</v>
      </c>
      <c r="B14" s="102">
        <v>0.24587466224372667</v>
      </c>
      <c r="C14" s="100">
        <v>0.39872919520482863</v>
      </c>
      <c r="D14" s="99">
        <v>0.15</v>
      </c>
      <c r="E14" s="98">
        <v>0.05</v>
      </c>
      <c r="F14" s="100">
        <v>0.15539614255144471</v>
      </c>
      <c r="G14" s="81">
        <v>9.9423335746894104E-2</v>
      </c>
      <c r="H14" s="51">
        <v>1.8557612057538416E-2</v>
      </c>
      <c r="I14" s="51">
        <v>0.65576052207626867</v>
      </c>
      <c r="J14" s="51">
        <v>8.6258530119298932E-2</v>
      </c>
      <c r="K14" s="100">
        <v>0.14000000000000001</v>
      </c>
      <c r="L14" s="100">
        <v>0</v>
      </c>
      <c r="M14" s="104">
        <v>0</v>
      </c>
      <c r="N14" s="100">
        <v>0.48</v>
      </c>
      <c r="O14" s="107">
        <v>0.01</v>
      </c>
      <c r="P14" s="107">
        <v>0.03</v>
      </c>
      <c r="Q14" s="107">
        <v>0.27500000000000002</v>
      </c>
      <c r="R14" s="107">
        <v>0.20499999999999999</v>
      </c>
      <c r="S14" s="81">
        <v>0.79</v>
      </c>
      <c r="T14" s="51">
        <v>8.8199999999999987E-2</v>
      </c>
      <c r="U14" s="100">
        <v>0</v>
      </c>
      <c r="V14" s="104">
        <v>0.12179999999999998</v>
      </c>
      <c r="W14" s="106">
        <v>2.5000000000000001E-2</v>
      </c>
      <c r="Y14" s="144"/>
      <c r="AG14" s="56"/>
      <c r="AH14" s="4"/>
      <c r="AL14" s="56"/>
      <c r="AM14" s="56"/>
      <c r="AN14" s="56"/>
      <c r="AS14" s="4"/>
      <c r="AV14" s="5"/>
      <c r="AW14" s="5"/>
      <c r="AX14" s="5"/>
      <c r="AY14" s="5"/>
      <c r="BA14" s="5"/>
      <c r="BB14" s="5"/>
      <c r="BD14" s="4"/>
      <c r="BE14" s="4"/>
      <c r="BF14" s="4"/>
      <c r="BG14" s="4"/>
      <c r="BH14" s="4"/>
      <c r="BI14" s="4"/>
      <c r="BJ14" s="4"/>
      <c r="BL14" s="5"/>
      <c r="BM14" s="3"/>
      <c r="BN14" s="3"/>
      <c r="BO14" s="3"/>
      <c r="BP14" s="3"/>
      <c r="BQ14" s="3"/>
      <c r="BS14" s="4"/>
      <c r="BT14" s="4"/>
      <c r="BU14" s="4"/>
      <c r="BV14" s="4"/>
      <c r="BX14" s="5"/>
      <c r="BY14" s="5"/>
    </row>
    <row r="15" spans="1:77">
      <c r="A15" s="22" t="s">
        <v>47</v>
      </c>
      <c r="B15" s="102">
        <v>0.25766243355814517</v>
      </c>
      <c r="C15" s="100">
        <v>0.38540967959531619</v>
      </c>
      <c r="D15" s="99">
        <v>0.15</v>
      </c>
      <c r="E15" s="98">
        <v>0.05</v>
      </c>
      <c r="F15" s="100">
        <v>0.15692788684653866</v>
      </c>
      <c r="G15" s="81">
        <v>0.11938654721874108</v>
      </c>
      <c r="H15" s="51">
        <v>2.0854788877445931E-2</v>
      </c>
      <c r="I15" s="51">
        <v>0.70637040437755139</v>
      </c>
      <c r="J15" s="51">
        <v>1.3388259526261586E-2</v>
      </c>
      <c r="K15" s="100">
        <v>0.14000000000000001</v>
      </c>
      <c r="L15" s="100">
        <v>0</v>
      </c>
      <c r="M15" s="104">
        <v>0</v>
      </c>
      <c r="N15" s="100">
        <v>0.48</v>
      </c>
      <c r="O15" s="107">
        <v>0.01</v>
      </c>
      <c r="P15" s="107">
        <v>0.03</v>
      </c>
      <c r="Q15" s="107">
        <v>0.27500000000000002</v>
      </c>
      <c r="R15" s="107">
        <v>0.20499999999999999</v>
      </c>
      <c r="S15" s="81">
        <v>0.79</v>
      </c>
      <c r="T15" s="51">
        <v>8.8199999999999987E-2</v>
      </c>
      <c r="U15" s="100">
        <v>0</v>
      </c>
      <c r="V15" s="104">
        <v>0.12179999999999998</v>
      </c>
      <c r="W15" s="106">
        <v>2.5000000000000001E-2</v>
      </c>
      <c r="Y15" s="144"/>
      <c r="AG15" s="56"/>
      <c r="AH15" s="4"/>
      <c r="AK15" s="57"/>
      <c r="AL15" s="56"/>
      <c r="AM15" s="56"/>
      <c r="AN15" s="56"/>
      <c r="AS15" s="4"/>
      <c r="AV15" s="5"/>
      <c r="AW15" s="5"/>
      <c r="AX15" s="5"/>
      <c r="AY15" s="5"/>
      <c r="BA15" s="5"/>
      <c r="BB15" s="5"/>
      <c r="BD15" s="4"/>
      <c r="BE15" s="4"/>
      <c r="BF15" s="4"/>
      <c r="BG15" s="4"/>
      <c r="BH15" s="4"/>
      <c r="BI15" s="4"/>
      <c r="BJ15" s="4"/>
      <c r="BL15" s="5"/>
      <c r="BM15" s="3"/>
      <c r="BN15" s="3"/>
      <c r="BO15" s="3"/>
      <c r="BP15" s="3"/>
      <c r="BQ15" s="3"/>
      <c r="BS15" s="4"/>
      <c r="BT15" s="4"/>
      <c r="BU15" s="4"/>
      <c r="BV15" s="4"/>
      <c r="BX15" s="5"/>
      <c r="BY15" s="5"/>
    </row>
    <row r="16" spans="1:77">
      <c r="A16" s="22" t="s">
        <v>46</v>
      </c>
      <c r="B16" s="102">
        <v>0.28260869565217389</v>
      </c>
      <c r="C16" s="100">
        <v>0.28260869565217389</v>
      </c>
      <c r="D16" s="99">
        <v>0.15</v>
      </c>
      <c r="E16" s="98">
        <v>0.05</v>
      </c>
      <c r="F16" s="100">
        <v>0.23478260869565218</v>
      </c>
      <c r="G16" s="81">
        <v>0.4339614665406224</v>
      </c>
      <c r="H16" s="51">
        <v>1.557200043500101E-2</v>
      </c>
      <c r="I16" s="51">
        <v>4.0337364317840397E-6</v>
      </c>
      <c r="J16" s="51">
        <v>0.23046249928794477</v>
      </c>
      <c r="K16" s="100">
        <v>0.32</v>
      </c>
      <c r="L16" s="100">
        <v>0</v>
      </c>
      <c r="M16" s="104">
        <v>0</v>
      </c>
      <c r="N16" s="100">
        <v>0.42</v>
      </c>
      <c r="O16" s="107">
        <v>0.01</v>
      </c>
      <c r="P16" s="107">
        <v>0.03</v>
      </c>
      <c r="Q16" s="107">
        <v>0.33500000000000008</v>
      </c>
      <c r="R16" s="107">
        <v>0.20499999999999999</v>
      </c>
      <c r="S16" s="81">
        <v>0.79</v>
      </c>
      <c r="T16" s="51">
        <v>0</v>
      </c>
      <c r="U16" s="100">
        <v>0</v>
      </c>
      <c r="V16" s="104">
        <v>0.20999999999999996</v>
      </c>
      <c r="W16" s="106">
        <v>7.0000000000000007E-2</v>
      </c>
      <c r="Y16" s="144"/>
      <c r="AF16" s="4"/>
      <c r="AG16" s="54"/>
      <c r="AH16" s="4"/>
      <c r="AS16" s="4"/>
      <c r="AV16" s="5"/>
      <c r="AW16" s="5"/>
      <c r="AX16" s="5"/>
      <c r="AY16" s="5"/>
      <c r="BA16" s="5"/>
      <c r="BB16" s="5"/>
      <c r="BD16" s="4"/>
      <c r="BE16" s="4"/>
      <c r="BF16" s="4"/>
      <c r="BG16" s="4"/>
      <c r="BH16" s="4"/>
      <c r="BI16" s="4"/>
      <c r="BJ16" s="4"/>
      <c r="BL16" s="5"/>
      <c r="BM16" s="3"/>
      <c r="BN16" s="3"/>
      <c r="BO16" s="3"/>
      <c r="BP16" s="3"/>
      <c r="BQ16" s="3"/>
      <c r="BS16" s="4"/>
      <c r="BT16" s="4"/>
      <c r="BU16" s="4"/>
      <c r="BV16" s="4"/>
      <c r="BX16" s="5"/>
      <c r="BY16" s="5"/>
    </row>
    <row r="17" spans="1:84">
      <c r="A17" s="22" t="s">
        <v>45</v>
      </c>
      <c r="B17" s="102">
        <v>0.34308510638297868</v>
      </c>
      <c r="C17" s="100">
        <v>0.22872340425531915</v>
      </c>
      <c r="D17" s="99">
        <v>0.15</v>
      </c>
      <c r="E17" s="98">
        <v>0.05</v>
      </c>
      <c r="F17" s="100">
        <v>0.22819148936170211</v>
      </c>
      <c r="G17" s="81">
        <v>3.4216014471318973E-2</v>
      </c>
      <c r="H17" s="51">
        <v>3.1964517855777321E-3</v>
      </c>
      <c r="I17" s="51">
        <v>0.94056413388074955</v>
      </c>
      <c r="J17" s="51">
        <v>1.9882235986847137E-3</v>
      </c>
      <c r="K17" s="100">
        <v>2.0035176263669036E-2</v>
      </c>
      <c r="L17" s="100">
        <v>0</v>
      </c>
      <c r="M17" s="104">
        <v>0</v>
      </c>
      <c r="N17" s="100">
        <v>0.54</v>
      </c>
      <c r="O17" s="107">
        <v>0.01</v>
      </c>
      <c r="P17" s="107">
        <v>0.03</v>
      </c>
      <c r="Q17" s="107">
        <v>0.24999999999999989</v>
      </c>
      <c r="R17" s="107">
        <v>0.17</v>
      </c>
      <c r="S17" s="81">
        <v>0.55000000000000004</v>
      </c>
      <c r="T17" s="51">
        <v>0</v>
      </c>
      <c r="U17" s="100">
        <v>0.40499999999999997</v>
      </c>
      <c r="V17" s="104">
        <v>4.4999999999999984E-2</v>
      </c>
      <c r="W17" s="106">
        <v>0.03</v>
      </c>
      <c r="Y17" s="144"/>
      <c r="AF17" s="4"/>
      <c r="AG17" s="54"/>
      <c r="AH17" s="4"/>
      <c r="AS17" s="4"/>
      <c r="AV17" s="5"/>
      <c r="AW17" s="5"/>
      <c r="AX17" s="5"/>
      <c r="AY17" s="5"/>
      <c r="BA17" s="5"/>
      <c r="BB17" s="5"/>
      <c r="BD17" s="4"/>
      <c r="BE17" s="4"/>
      <c r="BF17" s="4"/>
      <c r="BG17" s="4"/>
      <c r="BH17" s="4"/>
      <c r="BI17" s="4"/>
      <c r="BJ17" s="4"/>
      <c r="BL17" s="5"/>
      <c r="BM17" s="3"/>
      <c r="BN17" s="3"/>
      <c r="BO17" s="3"/>
      <c r="BP17" s="3"/>
      <c r="BQ17" s="3"/>
      <c r="BS17" s="4"/>
      <c r="BT17" s="4"/>
      <c r="BU17" s="4"/>
      <c r="BV17" s="4"/>
      <c r="BX17" s="5"/>
      <c r="BY17" s="5"/>
    </row>
    <row r="18" spans="1:84">
      <c r="A18" s="22" t="s">
        <v>44</v>
      </c>
      <c r="B18" s="102">
        <v>0.34308510638297868</v>
      </c>
      <c r="C18" s="100">
        <v>0.22872340425531915</v>
      </c>
      <c r="D18" s="99">
        <v>0.15</v>
      </c>
      <c r="E18" s="98">
        <v>0.05</v>
      </c>
      <c r="F18" s="100">
        <v>0.22819148936170211</v>
      </c>
      <c r="G18" s="81">
        <v>0</v>
      </c>
      <c r="H18" s="51">
        <v>0</v>
      </c>
      <c r="I18" s="51">
        <v>0</v>
      </c>
      <c r="J18" s="51">
        <v>1</v>
      </c>
      <c r="K18" s="100">
        <v>0</v>
      </c>
      <c r="L18" s="100">
        <v>0</v>
      </c>
      <c r="M18" s="104">
        <v>0</v>
      </c>
      <c r="N18" s="100">
        <v>0.36000000000000004</v>
      </c>
      <c r="O18" s="107">
        <v>0</v>
      </c>
      <c r="P18" s="107">
        <v>0</v>
      </c>
      <c r="Q18" s="107">
        <v>0.43499999999999994</v>
      </c>
      <c r="R18" s="107">
        <v>0.20499999999999999</v>
      </c>
      <c r="S18" s="81">
        <v>0.55000000000000004</v>
      </c>
      <c r="T18" s="51">
        <v>0.40499999999999997</v>
      </c>
      <c r="U18" s="100">
        <v>0</v>
      </c>
      <c r="V18" s="104">
        <v>4.4999999999999984E-2</v>
      </c>
      <c r="W18" s="106">
        <v>0.03</v>
      </c>
      <c r="Y18" s="144"/>
      <c r="AF18" s="4"/>
      <c r="AG18" s="54"/>
      <c r="AH18" s="4"/>
      <c r="AS18" s="4"/>
      <c r="AV18" s="5"/>
      <c r="AW18" s="5"/>
      <c r="AX18" s="5"/>
      <c r="AY18" s="5"/>
      <c r="BA18" s="5"/>
      <c r="BB18" s="5"/>
      <c r="BD18" s="4"/>
      <c r="BE18" s="4"/>
      <c r="BF18" s="4"/>
      <c r="BG18" s="4"/>
      <c r="BH18" s="4"/>
      <c r="BI18" s="4"/>
      <c r="BJ18" s="4"/>
      <c r="BL18" s="5"/>
      <c r="BM18" s="3"/>
      <c r="BN18" s="3"/>
      <c r="BO18" s="3"/>
      <c r="BP18" s="3"/>
      <c r="BQ18" s="3"/>
      <c r="BS18" s="4"/>
      <c r="BT18" s="4"/>
      <c r="BU18" s="4"/>
      <c r="BV18" s="4"/>
      <c r="BX18" s="5"/>
      <c r="BY18" s="5"/>
    </row>
    <row r="19" spans="1:84">
      <c r="A19" s="22" t="s">
        <v>43</v>
      </c>
      <c r="B19" s="102">
        <v>0.29054054054054057</v>
      </c>
      <c r="C19" s="100">
        <v>0.29054054054054057</v>
      </c>
      <c r="D19" s="99">
        <v>0.15</v>
      </c>
      <c r="E19" s="98">
        <v>0.05</v>
      </c>
      <c r="F19" s="100">
        <v>0.2189189189189189</v>
      </c>
      <c r="G19" s="81">
        <v>9.3884563524857551E-2</v>
      </c>
      <c r="H19" s="51">
        <v>6.7418772563176896E-2</v>
      </c>
      <c r="I19" s="51">
        <v>0.5554836675220739</v>
      </c>
      <c r="J19" s="51">
        <v>8.32129963898917E-2</v>
      </c>
      <c r="K19" s="100">
        <v>0.2</v>
      </c>
      <c r="L19" s="100">
        <v>0</v>
      </c>
      <c r="M19" s="104">
        <v>0</v>
      </c>
      <c r="N19" s="100">
        <v>0.42</v>
      </c>
      <c r="O19" s="107">
        <v>0</v>
      </c>
      <c r="P19" s="107">
        <v>0</v>
      </c>
      <c r="Q19" s="107">
        <v>0.375</v>
      </c>
      <c r="R19" s="107">
        <v>0.20499999999999999</v>
      </c>
      <c r="S19" s="81">
        <v>0.9</v>
      </c>
      <c r="T19" s="51">
        <v>0</v>
      </c>
      <c r="U19" s="100">
        <v>0</v>
      </c>
      <c r="V19" s="104">
        <v>9.9999999999999978E-2</v>
      </c>
      <c r="W19" s="106">
        <v>0.03</v>
      </c>
      <c r="Y19" s="144"/>
      <c r="AF19" s="4"/>
      <c r="AG19" s="54"/>
      <c r="AH19" s="4"/>
      <c r="AS19" s="4"/>
      <c r="AV19" s="5"/>
      <c r="AW19" s="5"/>
      <c r="AX19" s="5"/>
      <c r="AY19" s="5"/>
      <c r="BA19" s="5"/>
      <c r="BB19" s="5"/>
      <c r="BD19" s="4"/>
      <c r="BE19" s="4"/>
      <c r="BF19" s="4"/>
      <c r="BG19" s="4"/>
      <c r="BH19" s="4"/>
      <c r="BI19" s="4"/>
      <c r="BJ19" s="4"/>
      <c r="BL19" s="5"/>
      <c r="BM19" s="3"/>
      <c r="BN19" s="3"/>
      <c r="BO19" s="3"/>
      <c r="BP19" s="3"/>
      <c r="BQ19" s="3"/>
      <c r="BS19" s="4"/>
      <c r="BT19" s="4"/>
      <c r="BU19" s="4"/>
      <c r="BV19" s="4"/>
      <c r="BX19" s="5"/>
      <c r="BY19" s="5"/>
    </row>
    <row r="20" spans="1:84">
      <c r="A20" s="22" t="s">
        <v>42</v>
      </c>
      <c r="B20" s="102">
        <v>0.17199999999999999</v>
      </c>
      <c r="C20" s="100">
        <v>0.43</v>
      </c>
      <c r="D20" s="99">
        <v>0.15</v>
      </c>
      <c r="E20" s="98">
        <v>0.05</v>
      </c>
      <c r="F20" s="100">
        <v>0.19800000000000001</v>
      </c>
      <c r="G20" s="81">
        <v>0.8</v>
      </c>
      <c r="H20" s="51">
        <v>0</v>
      </c>
      <c r="I20" s="51">
        <v>0</v>
      </c>
      <c r="J20" s="51">
        <v>0</v>
      </c>
      <c r="K20" s="100">
        <v>0.2</v>
      </c>
      <c r="L20" s="100">
        <v>0</v>
      </c>
      <c r="M20" s="104">
        <v>0</v>
      </c>
      <c r="N20" s="100">
        <v>0.42</v>
      </c>
      <c r="O20" s="107">
        <v>0</v>
      </c>
      <c r="P20" s="107">
        <v>0</v>
      </c>
      <c r="Q20" s="107">
        <v>0.375</v>
      </c>
      <c r="R20" s="107">
        <v>0.20499999999999999</v>
      </c>
      <c r="S20" s="81">
        <v>0.9</v>
      </c>
      <c r="T20" s="51">
        <v>4.8999999999999988E-2</v>
      </c>
      <c r="U20" s="100">
        <v>0</v>
      </c>
      <c r="V20" s="104">
        <v>5.099999999999999E-2</v>
      </c>
      <c r="W20" s="106">
        <v>0.03</v>
      </c>
      <c r="Y20" s="144"/>
      <c r="AF20" s="4"/>
      <c r="AG20" s="54"/>
      <c r="AH20" s="4"/>
      <c r="AS20" s="4"/>
      <c r="AV20" s="5"/>
      <c r="AW20" s="5"/>
      <c r="AX20" s="5"/>
      <c r="AY20" s="5"/>
      <c r="BA20" s="5"/>
      <c r="BB20" s="5"/>
      <c r="BD20" s="4"/>
      <c r="BE20" s="4"/>
      <c r="BF20" s="4"/>
      <c r="BG20" s="4"/>
      <c r="BH20" s="4"/>
      <c r="BI20" s="4"/>
      <c r="BJ20" s="4"/>
      <c r="BL20" s="5"/>
      <c r="BM20" s="3"/>
      <c r="BN20" s="3"/>
      <c r="BO20" s="3"/>
      <c r="BP20" s="3"/>
      <c r="BQ20" s="3"/>
      <c r="BS20" s="4"/>
      <c r="BT20" s="4"/>
      <c r="BU20" s="4"/>
      <c r="BV20" s="4"/>
      <c r="BX20" s="5"/>
      <c r="BY20" s="5"/>
    </row>
    <row r="21" spans="1:84">
      <c r="A21" s="22" t="s">
        <v>41</v>
      </c>
      <c r="B21" s="102">
        <v>0.20023875557668705</v>
      </c>
      <c r="C21" s="100">
        <v>0.3967779346156623</v>
      </c>
      <c r="D21" s="99">
        <v>0.15</v>
      </c>
      <c r="E21" s="98">
        <v>0.05</v>
      </c>
      <c r="F21" s="100">
        <v>0.20298330980765064</v>
      </c>
      <c r="G21" s="81">
        <v>0.21107620307804589</v>
      </c>
      <c r="H21" s="51">
        <v>2.5664196638351709E-2</v>
      </c>
      <c r="I21" s="51">
        <v>0.58808720654711688</v>
      </c>
      <c r="J21" s="51">
        <v>1.7793322836773779E-2</v>
      </c>
      <c r="K21" s="100">
        <v>0.15883389554170185</v>
      </c>
      <c r="L21" s="100">
        <v>0</v>
      </c>
      <c r="M21" s="104">
        <v>0</v>
      </c>
      <c r="N21" s="100">
        <v>0.42</v>
      </c>
      <c r="O21" s="107">
        <v>0</v>
      </c>
      <c r="P21" s="107">
        <v>0</v>
      </c>
      <c r="Q21" s="107">
        <v>0.375</v>
      </c>
      <c r="R21" s="107">
        <v>0.20499999999999999</v>
      </c>
      <c r="S21" s="81">
        <v>0.3</v>
      </c>
      <c r="T21" s="51">
        <v>0.63</v>
      </c>
      <c r="U21" s="100">
        <v>0</v>
      </c>
      <c r="V21" s="104">
        <v>6.9999999999999951E-2</v>
      </c>
      <c r="W21" s="106">
        <v>0.03</v>
      </c>
      <c r="Y21" s="144"/>
      <c r="AF21" s="4"/>
      <c r="AG21" s="54"/>
      <c r="AH21" s="4"/>
      <c r="AS21" s="4"/>
      <c r="AV21" s="5"/>
      <c r="AW21" s="5"/>
      <c r="AX21" s="5"/>
      <c r="AY21" s="5"/>
      <c r="BA21" s="5"/>
      <c r="BB21" s="5"/>
      <c r="BD21" s="4"/>
      <c r="BE21" s="4"/>
      <c r="BF21" s="4"/>
      <c r="BG21" s="4"/>
      <c r="BH21" s="4"/>
      <c r="BI21" s="4"/>
      <c r="BJ21" s="4"/>
      <c r="BL21" s="5"/>
      <c r="BM21" s="3"/>
      <c r="BN21" s="3"/>
      <c r="BO21" s="3"/>
      <c r="BP21" s="3"/>
      <c r="BQ21" s="3"/>
      <c r="BS21" s="4"/>
      <c r="BT21" s="4"/>
      <c r="BU21" s="4"/>
      <c r="BV21" s="4"/>
      <c r="BX21" s="5"/>
      <c r="BY21" s="5"/>
    </row>
    <row r="22" spans="1:84">
      <c r="A22" s="22" t="s">
        <v>40</v>
      </c>
      <c r="B22" s="102">
        <v>0.3009100501187022</v>
      </c>
      <c r="C22" s="100">
        <v>0.3677789501450805</v>
      </c>
      <c r="D22" s="99">
        <v>0.15</v>
      </c>
      <c r="E22" s="98">
        <v>0.05</v>
      </c>
      <c r="F22" s="100">
        <v>0.13131099973621735</v>
      </c>
      <c r="G22" s="81">
        <v>0.40962868154937804</v>
      </c>
      <c r="H22" s="51">
        <v>3.5260930888575459E-2</v>
      </c>
      <c r="I22" s="51">
        <v>0.28317808854935261</v>
      </c>
      <c r="J22" s="51">
        <v>7.1932299012693934E-2</v>
      </c>
      <c r="K22" s="100">
        <v>0.2</v>
      </c>
      <c r="L22" s="100">
        <v>0</v>
      </c>
      <c r="M22" s="104">
        <v>0</v>
      </c>
      <c r="N22" s="100">
        <v>0.48</v>
      </c>
      <c r="O22" s="107">
        <v>0</v>
      </c>
      <c r="P22" s="107">
        <v>0</v>
      </c>
      <c r="Q22" s="107">
        <v>0.35</v>
      </c>
      <c r="R22" s="107">
        <v>0.17</v>
      </c>
      <c r="S22" s="81">
        <v>0.27</v>
      </c>
      <c r="T22" s="51">
        <v>0.73</v>
      </c>
      <c r="U22" s="100">
        <v>0</v>
      </c>
      <c r="V22" s="104">
        <v>0</v>
      </c>
      <c r="W22" s="106">
        <v>0.03</v>
      </c>
      <c r="Y22" s="144"/>
      <c r="AF22" s="4"/>
      <c r="AG22" s="54"/>
      <c r="AH22" s="4"/>
      <c r="AS22" s="4"/>
      <c r="AV22" s="5"/>
      <c r="AW22" s="5"/>
      <c r="AX22" s="5"/>
      <c r="AY22" s="5"/>
      <c r="BA22" s="5"/>
      <c r="BB22" s="5"/>
      <c r="BD22" s="4"/>
      <c r="BE22" s="4"/>
      <c r="BF22" s="4"/>
      <c r="BG22" s="4"/>
      <c r="BH22" s="4"/>
      <c r="BI22" s="4"/>
      <c r="BJ22" s="4"/>
      <c r="BL22" s="5"/>
      <c r="BM22" s="3"/>
      <c r="BN22" s="3"/>
      <c r="BO22" s="3"/>
      <c r="BP22" s="3"/>
      <c r="BQ22" s="3"/>
      <c r="BS22" s="4"/>
      <c r="BT22" s="4"/>
      <c r="BU22" s="4"/>
      <c r="BV22" s="4"/>
      <c r="BX22" s="5"/>
      <c r="BY22" s="5"/>
    </row>
    <row r="23" spans="1:84">
      <c r="A23" s="22" t="s">
        <v>39</v>
      </c>
      <c r="B23" s="102">
        <v>0.44329896907216498</v>
      </c>
      <c r="C23" s="100">
        <v>0.11082474226804122</v>
      </c>
      <c r="D23" s="99">
        <v>0.15</v>
      </c>
      <c r="E23" s="98">
        <v>0.05</v>
      </c>
      <c r="F23" s="100">
        <v>0.2458762886597938</v>
      </c>
      <c r="G23" s="81">
        <v>0.11692478234828906</v>
      </c>
      <c r="H23" s="51">
        <v>0</v>
      </c>
      <c r="I23" s="51">
        <v>0.69180496222737697</v>
      </c>
      <c r="J23" s="51">
        <v>1.2702554243339743E-3</v>
      </c>
      <c r="K23" s="100">
        <v>0.19</v>
      </c>
      <c r="L23" s="100">
        <v>0</v>
      </c>
      <c r="M23" s="104">
        <v>0</v>
      </c>
      <c r="N23" s="100">
        <v>0.42</v>
      </c>
      <c r="O23" s="107">
        <v>0</v>
      </c>
      <c r="P23" s="107">
        <v>0</v>
      </c>
      <c r="Q23" s="107">
        <v>0.375</v>
      </c>
      <c r="R23" s="107">
        <v>0.20499999999999999</v>
      </c>
      <c r="S23" s="81">
        <v>0.9</v>
      </c>
      <c r="T23" s="51">
        <v>0</v>
      </c>
      <c r="U23" s="100">
        <v>0</v>
      </c>
      <c r="V23" s="104">
        <v>9.9999999999999978E-2</v>
      </c>
      <c r="W23" s="106">
        <v>0.22</v>
      </c>
      <c r="Y23" s="144"/>
      <c r="AF23" s="4"/>
      <c r="AG23" s="54"/>
      <c r="AH23" s="4"/>
      <c r="AS23" s="4"/>
      <c r="AV23" s="5"/>
      <c r="AW23" s="5"/>
      <c r="AX23" s="5"/>
      <c r="AY23" s="5"/>
      <c r="BA23" s="5"/>
      <c r="BB23" s="5"/>
      <c r="BD23" s="4"/>
      <c r="BE23" s="4"/>
      <c r="BF23" s="4"/>
      <c r="BG23" s="4"/>
      <c r="BH23" s="4"/>
      <c r="BI23" s="4"/>
      <c r="BJ23" s="4"/>
      <c r="BL23" s="5"/>
      <c r="BM23" s="3"/>
      <c r="BN23" s="3"/>
      <c r="BO23" s="3"/>
      <c r="BP23" s="3"/>
      <c r="BQ23" s="3"/>
      <c r="BS23" s="4"/>
      <c r="BT23" s="4"/>
      <c r="BU23" s="4"/>
      <c r="BV23" s="4"/>
      <c r="BX23" s="5"/>
      <c r="BY23" s="5"/>
    </row>
    <row r="24" spans="1:84">
      <c r="A24" s="22" t="s">
        <v>38</v>
      </c>
      <c r="B24" s="102">
        <v>0.17199999999999999</v>
      </c>
      <c r="C24" s="100">
        <v>0.43</v>
      </c>
      <c r="D24" s="99">
        <v>0.15</v>
      </c>
      <c r="E24" s="98">
        <v>0.05</v>
      </c>
      <c r="F24" s="100">
        <v>0.19800000000000001</v>
      </c>
      <c r="G24" s="81">
        <v>0.53045107249352819</v>
      </c>
      <c r="H24" s="51">
        <v>0</v>
      </c>
      <c r="I24" s="51">
        <v>0.23516317496621283</v>
      </c>
      <c r="J24" s="51">
        <v>4.4385752540258977E-2</v>
      </c>
      <c r="K24" s="100">
        <v>0.19</v>
      </c>
      <c r="L24" s="100">
        <v>0</v>
      </c>
      <c r="M24" s="104">
        <v>0</v>
      </c>
      <c r="N24" s="100">
        <v>0</v>
      </c>
      <c r="O24" s="107">
        <v>0</v>
      </c>
      <c r="P24" s="107">
        <v>0</v>
      </c>
      <c r="Q24" s="107">
        <v>0.79500000000000004</v>
      </c>
      <c r="R24" s="107">
        <v>0.20499999999999999</v>
      </c>
      <c r="S24" s="81">
        <v>0.9</v>
      </c>
      <c r="T24" s="51">
        <v>0</v>
      </c>
      <c r="U24" s="100">
        <v>0</v>
      </c>
      <c r="V24" s="104">
        <v>9.9999999999999978E-2</v>
      </c>
      <c r="W24" s="106">
        <v>0.22</v>
      </c>
      <c r="Y24" s="144"/>
      <c r="AF24" s="4"/>
      <c r="AG24" s="54"/>
      <c r="AH24" s="4"/>
      <c r="AS24" s="4"/>
      <c r="AV24" s="5"/>
      <c r="AW24" s="5"/>
      <c r="AX24" s="5"/>
      <c r="AY24" s="5"/>
      <c r="BA24" s="5"/>
      <c r="BB24" s="5"/>
      <c r="BD24" s="4"/>
      <c r="BE24" s="4"/>
      <c r="BF24" s="4"/>
      <c r="BG24" s="4"/>
      <c r="BH24" s="4"/>
      <c r="BI24" s="4"/>
      <c r="BJ24" s="4"/>
      <c r="BL24" s="5"/>
      <c r="BM24" s="3"/>
      <c r="BN24" s="3"/>
      <c r="BO24" s="3"/>
      <c r="BP24" s="3"/>
      <c r="BQ24" s="3"/>
      <c r="BS24" s="4"/>
      <c r="BT24" s="4"/>
      <c r="BU24" s="4"/>
      <c r="BV24" s="4"/>
      <c r="BX24" s="5"/>
      <c r="BY24" s="5"/>
    </row>
    <row r="25" spans="1:84">
      <c r="A25" s="22" t="s">
        <v>37</v>
      </c>
      <c r="B25" s="102">
        <v>0.19535073409461662</v>
      </c>
      <c r="C25" s="100">
        <v>0.45581837955410542</v>
      </c>
      <c r="D25" s="99">
        <v>0.15</v>
      </c>
      <c r="E25" s="98">
        <v>0.05</v>
      </c>
      <c r="F25" s="100">
        <v>0.14883088635127789</v>
      </c>
      <c r="G25" s="81">
        <v>0</v>
      </c>
      <c r="H25" s="51">
        <v>9.1806858220435713E-3</v>
      </c>
      <c r="I25" s="51">
        <v>0</v>
      </c>
      <c r="J25" s="51">
        <v>0</v>
      </c>
      <c r="K25" s="100">
        <v>0.14000000000000001</v>
      </c>
      <c r="L25" s="100">
        <v>0.85081931417795642</v>
      </c>
      <c r="M25" s="104">
        <v>0</v>
      </c>
      <c r="N25" s="100">
        <v>0</v>
      </c>
      <c r="O25" s="107">
        <v>0</v>
      </c>
      <c r="P25" s="107">
        <v>0</v>
      </c>
      <c r="Q25" s="107">
        <v>0.79500000000000004</v>
      </c>
      <c r="R25" s="107">
        <v>0.20499999999999999</v>
      </c>
      <c r="S25" s="81">
        <v>0.9</v>
      </c>
      <c r="T25" s="51">
        <v>0</v>
      </c>
      <c r="U25" s="100">
        <v>0</v>
      </c>
      <c r="V25" s="104">
        <v>9.9999999999999978E-2</v>
      </c>
      <c r="W25" s="104">
        <v>0</v>
      </c>
      <c r="Y25" s="144"/>
      <c r="AF25" s="4"/>
      <c r="AG25" s="54"/>
      <c r="AH25" s="4"/>
      <c r="AS25" s="4"/>
      <c r="AV25" s="5"/>
      <c r="AW25" s="5"/>
      <c r="AX25" s="5"/>
      <c r="AY25" s="5"/>
      <c r="BA25" s="5"/>
      <c r="BB25" s="5"/>
      <c r="BD25" s="4"/>
      <c r="BE25" s="4"/>
      <c r="BF25" s="4"/>
      <c r="BG25" s="4"/>
      <c r="BH25" s="4"/>
      <c r="BI25" s="4"/>
      <c r="BJ25" s="4"/>
      <c r="BL25" s="5"/>
      <c r="BM25" s="3"/>
      <c r="BN25" s="3"/>
      <c r="BO25" s="3"/>
      <c r="BP25" s="3"/>
      <c r="BQ25" s="3"/>
      <c r="BS25" s="4"/>
      <c r="BT25" s="4"/>
      <c r="BU25" s="4"/>
      <c r="BV25" s="4"/>
      <c r="BX25" s="5"/>
      <c r="BY25" s="5"/>
    </row>
    <row r="26" spans="1:84">
      <c r="A26" s="22" t="s">
        <v>36</v>
      </c>
      <c r="B26" s="102">
        <v>0.39722222222222225</v>
      </c>
      <c r="C26" s="100">
        <v>0</v>
      </c>
      <c r="D26" s="99">
        <v>0.4</v>
      </c>
      <c r="E26" s="98">
        <v>0.20277777777777778</v>
      </c>
      <c r="F26" s="100">
        <v>0</v>
      </c>
      <c r="G26" s="81">
        <v>0</v>
      </c>
      <c r="H26" s="51">
        <v>0</v>
      </c>
      <c r="I26" s="51">
        <v>0</v>
      </c>
      <c r="J26" s="51">
        <v>1</v>
      </c>
      <c r="K26" s="100">
        <v>0</v>
      </c>
      <c r="L26" s="100">
        <v>0</v>
      </c>
      <c r="M26" s="104">
        <v>0</v>
      </c>
      <c r="N26" s="100" t="s">
        <v>106</v>
      </c>
      <c r="O26" s="107" t="s">
        <v>106</v>
      </c>
      <c r="P26" s="107" t="s">
        <v>106</v>
      </c>
      <c r="Q26" s="107" t="s">
        <v>106</v>
      </c>
      <c r="R26" s="107" t="s">
        <v>106</v>
      </c>
      <c r="S26" s="81" t="s">
        <v>106</v>
      </c>
      <c r="T26" s="51" t="s">
        <v>106</v>
      </c>
      <c r="U26" s="100" t="s">
        <v>106</v>
      </c>
      <c r="V26" s="104" t="s">
        <v>106</v>
      </c>
      <c r="W26" s="104" t="s">
        <v>106</v>
      </c>
      <c r="Y26" s="144"/>
      <c r="AF26" s="4"/>
      <c r="AG26" s="54"/>
      <c r="AH26" s="4"/>
      <c r="AP26" s="5"/>
      <c r="AS26" s="4"/>
      <c r="AV26" s="5"/>
      <c r="AW26" s="5"/>
      <c r="AX26" s="5"/>
      <c r="AY26" s="5"/>
      <c r="BA26" s="5"/>
      <c r="BB26" s="5"/>
      <c r="BD26" s="4"/>
      <c r="BE26" s="4"/>
      <c r="BF26" s="4"/>
      <c r="BG26" s="4"/>
      <c r="BH26" s="4"/>
      <c r="BI26" s="4"/>
      <c r="BJ26" s="4"/>
      <c r="BL26" s="5"/>
      <c r="BM26" s="3"/>
      <c r="BN26" s="3"/>
      <c r="BO26" s="3"/>
      <c r="BP26" s="3"/>
      <c r="BQ26" s="3"/>
      <c r="BS26" s="4"/>
      <c r="BT26" s="4"/>
      <c r="BU26" s="4"/>
      <c r="BV26" s="4"/>
    </row>
    <row r="27" spans="1:84">
      <c r="A27" s="12" t="s">
        <v>186</v>
      </c>
      <c r="B27" s="103">
        <f>B7</f>
        <v>0.28230574419645854</v>
      </c>
      <c r="C27" s="101">
        <f t="shared" ref="C27:W27" si="0">C7</f>
        <v>0.38077139533726828</v>
      </c>
      <c r="D27" s="101">
        <f t="shared" si="0"/>
        <v>0.15</v>
      </c>
      <c r="E27" s="101">
        <f t="shared" si="0"/>
        <v>0.05</v>
      </c>
      <c r="F27" s="105">
        <f t="shared" si="0"/>
        <v>0.13692286046627319</v>
      </c>
      <c r="G27" s="101">
        <f t="shared" si="0"/>
        <v>0.12252229641119609</v>
      </c>
      <c r="H27" s="101">
        <f t="shared" si="0"/>
        <v>9.1806858220435713E-3</v>
      </c>
      <c r="I27" s="101">
        <f t="shared" si="0"/>
        <v>0.72497212073931738</v>
      </c>
      <c r="J27" s="101">
        <f t="shared" si="0"/>
        <v>3.324897027442807E-3</v>
      </c>
      <c r="K27" s="101">
        <f t="shared" si="0"/>
        <v>0.14000000000000001</v>
      </c>
      <c r="L27" s="101">
        <f t="shared" si="0"/>
        <v>0</v>
      </c>
      <c r="M27" s="101">
        <f t="shared" si="0"/>
        <v>0</v>
      </c>
      <c r="N27" s="103">
        <f t="shared" si="0"/>
        <v>0.48</v>
      </c>
      <c r="O27" s="101">
        <f t="shared" si="0"/>
        <v>0.01</v>
      </c>
      <c r="P27" s="101">
        <f t="shared" si="0"/>
        <v>0.03</v>
      </c>
      <c r="Q27" s="101">
        <f t="shared" si="0"/>
        <v>0.26500000000000001</v>
      </c>
      <c r="R27" s="105">
        <f t="shared" si="0"/>
        <v>0.215</v>
      </c>
      <c r="S27" s="101">
        <f t="shared" si="0"/>
        <v>0.78</v>
      </c>
      <c r="T27" s="101">
        <f t="shared" si="0"/>
        <v>0.11219999999999999</v>
      </c>
      <c r="U27" s="101">
        <f t="shared" si="0"/>
        <v>0</v>
      </c>
      <c r="V27" s="101">
        <f t="shared" si="0"/>
        <v>0.10779999999999998</v>
      </c>
      <c r="W27" s="155">
        <f t="shared" si="0"/>
        <v>2.5000000000000001E-2</v>
      </c>
      <c r="Y27" s="144"/>
      <c r="AF27" s="4"/>
      <c r="AG27" s="54"/>
      <c r="AH27" s="4"/>
      <c r="AP27" s="5"/>
      <c r="AS27" s="4"/>
      <c r="AV27" s="5"/>
      <c r="AW27" s="5"/>
      <c r="AX27" s="5"/>
      <c r="AY27" s="5"/>
      <c r="BA27" s="5"/>
      <c r="BB27" s="5"/>
      <c r="BD27" s="4"/>
      <c r="BE27" s="4"/>
      <c r="BF27" s="4"/>
      <c r="BG27" s="4"/>
      <c r="BH27" s="4"/>
      <c r="BI27" s="4"/>
      <c r="BJ27" s="4"/>
      <c r="BL27" s="5"/>
      <c r="BM27" s="3"/>
      <c r="BN27" s="3"/>
      <c r="BO27" s="3"/>
      <c r="BP27" s="3"/>
      <c r="BQ27" s="3"/>
      <c r="BS27" s="4"/>
      <c r="BT27" s="4"/>
      <c r="BU27" s="4"/>
      <c r="BV27" s="4"/>
    </row>
    <row r="28" spans="1:84">
      <c r="H28" s="4"/>
      <c r="I28" s="7"/>
      <c r="J28" s="7"/>
      <c r="AF28" s="4"/>
      <c r="AG28" s="4"/>
      <c r="AH28" s="4"/>
      <c r="AI28" s="4"/>
      <c r="AJ28" s="4"/>
      <c r="AK28" s="4"/>
      <c r="AL28" s="4"/>
      <c r="AM28" s="4"/>
      <c r="AN28" s="4"/>
      <c r="AP28" s="4"/>
      <c r="AX28" s="3"/>
      <c r="BP28" s="4"/>
      <c r="BU28" s="3"/>
      <c r="CB28" s="4"/>
      <c r="CC28" s="4"/>
    </row>
    <row r="29" spans="1:84" ht="15" customHeight="1">
      <c r="A29" s="11"/>
      <c r="B29" s="249" t="s">
        <v>89</v>
      </c>
      <c r="C29" s="250"/>
      <c r="D29" s="251"/>
      <c r="F29" s="67" t="s">
        <v>72</v>
      </c>
      <c r="G29" s="66"/>
      <c r="H29" s="66"/>
      <c r="I29" s="66"/>
      <c r="J29" s="66"/>
      <c r="K29" s="65"/>
      <c r="M29" s="67" t="s">
        <v>30</v>
      </c>
      <c r="N29" s="66"/>
      <c r="O29" s="66"/>
      <c r="P29" s="66"/>
      <c r="Q29" s="66"/>
      <c r="R29" s="66"/>
      <c r="S29" s="66"/>
      <c r="T29" s="66"/>
      <c r="U29" s="66"/>
      <c r="V29" s="66"/>
      <c r="W29" s="65"/>
      <c r="X29" s="240"/>
      <c r="AI29" s="4"/>
      <c r="AJ29" s="4"/>
      <c r="AK29" s="4"/>
      <c r="AL29" s="4"/>
      <c r="AM29" s="4"/>
      <c r="AN29" s="4"/>
      <c r="AO29" s="4"/>
      <c r="AP29" s="4"/>
      <c r="AQ29" s="4"/>
      <c r="AS29" s="4"/>
      <c r="BA29" s="3"/>
      <c r="BS29" s="4"/>
      <c r="BX29" s="3"/>
      <c r="CE29" s="4"/>
      <c r="CF29" s="4"/>
    </row>
    <row r="30" spans="1:84" ht="30.75" customHeight="1">
      <c r="A30" s="22"/>
      <c r="B30" s="36" t="s">
        <v>68</v>
      </c>
      <c r="C30" s="37" t="s">
        <v>67</v>
      </c>
      <c r="D30" s="37" t="s">
        <v>193</v>
      </c>
      <c r="F30" s="70" t="s">
        <v>64</v>
      </c>
      <c r="G30" s="35" t="s">
        <v>63</v>
      </c>
      <c r="H30" s="35" t="s">
        <v>181</v>
      </c>
      <c r="I30" s="35" t="s">
        <v>182</v>
      </c>
      <c r="J30" s="35" t="s">
        <v>61</v>
      </c>
      <c r="K30" s="34" t="s">
        <v>62</v>
      </c>
      <c r="M30" s="36" t="s">
        <v>3</v>
      </c>
      <c r="N30" s="35" t="s">
        <v>202</v>
      </c>
      <c r="O30" s="35" t="s">
        <v>2</v>
      </c>
      <c r="P30" s="35" t="s">
        <v>65</v>
      </c>
      <c r="Q30" s="35" t="s">
        <v>19</v>
      </c>
      <c r="R30" s="35" t="s">
        <v>16</v>
      </c>
      <c r="S30" s="35" t="s">
        <v>21</v>
      </c>
      <c r="T30" s="35" t="s">
        <v>205</v>
      </c>
      <c r="U30" s="35" t="s">
        <v>203</v>
      </c>
      <c r="V30" s="267" t="s">
        <v>0</v>
      </c>
      <c r="W30" s="268"/>
      <c r="X30" s="240"/>
      <c r="Y30" s="8"/>
      <c r="AI30" s="4"/>
      <c r="AJ30" s="4"/>
      <c r="AK30" s="4"/>
      <c r="AL30" s="4"/>
      <c r="AM30" s="4"/>
      <c r="AN30" s="4"/>
      <c r="AO30" s="4"/>
      <c r="AP30" s="4"/>
      <c r="AQ30" s="4"/>
      <c r="AS30" s="4"/>
      <c r="BA30" s="3"/>
      <c r="BS30" s="4"/>
      <c r="BX30" s="3"/>
      <c r="CE30" s="4"/>
      <c r="CF30" s="4"/>
    </row>
    <row r="31" spans="1:84">
      <c r="A31" s="30" t="s">
        <v>13</v>
      </c>
      <c r="B31" s="30" t="s">
        <v>95</v>
      </c>
      <c r="C31" s="29" t="s">
        <v>121</v>
      </c>
      <c r="D31" s="138" t="s">
        <v>95</v>
      </c>
      <c r="F31" s="252" t="s">
        <v>10</v>
      </c>
      <c r="G31" s="253"/>
      <c r="H31" s="253"/>
      <c r="I31" s="253"/>
      <c r="J31" s="253"/>
      <c r="K31" s="172"/>
      <c r="M31" s="252" t="s">
        <v>10</v>
      </c>
      <c r="N31" s="253"/>
      <c r="O31" s="253"/>
      <c r="P31" s="253"/>
      <c r="Q31" s="253"/>
      <c r="R31" s="253"/>
      <c r="S31" s="253"/>
      <c r="T31" s="253"/>
      <c r="U31" s="253"/>
      <c r="V31" s="253"/>
      <c r="W31" s="254"/>
      <c r="AI31" s="4"/>
      <c r="AJ31" s="4"/>
      <c r="AK31" s="4"/>
      <c r="AL31" s="4"/>
      <c r="AM31" s="4"/>
      <c r="AN31" s="4"/>
      <c r="AO31" s="4"/>
      <c r="AP31" s="4"/>
      <c r="AQ31" s="4"/>
      <c r="AS31" s="4"/>
      <c r="BA31" s="3"/>
      <c r="BS31" s="4"/>
      <c r="BX31" s="3"/>
      <c r="CE31" s="4"/>
      <c r="CF31" s="4"/>
    </row>
    <row r="32" spans="1:84">
      <c r="A32" s="12" t="s">
        <v>9</v>
      </c>
      <c r="B32" s="61" t="s">
        <v>198</v>
      </c>
      <c r="C32" s="60" t="s">
        <v>56</v>
      </c>
      <c r="D32" s="61" t="s">
        <v>198</v>
      </c>
      <c r="F32" s="255" t="s">
        <v>198</v>
      </c>
      <c r="G32" s="256"/>
      <c r="H32" s="256"/>
      <c r="I32" s="256"/>
      <c r="J32" s="256"/>
      <c r="K32" s="154"/>
      <c r="M32" s="255" t="s">
        <v>198</v>
      </c>
      <c r="N32" s="256"/>
      <c r="O32" s="256"/>
      <c r="P32" s="256"/>
      <c r="Q32" s="256"/>
      <c r="R32" s="256"/>
      <c r="S32" s="256"/>
      <c r="T32" s="256"/>
      <c r="U32" s="256"/>
      <c r="V32" s="256"/>
      <c r="W32" s="257"/>
      <c r="X32" s="74"/>
      <c r="AI32" s="4"/>
      <c r="AJ32" s="4"/>
      <c r="AK32" s="4"/>
      <c r="AL32" s="4"/>
      <c r="AM32" s="4"/>
      <c r="AN32" s="4"/>
      <c r="AO32" s="4"/>
      <c r="AP32" s="4"/>
      <c r="AQ32" s="4"/>
      <c r="AS32" s="4"/>
      <c r="BA32" s="3"/>
      <c r="BS32" s="4"/>
      <c r="BX32" s="3"/>
      <c r="CE32" s="4"/>
      <c r="CF32" s="4"/>
    </row>
    <row r="33" spans="1:84" ht="11.25" customHeight="1">
      <c r="A33" s="58" t="s">
        <v>55</v>
      </c>
      <c r="B33" s="55">
        <v>5.8259999999999996</v>
      </c>
      <c r="C33" s="55">
        <v>2.0297930041215317</v>
      </c>
      <c r="D33" s="174">
        <v>-5.7228374999999998</v>
      </c>
      <c r="E33" s="175"/>
      <c r="F33" s="176">
        <f t="shared" ref="F33:F52" si="1">G33/B7</f>
        <v>8.2445612526406311</v>
      </c>
      <c r="G33" s="85">
        <f>$B33*Cover!$C16*Cover!$D16</f>
        <v>2.3274869999999996</v>
      </c>
      <c r="H33" s="177">
        <f t="shared" ref="H33:H52" si="2">$F33*C7</f>
        <v>3.1392930921115494</v>
      </c>
      <c r="I33" s="177">
        <f t="shared" ref="I33:I52" si="3">$F33*D7</f>
        <v>1.2366841878960946</v>
      </c>
      <c r="J33" s="177">
        <f t="shared" ref="J33:K52" si="4">$F33*E7</f>
        <v>0.4122280626320316</v>
      </c>
      <c r="K33" s="178">
        <f>$F33*F7</f>
        <v>1.1288689100009557</v>
      </c>
      <c r="L33" s="174"/>
      <c r="M33" s="179">
        <f t="shared" ref="M33:M51" si="5">(G33-D33)*(G7+I7*S7)*(1-W7)</f>
        <v>5.4001619962006924</v>
      </c>
      <c r="N33" s="162">
        <f t="shared" ref="N33:N51" si="6">H33*N7+(G33-D33)*(I7*T7)</f>
        <v>2.1616891488239491</v>
      </c>
      <c r="O33" s="174">
        <f t="shared" ref="O33:O51" si="7">(G33-D33)*(J7)</f>
        <v>2.6766499999999995E-2</v>
      </c>
      <c r="P33" s="162">
        <f t="shared" ref="P33:P51" si="8">(G33-D33)*(K7+I7*V7+(G7+I7*S7)*W7)+K33+H33*R7</f>
        <v>3.6984769639938375</v>
      </c>
      <c r="Q33" s="163">
        <f t="shared" ref="Q33:Q51" si="9">H33*Q7+I33</f>
        <v>2.0685968573056552</v>
      </c>
      <c r="R33" s="163">
        <f t="shared" ref="R33:R51" si="10">H33*O7+(G33-D33)*L7</f>
        <v>3.1392930921115496E-2</v>
      </c>
      <c r="S33" s="162">
        <f t="shared" ref="S33:S51" si="11">H33*P7+(G33-D33)*I7*U7+(G33-D33)*M7</f>
        <v>9.4178792763346481E-2</v>
      </c>
      <c r="T33" s="174">
        <f t="shared" ref="T33:T52" si="12">(G33-D33)*H7</f>
        <v>7.3907499999999987E-2</v>
      </c>
      <c r="U33" s="163">
        <f>J33</f>
        <v>0.4122280626320316</v>
      </c>
      <c r="V33" s="241">
        <f t="shared" ref="V33:V53" si="13">SUM(M33:U33)+D33</f>
        <v>8.2445612526406293</v>
      </c>
      <c r="W33" s="242"/>
      <c r="X33" s="6"/>
      <c r="Y33" s="4"/>
      <c r="AI33" s="4"/>
      <c r="AJ33" s="4"/>
      <c r="AK33" s="4"/>
      <c r="AL33" s="4"/>
      <c r="AM33" s="4"/>
      <c r="AN33" s="4"/>
      <c r="AO33" s="4"/>
      <c r="AP33" s="4"/>
      <c r="AQ33" s="4"/>
      <c r="AS33" s="4"/>
      <c r="BA33" s="3"/>
      <c r="BS33" s="4"/>
      <c r="BX33" s="3"/>
      <c r="CE33" s="4"/>
      <c r="CF33" s="4"/>
    </row>
    <row r="34" spans="1:84">
      <c r="A34" s="20" t="s">
        <v>54</v>
      </c>
      <c r="B34" s="55">
        <v>11.505000000000001</v>
      </c>
      <c r="C34" s="55">
        <v>1.9990402921569577</v>
      </c>
      <c r="D34" s="174">
        <v>-3.2562816000000003</v>
      </c>
      <c r="E34" s="175"/>
      <c r="F34" s="176">
        <f t="shared" si="1"/>
        <v>35.120484626464687</v>
      </c>
      <c r="G34" s="85">
        <f>$B34*Cover!$C17*Cover!$D17</f>
        <v>4.8597120000000009</v>
      </c>
      <c r="H34" s="177">
        <f t="shared" si="2"/>
        <v>14.560023071599762</v>
      </c>
      <c r="I34" s="177">
        <f t="shared" si="3"/>
        <v>5.2680726939697031</v>
      </c>
      <c r="J34" s="177">
        <f t="shared" si="4"/>
        <v>1.7560242313232344</v>
      </c>
      <c r="K34" s="178">
        <f t="shared" si="4"/>
        <v>8.6766526295719864</v>
      </c>
      <c r="L34" s="174"/>
      <c r="M34" s="179">
        <f t="shared" si="5"/>
        <v>6.3435050825431238</v>
      </c>
      <c r="N34" s="162">
        <f t="shared" si="6"/>
        <v>6.9932380491604498</v>
      </c>
      <c r="O34" s="174">
        <f t="shared" si="7"/>
        <v>0.28849920000000007</v>
      </c>
      <c r="P34" s="162">
        <f t="shared" si="8"/>
        <v>13.221791305667246</v>
      </c>
      <c r="Q34" s="163">
        <f t="shared" si="9"/>
        <v>9.0172786349066421</v>
      </c>
      <c r="R34" s="163">
        <f t="shared" si="10"/>
        <v>0.14560023071599762</v>
      </c>
      <c r="S34" s="162">
        <f t="shared" si="11"/>
        <v>0.43680069214799283</v>
      </c>
      <c r="T34" s="174">
        <f t="shared" si="12"/>
        <v>0.17402880000000001</v>
      </c>
      <c r="U34" s="163">
        <f t="shared" ref="U34:U52" si="14">J34</f>
        <v>1.7560242313232344</v>
      </c>
      <c r="V34" s="241">
        <f t="shared" si="13"/>
        <v>35.12048462646468</v>
      </c>
      <c r="W34" s="242"/>
      <c r="X34" s="6"/>
      <c r="Y34" s="4"/>
      <c r="AI34" s="4"/>
      <c r="AJ34" s="4"/>
      <c r="AK34" s="4"/>
      <c r="AL34" s="4"/>
      <c r="AM34" s="4"/>
      <c r="AN34" s="4"/>
      <c r="AO34" s="4"/>
      <c r="AP34" s="4"/>
      <c r="AQ34" s="4"/>
      <c r="AS34" s="4"/>
      <c r="BA34" s="3"/>
      <c r="BS34" s="4"/>
      <c r="BX34" s="3"/>
      <c r="CE34" s="4"/>
      <c r="CF34" s="4"/>
    </row>
    <row r="35" spans="1:84">
      <c r="A35" s="22" t="s">
        <v>53</v>
      </c>
      <c r="B35" s="55">
        <v>2.1469999999999998</v>
      </c>
      <c r="C35" s="55">
        <v>1.6712366221048847</v>
      </c>
      <c r="D35" s="174">
        <v>-0.27845149999999991</v>
      </c>
      <c r="E35" s="175"/>
      <c r="F35" s="176">
        <f t="shared" si="1"/>
        <v>3.0592309995625744</v>
      </c>
      <c r="G35" s="85">
        <f>$B35*Cover!$C18*Cover!$D18</f>
        <v>0.85772649999999984</v>
      </c>
      <c r="H35" s="177">
        <f t="shared" si="2"/>
        <v>1.2173949639768729</v>
      </c>
      <c r="I35" s="177">
        <f t="shared" si="3"/>
        <v>0.45888464993438616</v>
      </c>
      <c r="J35" s="177">
        <f t="shared" si="4"/>
        <v>0.15296154997812872</v>
      </c>
      <c r="K35" s="178">
        <f t="shared" si="4"/>
        <v>0.37226333567318692</v>
      </c>
      <c r="L35" s="174"/>
      <c r="M35" s="179">
        <f t="shared" si="5"/>
        <v>0.4851808516054732</v>
      </c>
      <c r="N35" s="162">
        <f t="shared" si="6"/>
        <v>0.97634160707307704</v>
      </c>
      <c r="O35" s="174">
        <f t="shared" si="7"/>
        <v>3.1959999999999992E-3</v>
      </c>
      <c r="P35" s="162">
        <f t="shared" si="8"/>
        <v>0.83688942731879401</v>
      </c>
      <c r="Q35" s="163">
        <f t="shared" si="9"/>
        <v>0.79366826502802623</v>
      </c>
      <c r="R35" s="163">
        <f t="shared" si="10"/>
        <v>1.2173949639768729E-2</v>
      </c>
      <c r="S35" s="162">
        <f t="shared" si="11"/>
        <v>3.6521848919306182E-2</v>
      </c>
      <c r="T35" s="174">
        <f t="shared" si="12"/>
        <v>4.0748999999999987E-2</v>
      </c>
      <c r="U35" s="163">
        <f t="shared" si="14"/>
        <v>0.15296154997812872</v>
      </c>
      <c r="V35" s="241">
        <f t="shared" si="13"/>
        <v>3.0592309995625735</v>
      </c>
      <c r="W35" s="242"/>
      <c r="X35" s="6"/>
      <c r="Y35" s="4"/>
      <c r="AI35" s="4"/>
      <c r="AJ35" s="4"/>
      <c r="AK35" s="4"/>
      <c r="AL35" s="4"/>
      <c r="AM35" s="4"/>
      <c r="AN35" s="4"/>
      <c r="AO35" s="4"/>
      <c r="AP35" s="4"/>
      <c r="AQ35" s="4"/>
      <c r="AS35" s="4"/>
      <c r="BA35" s="3"/>
      <c r="BS35" s="4"/>
      <c r="BX35" s="3"/>
      <c r="CE35" s="4"/>
      <c r="CF35" s="4"/>
    </row>
    <row r="36" spans="1:84">
      <c r="A36" s="22" t="s">
        <v>52</v>
      </c>
      <c r="B36" s="55">
        <v>49.741</v>
      </c>
      <c r="C36" s="55">
        <v>1.8213271702541698</v>
      </c>
      <c r="D36" s="174">
        <v>0.34739040000000021</v>
      </c>
      <c r="E36" s="175"/>
      <c r="F36" s="176">
        <f t="shared" si="1"/>
        <v>71.383448700609364</v>
      </c>
      <c r="G36" s="85">
        <f>$B36*Cover!$C19*Cover!$D19</f>
        <v>20.4733956</v>
      </c>
      <c r="H36" s="177">
        <f t="shared" si="2"/>
        <v>25.16095402202243</v>
      </c>
      <c r="I36" s="177">
        <f t="shared" si="3"/>
        <v>10.707517305091404</v>
      </c>
      <c r="J36" s="177">
        <f t="shared" si="4"/>
        <v>3.5691724350304685</v>
      </c>
      <c r="K36" s="178">
        <f t="shared" si="4"/>
        <v>11.472409338465056</v>
      </c>
      <c r="L36" s="174"/>
      <c r="M36" s="179">
        <f t="shared" si="5"/>
        <v>10.037507523786143</v>
      </c>
      <c r="N36" s="162">
        <f t="shared" si="6"/>
        <v>14.717285052104346</v>
      </c>
      <c r="O36" s="174">
        <f t="shared" si="7"/>
        <v>4.4617439999999995</v>
      </c>
      <c r="P36" s="162">
        <f t="shared" si="8"/>
        <v>21.012663407446944</v>
      </c>
      <c r="Q36" s="163">
        <f t="shared" si="9"/>
        <v>15.488098569275664</v>
      </c>
      <c r="R36" s="163">
        <f t="shared" si="10"/>
        <v>0.2516095402202243</v>
      </c>
      <c r="S36" s="162">
        <f t="shared" si="11"/>
        <v>1.2069765727455659</v>
      </c>
      <c r="T36" s="174">
        <f t="shared" si="12"/>
        <v>0.29100119999999996</v>
      </c>
      <c r="U36" s="163">
        <f t="shared" si="14"/>
        <v>3.5691724350304685</v>
      </c>
      <c r="V36" s="241">
        <f t="shared" si="13"/>
        <v>71.38344870060935</v>
      </c>
      <c r="W36" s="242"/>
      <c r="X36" s="6"/>
      <c r="Y36" s="4"/>
      <c r="AI36" s="4"/>
      <c r="AJ36" s="4"/>
      <c r="AK36" s="4"/>
      <c r="AL36" s="4"/>
      <c r="AM36" s="4"/>
      <c r="AN36" s="4"/>
      <c r="AO36" s="4"/>
      <c r="AP36" s="4"/>
      <c r="AQ36" s="4"/>
      <c r="AS36" s="4"/>
      <c r="BA36" s="3"/>
      <c r="BS36" s="4"/>
      <c r="BX36" s="3"/>
      <c r="CE36" s="4"/>
      <c r="CF36" s="4"/>
    </row>
    <row r="37" spans="1:84">
      <c r="A37" s="22" t="s">
        <v>51</v>
      </c>
      <c r="B37" s="55">
        <v>2E-3</v>
      </c>
      <c r="C37" s="55">
        <v>0.58840835539864667</v>
      </c>
      <c r="D37" s="174">
        <v>-1.1984999999999999E-3</v>
      </c>
      <c r="E37" s="175"/>
      <c r="F37" s="176">
        <f t="shared" si="1"/>
        <v>3.3110283007614059E-3</v>
      </c>
      <c r="G37" s="85">
        <f>$B37*Cover!$C20*Cover!$D20</f>
        <v>7.9899999999999991E-4</v>
      </c>
      <c r="H37" s="177">
        <f t="shared" si="2"/>
        <v>1.337263497266545E-3</v>
      </c>
      <c r="I37" s="177">
        <f t="shared" si="3"/>
        <v>4.9665424511421085E-4</v>
      </c>
      <c r="J37" s="177">
        <f t="shared" si="4"/>
        <v>1.6555141503807032E-4</v>
      </c>
      <c r="K37" s="178">
        <f t="shared" si="4"/>
        <v>5.1255914334258021E-4</v>
      </c>
      <c r="L37" s="174"/>
      <c r="M37" s="179">
        <f t="shared" si="5"/>
        <v>1.37402646189759E-3</v>
      </c>
      <c r="N37" s="162">
        <f t="shared" si="6"/>
        <v>7.7149515663974878E-4</v>
      </c>
      <c r="O37" s="174">
        <f t="shared" si="7"/>
        <v>0</v>
      </c>
      <c r="P37" s="162">
        <f t="shared" si="8"/>
        <v>1.280563020432824E-3</v>
      </c>
      <c r="Q37" s="163">
        <f t="shared" si="9"/>
        <v>8.6440170686251068E-4</v>
      </c>
      <c r="R37" s="163">
        <f t="shared" si="10"/>
        <v>1.3372634972665451E-5</v>
      </c>
      <c r="S37" s="162">
        <f t="shared" si="11"/>
        <v>4.0117904917996346E-5</v>
      </c>
      <c r="T37" s="174">
        <f t="shared" si="12"/>
        <v>0</v>
      </c>
      <c r="U37" s="163">
        <f t="shared" si="14"/>
        <v>1.6555141503807032E-4</v>
      </c>
      <c r="V37" s="241">
        <f t="shared" si="13"/>
        <v>3.3110283007614059E-3</v>
      </c>
      <c r="W37" s="242"/>
      <c r="X37" s="6"/>
      <c r="Y37" s="4"/>
      <c r="AI37" s="4"/>
      <c r="AJ37" s="4"/>
      <c r="AK37" s="4"/>
      <c r="AL37" s="4"/>
      <c r="AM37" s="4"/>
      <c r="AN37" s="4"/>
      <c r="AO37" s="4"/>
      <c r="AP37" s="4"/>
      <c r="AQ37" s="4"/>
      <c r="AS37" s="4"/>
      <c r="BA37" s="3"/>
      <c r="BS37" s="4"/>
      <c r="BX37" s="3"/>
      <c r="CE37" s="4"/>
      <c r="CF37" s="4"/>
    </row>
    <row r="38" spans="1:84">
      <c r="A38" s="22" t="s">
        <v>50</v>
      </c>
      <c r="B38" s="55">
        <v>8.4000000000000005E-2</v>
      </c>
      <c r="C38" s="55">
        <v>1.4570812089996346</v>
      </c>
      <c r="D38" s="174">
        <v>-2.3969999999999998E-2</v>
      </c>
      <c r="E38" s="175"/>
      <c r="F38" s="176">
        <f t="shared" si="1"/>
        <v>0.12403756507138557</v>
      </c>
      <c r="G38" s="85">
        <f>$B38*Cover!$C21*Cover!$D21</f>
        <v>3.3557999999999998E-2</v>
      </c>
      <c r="H38" s="177">
        <f t="shared" si="2"/>
        <v>4.5999426086431761E-2</v>
      </c>
      <c r="I38" s="177">
        <f t="shared" si="3"/>
        <v>1.8605634760707833E-2</v>
      </c>
      <c r="J38" s="177">
        <f t="shared" si="4"/>
        <v>6.2018782535692785E-3</v>
      </c>
      <c r="K38" s="178">
        <f t="shared" si="4"/>
        <v>1.9672625970676694E-2</v>
      </c>
      <c r="L38" s="174"/>
      <c r="M38" s="179">
        <f t="shared" si="5"/>
        <v>3.4108363184999997E-2</v>
      </c>
      <c r="N38" s="162">
        <f t="shared" si="6"/>
        <v>2.3803464749487243E-2</v>
      </c>
      <c r="O38" s="174">
        <f t="shared" si="7"/>
        <v>7.5905E-3</v>
      </c>
      <c r="P38" s="162">
        <f t="shared" si="8"/>
        <v>4.0411404905395201E-2</v>
      </c>
      <c r="Q38" s="163">
        <f t="shared" si="9"/>
        <v>3.125547693447657E-2</v>
      </c>
      <c r="R38" s="163">
        <f t="shared" si="10"/>
        <v>4.5999426086431759E-4</v>
      </c>
      <c r="S38" s="162">
        <f t="shared" si="11"/>
        <v>1.3799827825929528E-3</v>
      </c>
      <c r="T38" s="174">
        <f t="shared" si="12"/>
        <v>2.7964999999999999E-3</v>
      </c>
      <c r="U38" s="163">
        <f t="shared" si="14"/>
        <v>6.2018782535692785E-3</v>
      </c>
      <c r="V38" s="241">
        <f t="shared" si="13"/>
        <v>0.12403756507138558</v>
      </c>
      <c r="W38" s="242"/>
      <c r="X38" s="6"/>
      <c r="Y38" s="4"/>
      <c r="AI38" s="4"/>
      <c r="AJ38" s="4"/>
      <c r="AK38" s="4"/>
      <c r="AL38" s="4"/>
      <c r="AM38" s="4"/>
      <c r="AN38" s="4"/>
      <c r="AO38" s="4"/>
      <c r="AP38" s="4"/>
      <c r="AQ38" s="4"/>
      <c r="AS38" s="4"/>
      <c r="BA38" s="3"/>
      <c r="BS38" s="4"/>
      <c r="BX38" s="3"/>
      <c r="CE38" s="4"/>
      <c r="CF38" s="4"/>
    </row>
    <row r="39" spans="1:84">
      <c r="A39" s="22" t="s">
        <v>49</v>
      </c>
      <c r="B39" s="55">
        <v>14.08</v>
      </c>
      <c r="C39" s="55">
        <v>0.77356001941935315</v>
      </c>
      <c r="D39" s="174">
        <v>-1.030656</v>
      </c>
      <c r="E39" s="175"/>
      <c r="F39" s="176">
        <f t="shared" si="1"/>
        <v>24.867346151630692</v>
      </c>
      <c r="G39" s="85">
        <f>$B39*Cover!$C22*Cover!$D22</f>
        <v>5.9473919999999998</v>
      </c>
      <c r="H39" s="177">
        <f t="shared" si="2"/>
        <v>10.103877410495905</v>
      </c>
      <c r="I39" s="177">
        <f t="shared" si="3"/>
        <v>3.7301019227446037</v>
      </c>
      <c r="J39" s="177">
        <f t="shared" si="4"/>
        <v>1.2433673075815346</v>
      </c>
      <c r="K39" s="178">
        <f t="shared" si="4"/>
        <v>3.842607510808647</v>
      </c>
      <c r="L39" s="174"/>
      <c r="M39" s="179">
        <f t="shared" si="5"/>
        <v>4.3890668422316486</v>
      </c>
      <c r="N39" s="162">
        <f t="shared" si="6"/>
        <v>5.0796021072151696</v>
      </c>
      <c r="O39" s="174">
        <f t="shared" si="7"/>
        <v>0.8135424</v>
      </c>
      <c r="P39" s="162">
        <f t="shared" si="8"/>
        <v>7.3206305875515216</v>
      </c>
      <c r="Q39" s="163">
        <f t="shared" si="9"/>
        <v>6.5086682106309777</v>
      </c>
      <c r="R39" s="163">
        <f t="shared" si="10"/>
        <v>0.10103877410495905</v>
      </c>
      <c r="S39" s="162">
        <f t="shared" si="11"/>
        <v>0.30311632231487712</v>
      </c>
      <c r="T39" s="174">
        <f t="shared" si="12"/>
        <v>0.13896959999999997</v>
      </c>
      <c r="U39" s="163">
        <f t="shared" si="14"/>
        <v>1.2433673075815346</v>
      </c>
      <c r="V39" s="241">
        <f t="shared" si="13"/>
        <v>24.867346151630692</v>
      </c>
      <c r="W39" s="242"/>
      <c r="X39" s="6"/>
      <c r="Y39" s="4"/>
      <c r="AI39" s="4"/>
      <c r="AJ39" s="4"/>
      <c r="AK39" s="4"/>
      <c r="AL39" s="4"/>
      <c r="AM39" s="4"/>
      <c r="AN39" s="4"/>
      <c r="AO39" s="4"/>
      <c r="AP39" s="4"/>
      <c r="AQ39" s="4"/>
      <c r="AS39" s="4"/>
      <c r="BA39" s="3"/>
      <c r="BS39" s="4"/>
      <c r="BX39" s="3"/>
      <c r="CE39" s="4"/>
      <c r="CF39" s="4"/>
    </row>
    <row r="40" spans="1:84">
      <c r="A40" s="22" t="s">
        <v>48</v>
      </c>
      <c r="B40" s="55">
        <v>16.983000000000001</v>
      </c>
      <c r="C40" s="55">
        <v>0.95693012952873591</v>
      </c>
      <c r="D40" s="174">
        <v>-1.4302464000000008</v>
      </c>
      <c r="E40" s="175"/>
      <c r="F40" s="176">
        <f t="shared" si="1"/>
        <v>29.175918878900383</v>
      </c>
      <c r="G40" s="85">
        <f>$B40*Cover!$C23*Cover!$D23</f>
        <v>7.1736192000000001</v>
      </c>
      <c r="H40" s="177">
        <f t="shared" si="2"/>
        <v>11.633290653945316</v>
      </c>
      <c r="I40" s="177">
        <f t="shared" si="3"/>
        <v>4.3763878318350571</v>
      </c>
      <c r="J40" s="177">
        <f t="shared" si="4"/>
        <v>1.4587959439450193</v>
      </c>
      <c r="K40" s="178">
        <f t="shared" si="4"/>
        <v>4.5338252491749911</v>
      </c>
      <c r="L40" s="174"/>
      <c r="M40" s="179">
        <f t="shared" si="5"/>
        <v>5.1798479679147738</v>
      </c>
      <c r="N40" s="162">
        <f t="shared" si="6"/>
        <v>6.081610563973542</v>
      </c>
      <c r="O40" s="174">
        <f t="shared" si="7"/>
        <v>0.74215680000000006</v>
      </c>
      <c r="P40" s="162">
        <f t="shared" si="8"/>
        <v>8.9432124152392181</v>
      </c>
      <c r="Q40" s="163">
        <f t="shared" si="9"/>
        <v>7.5755427616700199</v>
      </c>
      <c r="R40" s="163">
        <f t="shared" si="10"/>
        <v>0.11633290653945316</v>
      </c>
      <c r="S40" s="162">
        <f t="shared" si="11"/>
        <v>0.34899871961835949</v>
      </c>
      <c r="T40" s="174">
        <f t="shared" si="12"/>
        <v>0.15966720000000001</v>
      </c>
      <c r="U40" s="163">
        <f t="shared" si="14"/>
        <v>1.4587959439450193</v>
      </c>
      <c r="V40" s="241">
        <f t="shared" si="13"/>
        <v>29.17591887890039</v>
      </c>
      <c r="W40" s="242"/>
      <c r="X40" s="6"/>
      <c r="Y40" s="4"/>
      <c r="AI40" s="4"/>
      <c r="AJ40" s="4"/>
      <c r="AK40" s="4"/>
      <c r="AL40" s="4"/>
      <c r="AM40" s="4"/>
      <c r="AN40" s="4"/>
      <c r="AO40" s="4"/>
      <c r="AP40" s="4"/>
      <c r="AQ40" s="4"/>
      <c r="AS40" s="4"/>
      <c r="BA40" s="3"/>
      <c r="BS40" s="4"/>
      <c r="BX40" s="3"/>
      <c r="CE40" s="4"/>
      <c r="CF40" s="4"/>
    </row>
    <row r="41" spans="1:84">
      <c r="A41" s="22" t="s">
        <v>47</v>
      </c>
      <c r="B41" s="55">
        <v>4.2960000000000003</v>
      </c>
      <c r="C41" s="55">
        <v>1.3537213759613917</v>
      </c>
      <c r="D41" s="174">
        <v>0.17427600000000007</v>
      </c>
      <c r="E41" s="175"/>
      <c r="F41" s="176">
        <f t="shared" si="1"/>
        <v>7.0526695525831142</v>
      </c>
      <c r="G41" s="85">
        <f>$B41*Cover!$C24*Cover!$D24</f>
        <v>1.8172080000000002</v>
      </c>
      <c r="H41" s="177">
        <f t="shared" si="2"/>
        <v>2.7181671125526998</v>
      </c>
      <c r="I41" s="177">
        <f t="shared" si="3"/>
        <v>1.057900432887467</v>
      </c>
      <c r="J41" s="177">
        <f t="shared" si="4"/>
        <v>0.35263347762915576</v>
      </c>
      <c r="K41" s="178">
        <f t="shared" si="4"/>
        <v>1.1067605295137914</v>
      </c>
      <c r="L41" s="174"/>
      <c r="M41" s="179">
        <f t="shared" si="5"/>
        <v>1.0851297856883133</v>
      </c>
      <c r="N41" s="162">
        <f t="shared" si="6"/>
        <v>1.4070779493595609</v>
      </c>
      <c r="O41" s="174">
        <f t="shared" si="7"/>
        <v>2.1996000000000002E-2</v>
      </c>
      <c r="P41" s="162">
        <f t="shared" si="8"/>
        <v>2.0631702665645166</v>
      </c>
      <c r="Q41" s="163">
        <f t="shared" si="9"/>
        <v>1.8053963888394595</v>
      </c>
      <c r="R41" s="163">
        <f t="shared" si="10"/>
        <v>2.7181671125527E-2</v>
      </c>
      <c r="S41" s="162">
        <f t="shared" si="11"/>
        <v>8.1545013376580988E-2</v>
      </c>
      <c r="T41" s="174">
        <f t="shared" si="12"/>
        <v>3.4263000000000002E-2</v>
      </c>
      <c r="U41" s="163">
        <f t="shared" si="14"/>
        <v>0.35263347762915576</v>
      </c>
      <c r="V41" s="241">
        <f t="shared" si="13"/>
        <v>7.0526695525831142</v>
      </c>
      <c r="W41" s="242"/>
      <c r="X41" s="6"/>
      <c r="Y41" s="4"/>
      <c r="AI41" s="4"/>
      <c r="AJ41" s="4"/>
      <c r="AK41" s="4"/>
      <c r="AL41" s="4"/>
      <c r="AM41" s="4"/>
      <c r="AN41" s="4"/>
      <c r="AO41" s="4"/>
      <c r="AP41" s="4"/>
      <c r="AQ41" s="4"/>
      <c r="AS41" s="4"/>
      <c r="BA41" s="3"/>
      <c r="BS41" s="4"/>
      <c r="BX41" s="3"/>
      <c r="CE41" s="4"/>
      <c r="CF41" s="4"/>
    </row>
    <row r="42" spans="1:84">
      <c r="A42" s="22" t="s">
        <v>46</v>
      </c>
      <c r="B42" s="55">
        <v>190.721</v>
      </c>
      <c r="C42" s="55">
        <v>8.7867116784767365</v>
      </c>
      <c r="D42" s="174">
        <v>-0.26202000000000042</v>
      </c>
      <c r="E42" s="175"/>
      <c r="F42" s="176">
        <f t="shared" si="1"/>
        <v>74.234481538461552</v>
      </c>
      <c r="G42" s="85">
        <f>$B42*Cover!$C25*Cover!$D25</f>
        <v>20.979310000000002</v>
      </c>
      <c r="H42" s="177">
        <f t="shared" si="2"/>
        <v>20.979310000000002</v>
      </c>
      <c r="I42" s="177">
        <f t="shared" si="3"/>
        <v>11.135172230769232</v>
      </c>
      <c r="J42" s="177">
        <f t="shared" si="4"/>
        <v>3.7117240769230779</v>
      </c>
      <c r="K42" s="178">
        <f t="shared" si="4"/>
        <v>17.428965230769233</v>
      </c>
      <c r="L42" s="174"/>
      <c r="M42" s="179">
        <f t="shared" si="5"/>
        <v>8.5727273583197192</v>
      </c>
      <c r="N42" s="162">
        <f t="shared" si="6"/>
        <v>8.8113102000000012</v>
      </c>
      <c r="O42" s="174">
        <f t="shared" si="7"/>
        <v>4.8953300000000004</v>
      </c>
      <c r="P42" s="162">
        <f t="shared" si="8"/>
        <v>29.172226422449516</v>
      </c>
      <c r="Q42" s="163">
        <f t="shared" si="9"/>
        <v>18.163241080769232</v>
      </c>
      <c r="R42" s="163">
        <f t="shared" si="10"/>
        <v>0.20979310000000001</v>
      </c>
      <c r="S42" s="162">
        <f t="shared" si="11"/>
        <v>0.62937929999999997</v>
      </c>
      <c r="T42" s="174">
        <f t="shared" si="12"/>
        <v>0.33077000000000001</v>
      </c>
      <c r="U42" s="163">
        <f t="shared" si="14"/>
        <v>3.7117240769230779</v>
      </c>
      <c r="V42" s="241">
        <f t="shared" si="13"/>
        <v>74.234481538461523</v>
      </c>
      <c r="W42" s="242"/>
      <c r="X42" s="6"/>
      <c r="Y42" s="4"/>
      <c r="AI42" s="4"/>
      <c r="AJ42" s="4"/>
      <c r="AK42" s="4"/>
      <c r="AL42" s="4"/>
      <c r="AM42" s="4"/>
      <c r="AN42" s="4"/>
      <c r="AO42" s="4"/>
      <c r="AP42" s="4"/>
      <c r="AQ42" s="4"/>
      <c r="AS42" s="4"/>
      <c r="BA42" s="3"/>
      <c r="BS42" s="4"/>
      <c r="BX42" s="3"/>
      <c r="CE42" s="4"/>
      <c r="CF42" s="4"/>
    </row>
    <row r="43" spans="1:84">
      <c r="A43" s="22" t="s">
        <v>45</v>
      </c>
      <c r="B43" s="55">
        <v>65.385000000000005</v>
      </c>
      <c r="C43" s="55">
        <v>51.127389404495396</v>
      </c>
      <c r="D43" s="174">
        <v>4.6353458509552185E-2</v>
      </c>
      <c r="E43" s="175"/>
      <c r="F43" s="176">
        <f t="shared" si="1"/>
        <v>24.699107720930236</v>
      </c>
      <c r="G43" s="85">
        <f>$B43*Cover!$C26*Cover!$D26</f>
        <v>8.4738959999999999</v>
      </c>
      <c r="H43" s="177">
        <f t="shared" si="2"/>
        <v>5.6492640000000005</v>
      </c>
      <c r="I43" s="177">
        <f t="shared" si="3"/>
        <v>3.7048661581395352</v>
      </c>
      <c r="J43" s="177">
        <f t="shared" si="4"/>
        <v>1.2349553860465119</v>
      </c>
      <c r="K43" s="178">
        <f t="shared" si="4"/>
        <v>5.6361261767441864</v>
      </c>
      <c r="L43" s="174"/>
      <c r="M43" s="179">
        <f t="shared" si="5"/>
        <v>4.5085709180885258</v>
      </c>
      <c r="N43" s="162">
        <f t="shared" si="6"/>
        <v>3.0506025600000006</v>
      </c>
      <c r="O43" s="174">
        <f t="shared" si="7"/>
        <v>1.6755838959910656E-2</v>
      </c>
      <c r="P43" s="162">
        <f t="shared" si="8"/>
        <v>7.2614876860129636</v>
      </c>
      <c r="Q43" s="163">
        <f t="shared" si="9"/>
        <v>5.1171821581395349</v>
      </c>
      <c r="R43" s="163">
        <f t="shared" si="10"/>
        <v>5.6492640000000004E-2</v>
      </c>
      <c r="S43" s="162">
        <f t="shared" si="11"/>
        <v>3.3797688417684539</v>
      </c>
      <c r="T43" s="174">
        <f t="shared" si="12"/>
        <v>2.6938233404779442E-2</v>
      </c>
      <c r="U43" s="163">
        <f t="shared" si="14"/>
        <v>1.2349553860465119</v>
      </c>
      <c r="V43" s="241">
        <f t="shared" si="13"/>
        <v>24.699107720930233</v>
      </c>
      <c r="W43" s="242"/>
      <c r="X43" s="6"/>
      <c r="Y43" s="4"/>
      <c r="AI43" s="4"/>
      <c r="AJ43" s="4"/>
      <c r="AK43" s="4"/>
      <c r="AL43" s="4"/>
      <c r="AM43" s="4"/>
      <c r="AN43" s="4"/>
      <c r="AO43" s="4"/>
      <c r="AP43" s="4"/>
      <c r="AQ43" s="4"/>
      <c r="AS43" s="4"/>
      <c r="BA43" s="3"/>
      <c r="BS43" s="4"/>
      <c r="BX43" s="3"/>
      <c r="CE43" s="4"/>
      <c r="CF43" s="4"/>
    </row>
    <row r="44" spans="1:84">
      <c r="A44" s="22" t="s">
        <v>44</v>
      </c>
      <c r="B44" s="55">
        <v>4.0000000000000001E-3</v>
      </c>
      <c r="C44" s="55">
        <v>14.181818181818182</v>
      </c>
      <c r="D44" s="174">
        <v>0</v>
      </c>
      <c r="E44" s="175"/>
      <c r="F44" s="176">
        <f t="shared" si="1"/>
        <v>1.0772837209302329E-3</v>
      </c>
      <c r="G44" s="85">
        <f>$B44*Cover!$C27*Cover!$D27</f>
        <v>3.6960000000000004E-4</v>
      </c>
      <c r="H44" s="177">
        <f t="shared" si="2"/>
        <v>2.4640000000000008E-4</v>
      </c>
      <c r="I44" s="177">
        <f t="shared" si="3"/>
        <v>1.6159255813953492E-4</v>
      </c>
      <c r="J44" s="177">
        <f t="shared" si="4"/>
        <v>5.386418604651165E-5</v>
      </c>
      <c r="K44" s="178">
        <f t="shared" si="4"/>
        <v>2.4582697674418612E-4</v>
      </c>
      <c r="L44" s="174"/>
      <c r="M44" s="179">
        <f t="shared" si="5"/>
        <v>0</v>
      </c>
      <c r="N44" s="162">
        <f t="shared" si="6"/>
        <v>8.8704000000000037E-5</v>
      </c>
      <c r="O44" s="174">
        <f t="shared" si="7"/>
        <v>3.6960000000000004E-4</v>
      </c>
      <c r="P44" s="162">
        <f t="shared" si="8"/>
        <v>2.9633897674418612E-4</v>
      </c>
      <c r="Q44" s="163">
        <f t="shared" si="9"/>
        <v>2.6877655813953495E-4</v>
      </c>
      <c r="R44" s="163">
        <f t="shared" si="10"/>
        <v>0</v>
      </c>
      <c r="S44" s="162">
        <f t="shared" si="11"/>
        <v>0</v>
      </c>
      <c r="T44" s="174">
        <f t="shared" si="12"/>
        <v>0</v>
      </c>
      <c r="U44" s="163">
        <f t="shared" si="14"/>
        <v>5.386418604651165E-5</v>
      </c>
      <c r="V44" s="241">
        <f t="shared" si="13"/>
        <v>1.0772837209302327E-3</v>
      </c>
      <c r="W44" s="242"/>
      <c r="X44" s="6"/>
      <c r="Y44" s="4"/>
      <c r="AI44" s="4"/>
      <c r="AJ44" s="4"/>
      <c r="AK44" s="4"/>
      <c r="AL44" s="4"/>
      <c r="AM44" s="4"/>
      <c r="AN44" s="4"/>
      <c r="AO44" s="4"/>
      <c r="AP44" s="4"/>
      <c r="AQ44" s="4"/>
      <c r="AS44" s="4"/>
      <c r="BA44" s="3"/>
      <c r="BS44" s="4"/>
      <c r="BX44" s="3"/>
      <c r="CE44" s="4"/>
      <c r="CF44" s="4"/>
    </row>
    <row r="45" spans="1:84">
      <c r="A45" s="22" t="s">
        <v>43</v>
      </c>
      <c r="B45" s="55">
        <v>10.968999999999999</v>
      </c>
      <c r="C45" s="55">
        <v>0.63385573776628434</v>
      </c>
      <c r="D45" s="174">
        <v>-4.6953000000000432E-2</v>
      </c>
      <c r="E45" s="175"/>
      <c r="F45" s="176">
        <f t="shared" si="1"/>
        <v>15.969843627906975</v>
      </c>
      <c r="G45" s="85">
        <f>$B45*Cover!$C28*Cover!$D28</f>
        <v>4.6398869999999999</v>
      </c>
      <c r="H45" s="177">
        <f t="shared" si="2"/>
        <v>4.6398869999999999</v>
      </c>
      <c r="I45" s="177">
        <f t="shared" si="3"/>
        <v>2.3954765441860464</v>
      </c>
      <c r="J45" s="177">
        <f t="shared" si="4"/>
        <v>0.79849218139534883</v>
      </c>
      <c r="K45" s="178">
        <f t="shared" si="4"/>
        <v>3.4961009023255807</v>
      </c>
      <c r="L45" s="174"/>
      <c r="M45" s="179">
        <f t="shared" si="5"/>
        <v>2.6996445319879521</v>
      </c>
      <c r="N45" s="162">
        <f t="shared" si="6"/>
        <v>1.9487525399999999</v>
      </c>
      <c r="O45" s="174">
        <f t="shared" si="7"/>
        <v>0.39000600000000002</v>
      </c>
      <c r="P45" s="162">
        <f t="shared" si="8"/>
        <v>5.7284862053376289</v>
      </c>
      <c r="Q45" s="163">
        <f t="shared" si="9"/>
        <v>4.1354341691860466</v>
      </c>
      <c r="R45" s="163">
        <f t="shared" si="10"/>
        <v>0</v>
      </c>
      <c r="S45" s="162">
        <f t="shared" si="11"/>
        <v>0</v>
      </c>
      <c r="T45" s="174">
        <f t="shared" si="12"/>
        <v>0.31598100000000001</v>
      </c>
      <c r="U45" s="163">
        <f t="shared" si="14"/>
        <v>0.79849218139534883</v>
      </c>
      <c r="V45" s="241">
        <f t="shared" si="13"/>
        <v>15.969843627906977</v>
      </c>
      <c r="W45" s="242"/>
      <c r="X45" s="6"/>
      <c r="Y45" s="4"/>
      <c r="AI45" s="4"/>
      <c r="AJ45" s="4"/>
      <c r="AK45" s="4"/>
      <c r="AL45" s="4"/>
      <c r="AM45" s="4"/>
      <c r="AN45" s="4"/>
      <c r="AO45" s="4"/>
      <c r="AP45" s="4"/>
      <c r="AQ45" s="4"/>
      <c r="AS45" s="4"/>
      <c r="BA45" s="3"/>
      <c r="BS45" s="4"/>
      <c r="BX45" s="3"/>
      <c r="CE45" s="4"/>
      <c r="CF45" s="4"/>
    </row>
    <row r="46" spans="1:84">
      <c r="A46" s="22" t="s">
        <v>42</v>
      </c>
      <c r="B46" s="55">
        <v>1.75</v>
      </c>
      <c r="C46" s="55">
        <v>0.62831391844759954</v>
      </c>
      <c r="D46" s="174">
        <v>0.43662000000000001</v>
      </c>
      <c r="E46" s="175"/>
      <c r="F46" s="176">
        <f t="shared" si="1"/>
        <v>5.7994186046511622</v>
      </c>
      <c r="G46" s="85">
        <f>$B46*Cover!$C29*Cover!$D29</f>
        <v>0.99749999999999983</v>
      </c>
      <c r="H46" s="177">
        <f t="shared" si="2"/>
        <v>2.4937499999999999</v>
      </c>
      <c r="I46" s="177">
        <f t="shared" si="3"/>
        <v>0.86991279069767435</v>
      </c>
      <c r="J46" s="177">
        <f t="shared" si="4"/>
        <v>0.2899709302325581</v>
      </c>
      <c r="K46" s="178">
        <f t="shared" si="4"/>
        <v>1.1482848837209301</v>
      </c>
      <c r="L46" s="174"/>
      <c r="M46" s="179">
        <f t="shared" si="5"/>
        <v>0.43524287999999989</v>
      </c>
      <c r="N46" s="162">
        <f t="shared" si="6"/>
        <v>1.0473749999999999</v>
      </c>
      <c r="O46" s="174">
        <f t="shared" si="7"/>
        <v>0</v>
      </c>
      <c r="P46" s="162">
        <f t="shared" si="8"/>
        <v>1.7851407537209298</v>
      </c>
      <c r="Q46" s="163">
        <f t="shared" si="9"/>
        <v>1.8050690406976742</v>
      </c>
      <c r="R46" s="163">
        <f t="shared" si="10"/>
        <v>0</v>
      </c>
      <c r="S46" s="162">
        <f t="shared" si="11"/>
        <v>0</v>
      </c>
      <c r="T46" s="174">
        <f t="shared" si="12"/>
        <v>0</v>
      </c>
      <c r="U46" s="163">
        <f t="shared" si="14"/>
        <v>0.2899709302325581</v>
      </c>
      <c r="V46" s="241">
        <f t="shared" si="13"/>
        <v>5.7994186046511622</v>
      </c>
      <c r="W46" s="242"/>
      <c r="X46" s="6"/>
      <c r="Y46" s="4"/>
      <c r="AI46" s="4"/>
      <c r="AJ46" s="4"/>
      <c r="AK46" s="4"/>
      <c r="AL46" s="4"/>
      <c r="AM46" s="4"/>
      <c r="AN46" s="4"/>
      <c r="AO46" s="4"/>
      <c r="AP46" s="4"/>
      <c r="AQ46" s="4"/>
      <c r="AS46" s="4"/>
      <c r="BA46" s="3"/>
      <c r="BS46" s="4"/>
      <c r="BX46" s="3"/>
      <c r="CE46" s="4"/>
      <c r="CF46" s="4"/>
    </row>
    <row r="47" spans="1:84">
      <c r="A47" s="22" t="s">
        <v>41</v>
      </c>
      <c r="B47" s="55">
        <v>15.898</v>
      </c>
      <c r="C47" s="55">
        <v>1.1571547823030623</v>
      </c>
      <c r="D47" s="174">
        <v>-3.2572669462012556</v>
      </c>
      <c r="E47" s="175"/>
      <c r="F47" s="176">
        <f t="shared" si="1"/>
        <v>37.982673124869784</v>
      </c>
      <c r="G47" s="85">
        <f>$B47*Cover!$C30*Cover!$D30</f>
        <v>7.6056032000000009</v>
      </c>
      <c r="H47" s="177">
        <f t="shared" si="2"/>
        <v>15.070686593667658</v>
      </c>
      <c r="I47" s="177">
        <f t="shared" si="3"/>
        <v>5.6974009687304674</v>
      </c>
      <c r="J47" s="177">
        <f t="shared" si="4"/>
        <v>1.8991336562434893</v>
      </c>
      <c r="K47" s="178">
        <f t="shared" si="4"/>
        <v>7.7098487062281693</v>
      </c>
      <c r="L47" s="174"/>
      <c r="M47" s="179">
        <f t="shared" si="5"/>
        <v>4.0831062366151158</v>
      </c>
      <c r="N47" s="162">
        <f>H47*N21</f>
        <v>6.329688369340416</v>
      </c>
      <c r="O47" s="174">
        <f>(G47-D47)*(J21)+(G47-D47)*(I21*T21)</f>
        <v>4.2179249798443585</v>
      </c>
      <c r="P47" s="162">
        <f t="shared" si="8"/>
        <v>13.098195123354262</v>
      </c>
      <c r="Q47" s="163">
        <f t="shared" si="9"/>
        <v>11.348908441355839</v>
      </c>
      <c r="R47" s="163">
        <f t="shared" si="10"/>
        <v>0</v>
      </c>
      <c r="S47" s="162">
        <f t="shared" si="11"/>
        <v>0</v>
      </c>
      <c r="T47" s="174">
        <f t="shared" si="12"/>
        <v>0.27878683548898942</v>
      </c>
      <c r="U47" s="163">
        <f t="shared" si="14"/>
        <v>1.8991336562434893</v>
      </c>
      <c r="V47" s="241">
        <f t="shared" si="13"/>
        <v>37.998476696041216</v>
      </c>
      <c r="W47" s="242"/>
      <c r="X47" s="6"/>
      <c r="Y47" s="4"/>
      <c r="AI47" s="4"/>
      <c r="AJ47" s="4"/>
      <c r="AK47" s="4"/>
      <c r="AL47" s="4"/>
      <c r="AM47" s="4"/>
      <c r="AN47" s="4"/>
      <c r="AO47" s="4"/>
      <c r="AP47" s="4"/>
      <c r="AQ47" s="4"/>
      <c r="AS47" s="4"/>
      <c r="BA47" s="3"/>
      <c r="BS47" s="4"/>
      <c r="BX47" s="3"/>
      <c r="CE47" s="4"/>
      <c r="CF47" s="4"/>
    </row>
    <row r="48" spans="1:84">
      <c r="A48" s="22" t="s">
        <v>40</v>
      </c>
      <c r="B48" s="55">
        <v>1.5880000000000001</v>
      </c>
      <c r="C48" s="55">
        <v>1.445716644065798</v>
      </c>
      <c r="D48" s="174">
        <v>-0.19072389450694094</v>
      </c>
      <c r="E48" s="175"/>
      <c r="F48" s="176">
        <f t="shared" si="1"/>
        <v>2.3874616341880346</v>
      </c>
      <c r="G48" s="85">
        <f>$B48*Cover!$C31*Cover!$D31</f>
        <v>0.71841120000000014</v>
      </c>
      <c r="H48" s="177">
        <f t="shared" si="2"/>
        <v>0.8780581333333336</v>
      </c>
      <c r="I48" s="177">
        <f t="shared" si="3"/>
        <v>0.3581192451282052</v>
      </c>
      <c r="J48" s="177">
        <f t="shared" si="4"/>
        <v>0.11937308170940174</v>
      </c>
      <c r="K48" s="178">
        <f t="shared" si="4"/>
        <v>0.31349997401709406</v>
      </c>
      <c r="L48" s="174"/>
      <c r="M48" s="179">
        <f t="shared" si="5"/>
        <v>0.42866098132937347</v>
      </c>
      <c r="N48" s="162">
        <f t="shared" si="6"/>
        <v>0.60940431495579583</v>
      </c>
      <c r="O48" s="174">
        <f t="shared" si="7"/>
        <v>6.5396177461007038E-2</v>
      </c>
      <c r="P48" s="162">
        <f t="shared" si="8"/>
        <v>0.65785443170873792</v>
      </c>
      <c r="Q48" s="163">
        <f t="shared" si="9"/>
        <v>0.66543959179487189</v>
      </c>
      <c r="R48" s="163">
        <f t="shared" si="10"/>
        <v>0</v>
      </c>
      <c r="S48" s="162">
        <f t="shared" si="11"/>
        <v>0</v>
      </c>
      <c r="T48" s="174">
        <f t="shared" si="12"/>
        <v>3.2056949735787765E-2</v>
      </c>
      <c r="U48" s="163">
        <f t="shared" si="14"/>
        <v>0.11937308170940174</v>
      </c>
      <c r="V48" s="241">
        <f t="shared" si="13"/>
        <v>2.3874616341880346</v>
      </c>
      <c r="W48" s="242"/>
      <c r="X48" s="6"/>
      <c r="Y48" s="4"/>
      <c r="AI48" s="4"/>
      <c r="AJ48" s="4"/>
      <c r="AK48" s="4"/>
      <c r="AL48" s="4"/>
      <c r="AM48" s="4"/>
      <c r="AN48" s="4"/>
      <c r="AO48" s="4"/>
      <c r="AP48" s="4"/>
      <c r="AQ48" s="4"/>
      <c r="AS48" s="4"/>
      <c r="BA48" s="3"/>
      <c r="BS48" s="4"/>
      <c r="BX48" s="3"/>
      <c r="CE48" s="4"/>
      <c r="CF48" s="4"/>
    </row>
    <row r="49" spans="1:84">
      <c r="A49" s="22" t="s">
        <v>39</v>
      </c>
      <c r="B49" s="55">
        <v>28.111000000000001</v>
      </c>
      <c r="C49" s="55">
        <v>6.1410444667711177</v>
      </c>
      <c r="D49" s="174">
        <v>-6.081659999999988E-2</v>
      </c>
      <c r="E49" s="175"/>
      <c r="F49" s="176">
        <f t="shared" si="1"/>
        <v>3.7921085255813956</v>
      </c>
      <c r="G49" s="85">
        <f>$B49*Cover!$C32*Cover!$D32</f>
        <v>1.6810378000000001</v>
      </c>
      <c r="H49" s="177">
        <f t="shared" si="2"/>
        <v>0.42025944999999992</v>
      </c>
      <c r="I49" s="177">
        <f t="shared" si="3"/>
        <v>0.56881627883720931</v>
      </c>
      <c r="J49" s="177">
        <f t="shared" si="4"/>
        <v>0.18960542627906979</v>
      </c>
      <c r="K49" s="178">
        <f t="shared" si="4"/>
        <v>0.93238957046511628</v>
      </c>
      <c r="L49" s="174"/>
      <c r="M49" s="179">
        <f t="shared" si="5"/>
        <v>1.0047859475629881</v>
      </c>
      <c r="N49" s="162">
        <f t="shared" si="6"/>
        <v>0.17650896899999996</v>
      </c>
      <c r="O49" s="174">
        <f t="shared" si="7"/>
        <v>2.2126000000000003E-3</v>
      </c>
      <c r="P49" s="162">
        <f t="shared" si="8"/>
        <v>1.7533986101521282</v>
      </c>
      <c r="Q49" s="163">
        <f t="shared" si="9"/>
        <v>0.72641357258720929</v>
      </c>
      <c r="R49" s="163">
        <f t="shared" si="10"/>
        <v>0</v>
      </c>
      <c r="S49" s="162">
        <f t="shared" si="11"/>
        <v>0</v>
      </c>
      <c r="T49" s="174">
        <f t="shared" si="12"/>
        <v>0</v>
      </c>
      <c r="U49" s="163">
        <f t="shared" si="14"/>
        <v>0.18960542627906979</v>
      </c>
      <c r="V49" s="241">
        <f t="shared" si="13"/>
        <v>3.7921085255813951</v>
      </c>
      <c r="W49" s="242"/>
      <c r="X49" s="6"/>
      <c r="Y49" s="4"/>
      <c r="AI49" s="4"/>
      <c r="AJ49" s="4"/>
      <c r="AK49" s="4"/>
      <c r="AL49" s="4"/>
      <c r="AM49" s="4"/>
      <c r="AN49" s="4"/>
      <c r="AO49" s="4"/>
      <c r="AP49" s="4"/>
      <c r="AQ49" s="4"/>
      <c r="AS49" s="4"/>
      <c r="BA49" s="3"/>
      <c r="BS49" s="4"/>
      <c r="BX49" s="3"/>
      <c r="CE49" s="4"/>
      <c r="CF49" s="4"/>
    </row>
    <row r="50" spans="1:84">
      <c r="A50" s="22" t="s">
        <v>38</v>
      </c>
      <c r="B50" s="55">
        <v>57.290999999999997</v>
      </c>
      <c r="C50" s="55">
        <v>6.9642723209263702</v>
      </c>
      <c r="D50" s="174">
        <v>0.23674949999999989</v>
      </c>
      <c r="E50" s="175"/>
      <c r="F50" s="176">
        <f t="shared" si="1"/>
        <v>28.478956395348838</v>
      </c>
      <c r="G50" s="85">
        <f>$B50*Cover!$C33*Cover!$D33</f>
        <v>4.8983805</v>
      </c>
      <c r="H50" s="177">
        <f t="shared" si="2"/>
        <v>12.245951250000001</v>
      </c>
      <c r="I50" s="177">
        <f t="shared" si="3"/>
        <v>4.2718434593023256</v>
      </c>
      <c r="J50" s="177">
        <f t="shared" si="4"/>
        <v>1.423947819767442</v>
      </c>
      <c r="K50" s="178">
        <f t="shared" si="4"/>
        <v>5.6388333662790702</v>
      </c>
      <c r="L50" s="174"/>
      <c r="M50" s="179">
        <f t="shared" si="5"/>
        <v>2.6983216379744883</v>
      </c>
      <c r="N50" s="162">
        <f t="shared" si="6"/>
        <v>0</v>
      </c>
      <c r="O50" s="174">
        <f t="shared" si="7"/>
        <v>0.20690999999999998</v>
      </c>
      <c r="P50" s="162">
        <f t="shared" si="8"/>
        <v>9.9056527345545824</v>
      </c>
      <c r="Q50" s="163">
        <f t="shared" si="9"/>
        <v>14.007374703052328</v>
      </c>
      <c r="R50" s="163">
        <f t="shared" si="10"/>
        <v>0</v>
      </c>
      <c r="S50" s="162">
        <f t="shared" si="11"/>
        <v>0</v>
      </c>
      <c r="T50" s="174">
        <f t="shared" si="12"/>
        <v>0</v>
      </c>
      <c r="U50" s="163">
        <f t="shared" si="14"/>
        <v>1.423947819767442</v>
      </c>
      <c r="V50" s="241">
        <f t="shared" si="13"/>
        <v>28.478956395348838</v>
      </c>
      <c r="W50" s="242"/>
      <c r="X50" s="6"/>
      <c r="Y50" s="4"/>
      <c r="AI50" s="4"/>
      <c r="AJ50" s="4"/>
      <c r="AK50" s="4"/>
      <c r="AL50" s="4"/>
      <c r="AM50" s="4"/>
      <c r="AN50" s="4"/>
      <c r="AO50" s="4"/>
      <c r="AP50" s="4"/>
      <c r="AQ50" s="4"/>
      <c r="AS50" s="4"/>
      <c r="BA50" s="3"/>
      <c r="BS50" s="4"/>
      <c r="BX50" s="3"/>
      <c r="CE50" s="4"/>
      <c r="CF50" s="4"/>
    </row>
    <row r="51" spans="1:84">
      <c r="A51" s="22" t="s">
        <v>37</v>
      </c>
      <c r="B51" s="55">
        <v>1.11486</v>
      </c>
      <c r="C51" s="55">
        <v>0.28860386720794667</v>
      </c>
      <c r="D51" s="174">
        <v>0</v>
      </c>
      <c r="E51" s="175"/>
      <c r="F51" s="176">
        <f t="shared" si="1"/>
        <v>2.6194973997494784</v>
      </c>
      <c r="G51" s="85">
        <f>$B51*Cover!$C34*Cover!$D34</f>
        <v>0.51172074000000001</v>
      </c>
      <c r="H51" s="177">
        <f t="shared" si="2"/>
        <v>1.1940150599999999</v>
      </c>
      <c r="I51" s="177">
        <f t="shared" si="3"/>
        <v>0.39292460996242173</v>
      </c>
      <c r="J51" s="177">
        <f t="shared" si="4"/>
        <v>0.13097486998747393</v>
      </c>
      <c r="K51" s="178">
        <f t="shared" si="4"/>
        <v>0.38986211979958257</v>
      </c>
      <c r="L51" s="174"/>
      <c r="M51" s="179">
        <f t="shared" si="5"/>
        <v>0</v>
      </c>
      <c r="N51" s="162">
        <f t="shared" si="6"/>
        <v>0</v>
      </c>
      <c r="O51" s="174">
        <f t="shared" si="7"/>
        <v>0</v>
      </c>
      <c r="P51" s="162">
        <f t="shared" si="8"/>
        <v>0.70627611069958252</v>
      </c>
      <c r="Q51" s="163">
        <f t="shared" si="9"/>
        <v>1.3421665826624216</v>
      </c>
      <c r="R51" s="163">
        <f t="shared" si="10"/>
        <v>0.43538188905743636</v>
      </c>
      <c r="S51" s="162">
        <f t="shared" si="11"/>
        <v>0</v>
      </c>
      <c r="T51" s="174">
        <f t="shared" si="12"/>
        <v>4.697947342563645E-3</v>
      </c>
      <c r="U51" s="163">
        <f t="shared" si="14"/>
        <v>0.13097486998747393</v>
      </c>
      <c r="V51" s="241">
        <f t="shared" si="13"/>
        <v>2.6194973997494775</v>
      </c>
      <c r="W51" s="242"/>
      <c r="X51" s="6"/>
      <c r="Y51" s="4"/>
      <c r="AI51" s="4"/>
      <c r="AJ51" s="4"/>
      <c r="AK51" s="4"/>
      <c r="AL51" s="4"/>
      <c r="AM51" s="4"/>
      <c r="AN51" s="4"/>
      <c r="AO51" s="4"/>
      <c r="AP51" s="4"/>
      <c r="AQ51" s="4"/>
      <c r="AS51" s="4"/>
      <c r="BA51" s="3"/>
      <c r="BS51" s="4"/>
      <c r="BX51" s="3"/>
      <c r="CE51" s="4"/>
      <c r="CF51" s="4"/>
    </row>
    <row r="52" spans="1:84">
      <c r="A52" s="22" t="s">
        <v>36</v>
      </c>
      <c r="B52" s="131">
        <v>104.72222222222221</v>
      </c>
      <c r="C52" s="131">
        <v>14.09722222222222</v>
      </c>
      <c r="D52" s="174">
        <v>0</v>
      </c>
      <c r="E52" s="175"/>
      <c r="F52" s="176">
        <f t="shared" si="1"/>
        <v>31.63085687158793</v>
      </c>
      <c r="G52" s="177">
        <f>$B52*Cover!$C35*Cover!$D35</f>
        <v>12.564479257325207</v>
      </c>
      <c r="H52" s="177">
        <f t="shared" si="2"/>
        <v>0</v>
      </c>
      <c r="I52" s="177">
        <f t="shared" si="3"/>
        <v>12.652342748635172</v>
      </c>
      <c r="J52" s="177">
        <f t="shared" si="4"/>
        <v>6.4140348656275528</v>
      </c>
      <c r="K52" s="178">
        <f t="shared" si="4"/>
        <v>0</v>
      </c>
      <c r="L52" s="174"/>
      <c r="M52" s="179">
        <v>0</v>
      </c>
      <c r="N52" s="162">
        <f>G52</f>
        <v>12.564479257325207</v>
      </c>
      <c r="O52" s="174">
        <v>0</v>
      </c>
      <c r="P52" s="162">
        <v>0</v>
      </c>
      <c r="Q52" s="163">
        <f>I52</f>
        <v>12.652342748635172</v>
      </c>
      <c r="R52" s="163"/>
      <c r="S52" s="162"/>
      <c r="T52" s="174">
        <f t="shared" si="12"/>
        <v>0</v>
      </c>
      <c r="U52" s="163">
        <f t="shared" si="14"/>
        <v>6.4140348656275528</v>
      </c>
      <c r="V52" s="241">
        <f>SUM(M52:U52)+D52</f>
        <v>31.630856871587934</v>
      </c>
      <c r="W52" s="242"/>
      <c r="X52" s="6"/>
      <c r="Y52" s="4"/>
      <c r="AI52" s="4"/>
      <c r="AJ52" s="4"/>
      <c r="AK52" s="4"/>
      <c r="AL52" s="4"/>
      <c r="AM52" s="4"/>
      <c r="AN52" s="4"/>
      <c r="AO52" s="4"/>
      <c r="AP52" s="4"/>
      <c r="AQ52" s="4"/>
      <c r="AS52" s="4"/>
      <c r="BA52" s="3"/>
      <c r="BS52" s="4"/>
      <c r="BX52" s="3"/>
      <c r="CE52" s="4"/>
      <c r="CF52" s="4"/>
    </row>
    <row r="53" spans="1:84">
      <c r="A53" s="22" t="s">
        <v>59</v>
      </c>
      <c r="B53" s="131">
        <v>64.286000000000001</v>
      </c>
      <c r="C53" s="131">
        <v>3.1710113222250982</v>
      </c>
      <c r="D53" s="174">
        <v>0</v>
      </c>
      <c r="E53" s="175"/>
      <c r="F53" s="176">
        <f t="shared" ref="F53" si="15">G53/B27</f>
        <v>27.321361219347818</v>
      </c>
      <c r="G53" s="85">
        <f>$B53*Cover!$C36*Cover!$D36</f>
        <v>7.7129772114882478</v>
      </c>
      <c r="H53" s="177">
        <f t="shared" ref="H53" si="16">$F53*C27</f>
        <v>10.403192834004598</v>
      </c>
      <c r="I53" s="177">
        <f t="shared" ref="I53" si="17">$F53*D27</f>
        <v>4.0982041829021725</v>
      </c>
      <c r="J53" s="177">
        <f t="shared" ref="J53:K53" si="18">$F53*E27</f>
        <v>1.366068060967391</v>
      </c>
      <c r="K53" s="178">
        <f t="shared" si="18"/>
        <v>3.7409189299854089</v>
      </c>
      <c r="L53" s="174"/>
      <c r="M53" s="179">
        <f>(G53-D53)*(G27+I27*S27)*(1-W27)</f>
        <v>5.1738692539711701</v>
      </c>
      <c r="N53" s="162">
        <f>H53*N27+(G53-D53)*(I27*T27)</f>
        <v>5.6209205649888379</v>
      </c>
      <c r="O53" s="174">
        <f t="shared" ref="O53" si="19">(G53-D53)*(J27)</f>
        <v>2.5644855003211384E-2</v>
      </c>
      <c r="P53" s="162">
        <v>0</v>
      </c>
      <c r="Q53" s="163">
        <f>H53*Q27+I53</f>
        <v>6.8550502839133909</v>
      </c>
      <c r="R53" s="163">
        <f>H53*O27+(G53-D53)*L27</f>
        <v>0.10403192834004597</v>
      </c>
      <c r="S53" s="162">
        <f>H53*P27+(G53-D53)*I27*U27+(G53-D53)*M27</f>
        <v>0.31209578502013791</v>
      </c>
      <c r="T53" s="174">
        <f t="shared" ref="T53" si="20">(G53-D53)*H27</f>
        <v>7.0810420531255316E-2</v>
      </c>
      <c r="U53" s="163">
        <f t="shared" ref="U53" si="21">J53</f>
        <v>1.366068060967391</v>
      </c>
      <c r="V53" s="241">
        <f t="shared" si="13"/>
        <v>19.528491152735441</v>
      </c>
      <c r="W53" s="242"/>
      <c r="X53" s="6"/>
      <c r="AI53" s="4"/>
      <c r="AJ53" s="4"/>
      <c r="AK53" s="4"/>
      <c r="AL53" s="4"/>
      <c r="AM53" s="4"/>
      <c r="AN53" s="4"/>
      <c r="AO53" s="4"/>
      <c r="AP53" s="4"/>
      <c r="AQ53" s="4"/>
      <c r="AS53" s="4"/>
      <c r="BA53" s="3"/>
      <c r="BS53" s="4"/>
      <c r="BX53" s="3"/>
      <c r="CE53" s="4"/>
      <c r="CF53" s="4"/>
    </row>
    <row r="54" spans="1:84">
      <c r="A54" s="10" t="s">
        <v>0</v>
      </c>
      <c r="B54" s="180">
        <f>SUM(B33:B51)</f>
        <v>477.49586000000005</v>
      </c>
      <c r="C54" s="169"/>
      <c r="D54" s="181">
        <f>SUM(D33:D52)</f>
        <v>-14.320032582198644</v>
      </c>
      <c r="E54" s="179"/>
      <c r="F54" s="180">
        <f>SUM(F33:F53)</f>
        <v>433.94785270210775</v>
      </c>
      <c r="G54" s="182">
        <f t="shared" ref="G54:J54" si="22">SUM(G33:G53)</f>
        <v>114.27446980881346</v>
      </c>
      <c r="H54" s="182">
        <f t="shared" si="22"/>
        <v>142.55495773729382</v>
      </c>
      <c r="I54" s="182">
        <f t="shared" si="22"/>
        <v>72.999892123213158</v>
      </c>
      <c r="J54" s="182">
        <f t="shared" si="22"/>
        <v>26.529884657153538</v>
      </c>
      <c r="K54" s="183">
        <f>SUM(K33:K51)</f>
        <v>73.847729445648355</v>
      </c>
      <c r="L54" s="174"/>
      <c r="M54" s="165">
        <f>SUM(M33:M53)</f>
        <v>62.560812185466382</v>
      </c>
      <c r="N54" s="181">
        <f t="shared" ref="N54:U54" si="23">SUM(N33:N53)</f>
        <v>77.600549917226488</v>
      </c>
      <c r="O54" s="181">
        <f t="shared" si="23"/>
        <v>16.18604145126849</v>
      </c>
      <c r="P54" s="181">
        <f t="shared" ref="P54" si="24">SUM(P33:P52)</f>
        <v>127.20754075867498</v>
      </c>
      <c r="Q54" s="181">
        <f t="shared" si="23"/>
        <v>120.10826071564964</v>
      </c>
      <c r="R54" s="181">
        <f t="shared" si="23"/>
        <v>1.4915029275603648</v>
      </c>
      <c r="S54" s="181">
        <f t="shared" si="23"/>
        <v>6.8308019893621319</v>
      </c>
      <c r="T54" s="181">
        <f t="shared" si="23"/>
        <v>1.9754241865033757</v>
      </c>
      <c r="U54" s="181">
        <f t="shared" si="23"/>
        <v>26.529884657153538</v>
      </c>
      <c r="V54" s="280">
        <f>SUM(V33:W53)</f>
        <v>426.17078620666678</v>
      </c>
      <c r="W54" s="281"/>
      <c r="AI54" s="4"/>
      <c r="AJ54" s="4"/>
      <c r="AK54" s="4"/>
      <c r="AL54" s="4"/>
      <c r="AM54" s="4"/>
      <c r="AN54" s="4"/>
      <c r="AO54" s="4"/>
      <c r="AP54" s="4"/>
      <c r="AQ54" s="4"/>
      <c r="AS54" s="4"/>
      <c r="BA54" s="3"/>
      <c r="BS54" s="4"/>
      <c r="BX54" s="3"/>
      <c r="CE54" s="4"/>
      <c r="CF54" s="4"/>
    </row>
    <row r="55" spans="1:84" ht="15.75">
      <c r="A55" s="134"/>
      <c r="D55" s="69" t="str">
        <f>D1</f>
        <v>Sub-Saharan Africa</v>
      </c>
      <c r="E55" s="69"/>
      <c r="F55" s="69"/>
      <c r="G55" s="69" t="s">
        <v>127</v>
      </c>
      <c r="H55" s="69"/>
      <c r="I55" s="7"/>
      <c r="J55" s="7"/>
      <c r="AE55" s="4"/>
      <c r="AF55" s="4"/>
      <c r="AG55" s="4"/>
      <c r="AH55" s="4"/>
      <c r="AI55" s="4"/>
      <c r="AJ55" s="4"/>
      <c r="AK55" s="4"/>
      <c r="AL55" s="4"/>
      <c r="AM55" s="4"/>
      <c r="AO55" s="4"/>
      <c r="AW55" s="3"/>
      <c r="BO55" s="4"/>
      <c r="BT55" s="3"/>
      <c r="CA55" s="4"/>
      <c r="CB55" s="4"/>
    </row>
    <row r="56" spans="1:84" ht="6" customHeight="1">
      <c r="O56" s="3"/>
      <c r="BB56" s="3"/>
    </row>
    <row r="57" spans="1:84" s="8" customFormat="1" ht="24.75" customHeight="1">
      <c r="A57" s="46" t="s">
        <v>33</v>
      </c>
      <c r="B57" s="45"/>
      <c r="C57" s="44"/>
      <c r="D57" s="43"/>
      <c r="E57" s="291" t="s">
        <v>154</v>
      </c>
      <c r="F57" s="292"/>
      <c r="G57" s="293"/>
      <c r="H57" s="43"/>
      <c r="I57" s="42"/>
      <c r="J57" s="42"/>
      <c r="K57" s="158" t="s">
        <v>32</v>
      </c>
      <c r="L57" s="159"/>
      <c r="M57" s="160"/>
      <c r="N57" s="282" t="s">
        <v>31</v>
      </c>
      <c r="O57" s="283"/>
      <c r="P57" s="283"/>
      <c r="Q57" s="246" t="s">
        <v>30</v>
      </c>
      <c r="R57" s="247"/>
      <c r="S57" s="247"/>
      <c r="T57" s="247"/>
      <c r="U57" s="247"/>
      <c r="V57" s="247"/>
      <c r="W57" s="247"/>
      <c r="X57" s="248"/>
      <c r="Y57" s="42"/>
      <c r="Z57" s="42"/>
      <c r="AA57" s="42"/>
      <c r="BA57" s="41"/>
    </row>
    <row r="58" spans="1:84" ht="36" customHeight="1">
      <c r="A58" s="40"/>
      <c r="B58" s="39" t="s">
        <v>29</v>
      </c>
      <c r="C58" s="38" t="s">
        <v>28</v>
      </c>
      <c r="D58" s="37" t="s">
        <v>27</v>
      </c>
      <c r="E58" s="36" t="s">
        <v>26</v>
      </c>
      <c r="F58" s="35" t="s">
        <v>25</v>
      </c>
      <c r="G58" s="35" t="s">
        <v>24</v>
      </c>
      <c r="H58" s="37" t="s">
        <v>23</v>
      </c>
      <c r="K58" s="36" t="s">
        <v>3</v>
      </c>
      <c r="L58" s="35" t="s">
        <v>22</v>
      </c>
      <c r="M58" s="34" t="s">
        <v>15</v>
      </c>
      <c r="N58" s="33" t="s">
        <v>88</v>
      </c>
      <c r="O58" s="32" t="s">
        <v>19</v>
      </c>
      <c r="P58" s="31" t="s">
        <v>1</v>
      </c>
      <c r="Q58" s="33" t="s">
        <v>18</v>
      </c>
      <c r="R58" s="32" t="s">
        <v>80</v>
      </c>
      <c r="S58" s="32" t="s">
        <v>17</v>
      </c>
      <c r="T58" s="32" t="s">
        <v>88</v>
      </c>
      <c r="U58" s="32" t="s">
        <v>15</v>
      </c>
      <c r="V58" s="32" t="s">
        <v>14</v>
      </c>
      <c r="W58" s="32" t="s">
        <v>81</v>
      </c>
      <c r="X58" s="31" t="s">
        <v>0</v>
      </c>
      <c r="AP58" s="8"/>
      <c r="AQ58" s="8"/>
      <c r="AR58" s="8"/>
      <c r="AU58" s="8"/>
      <c r="AV58" s="8"/>
    </row>
    <row r="59" spans="1:84" ht="11.25" customHeight="1">
      <c r="A59" s="30" t="s">
        <v>13</v>
      </c>
      <c r="B59" s="30" t="s">
        <v>100</v>
      </c>
      <c r="C59" s="80" t="s">
        <v>100</v>
      </c>
      <c r="D59" s="29" t="s">
        <v>92</v>
      </c>
      <c r="E59" s="288" t="s">
        <v>12</v>
      </c>
      <c r="F59" s="289"/>
      <c r="G59" s="290"/>
      <c r="H59" s="28" t="s">
        <v>100</v>
      </c>
      <c r="I59" s="27"/>
      <c r="J59" s="27"/>
      <c r="K59" s="26" t="s">
        <v>10</v>
      </c>
      <c r="L59" s="25"/>
      <c r="M59" s="24"/>
      <c r="N59" s="26" t="s">
        <v>92</v>
      </c>
      <c r="O59" s="25" t="s">
        <v>123</v>
      </c>
      <c r="P59" s="24" t="s">
        <v>123</v>
      </c>
      <c r="Q59" s="243" t="s">
        <v>10</v>
      </c>
      <c r="R59" s="244"/>
      <c r="S59" s="244"/>
      <c r="T59" s="244"/>
      <c r="U59" s="244"/>
      <c r="V59" s="244"/>
      <c r="W59" s="244"/>
      <c r="X59" s="245"/>
      <c r="AP59" s="8"/>
      <c r="AR59" s="8"/>
    </row>
    <row r="60" spans="1:84" ht="11.25" customHeight="1">
      <c r="A60" s="12" t="s">
        <v>9</v>
      </c>
      <c r="B60" s="210" t="s">
        <v>198</v>
      </c>
      <c r="C60" s="209" t="s">
        <v>198</v>
      </c>
      <c r="D60" s="18"/>
      <c r="E60" s="304" t="s">
        <v>198</v>
      </c>
      <c r="F60" s="305"/>
      <c r="G60" s="306"/>
      <c r="H60" s="18"/>
      <c r="K60" s="140"/>
      <c r="L60" s="141"/>
      <c r="M60" s="142"/>
      <c r="N60" s="22"/>
      <c r="P60" s="23"/>
      <c r="Q60" s="258" t="s">
        <v>198</v>
      </c>
      <c r="R60" s="259"/>
      <c r="S60" s="259"/>
      <c r="T60" s="259"/>
      <c r="U60" s="259"/>
      <c r="V60" s="259"/>
      <c r="W60" s="259"/>
      <c r="X60" s="260"/>
      <c r="AP60" s="8"/>
      <c r="AR60" s="8"/>
    </row>
    <row r="61" spans="1:84" ht="15" customHeight="1">
      <c r="A61" s="58" t="s">
        <v>7</v>
      </c>
      <c r="B61" s="185">
        <v>1058</v>
      </c>
      <c r="C61" s="185">
        <v>517</v>
      </c>
      <c r="D61" s="186">
        <v>0.5</v>
      </c>
      <c r="E61" s="187">
        <v>1015.68</v>
      </c>
      <c r="F61" s="188">
        <v>767.52</v>
      </c>
      <c r="G61" s="189">
        <v>248.16</v>
      </c>
      <c r="H61" s="111">
        <v>0.28986276174306735</v>
      </c>
      <c r="I61" s="6"/>
      <c r="J61" s="6"/>
      <c r="K61" s="114">
        <v>1.0113562953397159E-2</v>
      </c>
      <c r="L61" s="115">
        <v>0.56703457456556228</v>
      </c>
      <c r="M61" s="116">
        <v>0.42285186248104062</v>
      </c>
      <c r="N61" s="122">
        <v>0</v>
      </c>
      <c r="O61" s="123">
        <v>1</v>
      </c>
      <c r="P61" s="124">
        <v>0</v>
      </c>
      <c r="Q61" s="161">
        <f>K61*G61*$G$79/$C$79</f>
        <v>1.9416977647702442</v>
      </c>
      <c r="R61" s="162">
        <f>K61*G61*(1-$G$79/$C$79)</f>
        <v>0.568084017744795</v>
      </c>
      <c r="S61" s="163">
        <f>O61*L61*G61</f>
        <v>140.71530002418993</v>
      </c>
      <c r="T61" s="163">
        <f>N61*L61*G61</f>
        <v>0</v>
      </c>
      <c r="U61" s="163">
        <f>M61*G61</f>
        <v>104.93491819329503</v>
      </c>
      <c r="V61" s="163">
        <f>F61</f>
        <v>767.52</v>
      </c>
      <c r="W61" s="163">
        <f>P61*L61*G61</f>
        <v>0</v>
      </c>
      <c r="X61" s="164">
        <f>SUM(Q61:W61)</f>
        <v>1015.68</v>
      </c>
      <c r="AM61" s="21"/>
      <c r="AN61" s="6"/>
      <c r="AP61" s="5"/>
      <c r="AQ61" s="5"/>
      <c r="AU61" s="5"/>
      <c r="AV61" s="7"/>
    </row>
    <row r="62" spans="1:84" ht="9.75" customHeight="1">
      <c r="A62" s="22" t="s">
        <v>6</v>
      </c>
      <c r="B62" s="271" t="s">
        <v>5</v>
      </c>
      <c r="C62" s="272"/>
      <c r="D62" s="272"/>
      <c r="E62" s="272"/>
      <c r="F62" s="273"/>
      <c r="G62" s="190">
        <f>N52</f>
        <v>12.564479257325207</v>
      </c>
      <c r="H62" s="112">
        <v>0.36836178283546706</v>
      </c>
      <c r="I62" s="6"/>
      <c r="J62" s="6"/>
      <c r="K62" s="114">
        <v>1.2852461826863868E-2</v>
      </c>
      <c r="L62" s="115">
        <v>0.63477098610560234</v>
      </c>
      <c r="M62" s="116">
        <v>0.35237655206753388</v>
      </c>
      <c r="N62" s="125">
        <v>0.01</v>
      </c>
      <c r="O62" s="126">
        <v>0.30000689421078158</v>
      </c>
      <c r="P62" s="127">
        <v>0.67999310578921834</v>
      </c>
      <c r="Q62" s="161">
        <f>K62*G62*$G$79/$C$79</f>
        <v>0.12493280313021476</v>
      </c>
      <c r="R62" s="162">
        <f>K62*G62*(1-$G$79/$C$79)</f>
        <v>3.6551686898980321E-2</v>
      </c>
      <c r="S62" s="163">
        <f>O62*L62*G62</f>
        <v>2.3927250516619414</v>
      </c>
      <c r="T62" s="163">
        <f>N62*L62*G62</f>
        <v>7.975566888075708E-2</v>
      </c>
      <c r="U62" s="163">
        <f>M62*G62</f>
        <v>4.4274278792203052</v>
      </c>
      <c r="V62" s="163">
        <f>F62</f>
        <v>0</v>
      </c>
      <c r="W62" s="163">
        <f>P62*L62*G62</f>
        <v>5.4233304986522519</v>
      </c>
      <c r="X62" s="164">
        <f>SUM(Q62:W62)</f>
        <v>12.484723588444451</v>
      </c>
      <c r="AM62" s="21"/>
      <c r="AN62" s="6"/>
      <c r="AP62" s="5"/>
      <c r="AQ62" s="5"/>
      <c r="AU62" s="5"/>
      <c r="AV62" s="7"/>
    </row>
    <row r="63" spans="1:84">
      <c r="A63" s="20" t="s">
        <v>2</v>
      </c>
      <c r="B63" s="274"/>
      <c r="C63" s="275"/>
      <c r="D63" s="275"/>
      <c r="E63" s="275"/>
      <c r="F63" s="276"/>
      <c r="G63" s="191">
        <f>O54</f>
        <v>16.18604145126849</v>
      </c>
      <c r="H63" s="19">
        <v>1</v>
      </c>
      <c r="I63" s="6"/>
      <c r="J63" s="6"/>
      <c r="K63" s="114">
        <v>3.4890866603837035E-2</v>
      </c>
      <c r="L63" s="115">
        <v>0.61273258132862907</v>
      </c>
      <c r="M63" s="116">
        <v>0.35237655206753388</v>
      </c>
      <c r="N63" s="125">
        <v>0.01</v>
      </c>
      <c r="O63" s="126">
        <v>0.30000689421078158</v>
      </c>
      <c r="P63" s="127">
        <v>0.67999310578921834</v>
      </c>
      <c r="Q63" s="161">
        <f>K63*G63*$G$79/$C$79</f>
        <v>0.43691612445371003</v>
      </c>
      <c r="R63" s="162">
        <f>K63*G63*(1-$G$79/$C$79)</f>
        <v>0.12782888866667563</v>
      </c>
      <c r="S63" s="163">
        <f>O63*L63*G63</f>
        <v>2.9753828627957848</v>
      </c>
      <c r="T63" s="163">
        <f>N63*L63*G63</f>
        <v>9.9177149599279327E-2</v>
      </c>
      <c r="U63" s="163">
        <f>M63*G63</f>
        <v>5.7035814782201726</v>
      </c>
      <c r="V63" s="163">
        <f>F63</f>
        <v>0</v>
      </c>
      <c r="W63" s="163">
        <f>P63*L63*G63</f>
        <v>6.7439777979335878</v>
      </c>
      <c r="X63" s="164">
        <f>SUM(Q63:W63)</f>
        <v>16.086864301669209</v>
      </c>
      <c r="AO63" s="7"/>
    </row>
    <row r="64" spans="1:84">
      <c r="A64" s="18" t="s">
        <v>4</v>
      </c>
      <c r="B64" s="277"/>
      <c r="C64" s="278"/>
      <c r="D64" s="278"/>
      <c r="E64" s="278"/>
      <c r="F64" s="279"/>
      <c r="G64" s="192">
        <f>N54-N52</f>
        <v>65.036070659901284</v>
      </c>
      <c r="H64" s="113">
        <v>0.28986276174306735</v>
      </c>
      <c r="I64" s="6"/>
      <c r="J64" s="6"/>
      <c r="K64" s="114">
        <v>1.2852461826863868E-2</v>
      </c>
      <c r="L64" s="115">
        <v>0.63477098610560234</v>
      </c>
      <c r="M64" s="116">
        <v>0.35237655206753388</v>
      </c>
      <c r="N64" s="128">
        <v>0.01</v>
      </c>
      <c r="O64" s="129">
        <v>0.30000689421078158</v>
      </c>
      <c r="P64" s="130">
        <v>0.67999310578921834</v>
      </c>
      <c r="Q64" s="161">
        <f>K64*G64*$G$79/$C$79</f>
        <v>0.6466753174334029</v>
      </c>
      <c r="R64" s="162">
        <f>K64*G64*(1-$G$79/$C$79)</f>
        <v>0.18919829809219954</v>
      </c>
      <c r="S64" s="163">
        <f>O64*L64*G64</f>
        <v>12.385187825343252</v>
      </c>
      <c r="T64" s="163">
        <f>N64*L64*G64</f>
        <v>0.4128301070521917</v>
      </c>
      <c r="U64" s="163">
        <f>M64*G64</f>
        <v>22.917186339156519</v>
      </c>
      <c r="V64" s="163">
        <f>F64</f>
        <v>0</v>
      </c>
      <c r="W64" s="163">
        <f>P64*L64*G64</f>
        <v>28.072162665771533</v>
      </c>
      <c r="X64" s="164">
        <f>SUM(Q64:W64)</f>
        <v>64.623240552849097</v>
      </c>
      <c r="AO64" s="7"/>
    </row>
    <row r="65" spans="1:58" ht="15" customHeight="1">
      <c r="A65" s="10" t="s">
        <v>0</v>
      </c>
      <c r="B65" s="165"/>
      <c r="C65" s="193"/>
      <c r="D65" s="194"/>
      <c r="E65" s="195"/>
      <c r="F65" s="196"/>
      <c r="G65" s="197">
        <f>SUM(G61:G64)</f>
        <v>341.94659136849492</v>
      </c>
      <c r="H65" s="17"/>
      <c r="I65" s="6"/>
      <c r="J65" s="6"/>
      <c r="K65" s="10"/>
      <c r="L65" s="16"/>
      <c r="M65" s="15"/>
      <c r="N65" s="12"/>
      <c r="O65" s="9"/>
      <c r="P65" s="14"/>
      <c r="Q65" s="165">
        <f t="shared" ref="Q65:W65" si="25">SUM(Q61:Q64)</f>
        <v>3.1502220097875719</v>
      </c>
      <c r="R65" s="166">
        <f>SUM(R61:R64)</f>
        <v>0.92166289140265056</v>
      </c>
      <c r="S65" s="167">
        <f t="shared" si="25"/>
        <v>158.46859576399092</v>
      </c>
      <c r="T65" s="167">
        <f t="shared" si="25"/>
        <v>0.59176292553222809</v>
      </c>
      <c r="U65" s="167">
        <f t="shared" si="25"/>
        <v>137.98311388989202</v>
      </c>
      <c r="V65" s="167">
        <f t="shared" si="25"/>
        <v>767.52</v>
      </c>
      <c r="W65" s="167">
        <f t="shared" si="25"/>
        <v>40.239470962357373</v>
      </c>
      <c r="X65" s="168">
        <f>SUM(X61:X64)</f>
        <v>1108.8748284429626</v>
      </c>
      <c r="AO65" s="7"/>
    </row>
    <row r="66" spans="1:58">
      <c r="B66" s="7"/>
      <c r="AP66" s="7"/>
      <c r="AQ66" s="7"/>
    </row>
    <row r="69" spans="1:58" ht="9" customHeight="1">
      <c r="A69" s="72" t="s">
        <v>165</v>
      </c>
      <c r="B69" s="73"/>
      <c r="C69" s="73"/>
      <c r="D69" s="16"/>
      <c r="E69" s="16"/>
      <c r="F69" s="16"/>
      <c r="G69" s="15"/>
      <c r="K69" s="269" t="s">
        <v>156</v>
      </c>
      <c r="L69" s="284" t="s">
        <v>204</v>
      </c>
      <c r="M69" s="285"/>
      <c r="O69" s="8"/>
      <c r="AW69" s="8"/>
      <c r="AX69" s="8"/>
      <c r="AY69" s="8"/>
      <c r="BC69" s="8"/>
      <c r="BD69" s="8"/>
      <c r="BE69" s="8"/>
      <c r="BF69" s="8"/>
    </row>
    <row r="70" spans="1:58" ht="36">
      <c r="A70" s="50"/>
      <c r="B70" s="37" t="s">
        <v>35</v>
      </c>
      <c r="C70" s="37" t="s">
        <v>34</v>
      </c>
      <c r="D70" s="37" t="s">
        <v>78</v>
      </c>
      <c r="E70" s="37" t="s">
        <v>79</v>
      </c>
      <c r="F70" s="13" t="s">
        <v>194</v>
      </c>
      <c r="G70" s="13" t="s">
        <v>18</v>
      </c>
      <c r="K70" s="270"/>
      <c r="L70" s="286"/>
      <c r="M70" s="287"/>
    </row>
    <row r="71" spans="1:58">
      <c r="A71" s="30" t="s">
        <v>13</v>
      </c>
      <c r="B71" s="49" t="s">
        <v>121</v>
      </c>
      <c r="C71" s="49" t="s">
        <v>10</v>
      </c>
      <c r="D71" s="92" t="s">
        <v>96</v>
      </c>
      <c r="E71" s="92" t="s">
        <v>96</v>
      </c>
      <c r="F71" s="49" t="s">
        <v>121</v>
      </c>
      <c r="G71" s="49"/>
      <c r="K71" s="29" t="s">
        <v>157</v>
      </c>
      <c r="L71" s="294" t="s">
        <v>159</v>
      </c>
      <c r="M71" s="295"/>
    </row>
    <row r="72" spans="1:58">
      <c r="A72" s="12" t="s">
        <v>9</v>
      </c>
      <c r="B72" s="208" t="s">
        <v>198</v>
      </c>
      <c r="C72" s="208" t="s">
        <v>198</v>
      </c>
      <c r="D72" s="48"/>
      <c r="E72" s="48"/>
      <c r="F72" s="208" t="s">
        <v>198</v>
      </c>
      <c r="G72" s="208" t="s">
        <v>198</v>
      </c>
      <c r="K72" s="96" t="s">
        <v>158</v>
      </c>
      <c r="L72" s="294" t="s">
        <v>198</v>
      </c>
      <c r="M72" s="295"/>
      <c r="O72" s="7"/>
      <c r="S72" s="27"/>
      <c r="AW72" s="7"/>
      <c r="AX72" s="7"/>
      <c r="AY72" s="7"/>
      <c r="BC72" s="7"/>
      <c r="BD72" s="7"/>
      <c r="BE72" s="7"/>
      <c r="BF72" s="7"/>
    </row>
    <row r="73" spans="1:58">
      <c r="A73" s="22" t="s">
        <v>82</v>
      </c>
      <c r="B73" s="175">
        <v>1.215403</v>
      </c>
      <c r="C73" s="55">
        <v>0.25664060282708639</v>
      </c>
      <c r="D73" s="118">
        <v>0.20699999999999999</v>
      </c>
      <c r="E73" s="119">
        <v>0.09</v>
      </c>
      <c r="F73" s="156">
        <v>-2.3107732768291162E-2</v>
      </c>
      <c r="G73" s="156">
        <f>(C73-F73)*(1-E73-D73)</f>
        <v>0.19666307992355042</v>
      </c>
      <c r="K73" s="94">
        <v>2.2713293180757153</v>
      </c>
      <c r="L73" s="302">
        <v>0.83300320617001389</v>
      </c>
      <c r="M73" s="303"/>
      <c r="O73" s="7"/>
      <c r="S73" s="27"/>
      <c r="AW73" s="7"/>
      <c r="AX73" s="7"/>
      <c r="AY73" s="7"/>
      <c r="BC73" s="7"/>
      <c r="BD73" s="7"/>
      <c r="BE73" s="7"/>
      <c r="BF73" s="7"/>
    </row>
    <row r="74" spans="1:58">
      <c r="A74" s="22" t="s">
        <v>83</v>
      </c>
      <c r="B74" s="175">
        <v>4.0131589999999999</v>
      </c>
      <c r="C74" s="55">
        <v>0.8474057946219874</v>
      </c>
      <c r="D74" s="118">
        <v>0.20699999999999999</v>
      </c>
      <c r="E74" s="119">
        <v>0.09</v>
      </c>
      <c r="F74" s="156">
        <v>-6.6978935560264236E-3</v>
      </c>
      <c r="G74" s="156">
        <f t="shared" ref="G74:G78" si="26">(C74-F74)*(1-E74-D74)</f>
        <v>0.60043489278914375</v>
      </c>
      <c r="K74" s="95">
        <v>2.2713293180757153</v>
      </c>
      <c r="L74" s="296">
        <v>2.4897465252164266</v>
      </c>
      <c r="M74" s="297"/>
      <c r="O74" s="7"/>
      <c r="S74" s="27"/>
      <c r="AW74" s="7"/>
      <c r="AX74" s="7"/>
      <c r="AY74" s="7"/>
      <c r="BC74" s="7"/>
      <c r="BD74" s="7"/>
      <c r="BE74" s="7"/>
      <c r="BF74" s="7"/>
    </row>
    <row r="75" spans="1:58">
      <c r="A75" s="22" t="s">
        <v>84</v>
      </c>
      <c r="B75" s="175">
        <v>1.682566</v>
      </c>
      <c r="C75" s="55">
        <v>0.41731917657739226</v>
      </c>
      <c r="D75" s="118">
        <v>0.20699999999999999</v>
      </c>
      <c r="E75" s="119">
        <v>0.09</v>
      </c>
      <c r="F75" s="156">
        <v>-5.3104727479923799E-3</v>
      </c>
      <c r="G75" s="156">
        <f t="shared" si="26"/>
        <v>0.29710864347574545</v>
      </c>
      <c r="K75" s="95">
        <v>2.2713293180757153</v>
      </c>
      <c r="L75" s="296">
        <v>1.2359377017031605</v>
      </c>
      <c r="M75" s="297"/>
      <c r="O75" s="7"/>
      <c r="AW75" s="7"/>
      <c r="AX75" s="7"/>
      <c r="AY75" s="7"/>
      <c r="BC75" s="7"/>
      <c r="BD75" s="7"/>
      <c r="BE75" s="7"/>
      <c r="BF75" s="7"/>
    </row>
    <row r="76" spans="1:58">
      <c r="A76" s="22" t="s">
        <v>85</v>
      </c>
      <c r="B76" s="175">
        <v>19.315000000000001</v>
      </c>
      <c r="C76" s="55">
        <v>1.5727165263859169</v>
      </c>
      <c r="D76" s="118">
        <v>0.17099999999999999</v>
      </c>
      <c r="E76" s="119">
        <v>0.10100000000000001</v>
      </c>
      <c r="F76" s="156">
        <v>-0.18076770370185716</v>
      </c>
      <c r="G76" s="156">
        <f t="shared" si="26"/>
        <v>1.2765365195038993</v>
      </c>
      <c r="K76" s="95">
        <v>1.7879152693083047</v>
      </c>
      <c r="L76" s="296">
        <v>4.0884234046605847</v>
      </c>
      <c r="M76" s="297"/>
      <c r="O76" s="7"/>
      <c r="S76" s="4"/>
      <c r="AW76" s="7"/>
      <c r="AX76" s="7"/>
      <c r="AY76" s="7"/>
      <c r="BC76" s="7"/>
      <c r="BD76" s="7"/>
      <c r="BE76" s="7"/>
      <c r="BF76" s="7"/>
    </row>
    <row r="77" spans="1:58">
      <c r="A77" s="22" t="s">
        <v>86</v>
      </c>
      <c r="B77" s="175">
        <v>2.5541049999999998</v>
      </c>
      <c r="C77" s="55">
        <v>0.53931662739328079</v>
      </c>
      <c r="D77" s="118">
        <v>0.20699999999999999</v>
      </c>
      <c r="E77" s="119">
        <v>0.09</v>
      </c>
      <c r="F77" s="156">
        <v>-0.12022718933067431</v>
      </c>
      <c r="G77" s="156">
        <f t="shared" si="26"/>
        <v>0.46365930315694048</v>
      </c>
      <c r="K77" s="95">
        <v>2.2713293180757153</v>
      </c>
      <c r="L77" s="296">
        <v>2.0133256337681855</v>
      </c>
      <c r="M77" s="297"/>
      <c r="S77" s="4"/>
      <c r="BC77" s="4"/>
    </row>
    <row r="78" spans="1:58">
      <c r="A78" s="12" t="s">
        <v>87</v>
      </c>
      <c r="B78" s="194">
        <v>1.7116169999999999</v>
      </c>
      <c r="C78" s="55">
        <v>0.36141956099260014</v>
      </c>
      <c r="D78" s="120">
        <v>0.20699999999999999</v>
      </c>
      <c r="E78" s="121">
        <v>0.09</v>
      </c>
      <c r="F78" s="156">
        <v>-3.0140521002118901E-3</v>
      </c>
      <c r="G78" s="156">
        <f t="shared" si="26"/>
        <v>0.25619683000424687</v>
      </c>
      <c r="K78" s="17">
        <v>2.2713293180757153</v>
      </c>
      <c r="L78" s="298">
        <v>1.064558380945041</v>
      </c>
      <c r="M78" s="299"/>
      <c r="S78" s="4"/>
    </row>
    <row r="79" spans="1:58">
      <c r="A79" s="10" t="s">
        <v>0</v>
      </c>
      <c r="B79" s="173">
        <f>SUM(B73:B78)</f>
        <v>30.491850000000003</v>
      </c>
      <c r="C79" s="173">
        <f>SUM(C73:C78)</f>
        <v>3.9948182887982635</v>
      </c>
      <c r="D79" s="10"/>
      <c r="E79" s="15"/>
      <c r="F79" s="157">
        <f>SUM(F73:F78)</f>
        <v>-0.33912504420505329</v>
      </c>
      <c r="G79" s="157">
        <f>SUM(G73:G78)</f>
        <v>3.0905992688535262</v>
      </c>
      <c r="K79" s="12"/>
      <c r="L79" s="298">
        <f>SUM(L73:L78)</f>
        <v>11.724994852463411</v>
      </c>
      <c r="M79" s="299"/>
    </row>
    <row r="81" spans="1:2" ht="11.25" customHeight="1">
      <c r="A81" s="2" t="s">
        <v>188</v>
      </c>
    </row>
    <row r="82" spans="1:2" ht="9.75" customHeight="1"/>
    <row r="83" spans="1:2">
      <c r="A83" s="1" t="s">
        <v>90</v>
      </c>
      <c r="B83" s="83" t="s">
        <v>139</v>
      </c>
    </row>
    <row r="84" spans="1:2">
      <c r="A84" s="1" t="s">
        <v>91</v>
      </c>
      <c r="B84" s="83" t="s">
        <v>135</v>
      </c>
    </row>
    <row r="85" spans="1:2">
      <c r="A85" s="1" t="s">
        <v>93</v>
      </c>
      <c r="B85" s="83" t="s">
        <v>134</v>
      </c>
    </row>
    <row r="86" spans="1:2">
      <c r="A86" s="1" t="s">
        <v>94</v>
      </c>
      <c r="B86" s="83" t="s">
        <v>137</v>
      </c>
    </row>
    <row r="87" spans="1:2">
      <c r="A87" s="1" t="s">
        <v>95</v>
      </c>
      <c r="B87" s="84" t="s">
        <v>99</v>
      </c>
    </row>
    <row r="88" spans="1:2">
      <c r="A88" s="1" t="s">
        <v>96</v>
      </c>
      <c r="B88" s="84" t="s">
        <v>138</v>
      </c>
    </row>
    <row r="89" spans="1:2">
      <c r="A89" s="1" t="s">
        <v>98</v>
      </c>
      <c r="B89" s="84" t="s">
        <v>97</v>
      </c>
    </row>
    <row r="90" spans="1:2">
      <c r="A90" s="1" t="s">
        <v>100</v>
      </c>
      <c r="B90" s="84" t="s">
        <v>170</v>
      </c>
    </row>
    <row r="91" spans="1:2">
      <c r="A91" s="1" t="s">
        <v>101</v>
      </c>
      <c r="B91" s="84" t="s">
        <v>136</v>
      </c>
    </row>
    <row r="92" spans="1:2">
      <c r="A92" s="1" t="s">
        <v>104</v>
      </c>
      <c r="B92" s="84" t="s">
        <v>11</v>
      </c>
    </row>
    <row r="93" spans="1:2">
      <c r="A93" s="1" t="s">
        <v>121</v>
      </c>
      <c r="B93" s="84" t="s">
        <v>105</v>
      </c>
    </row>
    <row r="94" spans="1:2">
      <c r="A94" s="1" t="s">
        <v>123</v>
      </c>
      <c r="B94" s="84" t="s">
        <v>120</v>
      </c>
    </row>
    <row r="95" spans="1:2">
      <c r="A95" s="1" t="s">
        <v>157</v>
      </c>
      <c r="B95" s="84" t="s">
        <v>160</v>
      </c>
    </row>
    <row r="96" spans="1:2">
      <c r="A96" s="1" t="s">
        <v>159</v>
      </c>
      <c r="B96" s="1" t="s">
        <v>161</v>
      </c>
    </row>
  </sheetData>
  <mergeCells count="48">
    <mergeCell ref="L75:M75"/>
    <mergeCell ref="L76:M76"/>
    <mergeCell ref="L77:M77"/>
    <mergeCell ref="L78:M78"/>
    <mergeCell ref="L79:M79"/>
    <mergeCell ref="L69:M70"/>
    <mergeCell ref="L71:M71"/>
    <mergeCell ref="L72:M72"/>
    <mergeCell ref="L73:M73"/>
    <mergeCell ref="L74:M74"/>
    <mergeCell ref="E59:G59"/>
    <mergeCell ref="E57:G57"/>
    <mergeCell ref="V46:W46"/>
    <mergeCell ref="V47:W47"/>
    <mergeCell ref="V48:W48"/>
    <mergeCell ref="V49:W49"/>
    <mergeCell ref="B29:D29"/>
    <mergeCell ref="V30:W30"/>
    <mergeCell ref="V33:W33"/>
    <mergeCell ref="V34:W34"/>
    <mergeCell ref="K69:K70"/>
    <mergeCell ref="B62:F64"/>
    <mergeCell ref="F32:J32"/>
    <mergeCell ref="F31:J31"/>
    <mergeCell ref="N57:P57"/>
    <mergeCell ref="E60:G60"/>
    <mergeCell ref="V40:W40"/>
    <mergeCell ref="V41:W41"/>
    <mergeCell ref="V42:W42"/>
    <mergeCell ref="V43:W43"/>
    <mergeCell ref="V44:W44"/>
    <mergeCell ref="V53:W53"/>
    <mergeCell ref="X29:X30"/>
    <mergeCell ref="Q60:X60"/>
    <mergeCell ref="V35:W35"/>
    <mergeCell ref="V36:W36"/>
    <mergeCell ref="V37:W37"/>
    <mergeCell ref="V38:W38"/>
    <mergeCell ref="V39:W39"/>
    <mergeCell ref="Q59:X59"/>
    <mergeCell ref="Q57:X57"/>
    <mergeCell ref="V50:W50"/>
    <mergeCell ref="V51:W51"/>
    <mergeCell ref="V52:W52"/>
    <mergeCell ref="V54:W54"/>
    <mergeCell ref="M31:W31"/>
    <mergeCell ref="M32:W32"/>
    <mergeCell ref="V45:W45"/>
  </mergeCells>
  <pageMargins left="0.32291666666666669" right="0.17708333333333334" top="0.47916666666666669" bottom="0.59027777777777779" header="0.3" footer="0.3"/>
  <pageSetup paperSize="9" orientation="landscape" r:id="rId1"/>
  <headerFooter differentOddEven="1"/>
  <drawing r:id="rId2"/>
  <legacyDrawing r:id="rId3"/>
</worksheet>
</file>

<file path=xl/worksheets/sheet14.xml><?xml version="1.0" encoding="utf-8"?>
<worksheet xmlns="http://schemas.openxmlformats.org/spreadsheetml/2006/main" xmlns:r="http://schemas.openxmlformats.org/officeDocument/2006/relationships">
  <dimension ref="A1:BD71"/>
  <sheetViews>
    <sheetView view="pageLayout" topLeftCell="A19" zoomScale="90" zoomScaleNormal="100" zoomScaleSheetLayoutView="100" zoomScalePageLayoutView="90" workbookViewId="0">
      <selection activeCell="K44" sqref="K44"/>
    </sheetView>
  </sheetViews>
  <sheetFormatPr defaultRowHeight="9"/>
  <cols>
    <col min="1" max="1" width="9.5703125" style="1" customWidth="1"/>
    <col min="2" max="19" width="7.140625" style="1" customWidth="1"/>
    <col min="20" max="20" width="8.5703125" style="1" customWidth="1"/>
    <col min="21" max="23" width="5.7109375" style="1" customWidth="1"/>
    <col min="24" max="24" width="5.140625" style="1" customWidth="1"/>
    <col min="25" max="25" width="10" style="1" customWidth="1"/>
    <col min="26" max="27" width="9.140625" style="1"/>
    <col min="28" max="29" width="5.140625" style="1" customWidth="1"/>
    <col min="30" max="30" width="4.140625" style="1" customWidth="1"/>
    <col min="31" max="31" width="9.140625" style="1" customWidth="1"/>
    <col min="32" max="34" width="7.42578125" style="1" customWidth="1"/>
    <col min="35" max="35" width="9.140625" style="1"/>
    <col min="36" max="36" width="7.140625" style="1" customWidth="1"/>
    <col min="37" max="37" width="5.7109375" style="1" customWidth="1"/>
    <col min="38" max="38" width="3.42578125" style="1" customWidth="1"/>
    <col min="39" max="39" width="9.140625" style="1"/>
    <col min="40" max="40" width="10.28515625" style="1" customWidth="1"/>
    <col min="41" max="41" width="10.5703125" style="1" bestFit="1" customWidth="1"/>
    <col min="42" max="45" width="9.140625" style="1"/>
    <col min="46" max="46" width="3.85546875" style="1" customWidth="1"/>
    <col min="47" max="47" width="9.140625" style="1"/>
    <col min="48" max="48" width="10.5703125" style="1" bestFit="1" customWidth="1"/>
    <col min="49" max="58" width="9.140625" style="1"/>
    <col min="59" max="60" width="3.28515625" style="1" customWidth="1"/>
    <col min="61" max="16384" width="9.140625" style="1"/>
  </cols>
  <sheetData>
    <row r="1" spans="1:56" ht="15.75" customHeight="1">
      <c r="A1" s="134" t="e">
        <f>#REF!</f>
        <v>#REF!</v>
      </c>
      <c r="D1" s="69" t="s">
        <v>185</v>
      </c>
      <c r="G1" s="69"/>
      <c r="M1" s="108" t="s">
        <v>172</v>
      </c>
      <c r="N1" s="108"/>
      <c r="O1" s="108"/>
      <c r="P1" s="108"/>
      <c r="Q1" s="108" t="s">
        <v>201</v>
      </c>
    </row>
    <row r="2" spans="1:56" ht="3" customHeight="1">
      <c r="A2" s="69"/>
    </row>
    <row r="3" spans="1:56">
      <c r="H3" s="4"/>
      <c r="I3" s="7"/>
      <c r="J3" s="7"/>
      <c r="Y3" s="3"/>
      <c r="AQ3" s="4"/>
      <c r="AV3" s="3"/>
      <c r="BC3" s="4"/>
      <c r="BD3" s="4"/>
    </row>
    <row r="4" spans="1:56" ht="15" customHeight="1">
      <c r="A4" s="89" t="s">
        <v>74</v>
      </c>
      <c r="B4" s="67" t="s">
        <v>72</v>
      </c>
      <c r="C4" s="66"/>
      <c r="D4" s="66"/>
      <c r="E4" s="66"/>
      <c r="F4" s="66"/>
      <c r="G4" s="65"/>
      <c r="I4" s="67" t="s">
        <v>30</v>
      </c>
      <c r="J4" s="66"/>
      <c r="K4" s="66"/>
      <c r="L4" s="66"/>
      <c r="M4" s="66"/>
      <c r="N4" s="66"/>
      <c r="O4" s="66"/>
      <c r="P4" s="66"/>
      <c r="Q4" s="66"/>
      <c r="R4" s="66"/>
      <c r="S4" s="65"/>
      <c r="X4" s="3"/>
      <c r="AP4" s="4"/>
      <c r="AU4" s="3"/>
      <c r="BB4" s="4"/>
      <c r="BC4" s="4"/>
    </row>
    <row r="5" spans="1:56" ht="30.75" customHeight="1">
      <c r="A5" s="90"/>
      <c r="B5" s="70" t="s">
        <v>64</v>
      </c>
      <c r="C5" s="35" t="s">
        <v>63</v>
      </c>
      <c r="D5" s="35" t="s">
        <v>181</v>
      </c>
      <c r="E5" s="35" t="s">
        <v>182</v>
      </c>
      <c r="F5" s="35" t="s">
        <v>61</v>
      </c>
      <c r="G5" s="34" t="s">
        <v>62</v>
      </c>
      <c r="I5" s="36" t="s">
        <v>57</v>
      </c>
      <c r="J5" s="35" t="s">
        <v>140</v>
      </c>
      <c r="K5" s="35" t="s">
        <v>141</v>
      </c>
      <c r="L5" s="35" t="s">
        <v>206</v>
      </c>
      <c r="M5" s="35" t="s">
        <v>17</v>
      </c>
      <c r="N5" s="35" t="s">
        <v>16</v>
      </c>
      <c r="O5" s="35" t="s">
        <v>21</v>
      </c>
      <c r="P5" s="35" t="s">
        <v>205</v>
      </c>
      <c r="Q5" s="35" t="s">
        <v>174</v>
      </c>
      <c r="R5" s="35" t="s">
        <v>187</v>
      </c>
      <c r="S5" s="137" t="s">
        <v>0</v>
      </c>
      <c r="X5" s="3"/>
      <c r="AP5" s="4"/>
      <c r="AU5" s="3"/>
      <c r="BB5" s="4"/>
      <c r="BC5" s="4"/>
    </row>
    <row r="6" spans="1:56">
      <c r="A6" s="91" t="s">
        <v>107</v>
      </c>
      <c r="B6" s="252" t="s">
        <v>10</v>
      </c>
      <c r="C6" s="253"/>
      <c r="D6" s="253"/>
      <c r="E6" s="253"/>
      <c r="F6" s="253"/>
      <c r="G6" s="254"/>
      <c r="I6" s="252" t="s">
        <v>10</v>
      </c>
      <c r="J6" s="253"/>
      <c r="K6" s="253"/>
      <c r="L6" s="253"/>
      <c r="M6" s="253"/>
      <c r="N6" s="253"/>
      <c r="O6" s="253"/>
      <c r="P6" s="253"/>
      <c r="Q6" s="253"/>
      <c r="R6" s="253"/>
      <c r="S6" s="254"/>
      <c r="X6" s="3"/>
      <c r="AP6" s="4"/>
      <c r="AU6" s="3"/>
      <c r="BB6" s="4"/>
      <c r="BC6" s="4"/>
    </row>
    <row r="7" spans="1:56">
      <c r="A7" s="18" t="s">
        <v>13</v>
      </c>
      <c r="B7" s="255" t="s">
        <v>8</v>
      </c>
      <c r="C7" s="256"/>
      <c r="D7" s="256"/>
      <c r="E7" s="256"/>
      <c r="F7" s="256"/>
      <c r="G7" s="257"/>
      <c r="I7" s="255" t="s">
        <v>8</v>
      </c>
      <c r="J7" s="256"/>
      <c r="K7" s="256"/>
      <c r="L7" s="256"/>
      <c r="M7" s="256"/>
      <c r="N7" s="256"/>
      <c r="O7" s="256"/>
      <c r="P7" s="256"/>
      <c r="Q7" s="256"/>
      <c r="R7" s="256"/>
      <c r="S7" s="257"/>
      <c r="X7" s="3"/>
      <c r="AP7" s="4"/>
      <c r="AU7" s="3"/>
      <c r="BB7" s="4"/>
      <c r="BC7" s="4"/>
    </row>
    <row r="8" spans="1:56" ht="11.25" customHeight="1">
      <c r="A8" s="58" t="s">
        <v>55</v>
      </c>
      <c r="B8" s="202">
        <f>CAsia!F33+EAsia!F33+EEurope!F33+CCSAmerica!F33+NAfrica!F33+NAmerica!F33+Oceania!F33+SAsia!F33+SEAsia!F33+WEurope!F33+WAsia!F33+WMESAfrica!F33</f>
        <v>857.47096796293511</v>
      </c>
      <c r="C8" s="215">
        <f>CAsia!G33+EAsia!G33+EEurope!G33+CCSAmerica!G33+NAfrica!G33+NAmerica!G33+Oceania!G33+SAsia!G33+SEAsia!G33+WEurope!G33+WAsia!G33+WMESAfrica!G33</f>
        <v>271.70074899999997</v>
      </c>
      <c r="D8" s="216">
        <f>CAsia!H33+EAsia!H33+EEurope!H33+CCSAmerica!H33+NAfrica!H33+NAmerica!H33+Oceania!H33+SAsia!H33+SEAsia!H33+WEurope!H33+WAsia!H33+WMESAfrica!H33</f>
        <v>319.00428092573048</v>
      </c>
      <c r="E8" s="216">
        <f>CAsia!I33+EAsia!I33+EEurope!I33+CCSAmerica!I33+NAfrica!I33+NAmerica!I33+Oceania!I33+SAsia!I33+SEAsia!I33+WEurope!I33+WAsia!I33+WMESAfrica!I33</f>
        <v>128.62064519444024</v>
      </c>
      <c r="F8" s="216">
        <f>CAsia!J33+EAsia!J33+EEurope!J33+CCSAmerica!J33+NAfrica!J33+NAmerica!J33+Oceania!J33+SAsia!J33+SEAsia!J33+WEurope!J33+WAsia!J33+WMESAfrica!J33</f>
        <v>30.851648678909978</v>
      </c>
      <c r="G8" s="217">
        <f>CAsia!K33+EAsia!K33+EEurope!K33+CCSAmerica!K33+NAfrica!K33+NAmerica!K33+Oceania!K33+SAsia!K33+SEAsia!K33+WEurope!K33+WAsia!K33+WMESAfrica!K33</f>
        <v>107.29364416385427</v>
      </c>
      <c r="I8" s="179">
        <f>CAsia!M33+EAsia!M33+EEurope!M33+CCSAmerica!M33+NAfrica!M33+NAmerica!M33+Oceania!M33+SAsia!M33+SEAsia!M33+WEurope!M33+WAsia!M33+WMESAfrica!M33</f>
        <v>107.02947178522149</v>
      </c>
      <c r="J8" s="162">
        <f>CAsia!N33+EAsia!N33+EEurope!N33+CCSAmerica!N33+NAfrica!N33+NAmerica!N33+Oceania!N33+SAsia!N33+SEAsia!N33+WEurope!N33+WAsia!N33+WMESAfrica!N33</f>
        <v>112.10258249218907</v>
      </c>
      <c r="K8" s="174">
        <f>CAsia!O33+EAsia!O33+EEurope!O33+CCSAmerica!O33+NAfrica!O33+NAmerica!O33+Oceania!O33+SAsia!O33+SEAsia!O33+WEurope!O33+WAsia!O33+WMESAfrica!O33</f>
        <v>45.387993999999999</v>
      </c>
      <c r="L8" s="162">
        <f>CAsia!P33+EAsia!P33+EEurope!P33+CCSAmerica!P33+NAfrica!P33+NAmerica!P33+Oceania!P33+SAsia!P33+SEAsia!P33+WEurope!P33+WAsia!P33+WMESAfrica!P33</f>
        <v>211.84924306612106</v>
      </c>
      <c r="M8" s="163">
        <f>CAsia!Q33+EAsia!Q33+EEurope!Q33+CCSAmerica!Q33+NAfrica!Q33+NAmerica!Q33+Oceania!Q33+SAsia!Q33+SEAsia!Q33+WEurope!Q33+WAsia!Q33+WMESAfrica!Q33</f>
        <v>303.75560515783394</v>
      </c>
      <c r="N8" s="163">
        <f>CAsia!R33+EAsia!R33+EEurope!R33+CCSAmerica!R33+NAfrica!R33+NAmerica!R33+Oceania!R33+SAsia!R33+SEAsia!R33+WEurope!R33+WAsia!R33+WMESAfrica!R33</f>
        <v>3.1900428092573057</v>
      </c>
      <c r="O8" s="162">
        <f>CAsia!S33+EAsia!S33+EEurope!S33+CCSAmerica!S33+NAfrica!S33+NAmerica!S33+Oceania!S33+SAsia!S33+SEAsia!S33+WEurope!S33+WAsia!S33+WMESAfrica!S33</f>
        <v>11.858536473402161</v>
      </c>
      <c r="P8" s="174">
        <f>CAsia!T33+EAsia!T33+EEurope!T33+CCSAmerica!T33+NAfrica!T33+NAmerica!T33+Oceania!T33+SAsia!T33+SEAsia!T33+WEurope!T33+WAsia!T33+WMESAfrica!T33</f>
        <v>13.3333125</v>
      </c>
      <c r="Q8" s="163">
        <f>CAsia!U33+EAsia!U33+EEurope!U33+CCSAmerica!U33+NAfrica!U33+NAmerica!U33+Oceania!U33+SAsia!U33+SEAsia!U33+WEurope!U33+WAsia!U33+WMESAfrica!U33</f>
        <v>30.851648678909978</v>
      </c>
      <c r="R8" s="85">
        <f>CAsia!D33+EAsia!D33+EEurope!D33+CCSAmerica!D33+NAfrica!D33+NAmerica!D33+Oceania!D33+SAsia!D33+SEAsia!D33+WEurope!D33+WAsia!D33+WMESAfrica!D33</f>
        <v>18.112531000000015</v>
      </c>
      <c r="S8" s="200">
        <f>CAsia!V33+EAsia!V33+EEurope!V33+CCSAmerica!V33+NAfrica!V33+NAmerica!V33+Oceania!V33+SAsia!V33+SEAsia!V33+WEurope!V33+WAsia!V33+WMESAfrica!V33</f>
        <v>857.47096796293499</v>
      </c>
      <c r="X8" s="3"/>
      <c r="AP8" s="4"/>
      <c r="AU8" s="3"/>
      <c r="BB8" s="4"/>
      <c r="BC8" s="4"/>
    </row>
    <row r="9" spans="1:56">
      <c r="A9" s="20" t="s">
        <v>54</v>
      </c>
      <c r="B9" s="176">
        <f>CAsia!F34+EAsia!F34+EEurope!F34+CCSAmerica!F34+NAfrica!F34+NAmerica!F34+Oceania!F34+SAsia!F34+SEAsia!F34+WEurope!F34+WAsia!F34+WMESAfrica!F34</f>
        <v>1032.5600670502527</v>
      </c>
      <c r="C9" s="85">
        <f>CAsia!G34+EAsia!G34+EEurope!G34+CCSAmerica!G34+NAfrica!G34+NAmerica!G34+Oceania!G34+SAsia!G34+SEAsia!G34+WEurope!G34+WAsia!G34+WMESAfrica!G34</f>
        <v>192.49528320000002</v>
      </c>
      <c r="D9" s="177">
        <f>CAsia!H34+EAsia!H34+EEurope!H34+CCSAmerica!H34+NAfrica!H34+NAmerica!H34+Oceania!H34+SAsia!H34+SEAsia!H34+WEurope!H34+WAsia!H34+WMESAfrica!H34</f>
        <v>383.22426793663277</v>
      </c>
      <c r="E9" s="177">
        <f>CAsia!I34+EAsia!I34+EEurope!I34+CCSAmerica!I34+NAfrica!I34+NAmerica!I34+Oceania!I34+SAsia!I34+SEAsia!I34+WEurope!I34+WAsia!I34+WMESAfrica!I34</f>
        <v>154.88401005753786</v>
      </c>
      <c r="F9" s="177">
        <f>CAsia!J34+EAsia!J34+EEurope!J34+CCSAmerica!J34+NAfrica!J34+NAmerica!J34+Oceania!J34+SAsia!J34+SEAsia!J34+WEurope!J34+WAsia!J34+WMESAfrica!J34</f>
        <v>32.971159511096133</v>
      </c>
      <c r="G9" s="178">
        <f>CAsia!K34+EAsia!K34+EEurope!K34+CCSAmerica!K34+NAfrica!K34+NAmerica!K34+Oceania!K34+SAsia!K34+SEAsia!K34+WEurope!K34+WAsia!K34+WMESAfrica!K34</f>
        <v>268.98534634498577</v>
      </c>
      <c r="I9" s="179">
        <f>CAsia!M34+EAsia!M34+EEurope!M34+CCSAmerica!M34+NAfrica!M34+NAmerica!M34+Oceania!M34+SAsia!M34+SEAsia!M34+WEurope!M34+WAsia!M34+WMESAfrica!M34</f>
        <v>132.08996435893349</v>
      </c>
      <c r="J9" s="162">
        <f>CAsia!N34+EAsia!N34+EEurope!N34+CCSAmerica!N34+NAfrica!N34+NAmerica!N34+Oceania!N34+SAsia!N34+SEAsia!N34+WEurope!N34+WAsia!N34+WMESAfrica!N34</f>
        <v>162.34171243239993</v>
      </c>
      <c r="K9" s="174">
        <f>CAsia!O34+EAsia!O34+EEurope!O34+CCSAmerica!O34+NAfrica!O34+NAmerica!O34+Oceania!O34+SAsia!O34+SEAsia!O34+WEurope!O34+WAsia!O34+WMESAfrica!O34</f>
        <v>11.903654399999999</v>
      </c>
      <c r="L9" s="162">
        <f>CAsia!P34+EAsia!P34+EEurope!P34+CCSAmerica!P34+NAfrica!P34+NAmerica!P34+Oceania!P34+SAsia!P34+SEAsia!P34+WEurope!P34+WAsia!P34+WMESAfrica!P34</f>
        <v>379.48089138397313</v>
      </c>
      <c r="M9" s="163">
        <f>CAsia!Q34+EAsia!Q34+EEurope!Q34+CCSAmerica!Q34+NAfrica!Q34+NAmerica!Q34+Oceania!Q34+SAsia!Q34+SEAsia!Q34+WEurope!Q34+WAsia!Q34+WMESAfrica!Q34</f>
        <v>291.02425824638448</v>
      </c>
      <c r="N9" s="163">
        <f>CAsia!R34+EAsia!R34+EEurope!R34+CCSAmerica!R34+NAfrica!R34+NAmerica!R34+Oceania!R34+SAsia!R34+SEAsia!R34+WEurope!R34+WAsia!R34+WMESAfrica!R34</f>
        <v>3.832242679366328</v>
      </c>
      <c r="O9" s="162">
        <f>CAsia!S34+EAsia!S34+EEurope!S34+CCSAmerica!S34+NAfrica!S34+NAmerica!S34+Oceania!S34+SAsia!S34+SEAsia!S34+WEurope!S34+WAsia!S34+WMESAfrica!S34</f>
        <v>11.496728038098979</v>
      </c>
      <c r="P9" s="174">
        <f>CAsia!T34+EAsia!T34+EEurope!T34+CCSAmerica!T34+NAfrica!T34+NAmerica!T34+Oceania!T34+SAsia!T34+SEAsia!T34+WEurope!T34+WAsia!T34+WMESAfrica!T34</f>
        <v>4.9019520000000005</v>
      </c>
      <c r="Q9" s="163">
        <f>CAsia!U34+EAsia!U34+EEurope!U34+CCSAmerica!U34+NAfrica!U34+NAmerica!U34+Oceania!U34+SAsia!U34+SEAsia!U34+WEurope!U34+WAsia!U34+WMESAfrica!U34</f>
        <v>32.971159511096133</v>
      </c>
      <c r="R9" s="85">
        <f>CAsia!D34+EAsia!D34+EEurope!D34+CCSAmerica!D34+NAfrica!D34+NAmerica!D34+Oceania!D34+SAsia!D34+SEAsia!D34+WEurope!D34+WAsia!D34+WMESAfrica!D34</f>
        <v>2.5175040000000015</v>
      </c>
      <c r="S9" s="200">
        <f>CAsia!V34+EAsia!V34+EEurope!V34+CCSAmerica!V34+NAfrica!V34+NAmerica!V34+Oceania!V34+SAsia!V34+SEAsia!V34+WEurope!V34+WAsia!V34+WMESAfrica!V34</f>
        <v>1032.5600670502524</v>
      </c>
      <c r="X9" s="3"/>
      <c r="AP9" s="4"/>
      <c r="AU9" s="3"/>
      <c r="BB9" s="4"/>
      <c r="BC9" s="4"/>
    </row>
    <row r="10" spans="1:56">
      <c r="A10" s="22" t="s">
        <v>53</v>
      </c>
      <c r="B10" s="176">
        <f>CAsia!F35+EAsia!F35+EEurope!F35+CCSAmerica!F35+NAfrica!F35+NAmerica!F35+Oceania!F35+SAsia!F35+SEAsia!F35+WEurope!F35+WAsia!F35+WMESAfrica!F35</f>
        <v>183.96757008415904</v>
      </c>
      <c r="C10" s="85">
        <f>CAsia!G35+EAsia!G35+EEurope!G35+CCSAmerica!G35+NAfrica!G35+NAmerica!G35+Oceania!G35+SAsia!G35+SEAsia!G35+WEurope!G35+WAsia!G35+WMESAfrica!G35</f>
        <v>58.891093999999988</v>
      </c>
      <c r="D10" s="177">
        <f>CAsia!H35+EAsia!H35+EEurope!H35+CCSAmerica!H35+NAfrica!H35+NAmerica!H35+Oceania!H35+SAsia!H35+SEAsia!H35+WEurope!H35+WAsia!H35+WMESAfrica!H35</f>
        <v>70.539608197258971</v>
      </c>
      <c r="E10" s="177">
        <f>CAsia!I35+EAsia!I35+EEurope!I35+CCSAmerica!I35+NAfrica!I35+NAmerica!I35+Oceania!I35+SAsia!I35+SEAsia!I35+WEurope!I35+WAsia!I35+WMESAfrica!I35</f>
        <v>27.595135512623855</v>
      </c>
      <c r="F10" s="177">
        <f>CAsia!J35+EAsia!J35+EEurope!J35+CCSAmerica!J35+NAfrica!J35+NAmerica!J35+Oceania!J35+SAsia!J35+SEAsia!J35+WEurope!J35+WAsia!J35+WMESAfrica!J35</f>
        <v>8.3914523370231109</v>
      </c>
      <c r="G10" s="178">
        <f>CAsia!K35+EAsia!K35+EEurope!K35+CCSAmerica!K35+NAfrica!K35+NAmerica!K35+Oceania!K35+SAsia!K35+SEAsia!K35+WEurope!K35+WAsia!K35+WMESAfrica!K35</f>
        <v>18.550280037253103</v>
      </c>
      <c r="I10" s="179">
        <f>CAsia!M35+EAsia!M35+EEurope!M35+CCSAmerica!M35+NAfrica!M35+NAmerica!M35+Oceania!M35+SAsia!M35+SEAsia!M35+WEurope!M35+WAsia!M35+WMESAfrica!M35</f>
        <v>4.7717084732957389</v>
      </c>
      <c r="J10" s="162">
        <f>CAsia!N35+EAsia!N35+EEurope!N35+CCSAmerica!N35+NAfrica!N35+NAmerica!N35+Oceania!N35+SAsia!N35+SEAsia!N35+WEurope!N35+WAsia!N35+WMESAfrica!N35</f>
        <v>16.278097700976023</v>
      </c>
      <c r="K10" s="174">
        <f>CAsia!O35+EAsia!O35+EEurope!O35+CCSAmerica!O35+NAfrica!O35+NAmerica!O35+Oceania!O35+SAsia!O35+SEAsia!O35+WEurope!O35+WAsia!O35+WMESAfrica!O35</f>
        <v>36.053077250000001</v>
      </c>
      <c r="L10" s="162">
        <f>CAsia!P35+EAsia!P35+EEurope!P35+CCSAmerica!P35+NAfrica!P35+NAmerica!P35+Oceania!P35+SAsia!P35+SEAsia!P35+WEurope!P35+WAsia!P35+WMESAfrica!P35</f>
        <v>30.915306301832331</v>
      </c>
      <c r="M10" s="163">
        <f>CAsia!Q35+EAsia!Q35+EEurope!Q35+CCSAmerica!Q35+NAfrica!Q35+NAmerica!Q35+Oceania!Q35+SAsia!Q35+SEAsia!Q35+WEurope!Q35+WAsia!Q35+WMESAfrica!Q35</f>
        <v>78.625591693141502</v>
      </c>
      <c r="N10" s="163">
        <f>CAsia!R35+EAsia!R35+EEurope!R35+CCSAmerica!R35+NAfrica!R35+NAmerica!R35+Oceania!R35+SAsia!R35+SEAsia!R35+WEurope!R35+WAsia!R35+WMESAfrica!R35</f>
        <v>0.70539608197258985</v>
      </c>
      <c r="O10" s="162">
        <f>CAsia!S35+EAsia!S35+EEurope!S35+CCSAmerica!S35+NAfrica!S35+NAmerica!S35+Oceania!S35+SAsia!S35+SEAsia!S35+WEurope!S35+WAsia!S35+WMESAfrica!S35</f>
        <v>2.116188245917769</v>
      </c>
      <c r="P10" s="174">
        <f>CAsia!T35+EAsia!T35+EEurope!T35+CCSAmerica!T35+NAfrica!T35+NAmerica!T35+Oceania!T35+SAsia!T35+SEAsia!T35+WEurope!T35+WAsia!T35+WMESAfrica!T35</f>
        <v>3.2751010000000003</v>
      </c>
      <c r="Q10" s="163">
        <f>CAsia!U35+EAsia!U35+EEurope!U35+CCSAmerica!U35+NAfrica!U35+NAmerica!U35+Oceania!U35+SAsia!U35+SEAsia!U35+WEurope!U35+WAsia!U35+WMESAfrica!U35</f>
        <v>8.3914523370231109</v>
      </c>
      <c r="R10" s="85">
        <f>CAsia!D35+EAsia!D35+EEurope!D35+CCSAmerica!D35+NAfrica!D35+NAmerica!D35+Oceania!D35+SAsia!D35+SEAsia!D35+WEurope!D35+WAsia!D35+WMESAfrica!D35</f>
        <v>2.8356509999999924</v>
      </c>
      <c r="S10" s="200">
        <f>CAsia!V35+EAsia!V35+EEurope!V35+CCSAmerica!V35+NAfrica!V35+NAmerica!V35+Oceania!V35+SAsia!V35+SEAsia!V35+WEurope!V35+WAsia!V35+WMESAfrica!V35</f>
        <v>183.96757008415904</v>
      </c>
      <c r="X10" s="3"/>
      <c r="AP10" s="4"/>
      <c r="AU10" s="3"/>
      <c r="BB10" s="4"/>
      <c r="BC10" s="4"/>
    </row>
    <row r="11" spans="1:56">
      <c r="A11" s="22" t="s">
        <v>52</v>
      </c>
      <c r="B11" s="176">
        <f>CAsia!F36+EAsia!F36+EEurope!F36+CCSAmerica!F36+NAfrica!F36+NAmerica!F36+Oceania!F36+SAsia!F36+SEAsia!F36+WEurope!F36+WAsia!F36+WMESAfrica!F36</f>
        <v>991.77592949909433</v>
      </c>
      <c r="C11" s="85">
        <f>CAsia!G36+EAsia!G36+EEurope!G36+CCSAmerica!G36+NAfrica!G36+NAmerica!G36+Oceania!G36+SAsia!G36+SEAsia!G36+WEurope!G36+WAsia!G36+WMESAfrica!G36</f>
        <v>336.19282200000004</v>
      </c>
      <c r="D11" s="177">
        <f>CAsia!H36+EAsia!H36+EEurope!H36+CCSAmerica!H36+NAfrica!H36+NAmerica!H36+Oceania!H36+SAsia!H36+SEAsia!H36+WEurope!H36+WAsia!H36+WMESAfrica!H36</f>
        <v>337.60829362343401</v>
      </c>
      <c r="E11" s="177">
        <f>CAsia!I36+EAsia!I36+EEurope!I36+CCSAmerica!I36+NAfrica!I36+NAmerica!I36+Oceania!I36+SAsia!I36+SEAsia!I36+WEurope!I36+WAsia!I36+WMESAfrica!I36</f>
        <v>148.76638942486414</v>
      </c>
      <c r="F11" s="177">
        <f>CAsia!J36+EAsia!J36+EEurope!J36+CCSAmerica!J36+NAfrica!J36+NAmerica!J36+Oceania!J36+SAsia!J36+SEAsia!J36+WEurope!J36+WAsia!J36+WMESAfrica!J36</f>
        <v>31.176439738217304</v>
      </c>
      <c r="G11" s="178">
        <f>CAsia!K36+EAsia!K36+EEurope!K36+CCSAmerica!K36+NAfrica!K36+NAmerica!K36+Oceania!K36+SAsia!K36+SEAsia!K36+WEurope!K36+WAsia!K36+WMESAfrica!K36</f>
        <v>138.03198471257895</v>
      </c>
      <c r="I11" s="179">
        <f>CAsia!M36+EAsia!M36+EEurope!M36+CCSAmerica!M36+NAfrica!M36+NAmerica!M36+Oceania!M36+SAsia!M36+SEAsia!M36+WEurope!M36+WAsia!M36+WMESAfrica!M36</f>
        <v>46.128918625978017</v>
      </c>
      <c r="J11" s="162">
        <f>CAsia!N36+EAsia!N36+EEurope!N36+CCSAmerica!N36+NAfrica!N36+NAmerica!N36+Oceania!N36+SAsia!N36+SEAsia!N36+WEurope!N36+WAsia!N36+WMESAfrica!N36</f>
        <v>90.668003354347704</v>
      </c>
      <c r="K11" s="174">
        <f>CAsia!O36+EAsia!O36+EEurope!O36+CCSAmerica!O36+NAfrica!O36+NAmerica!O36+Oceania!O36+SAsia!O36+SEAsia!O36+WEurope!O36+WAsia!O36+WMESAfrica!O36</f>
        <v>180.02706695391439</v>
      </c>
      <c r="L11" s="162">
        <f>CAsia!P36+EAsia!P36+EEurope!P36+CCSAmerica!P36+NAfrica!P36+NAmerica!P36+Oceania!P36+SAsia!P36+SEAsia!P36+WEurope!P36+WAsia!P36+WMESAfrica!P36</f>
        <v>206.52973342823287</v>
      </c>
      <c r="M11" s="163">
        <f>CAsia!Q36+EAsia!Q36+EEurope!Q36+CCSAmerica!Q36+NAfrica!Q36+NAmerica!Q36+Oceania!Q36+SAsia!Q36+SEAsia!Q36+WEurope!Q36+WAsia!Q36+WMESAfrica!Q36</f>
        <v>366.20492323546216</v>
      </c>
      <c r="N11" s="163">
        <f>CAsia!R36+EAsia!R36+EEurope!R36+CCSAmerica!R36+NAfrica!R36+NAmerica!R36+Oceania!R36+SAsia!R36+SEAsia!R36+WEurope!R36+WAsia!R36+WMESAfrica!R36</f>
        <v>3.3760829362343392</v>
      </c>
      <c r="O11" s="162">
        <f>CAsia!S36+EAsia!S36+EEurope!S36+CCSAmerica!S36+NAfrica!S36+NAmerica!S36+Oceania!S36+SAsia!S36+SEAsia!S36+WEurope!S36+WAsia!S36+WMESAfrica!S36</f>
        <v>58.555541928974385</v>
      </c>
      <c r="P11" s="174">
        <f>CAsia!T36+EAsia!T36+EEurope!T36+CCSAmerica!T36+NAfrica!T36+NAmerica!T36+Oceania!T36+SAsia!T36+SEAsia!T36+WEurope!T36+WAsia!T36+WMESAfrica!T36</f>
        <v>2.1754056977332246</v>
      </c>
      <c r="Q11" s="163">
        <f>CAsia!U36+EAsia!U36+EEurope!U36+CCSAmerica!U36+NAfrica!U36+NAmerica!U36+Oceania!U36+SAsia!U36+SEAsia!U36+WEurope!U36+WAsia!U36+WMESAfrica!U36</f>
        <v>31.176439738217304</v>
      </c>
      <c r="R11" s="85">
        <f>CAsia!D36+EAsia!D36+EEurope!D36+CCSAmerica!D36+NAfrica!D36+NAmerica!D36+Oceania!D36+SAsia!D36+SEAsia!D36+WEurope!D36+WAsia!D36+WMESAfrica!D36</f>
        <v>6.9338135999999837</v>
      </c>
      <c r="S11" s="200">
        <f>CAsia!V36+EAsia!V36+EEurope!V36+CCSAmerica!V36+NAfrica!V36+NAmerica!V36+Oceania!V36+SAsia!V36+SEAsia!V36+WEurope!V36+WAsia!V36+WMESAfrica!V36</f>
        <v>991.77592949909445</v>
      </c>
      <c r="X11" s="3"/>
      <c r="AP11" s="4"/>
      <c r="AU11" s="3"/>
      <c r="BB11" s="4"/>
      <c r="BC11" s="4"/>
    </row>
    <row r="12" spans="1:56">
      <c r="A12" s="22" t="s">
        <v>51</v>
      </c>
      <c r="B12" s="176">
        <f>CAsia!F37+EAsia!F37+EEurope!F37+CCSAmerica!F37+NAfrica!F37+NAmerica!F37+Oceania!F37+SAsia!F37+SEAsia!F37+WEurope!F37+WAsia!F37+WMESAfrica!F37</f>
        <v>24.145525227129539</v>
      </c>
      <c r="C12" s="85">
        <f>CAsia!G37+EAsia!G37+EEurope!G37+CCSAmerica!G37+NAfrica!G37+NAmerica!G37+Oceania!G37+SAsia!G37+SEAsia!G37+WEurope!G37+WAsia!G37+WMESAfrica!G37</f>
        <v>7.3076539999999985</v>
      </c>
      <c r="D12" s="177">
        <f>CAsia!H37+EAsia!H37+EEurope!H37+CCSAmerica!H37+NAfrica!H37+NAmerica!H37+Oceania!H37+SAsia!H37+SEAsia!H37+WEurope!H37+WAsia!H37+WMESAfrica!H37</f>
        <v>8.7265076902026824</v>
      </c>
      <c r="E12" s="177">
        <f>CAsia!I37+EAsia!I37+EEurope!I37+CCSAmerica!I37+NAfrica!I37+NAmerica!I37+Oceania!I37+SAsia!I37+SEAsia!I37+WEurope!I37+WAsia!I37+WMESAfrica!I37</f>
        <v>3.6218287840694301</v>
      </c>
      <c r="F12" s="177">
        <f>CAsia!J37+EAsia!J37+EEurope!J37+CCSAmerica!J37+NAfrica!J37+NAmerica!J37+Oceania!J37+SAsia!J37+SEAsia!J37+WEurope!J37+WAsia!J37+WMESAfrica!J37</f>
        <v>1.1621063047328608</v>
      </c>
      <c r="G12" s="178">
        <f>CAsia!K37+EAsia!K37+EEurope!K37+CCSAmerica!K37+NAfrica!K37+NAmerica!K37+Oceania!K37+SAsia!K37+SEAsia!K37+WEurope!K37+WAsia!K37+WMESAfrica!K37</f>
        <v>3.3274284481245622</v>
      </c>
      <c r="I12" s="179">
        <f>CAsia!M37+EAsia!M37+EEurope!M37+CCSAmerica!M37+NAfrica!M37+NAmerica!M37+Oceania!M37+SAsia!M37+SEAsia!M37+WEurope!M37+WAsia!M37+WMESAfrica!M37</f>
        <v>1.5025878642407438</v>
      </c>
      <c r="J12" s="162">
        <f>CAsia!N37+EAsia!N37+EEurope!N37+CCSAmerica!N37+NAfrica!N37+NAmerica!N37+Oceania!N37+SAsia!N37+SEAsia!N37+WEurope!N37+WAsia!N37+WMESAfrica!N37</f>
        <v>0.93503415488656505</v>
      </c>
      <c r="K12" s="174">
        <f>CAsia!O37+EAsia!O37+EEurope!O37+CCSAmerica!O37+NAfrica!O37+NAmerica!O37+Oceania!O37+SAsia!O37+SEAsia!O37+WEurope!O37+WAsia!O37+WMESAfrica!O37</f>
        <v>3.0253890797624701</v>
      </c>
      <c r="L12" s="162">
        <f>CAsia!P37+EAsia!P37+EEurope!P37+CCSAmerica!P37+NAfrica!P37+NAmerica!P37+Oceania!P37+SAsia!P37+SEAsia!P37+WEurope!P37+WAsia!P37+WMESAfrica!P37</f>
        <v>5.5046526172380768</v>
      </c>
      <c r="M12" s="163">
        <f>CAsia!Q37+EAsia!Q37+EEurope!Q37+CCSAmerica!Q37+NAfrica!Q37+NAmerica!Q37+Oceania!Q37+SAsia!Q37+SEAsia!Q37+WEurope!Q37+WAsia!Q37+WMESAfrica!Q37</f>
        <v>10.411217758423181</v>
      </c>
      <c r="N12" s="163">
        <f>CAsia!R37+EAsia!R37+EEurope!R37+CCSAmerica!R37+NAfrica!R37+NAmerica!R37+Oceania!R37+SAsia!R37+SEAsia!R37+WEurope!R37+WAsia!R37+WMESAfrica!R37</f>
        <v>8.7265076902026839E-2</v>
      </c>
      <c r="O12" s="162">
        <f>CAsia!S37+EAsia!S37+EEurope!S37+CCSAmerica!S37+NAfrica!S37+NAmerica!S37+Oceania!S37+SAsia!S37+SEAsia!S37+WEurope!S37+WAsia!S37+WMESAfrica!S37</f>
        <v>0.26179523070608046</v>
      </c>
      <c r="P12" s="174">
        <f>CAsia!T37+EAsia!T37+EEurope!T37+CCSAmerica!T37+NAfrica!T37+NAmerica!T37+Oceania!T37+SAsia!T37+SEAsia!T37+WEurope!T37+WAsia!T37+WMESAfrica!T37</f>
        <v>0.49422190023752965</v>
      </c>
      <c r="Q12" s="163">
        <f>CAsia!U37+EAsia!U37+EEurope!U37+CCSAmerica!U37+NAfrica!U37+NAmerica!U37+Oceania!U37+SAsia!U37+SEAsia!U37+WEurope!U37+WAsia!U37+WMESAfrica!U37</f>
        <v>1.1621063047328608</v>
      </c>
      <c r="R12" s="85">
        <f>CAsia!D37+EAsia!D37+EEurope!D37+CCSAmerica!D37+NAfrica!D37+NAmerica!D37+Oceania!D37+SAsia!D37+SEAsia!D37+WEurope!D37+WAsia!D37+WMESAfrica!D37</f>
        <v>0.56808899999999984</v>
      </c>
      <c r="S12" s="200">
        <f>CAsia!V37+EAsia!V37+EEurope!V37+CCSAmerica!V37+NAfrica!V37+NAmerica!V37+Oceania!V37+SAsia!V37+SEAsia!V37+WEurope!V37+WAsia!V37+WMESAfrica!V37</f>
        <v>23.952358987129532</v>
      </c>
      <c r="X12" s="3"/>
      <c r="AP12" s="4"/>
      <c r="AU12" s="3"/>
      <c r="BB12" s="4"/>
      <c r="BC12" s="4"/>
    </row>
    <row r="13" spans="1:56">
      <c r="A13" s="22" t="s">
        <v>50</v>
      </c>
      <c r="B13" s="176">
        <f>CAsia!F38+EAsia!F38+EEurope!F38+CCSAmerica!F38+NAfrica!F38+NAmerica!F38+Oceania!F38+SAsia!F38+SEAsia!F38+WEurope!F38+WAsia!F38+WMESAfrica!F38</f>
        <v>33.526141485316103</v>
      </c>
      <c r="C13" s="85">
        <f>CAsia!G38+EAsia!G38+EEurope!G38+CCSAmerica!G38+NAfrica!G38+NAmerica!G38+Oceania!G38+SAsia!G38+SEAsia!G38+WEurope!G38+WAsia!G38+WMESAfrica!G38</f>
        <v>9.2807845000000011</v>
      </c>
      <c r="D13" s="177">
        <f>CAsia!H38+EAsia!H38+EEurope!H38+CCSAmerica!H38+NAfrica!H38+NAmerica!H38+Oceania!H38+SAsia!H38+SEAsia!H38+WEurope!H38+WAsia!H38+WMESAfrica!H38</f>
        <v>13.499593518302957</v>
      </c>
      <c r="E13" s="177">
        <f>CAsia!I38+EAsia!I38+EEurope!I38+CCSAmerica!I38+NAfrica!I38+NAmerica!I38+Oceania!I38+SAsia!I38+SEAsia!I38+WEurope!I38+WAsia!I38+WMESAfrica!I38</f>
        <v>5.0289212227974156</v>
      </c>
      <c r="F13" s="177">
        <f>CAsia!J38+EAsia!J38+EEurope!J38+CCSAmerica!J38+NAfrica!J38+NAmerica!J38+Oceania!J38+SAsia!J38+SEAsia!J38+WEurope!J38+WAsia!J38+WMESAfrica!J38</f>
        <v>1.4824831694799609</v>
      </c>
      <c r="G13" s="178">
        <f>CAsia!K38+EAsia!K38+EEurope!K38+CCSAmerica!K38+NAfrica!K38+NAmerica!K38+Oceania!K38+SAsia!K38+SEAsia!K38+WEurope!K38+WAsia!K38+WMESAfrica!K38</f>
        <v>4.2343590747357744</v>
      </c>
      <c r="I13" s="179">
        <f>CAsia!M38+EAsia!M38+EEurope!M38+CCSAmerica!M38+NAfrica!M38+NAmerica!M38+Oceania!M38+SAsia!M38+SEAsia!M38+WEurope!M38+WAsia!M38+WMESAfrica!M38</f>
        <v>0.6422927258542499</v>
      </c>
      <c r="J13" s="162">
        <f>CAsia!N38+EAsia!N38+EEurope!N38+CCSAmerica!N38+NAfrica!N38+NAmerica!N38+Oceania!N38+SAsia!N38+SEAsia!N38+WEurope!N38+WAsia!N38+WMESAfrica!N38</f>
        <v>1.232236113620331</v>
      </c>
      <c r="K13" s="174">
        <f>CAsia!O38+EAsia!O38+EEurope!O38+CCSAmerica!O38+NAfrica!O38+NAmerica!O38+Oceania!O38+SAsia!O38+SEAsia!O38+WEurope!O38+WAsia!O38+WMESAfrica!O38</f>
        <v>6.5354205000000007</v>
      </c>
      <c r="L13" s="162">
        <f>CAsia!P38+EAsia!P38+EEurope!P38+CCSAmerica!P38+NAfrica!P38+NAmerica!P38+Oceania!P38+SAsia!P38+SEAsia!P38+WEurope!P38+WAsia!P38+WMESAfrica!P38</f>
        <v>6.0699448044595421</v>
      </c>
      <c r="M13" s="163">
        <f>CAsia!Q38+EAsia!Q38+EEurope!Q38+CCSAmerica!Q38+NAfrica!Q38+NAmerica!Q38+Oceania!Q38+SAsia!Q38+SEAsia!Q38+WEurope!Q38+WAsia!Q38+WMESAfrica!Q38</f>
        <v>15.983881931169904</v>
      </c>
      <c r="N13" s="163">
        <f>CAsia!R38+EAsia!R38+EEurope!R38+CCSAmerica!R38+NAfrica!R38+NAmerica!R38+Oceania!R38+SAsia!R38+SEAsia!R38+WEurope!R38+WAsia!R38+WMESAfrica!R38</f>
        <v>0.13499593518302958</v>
      </c>
      <c r="O13" s="162">
        <f>CAsia!S38+EAsia!S38+EEurope!S38+CCSAmerica!S38+NAfrica!S38+NAmerica!S38+Oceania!S38+SAsia!S38+SEAsia!S38+WEurope!S38+WAsia!S38+WMESAfrica!S38</f>
        <v>0.40498780554908859</v>
      </c>
      <c r="P13" s="174">
        <f>CAsia!T38+EAsia!T38+EEurope!T38+CCSAmerica!T38+NAfrica!T38+NAmerica!T38+Oceania!T38+SAsia!T38+SEAsia!T38+WEurope!T38+WAsia!T38+WMESAfrica!T38</f>
        <v>1.0263154999999999</v>
      </c>
      <c r="Q13" s="163">
        <f>CAsia!U38+EAsia!U38+EEurope!U38+CCSAmerica!U38+NAfrica!U38+NAmerica!U38+Oceania!U38+SAsia!U38+SEAsia!U38+WEurope!U38+WAsia!U38+WMESAfrica!U38</f>
        <v>1.4824831694799609</v>
      </c>
      <c r="R13" s="85">
        <f>CAsia!D38+EAsia!D38+EEurope!D38+CCSAmerica!D38+NAfrica!D38+NAmerica!D38+Oceania!D38+SAsia!D38+SEAsia!D38+WEurope!D38+WAsia!D38+WMESAfrica!D38</f>
        <v>1.3582999999999186E-2</v>
      </c>
      <c r="S13" s="200">
        <f>CAsia!V38+EAsia!V38+EEurope!V38+CCSAmerica!V38+NAfrica!V38+NAmerica!V38+Oceania!V38+SAsia!V38+SEAsia!V38+WEurope!V38+WAsia!V38+WMESAfrica!V38</f>
        <v>33.526141485316103</v>
      </c>
      <c r="X13" s="3"/>
      <c r="AP13" s="4"/>
      <c r="AU13" s="3"/>
      <c r="BB13" s="4"/>
      <c r="BC13" s="4"/>
    </row>
    <row r="14" spans="1:56">
      <c r="A14" s="22" t="s">
        <v>49</v>
      </c>
      <c r="B14" s="176">
        <f>CAsia!F39+EAsia!F39+EEurope!F39+CCSAmerica!F39+NAfrica!F39+NAmerica!F39+Oceania!F39+SAsia!F39+SEAsia!F39+WEurope!F39+WAsia!F39+WMESAfrica!F39</f>
        <v>45.78705964132817</v>
      </c>
      <c r="C14" s="85">
        <f>CAsia!G39+EAsia!G39+EEurope!G39+CCSAmerica!G39+NAfrica!G39+NAmerica!G39+Oceania!G39+SAsia!G39+SEAsia!G39+WEurope!G39+WAsia!G39+WMESAfrica!G39</f>
        <v>11.181772800000001</v>
      </c>
      <c r="D14" s="177">
        <f>CAsia!H39+EAsia!H39+EEurope!H39+CCSAmerica!H39+NAfrica!H39+NAmerica!H39+Oceania!H39+SAsia!H39+SEAsia!H39+WEurope!H39+WAsia!H39+WMESAfrica!H39</f>
        <v>18.841881222286105</v>
      </c>
      <c r="E14" s="177">
        <f>CAsia!I39+EAsia!I39+EEurope!I39+CCSAmerica!I39+NAfrica!I39+NAmerica!I39+Oceania!I39+SAsia!I39+SEAsia!I39+WEurope!I39+WAsia!I39+WMESAfrica!I39</f>
        <v>6.8680589461992243</v>
      </c>
      <c r="F14" s="177">
        <f>CAsia!J39+EAsia!J39+EEurope!J39+CCSAmerica!J39+NAfrica!J39+NAmerica!J39+Oceania!J39+SAsia!J39+SEAsia!J39+WEurope!J39+WAsia!J39+WMESAfrica!J39</f>
        <v>1.7425396216009301</v>
      </c>
      <c r="G14" s="178">
        <f>CAsia!K39+EAsia!K39+EEurope!K39+CCSAmerica!K39+NAfrica!K39+NAmerica!K39+Oceania!K39+SAsia!K39+SEAsia!K39+WEurope!K39+WAsia!K39+WMESAfrica!K39</f>
        <v>7.1528070512419024</v>
      </c>
      <c r="I14" s="179">
        <f>CAsia!M39+EAsia!M39+EEurope!M39+CCSAmerica!M39+NAfrica!M39+NAmerica!M39+Oceania!M39+SAsia!M39+SEAsia!M39+WEurope!M39+WAsia!M39+WMESAfrica!M39</f>
        <v>7.3011591938924489</v>
      </c>
      <c r="J14" s="162">
        <f>CAsia!N39+EAsia!N39+EEurope!N39+CCSAmerica!N39+NAfrica!N39+NAmerica!N39+Oceania!N39+SAsia!N39+SEAsia!N39+WEurope!N39+WAsia!N39+WMESAfrica!N39</f>
        <v>10.722004649618913</v>
      </c>
      <c r="K14" s="174">
        <f>CAsia!O39+EAsia!O39+EEurope!O39+CCSAmerica!O39+NAfrica!O39+NAmerica!O39+Oceania!O39+SAsia!O39+SEAsia!O39+WEurope!O39+WAsia!O39+WMESAfrica!O39</f>
        <v>1.5263001600000003</v>
      </c>
      <c r="L14" s="162">
        <f>CAsia!P39+EAsia!P39+EEurope!P39+CCSAmerica!P39+NAfrica!P39+NAmerica!P39+Oceania!P39+SAsia!P39+SEAsia!P39+WEurope!P39+WAsia!P39+WMESAfrica!P39</f>
        <v>13.514974044643854</v>
      </c>
      <c r="M14" s="163">
        <f>CAsia!Q39+EAsia!Q39+EEurope!Q39+CCSAmerica!Q39+NAfrica!Q39+NAmerica!Q39+Oceania!Q39+SAsia!Q39+SEAsia!Q39+WEurope!Q39+WAsia!Q39+WMESAfrica!Q39</f>
        <v>10.959431234680569</v>
      </c>
      <c r="N14" s="163">
        <f>CAsia!R39+EAsia!R39+EEurope!R39+CCSAmerica!R39+NAfrica!R39+NAmerica!R39+Oceania!R39+SAsia!R39+SEAsia!R39+WEurope!R39+WAsia!R39+WMESAfrica!R39</f>
        <v>0.18841881222286105</v>
      </c>
      <c r="O14" s="162">
        <f>CAsia!S39+EAsia!S39+EEurope!S39+CCSAmerica!S39+NAfrica!S39+NAmerica!S39+Oceania!S39+SAsia!S39+SEAsia!S39+WEurope!S39+WAsia!S39+WMESAfrica!S39</f>
        <v>0.56525643666858316</v>
      </c>
      <c r="P14" s="174">
        <f>CAsia!T39+EAsia!T39+EEurope!T39+CCSAmerica!T39+NAfrica!T39+NAmerica!T39+Oceania!T39+SAsia!T39+SEAsia!T39+WEurope!T39+WAsia!T39+WMESAfrica!T39</f>
        <v>0.32060159999999999</v>
      </c>
      <c r="Q14" s="163">
        <f>CAsia!U39+EAsia!U39+EEurope!U39+CCSAmerica!U39+NAfrica!U39+NAmerica!U39+Oceania!U39+SAsia!U39+SEAsia!U39+WEurope!U39+WAsia!U39+WMESAfrica!U39</f>
        <v>1.7425396216009301</v>
      </c>
      <c r="R14" s="85">
        <f>CAsia!D39+EAsia!D39+EEurope!D39+CCSAmerica!D39+NAfrica!D39+NAmerica!D39+Oceania!D39+SAsia!D39+SEAsia!D39+WEurope!D39+WAsia!D39+WMESAfrica!D39</f>
        <v>-1.0534655999999996</v>
      </c>
      <c r="S14" s="200">
        <f>CAsia!V39+EAsia!V39+EEurope!V39+CCSAmerica!V39+NAfrica!V39+NAmerica!V39+Oceania!V39+SAsia!V39+SEAsia!V39+WEurope!V39+WAsia!V39+WMESAfrica!V39</f>
        <v>45.787220153328164</v>
      </c>
      <c r="X14" s="3"/>
      <c r="AP14" s="4"/>
      <c r="AU14" s="3"/>
      <c r="BB14" s="4"/>
      <c r="BC14" s="4"/>
    </row>
    <row r="15" spans="1:56">
      <c r="A15" s="22" t="s">
        <v>48</v>
      </c>
      <c r="B15" s="176">
        <f>CAsia!F40+EAsia!F40+EEurope!F40+CCSAmerica!F40+NAfrica!F40+NAmerica!F40+Oceania!F40+SAsia!F40+SEAsia!F40+WEurope!F40+WAsia!F40+WMESAfrica!F40</f>
        <v>86.289905294127522</v>
      </c>
      <c r="C15" s="85">
        <f>CAsia!G40+EAsia!G40+EEurope!G40+CCSAmerica!G40+NAfrica!G40+NAmerica!G40+Oceania!G40+SAsia!G40+SEAsia!G40+WEurope!G40+WAsia!G40+WMESAfrica!G40</f>
        <v>23.615539199999997</v>
      </c>
      <c r="D15" s="177">
        <f>CAsia!H40+EAsia!H40+EEurope!H40+CCSAmerica!H40+NAfrica!H40+NAmerica!H40+Oceania!H40+SAsia!H40+SEAsia!H40+WEurope!H40+WAsia!H40+WMESAfrica!H40</f>
        <v>33.243038683177915</v>
      </c>
      <c r="E15" s="177">
        <f>CAsia!I40+EAsia!I40+EEurope!I40+CCSAmerica!I40+NAfrica!I40+NAmerica!I40+Oceania!I40+SAsia!I40+SEAsia!I40+WEurope!I40+WAsia!I40+WMESAfrica!I40</f>
        <v>12.943485794119127</v>
      </c>
      <c r="F15" s="177">
        <f>CAsia!J40+EAsia!J40+EEurope!J40+CCSAmerica!J40+NAfrica!J40+NAmerica!J40+Oceania!J40+SAsia!J40+SEAsia!J40+WEurope!J40+WAsia!J40+WMESAfrica!J40</f>
        <v>3.5223001442065667</v>
      </c>
      <c r="G15" s="178">
        <f>CAsia!K40+EAsia!K40+EEurope!K40+CCSAmerica!K40+NAfrica!K40+NAmerica!K40+Oceania!K40+SAsia!K40+SEAsia!K40+WEurope!K40+WAsia!K40+WMESAfrica!K40</f>
        <v>12.965541472623904</v>
      </c>
      <c r="I15" s="179">
        <f>CAsia!M40+EAsia!M40+EEurope!M40+CCSAmerica!M40+NAfrica!M40+NAmerica!M40+Oceania!M40+SAsia!M40+SEAsia!M40+WEurope!M40+WAsia!M40+WMESAfrica!M40</f>
        <v>8.0493689345531916</v>
      </c>
      <c r="J15" s="162">
        <f>CAsia!N40+EAsia!N40+EEurope!N40+CCSAmerica!N40+NAfrica!N40+NAmerica!N40+Oceania!N40+SAsia!N40+SEAsia!N40+WEurope!N40+WAsia!N40+WMESAfrica!N40</f>
        <v>15.28569555857041</v>
      </c>
      <c r="K15" s="174">
        <f>CAsia!O40+EAsia!O40+EEurope!O40+CCSAmerica!O40+NAfrica!O40+NAmerica!O40+Oceania!O40+SAsia!O40+SEAsia!O40+WEurope!O40+WAsia!O40+WMESAfrica!O40</f>
        <v>10.466932608</v>
      </c>
      <c r="L15" s="162">
        <f>CAsia!P40+EAsia!P40+EEurope!P40+CCSAmerica!P40+NAfrica!P40+NAmerica!P40+Oceania!P40+SAsia!P40+SEAsia!P40+WEurope!P40+WAsia!P40+WMESAfrica!P40</f>
        <v>22.002213389974187</v>
      </c>
      <c r="M15" s="163">
        <f>CAsia!Q40+EAsia!Q40+EEurope!Q40+CCSAmerica!Q40+NAfrica!Q40+NAmerica!Q40+Oceania!Q40+SAsia!Q40+SEAsia!Q40+WEurope!Q40+WAsia!Q40+WMESAfrica!Q40</f>
        <v>26.209894295496042</v>
      </c>
      <c r="N15" s="163">
        <f>CAsia!R40+EAsia!R40+EEurope!R40+CCSAmerica!R40+NAfrica!R40+NAmerica!R40+Oceania!R40+SAsia!R40+SEAsia!R40+WEurope!R40+WAsia!R40+WMESAfrica!R40</f>
        <v>0.33243038683177917</v>
      </c>
      <c r="O15" s="162">
        <f>CAsia!S40+EAsia!S40+EEurope!S40+CCSAmerica!S40+NAfrica!S40+NAmerica!S40+Oceania!S40+SAsia!S40+SEAsia!S40+WEurope!S40+WAsia!S40+WMESAfrica!S40</f>
        <v>0.9972911604953375</v>
      </c>
      <c r="P15" s="174">
        <f>CAsia!T40+EAsia!T40+EEurope!T40+CCSAmerica!T40+NAfrica!T40+NAmerica!T40+Oceania!T40+SAsia!T40+SEAsia!T40+WEurope!T40+WAsia!T40+WMESAfrica!T40</f>
        <v>0.34679039999999994</v>
      </c>
      <c r="Q15" s="163">
        <f>CAsia!U40+EAsia!U40+EEurope!U40+CCSAmerica!U40+NAfrica!U40+NAmerica!U40+Oceania!U40+SAsia!U40+SEAsia!U40+WEurope!U40+WAsia!U40+WMESAfrica!U40</f>
        <v>3.5223001442065667</v>
      </c>
      <c r="R15" s="85">
        <f>CAsia!D40+EAsia!D40+EEurope!D40+CCSAmerica!D40+NAfrica!D40+NAmerica!D40+Oceania!D40+SAsia!D40+SEAsia!D40+WEurope!D40+WAsia!D40+WMESAfrica!D40</f>
        <v>-0.92378880000000019</v>
      </c>
      <c r="S15" s="200">
        <f>CAsia!V40+EAsia!V40+EEurope!V40+CCSAmerica!V40+NAfrica!V40+NAmerica!V40+Oceania!V40+SAsia!V40+SEAsia!V40+WEurope!V40+WAsia!V40+WMESAfrica!V40</f>
        <v>86.289128078127533</v>
      </c>
      <c r="X15" s="3"/>
      <c r="AP15" s="4"/>
      <c r="AU15" s="3"/>
      <c r="BB15" s="4"/>
      <c r="BC15" s="4"/>
    </row>
    <row r="16" spans="1:56">
      <c r="A16" s="22" t="s">
        <v>47</v>
      </c>
      <c r="B16" s="176">
        <f>CAsia!F41+EAsia!F41+EEurope!F41+CCSAmerica!F41+NAfrica!F41+NAmerica!F41+Oceania!F41+SAsia!F41+SEAsia!F41+WEurope!F41+WAsia!F41+WMESAfrica!F41</f>
        <v>39.997830947397155</v>
      </c>
      <c r="C16" s="85">
        <f>CAsia!G41+EAsia!G41+EEurope!G41+CCSAmerica!G41+NAfrica!G41+NAmerica!G41+Oceania!G41+SAsia!G41+SEAsia!G41+WEurope!G41+WAsia!G41+WMESAfrica!G41</f>
        <v>11.797470000000001</v>
      </c>
      <c r="D16" s="177">
        <f>CAsia!H41+EAsia!H41+EEurope!H41+CCSAmerica!H41+NAfrica!H41+NAmerica!H41+Oceania!H41+SAsia!H41+SEAsia!H41+WEurope!H41+WAsia!H41+WMESAfrica!H41</f>
        <v>14.580923099803325</v>
      </c>
      <c r="E16" s="177">
        <f>CAsia!I41+EAsia!I41+EEurope!I41+CCSAmerica!I41+NAfrica!I41+NAmerica!I41+Oceania!I41+SAsia!I41+SEAsia!I41+WEurope!I41+WAsia!I41+WMESAfrica!I41</f>
        <v>5.9996746421095732</v>
      </c>
      <c r="F16" s="177">
        <f>CAsia!J41+EAsia!J41+EEurope!J41+CCSAmerica!J41+NAfrica!J41+NAmerica!J41+Oceania!J41+SAsia!J41+SEAsia!J41+WEurope!J41+WAsia!J41+WMESAfrica!J41</f>
        <v>1.9418975095219186</v>
      </c>
      <c r="G16" s="178">
        <f>CAsia!K41+EAsia!K41+EEurope!K41+CCSAmerica!K41+NAfrica!K41+NAmerica!K41+Oceania!K41+SAsia!K41+SEAsia!K41+WEurope!K41+WAsia!K41+WMESAfrica!K41</f>
        <v>5.6778656959623426</v>
      </c>
      <c r="I16" s="179">
        <f>CAsia!M41+EAsia!M41+EEurope!M41+CCSAmerica!M41+NAfrica!M41+NAmerica!M41+Oceania!M41+SAsia!M41+SEAsia!M41+WEurope!M41+WAsia!M41+WMESAfrica!M41</f>
        <v>1.6441430371259935</v>
      </c>
      <c r="J16" s="162">
        <f>CAsia!N41+EAsia!N41+EEurope!N41+CCSAmerica!N41+NAfrica!N41+NAmerica!N41+Oceania!N41+SAsia!N41+SEAsia!N41+WEurope!N41+WAsia!N41+WMESAfrica!N41</f>
        <v>2.5139563311040858</v>
      </c>
      <c r="K16" s="174">
        <f>CAsia!O41+EAsia!O41+EEurope!O41+CCSAmerica!O41+NAfrica!O41+NAmerica!O41+Oceania!O41+SAsia!O41+SEAsia!O41+WEurope!O41+WAsia!O41+WMESAfrica!O41</f>
        <v>8.2523070000000001</v>
      </c>
      <c r="L16" s="162">
        <f>CAsia!P41+EAsia!P41+EEurope!P41+CCSAmerica!P41+NAfrica!P41+NAmerica!P41+Oceania!P41+SAsia!P41+SEAsia!P41+WEurope!P41+WAsia!P41+WMESAfrica!P41</f>
        <v>8.8743694768097861</v>
      </c>
      <c r="M16" s="163">
        <f>CAsia!Q41+EAsia!Q41+EEurope!Q41+CCSAmerica!Q41+NAfrica!Q41+NAmerica!Q41+Oceania!Q41+SAsia!Q41+SEAsia!Q41+WEurope!Q41+WAsia!Q41+WMESAfrica!Q41</f>
        <v>15.994144368843241</v>
      </c>
      <c r="N16" s="163">
        <f>CAsia!R41+EAsia!R41+EEurope!R41+CCSAmerica!R41+NAfrica!R41+NAmerica!R41+Oceania!R41+SAsia!R41+SEAsia!R41+WEurope!R41+WAsia!R41+WMESAfrica!R41</f>
        <v>0.14580923099803322</v>
      </c>
      <c r="O16" s="162">
        <f>CAsia!S41+EAsia!S41+EEurope!S41+CCSAmerica!S41+NAfrica!S41+NAmerica!S41+Oceania!S41+SAsia!S41+SEAsia!S41+WEurope!S41+WAsia!S41+WMESAfrica!S41</f>
        <v>0.43742769299409962</v>
      </c>
      <c r="P16" s="174">
        <f>CAsia!T41+EAsia!T41+EEurope!T41+CCSAmerica!T41+NAfrica!T41+NAmerica!T41+Oceania!T41+SAsia!T41+SEAsia!T41+WEurope!T41+WAsia!T41+WMESAfrica!T41</f>
        <v>0.52071300000000009</v>
      </c>
      <c r="Q16" s="163">
        <f>CAsia!U41+EAsia!U41+EEurope!U41+CCSAmerica!U41+NAfrica!U41+NAmerica!U41+Oceania!U41+SAsia!U41+SEAsia!U41+WEurope!U41+WAsia!U41+WMESAfrica!U41</f>
        <v>1.9418975095219186</v>
      </c>
      <c r="R16" s="85">
        <f>CAsia!D41+EAsia!D41+EEurope!D41+CCSAmerica!D41+NAfrica!D41+NAmerica!D41+Oceania!D41+SAsia!D41+SEAsia!D41+WEurope!D41+WAsia!D41+WMESAfrica!D41</f>
        <v>-4.6953000000000467E-2</v>
      </c>
      <c r="S16" s="200">
        <v>39997.83094739716</v>
      </c>
      <c r="X16" s="3"/>
      <c r="AP16" s="4"/>
      <c r="AU16" s="3"/>
      <c r="BB16" s="4"/>
      <c r="BC16" s="4"/>
    </row>
    <row r="17" spans="1:56">
      <c r="A17" s="22" t="s">
        <v>46</v>
      </c>
      <c r="B17" s="176">
        <f>CAsia!F42+EAsia!F42+EEurope!F42+CCSAmerica!F42+NAfrica!F42+NAmerica!F42+Oceania!F42+SAsia!F42+SEAsia!F42+WEurope!F42+WAsia!F42+WMESAfrica!F42</f>
        <v>272.1753064863442</v>
      </c>
      <c r="C17" s="85">
        <f>CAsia!G42+EAsia!G42+EEurope!G42+CCSAmerica!G42+NAfrica!G42+NAmerica!G42+Oceania!G42+SAsia!G42+SEAsia!G42+WEurope!G42+WAsia!G42+WMESAfrica!G42</f>
        <v>79.254670000000019</v>
      </c>
      <c r="D17" s="177">
        <f>CAsia!H42+EAsia!H42+EEurope!H42+CCSAmerica!H42+NAfrica!H42+NAmerica!H42+Oceania!H42+SAsia!H42+SEAsia!H42+WEurope!H42+WAsia!H42+WMESAfrica!H42</f>
        <v>79.254670000000004</v>
      </c>
      <c r="E17" s="177">
        <f>CAsia!I42+EAsia!I42+EEurope!I42+CCSAmerica!I42+NAfrica!I42+NAmerica!I42+Oceania!I42+SAsia!I42+SEAsia!I42+WEurope!I42+WAsia!I42+WMESAfrica!I42</f>
        <v>40.82629597295162</v>
      </c>
      <c r="F17" s="177">
        <f>CAsia!J42+EAsia!J42+EEurope!J42+CCSAmerica!J42+NAfrica!J42+NAmerica!J42+Oceania!J42+SAsia!J42+SEAsia!J42+WEurope!J42+WAsia!J42+WMESAfrica!J42</f>
        <v>10.845835671831292</v>
      </c>
      <c r="G17" s="178">
        <f>CAsia!K42+EAsia!K42+EEurope!K42+CCSAmerica!K42+NAfrica!K42+NAmerica!K42+Oceania!K42+SAsia!K42+SEAsia!K42+WEurope!K42+WAsia!K42+WMESAfrica!K42</f>
        <v>61.993834841561238</v>
      </c>
      <c r="I17" s="179">
        <f>CAsia!M42+EAsia!M42+EEurope!M42+CCSAmerica!M42+NAfrica!M42+NAmerica!M42+Oceania!M42+SAsia!M42+SEAsia!M42+WEurope!M42+WAsia!M42+WMESAfrica!M42</f>
        <v>30.973099845950067</v>
      </c>
      <c r="J17" s="162">
        <f>CAsia!N42+EAsia!N42+EEurope!N42+CCSAmerica!N42+NAfrica!N42+NAmerica!N42+Oceania!N42+SAsia!N42+SEAsia!N42+WEurope!N42+WAsia!N42+WMESAfrica!N42</f>
        <v>23.683752399999999</v>
      </c>
      <c r="K17" s="174">
        <f>CAsia!O42+EAsia!O42+EEurope!O42+CCSAmerica!O42+NAfrica!O42+NAmerica!O42+Oceania!O42+SAsia!O42+SEAsia!O42+WEurope!O42+WAsia!O42+WMESAfrica!O42</f>
        <v>18.017890000000001</v>
      </c>
      <c r="L17" s="162">
        <f>CAsia!P42+EAsia!P42+EEurope!P42+CCSAmerica!P42+NAfrica!P42+NAmerica!P42+Oceania!P42+SAsia!P42+SEAsia!P42+WEurope!P42+WAsia!P42+WMESAfrica!P42</f>
        <v>100.72119890561117</v>
      </c>
      <c r="M17" s="163">
        <f>CAsia!Q42+EAsia!Q42+EEurope!Q42+CCSAmerica!Q42+NAfrica!Q42+NAmerica!Q42+Oceania!Q42+SAsia!Q42+SEAsia!Q42+WEurope!Q42+WAsia!Q42+WMESAfrica!Q42</f>
        <v>82.259522862951627</v>
      </c>
      <c r="N17" s="163">
        <f>CAsia!R42+EAsia!R42+EEurope!R42+CCSAmerica!R42+NAfrica!R42+NAmerica!R42+Oceania!R42+SAsia!R42+SEAsia!R42+WEurope!R42+WAsia!R42+WMESAfrica!R42</f>
        <v>0.79254669999999994</v>
      </c>
      <c r="O17" s="162">
        <f>CAsia!S42+EAsia!S42+EEurope!S42+CCSAmerica!S42+NAfrica!S42+NAmerica!S42+Oceania!S42+SAsia!S42+SEAsia!S42+WEurope!S42+WAsia!S42+WMESAfrica!S42</f>
        <v>2.3776400999999998</v>
      </c>
      <c r="P17" s="174">
        <f>CAsia!T42+EAsia!T42+EEurope!T42+CCSAmerica!T42+NAfrica!T42+NAmerica!T42+Oceania!T42+SAsia!T42+SEAsia!T42+WEurope!T42+WAsia!T42+WMESAfrica!T42</f>
        <v>3.7415399999999996</v>
      </c>
      <c r="Q17" s="163">
        <f>CAsia!U42+EAsia!U42+EEurope!U42+CCSAmerica!U42+NAfrica!U42+NAmerica!U42+Oceania!U42+SAsia!U42+SEAsia!U42+WEurope!U42+WAsia!U42+WMESAfrica!U42</f>
        <v>10.845835671831292</v>
      </c>
      <c r="R17" s="85">
        <f>CAsia!D42+EAsia!D42+EEurope!D42+CCSAmerica!D42+NAfrica!D42+NAmerica!D42+Oceania!D42+SAsia!D42+SEAsia!D42+WEurope!D42+WAsia!D42+WMESAfrica!D42</f>
        <v>-1.2377200000000015</v>
      </c>
      <c r="S17" s="200">
        <f>CAsia!V42+EAsia!V42+EEurope!V42+CCSAmerica!V42+NAfrica!V42+NAmerica!V42+Oceania!V42+SAsia!V42+SEAsia!V42+WEurope!V42+WAsia!V42+WMESAfrica!V42</f>
        <v>272.1753064863442</v>
      </c>
      <c r="X17" s="3"/>
      <c r="AP17" s="4"/>
      <c r="AU17" s="3"/>
      <c r="BB17" s="4"/>
      <c r="BC17" s="4"/>
    </row>
    <row r="18" spans="1:56">
      <c r="A18" s="22" t="s">
        <v>45</v>
      </c>
      <c r="B18" s="176">
        <f>CAsia!F43+EAsia!F43+EEurope!F43+CCSAmerica!F43+NAfrica!F43+NAmerica!F43+Oceania!F43+SAsia!F43+SEAsia!F43+WEurope!F43+WAsia!F43+WMESAfrica!F43</f>
        <v>619.74623444602514</v>
      </c>
      <c r="C18" s="85">
        <f>CAsia!G43+EAsia!G43+EEurope!G43+CCSAmerica!G43+NAfrica!G43+NAmerica!G43+Oceania!G43+SAsia!G43+SEAsia!G43+WEurope!G43+WAsia!G43+WMESAfrica!G43</f>
        <v>215.47477440000003</v>
      </c>
      <c r="D18" s="177">
        <f>CAsia!H43+EAsia!H43+EEurope!H43+CCSAmerica!H43+NAfrica!H43+NAmerica!H43+Oceania!H43+SAsia!H43+SEAsia!H43+WEurope!H43+WAsia!H43+WMESAfrica!H43</f>
        <v>143.64984960000001</v>
      </c>
      <c r="E18" s="177">
        <f>CAsia!I43+EAsia!I43+EEurope!I43+CCSAmerica!I43+NAfrica!I43+NAmerica!I43+Oceania!I43+SAsia!I43+SEAsia!I43+WEurope!I43+WAsia!I43+WMESAfrica!I43</f>
        <v>92.961935166903785</v>
      </c>
      <c r="F18" s="177">
        <f>CAsia!J43+EAsia!J43+EEurope!J43+CCSAmerica!J43+NAfrica!J43+NAmerica!J43+Oceania!J43+SAsia!J43+SEAsia!J43+WEurope!J43+WAsia!J43+WMESAfrica!J43</f>
        <v>25.663385005943759</v>
      </c>
      <c r="G18" s="178">
        <f>CAsia!K43+EAsia!K43+EEurope!K43+CCSAmerica!K43+NAfrica!K43+NAmerica!K43+Oceania!K43+SAsia!K43+SEAsia!K43+WEurope!K43+WAsia!K43+WMESAfrica!K43</f>
        <v>141.99629027317758</v>
      </c>
      <c r="I18" s="179">
        <f>CAsia!M43+EAsia!M43+EEurope!M43+CCSAmerica!M43+NAfrica!M43+NAmerica!M43+Oceania!M43+SAsia!M43+SEAsia!M43+WEurope!M43+WAsia!M43+WMESAfrica!M43</f>
        <v>58.467522420868157</v>
      </c>
      <c r="J18" s="162">
        <f>CAsia!N43+EAsia!N43+EEurope!N43+CCSAmerica!N43+NAfrica!N43+NAmerica!N43+Oceania!N43+SAsia!N43+SEAsia!N43+WEurope!N43+WAsia!N43+WMESAfrica!N43</f>
        <v>75.946139136000014</v>
      </c>
      <c r="K18" s="174">
        <f>CAsia!O43+EAsia!O43+EEurope!O43+CCSAmerica!O43+NAfrica!O43+NAmerica!O43+Oceania!O43+SAsia!O43+SEAsia!O43+WEurope!O43+WAsia!O43+WMESAfrica!O43</f>
        <v>3.3412653070458251</v>
      </c>
      <c r="L18" s="162">
        <f>CAsia!P43+EAsia!P43+EEurope!P43+CCSAmerica!P43+NAfrica!P43+NAmerica!P43+Oceania!P43+SAsia!P43+SEAsia!P43+WEurope!P43+WAsia!P43+WMESAfrica!P43</f>
        <v>210.97908569490136</v>
      </c>
      <c r="M18" s="163">
        <f>CAsia!Q43+EAsia!Q43+EEurope!Q43+CCSAmerica!Q43+NAfrica!Q43+NAmerica!Q43+Oceania!Q43+SAsia!Q43+SEAsia!Q43+WEurope!Q43+WAsia!Q43+WMESAfrica!Q43</f>
        <v>104.49689382930376</v>
      </c>
      <c r="N18" s="163">
        <f>CAsia!R43+EAsia!R43+EEurope!R43+CCSAmerica!R43+NAfrica!R43+NAmerica!R43+Oceania!R43+SAsia!R43+SEAsia!R43+WEurope!R43+WAsia!R43+WMESAfrica!R43</f>
        <v>1.4364984960000002</v>
      </c>
      <c r="O18" s="162">
        <f>CAsia!S43+EAsia!S43+EEurope!S43+CCSAmerica!S43+NAfrica!S43+NAmerica!S43+Oceania!S43+SAsia!S43+SEAsia!S43+WEurope!S43+WAsia!S43+WMESAfrica!S43</f>
        <v>144.03284870651879</v>
      </c>
      <c r="P18" s="174">
        <f>CAsia!T43+EAsia!T43+EEurope!T43+CCSAmerica!T43+NAfrica!T43+NAmerica!T43+Oceania!T43+SAsia!T43+SEAsia!T43+WEurope!T43+WAsia!T43+WMESAfrica!T43</f>
        <v>3.2700598761597623</v>
      </c>
      <c r="Q18" s="163">
        <f>CAsia!U43+EAsia!U43+EEurope!U43+CCSAmerica!U43+NAfrica!U43+NAmerica!U43+Oceania!U43+SAsia!U43+SEAsia!U43+WEurope!U43+WAsia!U43+WMESAfrica!U43</f>
        <v>25.663385005943759</v>
      </c>
      <c r="R18" s="85">
        <f>CAsia!D43+EAsia!D43+EEurope!D43+CCSAmerica!D43+NAfrica!D43+NAmerica!D43+Oceania!D43+SAsia!D43+SEAsia!D43+WEurope!D43+WAsia!D43+WMESAfrica!D43</f>
        <v>3.782762910675582</v>
      </c>
      <c r="S18" s="200">
        <f>CAsia!V43+EAsia!V43+EEurope!V43+CCSAmerica!V43+NAfrica!V43+NAmerica!V43+Oceania!V43+SAsia!V43+SEAsia!V43+WEurope!V43+WAsia!V43+WMESAfrica!V43</f>
        <v>631.41646138341696</v>
      </c>
      <c r="X18" s="3"/>
      <c r="AP18" s="4"/>
      <c r="AU18" s="3"/>
      <c r="BB18" s="4"/>
      <c r="BC18" s="4"/>
    </row>
    <row r="19" spans="1:56">
      <c r="A19" s="22" t="s">
        <v>44</v>
      </c>
      <c r="B19" s="176">
        <f>CAsia!F44+EAsia!F44+EEurope!F44+CCSAmerica!F44+NAfrica!F44+NAmerica!F44+Oceania!F44+SAsia!F44+SEAsia!F44+WEurope!F44+WAsia!F44+WMESAfrica!F44</f>
        <v>55.558970589107709</v>
      </c>
      <c r="C19" s="85">
        <f>CAsia!G44+EAsia!G44+EEurope!G44+CCSAmerica!G44+NAfrica!G44+NAmerica!G44+Oceania!G44+SAsia!G44+SEAsia!G44+WEurope!G44+WAsia!G44+WMESAfrica!G44</f>
        <v>21.076070399999999</v>
      </c>
      <c r="D19" s="177">
        <f>CAsia!H44+EAsia!H44+EEurope!H44+CCSAmerica!H44+NAfrica!H44+NAmerica!H44+Oceania!H44+SAsia!H44+SEAsia!H44+WEurope!H44+WAsia!H44+WMESAfrica!H44</f>
        <v>14.0507136</v>
      </c>
      <c r="E19" s="177">
        <f>CAsia!I44+EAsia!I44+EEurope!I44+CCSAmerica!I44+NAfrica!I44+NAmerica!I44+Oceania!I44+SAsia!I44+SEAsia!I44+WEurope!I44+WAsia!I44+WMESAfrica!I44</f>
        <v>8.3338455883661577</v>
      </c>
      <c r="F19" s="177">
        <f>CAsia!J44+EAsia!J44+EEurope!J44+CCSAmerica!J44+NAfrica!J44+NAmerica!J44+Oceania!J44+SAsia!J44+SEAsia!J44+WEurope!J44+WAsia!J44+WMESAfrica!J44</f>
        <v>2.4904301862937821</v>
      </c>
      <c r="G19" s="178">
        <f>CAsia!K44+EAsia!K44+EEurope!K44+CCSAmerica!K44+NAfrica!K44+NAmerica!K44+Oceania!K44+SAsia!K44+SEAsia!K44+WEurope!K44+WAsia!K44+WMESAfrica!K44</f>
        <v>9.6079108144477772</v>
      </c>
      <c r="I19" s="179">
        <f>CAsia!M44+EAsia!M44+EEurope!M44+CCSAmerica!M44+NAfrica!M44+NAmerica!M44+Oceania!M44+SAsia!M44+SEAsia!M44+WEurope!M44+WAsia!M44+WMESAfrica!M44</f>
        <v>14.83955725224623</v>
      </c>
      <c r="J19" s="162">
        <f>CAsia!N44+EAsia!N44+EEurope!N44+CCSAmerica!N44+NAfrica!N44+NAmerica!N44+Oceania!N44+SAsia!N44+SEAsia!N44+WEurope!N44+WAsia!N44+WMESAfrica!N44</f>
        <v>18.513339179146772</v>
      </c>
      <c r="K19" s="174">
        <f>CAsia!O44+EAsia!O44+EEurope!O44+CCSAmerica!O44+NAfrica!O44+NAmerica!O44+Oceania!O44+SAsia!O44+SEAsia!O44+WEurope!O44+WAsia!O44+WMESAfrica!O44</f>
        <v>0.91755093461911863</v>
      </c>
      <c r="L19" s="162">
        <f>CAsia!P44+EAsia!P44+EEurope!P44+CCSAmerica!P44+NAfrica!P44+NAmerica!P44+Oceania!P44+SAsia!P44+SEAsia!P44+WEurope!P44+WAsia!P44+WMESAfrica!P44</f>
        <v>12.43926019368185</v>
      </c>
      <c r="M19" s="163">
        <f>CAsia!Q44+EAsia!Q44+EEurope!Q44+CCSAmerica!Q44+NAfrica!Q44+NAmerica!Q44+Oceania!Q44+SAsia!Q44+SEAsia!Q44+WEurope!Q44+WAsia!Q44+WMESAfrica!Q44</f>
        <v>13.423394052366154</v>
      </c>
      <c r="N19" s="163">
        <f>CAsia!R44+EAsia!R44+EEurope!R44+CCSAmerica!R44+NAfrica!R44+NAmerica!R44+Oceania!R44+SAsia!R44+SEAsia!R44+WEurope!R44+WAsia!R44+WMESAfrica!R44</f>
        <v>0</v>
      </c>
      <c r="O19" s="162">
        <f>CAsia!S44+EAsia!S44+EEurope!S44+CCSAmerica!S44+NAfrica!S44+NAmerica!S44+Oceania!S44+SAsia!S44+SEAsia!S44+WEurope!S44+WAsia!S44+WMESAfrica!S44</f>
        <v>0</v>
      </c>
      <c r="P19" s="174">
        <f>CAsia!T44+EAsia!T44+EEurope!T44+CCSAmerica!T44+NAfrica!T44+NAmerica!T44+Oceania!T44+SAsia!T44+SEAsia!T44+WEurope!T44+WAsia!T44+WMESAfrica!T44</f>
        <v>0</v>
      </c>
      <c r="Q19" s="163">
        <f>CAsia!U44+EAsia!U44+EEurope!U44+CCSAmerica!U44+NAfrica!U44+NAmerica!U44+Oceania!U44+SAsia!U44+SEAsia!U44+WEurope!U44+WAsia!U44+WMESAfrica!U44</f>
        <v>2.4904301862937821</v>
      </c>
      <c r="R19" s="85">
        <f>CAsia!D44+EAsia!D44+EEurope!D44+CCSAmerica!D44+NAfrica!D44+NAmerica!D44+Oceania!D44+SAsia!D44+SEAsia!D44+WEurope!D44+WAsia!D44+WMESAfrica!D44</f>
        <v>-7.2974413984843487</v>
      </c>
      <c r="S19" s="200">
        <f>CAsia!V44+EAsia!V44+EEurope!V44+CCSAmerica!V44+NAfrica!V44+NAmerica!V44+Oceania!V44+SAsia!V44+SEAsia!V44+WEurope!V44+WAsia!V44+WMESAfrica!V44</f>
        <v>55.326090399869557</v>
      </c>
      <c r="X19" s="3"/>
      <c r="AP19" s="4"/>
      <c r="AU19" s="3"/>
      <c r="BB19" s="4"/>
      <c r="BC19" s="4"/>
    </row>
    <row r="20" spans="1:56">
      <c r="A20" s="22" t="s">
        <v>43</v>
      </c>
      <c r="B20" s="176">
        <f>CAsia!F45+EAsia!F45+EEurope!F45+CCSAmerica!F45+NAfrica!F45+NAmerica!F45+Oceania!F45+SAsia!F45+SEAsia!F45+WEurope!F45+WAsia!F45+WMESAfrica!F45</f>
        <v>88.320964821315641</v>
      </c>
      <c r="C20" s="85">
        <f>CAsia!G45+EAsia!G45+EEurope!G45+CCSAmerica!G45+NAfrica!G45+NAmerica!G45+Oceania!G45+SAsia!G45+SEAsia!G45+WEurope!G45+WAsia!G45+WMESAfrica!G45</f>
        <v>26.708643000000002</v>
      </c>
      <c r="D20" s="177">
        <f>CAsia!H45+EAsia!H45+EEurope!H45+CCSAmerica!H45+NAfrica!H45+NAmerica!H45+Oceania!H45+SAsia!H45+SEAsia!H45+WEurope!H45+WAsia!H45+WMESAfrica!H45</f>
        <v>26.708643000000002</v>
      </c>
      <c r="E20" s="177">
        <f>CAsia!I45+EAsia!I45+EEurope!I45+CCSAmerica!I45+NAfrica!I45+NAmerica!I45+Oceania!I45+SAsia!I45+SEAsia!I45+WEurope!I45+WAsia!I45+WMESAfrica!I45</f>
        <v>13.248144723197344</v>
      </c>
      <c r="F20" s="177">
        <f>CAsia!J45+EAsia!J45+EEurope!J45+CCSAmerica!J45+NAfrica!J45+NAmerica!J45+Oceania!J45+SAsia!J45+SEAsia!J45+WEurope!J45+WAsia!J45+WMESAfrica!J45</f>
        <v>3.257340943276207</v>
      </c>
      <c r="G20" s="178">
        <f>CAsia!K45+EAsia!K45+EEurope!K45+CCSAmerica!K45+NAfrica!K45+NAmerica!K45+Oceania!K45+SAsia!K45+SEAsia!K45+WEurope!K45+WAsia!K45+WMESAfrica!K45</f>
        <v>18.398193154842083</v>
      </c>
      <c r="I20" s="179">
        <f>CAsia!M45+EAsia!M45+EEurope!M45+CCSAmerica!M45+NAfrica!M45+NAmerica!M45+Oceania!M45+SAsia!M45+SEAsia!M45+WEurope!M45+WAsia!M45+WMESAfrica!M45</f>
        <v>14.095185911169395</v>
      </c>
      <c r="J20" s="162">
        <f>CAsia!N45+EAsia!N45+EEurope!N45+CCSAmerica!N45+NAfrica!N45+NAmerica!N45+Oceania!N45+SAsia!N45+SEAsia!N45+WEurope!N45+WAsia!N45+WMESAfrica!N45</f>
        <v>8.3400266250000001</v>
      </c>
      <c r="K20" s="174">
        <f>CAsia!O45+EAsia!O45+EEurope!O45+CCSAmerica!O45+NAfrica!O45+NAmerica!O45+Oceania!O45+SAsia!O45+SEAsia!O45+WEurope!O45+WAsia!O45+WMESAfrica!O45</f>
        <v>4.5997019999999988</v>
      </c>
      <c r="L20" s="162">
        <f>CAsia!P45+EAsia!P45+EEurope!P45+CCSAmerica!P45+NAfrica!P45+NAmerica!P45+Oceania!P45+SAsia!P45+SEAsia!P45+WEurope!P45+WAsia!P45+WMESAfrica!P45</f>
        <v>28.003477368272684</v>
      </c>
      <c r="M20" s="163">
        <f>CAsia!Q45+EAsia!Q45+EEurope!Q45+CCSAmerica!Q45+NAfrica!Q45+NAmerica!Q45+Oceania!Q45+SAsia!Q45+SEAsia!Q45+WEurope!Q45+WAsia!Q45+WMESAfrica!Q45</f>
        <v>28.241017973597351</v>
      </c>
      <c r="N20" s="163">
        <f>CAsia!R45+EAsia!R45+EEurope!R45+CCSAmerica!R45+NAfrica!R45+NAmerica!R45+Oceania!R45+SAsia!R45+SEAsia!R45+WEurope!R45+WAsia!R45+WMESAfrica!R45</f>
        <v>0</v>
      </c>
      <c r="O20" s="162">
        <f>CAsia!S45+EAsia!S45+EEurope!S45+CCSAmerica!S45+NAfrica!S45+NAmerica!S45+Oceania!S45+SAsia!S45+SEAsia!S45+WEurope!S45+WAsia!S45+WMESAfrica!S45</f>
        <v>0</v>
      </c>
      <c r="P20" s="174">
        <f>CAsia!T45+EAsia!T45+EEurope!T45+CCSAmerica!T45+NAfrica!T45+NAmerica!T45+Oceania!T45+SAsia!T45+SEAsia!T45+WEurope!T45+WAsia!T45+WMESAfrica!T45</f>
        <v>1.6230509999999998</v>
      </c>
      <c r="Q20" s="163">
        <f>CAsia!U45+EAsia!U45+EEurope!U45+CCSAmerica!U45+NAfrica!U45+NAmerica!U45+Oceania!U45+SAsia!U45+SEAsia!U45+WEurope!U45+WAsia!U45+WMESAfrica!U45</f>
        <v>3.257340943276207</v>
      </c>
      <c r="R20" s="85">
        <f>CAsia!D45+EAsia!D45+EEurope!D45+CCSAmerica!D45+NAfrica!D45+NAmerica!D45+Oceania!D45+SAsia!D45+SEAsia!D45+WEurope!D45+WAsia!D45+WMESAfrica!D45</f>
        <v>0.16116299999999942</v>
      </c>
      <c r="S20" s="200">
        <f>CAsia!V45+EAsia!V45+EEurope!V45+CCSAmerica!V45+NAfrica!V45+NAmerica!V45+Oceania!V45+SAsia!V45+SEAsia!V45+WEurope!V45+WAsia!V45+WMESAfrica!V45</f>
        <v>88.320964821315641</v>
      </c>
      <c r="X20" s="3"/>
      <c r="AP20" s="4"/>
      <c r="AU20" s="3"/>
      <c r="BB20" s="4"/>
      <c r="BC20" s="4"/>
    </row>
    <row r="21" spans="1:56">
      <c r="A21" s="22" t="s">
        <v>42</v>
      </c>
      <c r="B21" s="176">
        <f>CAsia!F46+EAsia!F46+EEurope!F46+CCSAmerica!F46+NAfrica!F46+NAmerica!F46+Oceania!F46+SAsia!F46+SEAsia!F46+WEurope!F46+WAsia!F46+WMESAfrica!F46</f>
        <v>45.441254318363988</v>
      </c>
      <c r="C21" s="85">
        <f>CAsia!G46+EAsia!G46+EEurope!G46+CCSAmerica!G46+NAfrica!G46+NAmerica!G46+Oceania!G46+SAsia!G46+SEAsia!G46+WEurope!G46+WAsia!G46+WMESAfrica!G46</f>
        <v>8.1612600000000004</v>
      </c>
      <c r="D21" s="177">
        <f>CAsia!H46+EAsia!H46+EEurope!H46+CCSAmerica!H46+NAfrica!H46+NAmerica!H46+Oceania!H46+SAsia!H46+SEAsia!H46+WEurope!H46+WAsia!H46+WMESAfrica!H46</f>
        <v>20.403149999999997</v>
      </c>
      <c r="E21" s="177">
        <f>CAsia!I46+EAsia!I46+EEurope!I46+CCSAmerica!I46+NAfrica!I46+NAmerica!I46+Oceania!I46+SAsia!I46+SEAsia!I46+WEurope!I46+WAsia!I46+WMESAfrica!I46</f>
        <v>6.8161881477545982</v>
      </c>
      <c r="F21" s="177">
        <f>CAsia!J46+EAsia!J46+EEurope!J46+CCSAmerica!J46+NAfrica!J46+NAmerica!J46+Oceania!J46+SAsia!J46+SEAsia!J46+WEurope!J46+WAsia!J46+WMESAfrica!J46</f>
        <v>1.601571935204489</v>
      </c>
      <c r="G21" s="178">
        <f>CAsia!K46+EAsia!K46+EEurope!K46+CCSAmerica!K46+NAfrica!K46+NAmerica!K46+Oceania!K46+SAsia!K46+SEAsia!K46+WEurope!K46+WAsia!K46+WMESAfrica!K46</f>
        <v>8.4590842354049016</v>
      </c>
      <c r="I21" s="179">
        <f>CAsia!M46+EAsia!M46+EEurope!M46+CCSAmerica!M46+NAfrica!M46+NAmerica!M46+Oceania!M46+SAsia!M46+SEAsia!M46+WEurope!M46+WAsia!M46+WMESAfrica!M46</f>
        <v>6.8070328757999992</v>
      </c>
      <c r="J21" s="162">
        <f>CAsia!N46+EAsia!N46+EEurope!N46+CCSAmerica!N46+NAfrica!N46+NAmerica!N46+Oceania!N46+SAsia!N46+SEAsia!N46+WEurope!N46+WAsia!N46+WMESAfrica!N46</f>
        <v>6.1835024999999995</v>
      </c>
      <c r="K21" s="174">
        <f>CAsia!O46+EAsia!O46+EEurope!O46+CCSAmerica!O46+NAfrica!O46+NAmerica!O46+Oceania!O46+SAsia!O46+SEAsia!O46+WEurope!O46+WAsia!O46+WMESAfrica!O46</f>
        <v>0</v>
      </c>
      <c r="L21" s="162">
        <f>CAsia!P46+EAsia!P46+EEurope!P46+CCSAmerica!P46+NAfrica!P46+NAmerica!P46+Oceania!P46+SAsia!P46+SEAsia!P46+WEurope!P46+WAsia!P46+WMESAfrica!P46</f>
        <v>12.5077999696049</v>
      </c>
      <c r="M21" s="163">
        <f>CAsia!Q46+EAsia!Q46+EEurope!Q46+CCSAmerica!Q46+NAfrica!Q46+NAmerica!Q46+Oceania!Q46+SAsia!Q46+SEAsia!Q46+WEurope!Q46+WAsia!Q46+WMESAfrica!Q46</f>
        <v>18.482137037754597</v>
      </c>
      <c r="N21" s="163">
        <f>CAsia!R46+EAsia!R46+EEurope!R46+CCSAmerica!R46+NAfrica!R46+NAmerica!R46+Oceania!R46+SAsia!R46+SEAsia!R46+WEurope!R46+WAsia!R46+WMESAfrica!R46</f>
        <v>0</v>
      </c>
      <c r="O21" s="162">
        <f>CAsia!S46+EAsia!S46+EEurope!S46+CCSAmerica!S46+NAfrica!S46+NAmerica!S46+Oceania!S46+SAsia!S46+SEAsia!S46+WEurope!S46+WAsia!S46+WMESAfrica!S46</f>
        <v>0</v>
      </c>
      <c r="P21" s="174">
        <f>CAsia!T46+EAsia!T46+EEurope!T46+CCSAmerica!T46+NAfrica!T46+NAmerica!T46+Oceania!T46+SAsia!T46+SEAsia!T46+WEurope!T46+WAsia!T46+WMESAfrica!T46</f>
        <v>0</v>
      </c>
      <c r="Q21" s="163">
        <f>CAsia!U46+EAsia!U46+EEurope!U46+CCSAmerica!U46+NAfrica!U46+NAmerica!U46+Oceania!U46+SAsia!U46+SEAsia!U46+WEurope!U46+WAsia!U46+WMESAfrica!U46</f>
        <v>1.601571935204489</v>
      </c>
      <c r="R21" s="85">
        <f>CAsia!D46+EAsia!D46+EEurope!D46+CCSAmerica!D46+NAfrica!D46+NAmerica!D46+Oceania!D46+SAsia!D46+SEAsia!D46+WEurope!D46+WAsia!D46+WMESAfrica!D46</f>
        <v>-0.14078999999999986</v>
      </c>
      <c r="S21" s="200">
        <f>CAsia!V46+EAsia!V46+EEurope!V46+CCSAmerica!V46+NAfrica!V46+NAmerica!V46+Oceania!V46+SAsia!V46+SEAsia!V46+WEurope!V46+WAsia!V46+WMESAfrica!V46</f>
        <v>45.441254318363988</v>
      </c>
      <c r="X21" s="3"/>
      <c r="AP21" s="4"/>
      <c r="AU21" s="3"/>
      <c r="BB21" s="4"/>
      <c r="BC21" s="4"/>
    </row>
    <row r="22" spans="1:56">
      <c r="A22" s="22" t="s">
        <v>41</v>
      </c>
      <c r="B22" s="176">
        <f>CAsia!F47+EAsia!F47+EEurope!F47+CCSAmerica!F47+NAfrica!F47+NAmerica!F47+Oceania!F47+SAsia!F47+SEAsia!F47+WEurope!F47+WAsia!F47+WMESAfrica!F47</f>
        <v>510.22662864800594</v>
      </c>
      <c r="C22" s="85">
        <f>CAsia!G47+EAsia!G47+EEurope!G47+CCSAmerica!G47+NAfrica!G47+NAmerica!G47+Oceania!G47+SAsia!G47+SEAsia!G47+WEurope!G47+WAsia!G47+WMESAfrica!G47</f>
        <v>127.6093728</v>
      </c>
      <c r="D22" s="177">
        <f>CAsia!H47+EAsia!H47+EEurope!H47+CCSAmerica!H47+NAfrica!H47+NAmerica!H47+Oceania!H47+SAsia!H47+SEAsia!H47+WEurope!H47+WAsia!H47+WMESAfrica!H47</f>
        <v>187.44240139824936</v>
      </c>
      <c r="E22" s="177">
        <f>CAsia!I47+EAsia!I47+EEurope!I47+CCSAmerica!I47+NAfrica!I47+NAmerica!I47+Oceania!I47+SAsia!I47+SEAsia!I47+WEurope!I47+WAsia!I47+WMESAfrica!I47</f>
        <v>76.533994297200877</v>
      </c>
      <c r="F22" s="177">
        <f>CAsia!J47+EAsia!J47+EEurope!J47+CCSAmerica!J47+NAfrica!J47+NAmerica!J47+Oceania!J47+SAsia!J47+SEAsia!J47+WEurope!J47+WAsia!J47+WMESAfrica!J47</f>
        <v>19.439922333600908</v>
      </c>
      <c r="G22" s="178">
        <f>CAsia!K47+EAsia!K47+EEurope!K47+CCSAmerica!K47+NAfrica!K47+NAmerica!K47+Oceania!K47+SAsia!K47+SEAsia!K47+WEurope!K47+WAsia!K47+WMESAfrica!K47</f>
        <v>99.20093781895477</v>
      </c>
      <c r="I22" s="179">
        <f>CAsia!M47+EAsia!M47+EEurope!M47+CCSAmerica!M47+NAfrica!M47+NAmerica!M47+Oceania!M47+SAsia!M47+SEAsia!M47+WEurope!M47+WAsia!M47+WMESAfrica!M47</f>
        <v>52.862363412050904</v>
      </c>
      <c r="J22" s="162">
        <f>CAsia!N47+EAsia!N47+EEurope!N47+CCSAmerica!N47+NAfrica!N47+NAmerica!N47+Oceania!N47+SAsia!N47+SEAsia!N47+WEurope!N47+WAsia!N47+WMESAfrica!N47</f>
        <v>45.377559594592512</v>
      </c>
      <c r="K22" s="174">
        <f>CAsia!O47+EAsia!O47+EEurope!O47+CCSAmerica!O47+NAfrica!O47+NAmerica!O47+Oceania!O47+SAsia!O47+SEAsia!O47+WEurope!O47+WAsia!O47+WMESAfrica!O47</f>
        <v>57.874700390693221</v>
      </c>
      <c r="L22" s="162">
        <f>CAsia!P47+EAsia!P47+EEurope!P47+CCSAmerica!P47+NAfrica!P47+NAmerica!P47+Oceania!P47+SAsia!P47+SEAsia!P47+WEurope!P47+WAsia!P47+WMESAfrica!P47</f>
        <v>144.88105002211367</v>
      </c>
      <c r="M22" s="163">
        <f>CAsia!Q47+EAsia!Q47+EEurope!Q47+CCSAmerica!Q47+NAfrica!Q47+NAmerica!Q47+Oceania!Q47+SAsia!Q47+SEAsia!Q47+WEurope!Q47+WAsia!Q47+WMESAfrica!Q47</f>
        <v>196.41038252107111</v>
      </c>
      <c r="N22" s="163">
        <f>CAsia!R47+EAsia!R47+EEurope!R47+CCSAmerica!R47+NAfrica!R47+NAmerica!R47+Oceania!R47+SAsia!R47+SEAsia!R47+WEurope!R47+WAsia!R47+WMESAfrica!R47</f>
        <v>0</v>
      </c>
      <c r="O22" s="162">
        <f>CAsia!S47+EAsia!S47+EEurope!S47+CCSAmerica!S47+NAfrica!S47+NAmerica!S47+Oceania!S47+SAsia!S47+SEAsia!S47+WEurope!S47+WAsia!S47+WMESAfrica!S47</f>
        <v>10.510914018937347</v>
      </c>
      <c r="P22" s="174">
        <f>CAsia!T47+EAsia!T47+EEurope!T47+CCSAmerica!T47+NAfrica!T47+NAmerica!T47+Oceania!T47+SAsia!T47+SEAsia!T47+WEurope!T47+WAsia!T47+WMESAfrica!T47</f>
        <v>2.3676860329172462</v>
      </c>
      <c r="Q22" s="163">
        <f>CAsia!U47+EAsia!U47+EEurope!U47+CCSAmerica!U47+NAfrica!U47+NAmerica!U47+Oceania!U47+SAsia!U47+SEAsia!U47+WEurope!U47+WAsia!U47+WMESAfrica!U47</f>
        <v>19.439922333600908</v>
      </c>
      <c r="R22" s="85">
        <f>CAsia!D47+EAsia!D47+EEurope!D47+CCSAmerica!D47+NAfrica!D47+NAmerica!D47+Oceania!D47+SAsia!D47+SEAsia!D47+WEurope!D47+WAsia!D47+WMESAfrica!D47</f>
        <v>-18.322891593548835</v>
      </c>
      <c r="S22" s="200">
        <f>CAsia!V47+EAsia!V47+EEurope!V47+CCSAmerica!V47+NAfrica!V47+NAmerica!V47+Oceania!V47+SAsia!V47+SEAsia!V47+WEurope!V47+WAsia!V47+WMESAfrica!V47</f>
        <v>511.40168673242812</v>
      </c>
      <c r="X22" s="3"/>
      <c r="AP22" s="4"/>
      <c r="AU22" s="3"/>
      <c r="BB22" s="4"/>
      <c r="BC22" s="4"/>
    </row>
    <row r="23" spans="1:56">
      <c r="A23" s="22" t="s">
        <v>40</v>
      </c>
      <c r="B23" s="176">
        <f>CAsia!F48+EAsia!F48+EEurope!F48+CCSAmerica!F48+NAfrica!F48+NAmerica!F48+Oceania!F48+SAsia!F48+SEAsia!F48+WEurope!F48+WAsia!F48+WMESAfrica!F48</f>
        <v>319.07932835464163</v>
      </c>
      <c r="C23" s="85">
        <f>CAsia!G48+EAsia!G48+EEurope!G48+CCSAmerica!G48+NAfrica!G48+NAmerica!G48+Oceania!G48+SAsia!G48+SEAsia!G48+WEurope!G48+WAsia!G48+WMESAfrica!G48</f>
        <v>100.94491680000002</v>
      </c>
      <c r="D23" s="177">
        <f>CAsia!H48+EAsia!H48+EEurope!H48+CCSAmerica!H48+NAfrica!H48+NAmerica!H48+Oceania!H48+SAsia!H48+SEAsia!H48+WEurope!H48+WAsia!H48+WMESAfrica!H48</f>
        <v>123.37712053333334</v>
      </c>
      <c r="E23" s="177">
        <f>CAsia!I48+EAsia!I48+EEurope!I48+CCSAmerica!I48+NAfrica!I48+NAmerica!I48+Oceania!I48+SAsia!I48+SEAsia!I48+WEurope!I48+WAsia!I48+WMESAfrica!I48</f>
        <v>47.861899253196235</v>
      </c>
      <c r="F23" s="177">
        <f>CAsia!J48+EAsia!J48+EEurope!J48+CCSAmerica!J48+NAfrica!J48+NAmerica!J48+Oceania!J48+SAsia!J48+SEAsia!J48+WEurope!J48+WAsia!J48+WMESAfrica!J48</f>
        <v>10.985181043411623</v>
      </c>
      <c r="G23" s="178">
        <f>CAsia!K48+EAsia!K48+EEurope!K48+CCSAmerica!K48+NAfrica!K48+NAmerica!K48+Oceania!K48+SAsia!K48+SEAsia!K48+WEurope!K48+WAsia!K48+WMESAfrica!K48</f>
        <v>35.910210724700406</v>
      </c>
      <c r="I23" s="179">
        <f>CAsia!M48+EAsia!M48+EEurope!M48+CCSAmerica!M48+NAfrica!M48+NAmerica!M48+Oceania!M48+SAsia!M48+SEAsia!M48+WEurope!M48+WAsia!M48+WMESAfrica!M48</f>
        <v>22.268292509439931</v>
      </c>
      <c r="J23" s="162">
        <f>CAsia!N48+EAsia!N48+EEurope!N48+CCSAmerica!N48+NAfrica!N48+NAmerica!N48+Oceania!N48+SAsia!N48+SEAsia!N48+WEurope!N48+WAsia!N48+WMESAfrica!N48</f>
        <v>95.843154921915755</v>
      </c>
      <c r="K23" s="174">
        <f>CAsia!O48+EAsia!O48+EEurope!O48+CCSAmerica!O48+NAfrica!O48+NAmerica!O48+Oceania!O48+SAsia!O48+SEAsia!O48+WEurope!O48+WAsia!O48+WMESAfrica!O48</f>
        <v>3.6427984008069187</v>
      </c>
      <c r="L23" s="162">
        <f>CAsia!P48+EAsia!P48+EEurope!P48+CCSAmerica!P48+NAfrica!P48+NAmerica!P48+Oceania!P48+SAsia!P48+SEAsia!P48+WEurope!P48+WAsia!P48+WMESAfrica!P48</f>
        <v>49.475583491481835</v>
      </c>
      <c r="M23" s="163">
        <f>CAsia!Q48+EAsia!Q48+EEurope!Q48+CCSAmerica!Q48+NAfrica!Q48+NAmerica!Q48+Oceania!Q48+SAsia!Q48+SEAsia!Q48+WEurope!Q48+WAsia!Q48+WMESAfrica!Q48</f>
        <v>137.04521527308955</v>
      </c>
      <c r="N23" s="163">
        <f>CAsia!R48+EAsia!R48+EEurope!R48+CCSAmerica!R48+NAfrica!R48+NAmerica!R48+Oceania!R48+SAsia!R48+SEAsia!R48+WEurope!R48+WAsia!R48+WMESAfrica!R48</f>
        <v>0</v>
      </c>
      <c r="O23" s="162">
        <f>CAsia!S48+EAsia!S48+EEurope!S48+CCSAmerica!S48+NAfrica!S48+NAmerica!S48+Oceania!S48+SAsia!S48+SEAsia!S48+WEurope!S48+WAsia!S48+WMESAfrica!S48</f>
        <v>0.63366649178656398</v>
      </c>
      <c r="P23" s="174">
        <f>CAsia!T48+EAsia!T48+EEurope!T48+CCSAmerica!T48+NAfrica!T48+NAmerica!T48+Oceania!T48+SAsia!T48+SEAsia!T48+WEurope!T48+WAsia!T48+WMESAfrica!T48</f>
        <v>3.0693096304713166</v>
      </c>
      <c r="Q23" s="163">
        <f>CAsia!U48+EAsia!U48+EEurope!U48+CCSAmerica!U48+NAfrica!U48+NAmerica!U48+Oceania!U48+SAsia!U48+SEAsia!U48+WEurope!U48+WAsia!U48+WMESAfrica!U48</f>
        <v>10.985181043411623</v>
      </c>
      <c r="R23" s="85">
        <f>CAsia!D48+EAsia!D48+EEurope!D48+CCSAmerica!D48+NAfrica!D48+NAmerica!D48+Oceania!D48+SAsia!D48+SEAsia!D48+WEurope!D48+WAsia!D48+WMESAfrica!D48</f>
        <v>-3.8873700782917737</v>
      </c>
      <c r="S23" s="200">
        <f>CAsia!V48+EAsia!V48+EEurope!V48+CCSAmerica!V48+NAfrica!V48+NAmerica!V48+Oceania!V48+SAsia!V48+SEAsia!V48+WEurope!V48+WAsia!V48+WMESAfrica!V48</f>
        <v>319.07583168411179</v>
      </c>
      <c r="X23" s="3"/>
      <c r="AP23" s="4"/>
      <c r="AU23" s="3"/>
      <c r="BB23" s="4"/>
      <c r="BC23" s="4"/>
    </row>
    <row r="24" spans="1:56">
      <c r="A24" s="22" t="s">
        <v>39</v>
      </c>
      <c r="B24" s="176">
        <f>CAsia!F49+EAsia!F49+EEurope!F49+CCSAmerica!F49+NAfrica!F49+NAmerica!F49+Oceania!F49+SAsia!F49+SEAsia!F49+WEurope!F49+WAsia!F49+WMESAfrica!F49</f>
        <v>130.31072779331731</v>
      </c>
      <c r="C24" s="85">
        <f>CAsia!G49+EAsia!G49+EEurope!G49+CCSAmerica!G49+NAfrica!G49+NAmerica!G49+Oceania!G49+SAsia!G49+SEAsia!G49+WEurope!G49+WAsia!G49+WMESAfrica!G49</f>
        <v>60.307044200000007</v>
      </c>
      <c r="D24" s="177">
        <f>CAsia!H49+EAsia!H49+EEurope!H49+CCSAmerica!H49+NAfrica!H49+NAmerica!H49+Oceania!H49+SAsia!H49+SEAsia!H49+WEurope!H49+WAsia!H49+WMESAfrica!H49</f>
        <v>15.076761049999996</v>
      </c>
      <c r="E24" s="177">
        <f>CAsia!I49+EAsia!I49+EEurope!I49+CCSAmerica!I49+NAfrica!I49+NAmerica!I49+Oceania!I49+SAsia!I49+SEAsia!I49+WEurope!I49+WAsia!I49+WMESAfrica!I49</f>
        <v>19.546609168997598</v>
      </c>
      <c r="F24" s="177">
        <f>CAsia!J49+EAsia!J49+EEurope!J49+CCSAmerica!J49+NAfrica!J49+NAmerica!J49+Oceania!J49+SAsia!J49+SEAsia!J49+WEurope!J49+WAsia!J49+WMESAfrica!J49</f>
        <v>3.769802502625331</v>
      </c>
      <c r="G24" s="178">
        <f>CAsia!K49+EAsia!K49+EEurope!K49+CCSAmerica!K49+NAfrica!K49+NAmerica!K49+Oceania!K49+SAsia!K49+SEAsia!K49+WEurope!K49+WAsia!K49+WMESAfrica!K49</f>
        <v>31.610510871694377</v>
      </c>
      <c r="I24" s="179">
        <f>CAsia!M49+EAsia!M49+EEurope!M49+CCSAmerica!M49+NAfrica!M49+NAmerica!M49+Oceania!M49+SAsia!M49+SEAsia!M49+WEurope!M49+WAsia!M49+WMESAfrica!M49</f>
        <v>31.526422827327345</v>
      </c>
      <c r="J24" s="162">
        <f>CAsia!N49+EAsia!N49+EEurope!N49+CCSAmerica!N49+NAfrica!N49+NAmerica!N49+Oceania!N49+SAsia!N49+SEAsia!N49+WEurope!N49+WAsia!N49+WMESAfrica!N49</f>
        <v>3.5889942497499994</v>
      </c>
      <c r="K24" s="174">
        <f>CAsia!O49+EAsia!O49+EEurope!O49+CCSAmerica!O49+NAfrica!O49+NAmerica!O49+Oceania!O49+SAsia!O49+SEAsia!O49+WEurope!O49+WAsia!O49+WMESAfrica!O49</f>
        <v>2.4572417999999998</v>
      </c>
      <c r="L24" s="162">
        <f>CAsia!P49+EAsia!P49+EEurope!P49+CCSAmerica!P49+NAfrica!P49+NAmerica!P49+Oceania!P49+SAsia!P49+SEAsia!P49+WEurope!P49+WAsia!P49+WMESAfrica!P49</f>
        <v>59.810210933007028</v>
      </c>
      <c r="M24" s="163">
        <f>CAsia!Q49+EAsia!Q49+EEurope!Q49+CCSAmerica!Q49+NAfrica!Q49+NAmerica!Q49+Oceania!Q49+SAsia!Q49+SEAsia!Q49+WEurope!Q49+WAsia!Q49+WMESAfrica!Q49</f>
        <v>29.041206280607593</v>
      </c>
      <c r="N24" s="163">
        <f>CAsia!R49+EAsia!R49+EEurope!R49+CCSAmerica!R49+NAfrica!R49+NAmerica!R49+Oceania!R49+SAsia!R49+SEAsia!R49+WEurope!R49+WAsia!R49+WMESAfrica!R49</f>
        <v>0</v>
      </c>
      <c r="O24" s="162">
        <f>CAsia!S49+EAsia!S49+EEurope!S49+CCSAmerica!S49+NAfrica!S49+NAmerica!S49+Oceania!S49+SAsia!S49+SEAsia!S49+WEurope!S49+WAsia!S49+WMESAfrica!S49</f>
        <v>0</v>
      </c>
      <c r="P24" s="174">
        <f>CAsia!T49+EAsia!T49+EEurope!T49+CCSAmerica!T49+NAfrica!T49+NAmerica!T49+Oceania!T49+SAsia!T49+SEAsia!T49+WEurope!T49+WAsia!T49+WMESAfrica!T49</f>
        <v>6.2192000000000002E-3</v>
      </c>
      <c r="Q24" s="163">
        <f>CAsia!U49+EAsia!U49+EEurope!U49+CCSAmerica!U49+NAfrica!U49+NAmerica!U49+Oceania!U49+SAsia!U49+SEAsia!U49+WEurope!U49+WAsia!U49+WMESAfrica!U49</f>
        <v>3.769802502625331</v>
      </c>
      <c r="R24" s="85">
        <f>CAsia!D49+EAsia!D49+EEurope!D49+CCSAmerica!D49+NAfrica!D49+NAmerica!D49+Oceania!D49+SAsia!D49+SEAsia!D49+WEurope!D49+WAsia!D49+WMESAfrica!D49</f>
        <v>0.11063000000000373</v>
      </c>
      <c r="S24" s="200">
        <f>CAsia!V49+EAsia!V49+EEurope!V49+CCSAmerica!V49+NAfrica!V49+NAmerica!V49+Oceania!V49+SAsia!V49+SEAsia!V49+WEurope!V49+WAsia!V49+WMESAfrica!V49</f>
        <v>130.31072779331734</v>
      </c>
      <c r="X24" s="3"/>
      <c r="AP24" s="4"/>
      <c r="AU24" s="3"/>
      <c r="BB24" s="4"/>
      <c r="BC24" s="4"/>
    </row>
    <row r="25" spans="1:56">
      <c r="A25" s="22" t="s">
        <v>38</v>
      </c>
      <c r="B25" s="176">
        <f>CAsia!F50+EAsia!F50+EEurope!F50+CCSAmerica!F50+NAfrica!F50+NAmerica!F50+Oceania!F50+SAsia!F50+SEAsia!F50+WEurope!F50+WAsia!F50+WMESAfrica!F50</f>
        <v>284.91064114096002</v>
      </c>
      <c r="C25" s="85">
        <f>CAsia!G50+EAsia!G50+EEurope!G50+CCSAmerica!G50+NAfrica!G50+NAmerica!G50+Oceania!G50+SAsia!G50+SEAsia!G50+WEurope!G50+WAsia!G50+WMESAfrica!G50</f>
        <v>50.749978499999997</v>
      </c>
      <c r="D25" s="177">
        <f>CAsia!H50+EAsia!H50+EEurope!H50+CCSAmerica!H50+NAfrica!H50+NAmerica!H50+Oceania!H50+SAsia!H50+SEAsia!H50+WEurope!H50+WAsia!H50+WMESAfrica!H50</f>
        <v>126.87494625000002</v>
      </c>
      <c r="E25" s="177">
        <f>CAsia!I50+EAsia!I50+EEurope!I50+CCSAmerica!I50+NAfrica!I50+NAmerica!I50+Oceania!I50+SAsia!I50+SEAsia!I50+WEurope!I50+WAsia!I50+WMESAfrica!I50</f>
        <v>42.736596171144008</v>
      </c>
      <c r="F25" s="177">
        <f>CAsia!J50+EAsia!J50+EEurope!J50+CCSAmerica!J50+NAfrica!J50+NAmerica!J50+Oceania!J50+SAsia!J50+SEAsia!J50+WEurope!J50+WAsia!J50+WMESAfrica!J50</f>
        <v>10.748555853051759</v>
      </c>
      <c r="G25" s="178">
        <f>CAsia!K50+EAsia!K50+EEurope!K50+CCSAmerica!K50+NAfrica!K50+NAmerica!K50+Oceania!K50+SAsia!K50+SEAsia!K50+WEurope!K50+WAsia!K50+WMESAfrica!K50</f>
        <v>53.800564366764242</v>
      </c>
      <c r="I25" s="179">
        <f>CAsia!M50+EAsia!M50+EEurope!M50+CCSAmerica!M50+NAfrica!M50+NAmerica!M50+Oceania!M50+SAsia!M50+SEAsia!M50+WEurope!M50+WAsia!M50+WMESAfrica!M50</f>
        <v>28.767171751074972</v>
      </c>
      <c r="J25" s="162">
        <f>CAsia!N50+EAsia!N50+EEurope!N50+CCSAmerica!N50+NAfrica!N50+NAmerica!N50+Oceania!N50+SAsia!N50+SEAsia!N50+WEurope!N50+WAsia!N50+WMESAfrica!N50</f>
        <v>0</v>
      </c>
      <c r="K25" s="174">
        <f>CAsia!O50+EAsia!O50+EEurope!O50+CCSAmerica!O50+NAfrica!O50+NAmerica!O50+Oceania!O50+SAsia!O50+SEAsia!O50+WEurope!O50+WAsia!O50+WMESAfrica!O50</f>
        <v>0.44511299999999998</v>
      </c>
      <c r="L25" s="162">
        <f>CAsia!P50+EAsia!P50+EEurope!P50+CCSAmerica!P50+NAfrica!P50+NAmerica!P50+Oceania!P50+SAsia!P50+SEAsia!P50+WEurope!P50+WAsia!P50+WMESAfrica!P50</f>
        <v>89.870297549939266</v>
      </c>
      <c r="M25" s="163">
        <f>CAsia!Q50+EAsia!Q50+EEurope!Q50+CCSAmerica!Q50+NAfrica!Q50+NAmerica!Q50+Oceania!Q50+SAsia!Q50+SEAsia!Q50+WEurope!Q50+WAsia!Q50+WMESAfrica!Q50</f>
        <v>155.31753498689403</v>
      </c>
      <c r="N25" s="163">
        <f>CAsia!R50+EAsia!R50+EEurope!R50+CCSAmerica!R50+NAfrica!R50+NAmerica!R50+Oceania!R50+SAsia!R50+SEAsia!R50+WEurope!R50+WAsia!R50+WMESAfrica!R50</f>
        <v>0</v>
      </c>
      <c r="O25" s="162">
        <f>CAsia!S50+EAsia!S50+EEurope!S50+CCSAmerica!S50+NAfrica!S50+NAmerica!S50+Oceania!S50+SAsia!S50+SEAsia!S50+WEurope!S50+WAsia!S50+WMESAfrica!S50</f>
        <v>0</v>
      </c>
      <c r="P25" s="174">
        <f>CAsia!T50+EAsia!T50+EEurope!T50+CCSAmerica!T50+NAfrica!T50+NAmerica!T50+Oceania!T50+SAsia!T50+SEAsia!T50+WEurope!T50+WAsia!T50+WMESAfrica!T50</f>
        <v>0</v>
      </c>
      <c r="Q25" s="163">
        <f>CAsia!U50+EAsia!U50+EEurope!U50+CCSAmerica!U50+NAfrica!U50+NAmerica!U50+Oceania!U50+SAsia!U50+SEAsia!U50+WEurope!U50+WAsia!U50+WMESAfrica!U50</f>
        <v>10.748555853051759</v>
      </c>
      <c r="R25" s="85">
        <f>CAsia!D50+EAsia!D50+EEurope!D50+CCSAmerica!D50+NAfrica!D50+NAmerica!D50+Oceania!D50+SAsia!D50+SEAsia!D50+WEurope!D50+WAsia!D50+WMESAfrica!D50</f>
        <v>-0.23803199999999991</v>
      </c>
      <c r="S25" s="200">
        <f>CAsia!V50+EAsia!V50+EEurope!V50+CCSAmerica!V50+NAfrica!V50+NAmerica!V50+Oceania!V50+SAsia!V50+SEAsia!V50+WEurope!V50+WAsia!V50+WMESAfrica!V50</f>
        <v>284.91064114096002</v>
      </c>
      <c r="X25" s="3"/>
      <c r="AP25" s="4"/>
      <c r="AU25" s="3"/>
      <c r="BB25" s="4"/>
      <c r="BC25" s="4"/>
    </row>
    <row r="26" spans="1:56">
      <c r="A26" s="22" t="s">
        <v>37</v>
      </c>
      <c r="B26" s="176">
        <f>CAsia!F51+EAsia!F51+EEurope!F51+CCSAmerica!F51+NAfrica!F51+NAmerica!F51+Oceania!F51+SAsia!F51+SEAsia!F51+WEurope!F51+WAsia!F51+WMESAfrica!F51</f>
        <v>58.223302895697984</v>
      </c>
      <c r="C26" s="85">
        <f>CAsia!G51+EAsia!G51+EEurope!G51+CCSAmerica!G51+NAfrica!G51+NAmerica!G51+Oceania!G51+SAsia!G51+SEAsia!G51+WEurope!G51+WAsia!G51+WMESAfrica!G51</f>
        <v>11.80886742</v>
      </c>
      <c r="D26" s="177">
        <f>CAsia!H51+EAsia!H51+EEurope!H51+CCSAmerica!H51+NAfrica!H51+NAmerica!H51+Oceania!H51+SAsia!H51+SEAsia!H51+WEurope!H51+WAsia!H51+WMESAfrica!H51</f>
        <v>27.554023979999997</v>
      </c>
      <c r="E26" s="177">
        <f>CAsia!I51+EAsia!I51+EEurope!I51+CCSAmerica!I51+NAfrica!I51+NAmerica!I51+Oceania!I51+SAsia!I51+SEAsia!I51+WEurope!I51+WAsia!I51+WMESAfrica!I51</f>
        <v>8.7334954343546976</v>
      </c>
      <c r="F26" s="177">
        <f>CAsia!J51+EAsia!J51+EEurope!J51+CCSAmerica!J51+NAfrica!J51+NAmerica!J51+Oceania!J51+SAsia!J51+SEAsia!J51+WEurope!J51+WAsia!J51+WMESAfrica!J51</f>
        <v>1.6423208359376364</v>
      </c>
      <c r="G26" s="178">
        <f>CAsia!K51+EAsia!K51+EEurope!K51+CCSAmerica!K51+NAfrica!K51+NAmerica!K51+Oceania!K51+SAsia!K51+SEAsia!K51+WEurope!K51+WAsia!K51+WMESAfrica!K51</f>
        <v>8.4845952254056574</v>
      </c>
      <c r="I26" s="179">
        <f>CAsia!M51+EAsia!M51+EEurope!M51+CCSAmerica!M51+NAfrica!M51+NAmerica!M51+Oceania!M51+SAsia!M51+SEAsia!M51+WEurope!M51+WAsia!M51+WMESAfrica!M51</f>
        <v>0</v>
      </c>
      <c r="J26" s="162">
        <f>CAsia!N51+EAsia!N51+EEurope!N51+CCSAmerica!N51+NAfrica!N51+NAmerica!N51+Oceania!N51+SAsia!N51+SEAsia!N51+WEurope!N51+WAsia!N51+WMESAfrica!N51</f>
        <v>0</v>
      </c>
      <c r="K26" s="174">
        <f>CAsia!O51+EAsia!O51+EEurope!O51+CCSAmerica!O51+NAfrica!O51+NAmerica!O51+Oceania!O51+SAsia!O51+SEAsia!O51+WEurope!O51+WAsia!O51+WMESAfrica!O51</f>
        <v>0</v>
      </c>
      <c r="L26" s="162">
        <f>CAsia!P51+EAsia!P51+EEurope!P51+CCSAmerica!P51+NAfrica!P51+NAmerica!P51+Oceania!P51+SAsia!P51+SEAsia!P51+WEurope!P51+WAsia!P51+WMESAfrica!P51</f>
        <v>13.662288100350457</v>
      </c>
      <c r="M26" s="163">
        <f>CAsia!Q51+EAsia!Q51+EEurope!Q51+CCSAmerica!Q51+NAfrica!Q51+NAmerica!Q51+Oceania!Q51+SAsia!Q51+SEAsia!Q51+WEurope!Q51+WAsia!Q51+WMESAfrica!Q51</f>
        <v>32.467171112889901</v>
      </c>
      <c r="N26" s="163">
        <f>CAsia!R51+EAsia!R51+EEurope!R51+CCSAmerica!R51+NAfrica!R51+NAmerica!R51+Oceania!R51+SAsia!R51+SEAsia!R51+WEurope!R51+WAsia!R51+WMESAfrica!R51</f>
        <v>9.888791102977244</v>
      </c>
      <c r="O26" s="162">
        <f>CAsia!S51+EAsia!S51+EEurope!S51+CCSAmerica!S51+NAfrica!S51+NAmerica!S51+Oceania!S51+SAsia!S51+SEAsia!S51+WEurope!S51+WAsia!S51+WMESAfrica!S51</f>
        <v>0</v>
      </c>
      <c r="P26" s="174">
        <f>CAsia!T51+EAsia!T51+EEurope!T51+CCSAmerica!T51+NAfrica!T51+NAmerica!T51+Oceania!T51+SAsia!T51+SEAsia!T51+WEurope!T51+WAsia!T51+WMESAfrica!T51</f>
        <v>0.56273174354275879</v>
      </c>
      <c r="Q26" s="163">
        <f>CAsia!U51+EAsia!U51+EEurope!U51+CCSAmerica!U51+NAfrica!U51+NAmerica!U51+Oceania!U51+SAsia!U51+SEAsia!U51+WEurope!U51+WAsia!U51+WMESAfrica!U51</f>
        <v>1.6423208359376364</v>
      </c>
      <c r="R26" s="85">
        <f>CAsia!D51+EAsia!D51+EEurope!D51+CCSAmerica!D51+NAfrica!D51+NAmerica!D51+Oceania!D51+SAsia!D51+SEAsia!D51+WEurope!D51+WAsia!D51+WMESAfrica!D51</f>
        <v>0</v>
      </c>
      <c r="S26" s="200">
        <f>CAsia!V51+EAsia!V51+EEurope!V51+CCSAmerica!V51+NAfrica!V51+NAmerica!V51+Oceania!V51+SAsia!V51+SEAsia!V51+WEurope!V51+WAsia!V51+WMESAfrica!V51</f>
        <v>58.223302895697984</v>
      </c>
      <c r="X26" s="3"/>
      <c r="AP26" s="4"/>
      <c r="AU26" s="3"/>
      <c r="BB26" s="4"/>
      <c r="BC26" s="4"/>
    </row>
    <row r="27" spans="1:56">
      <c r="A27" s="22" t="s">
        <v>36</v>
      </c>
      <c r="B27" s="176">
        <f>CAsia!F52+EAsia!F52+EEurope!F52+CCSAmerica!F52+NAfrica!F52+NAmerica!F52+Oceania!F52+SAsia!F52+SEAsia!F52+WEurope!F52+WAsia!F52+WMESAfrica!F52</f>
        <v>1945.6249133633985</v>
      </c>
      <c r="C27" s="177">
        <f>CAsia!G52+EAsia!G52+EEurope!G52+CCSAmerica!G52+NAfrica!G52+NAmerica!G52+Oceania!G52+SAsia!G52+SEAsia!G52+WEurope!G52+WAsia!G52+WMESAfrica!G52</f>
        <v>774.17285465784209</v>
      </c>
      <c r="D27" s="177">
        <f>CAsia!H52+EAsia!H52+EEurope!H52+CCSAmerica!H52+NAfrica!H52+NAmerica!H52+Oceania!H52+SAsia!H52+SEAsia!H52+WEurope!H52+WAsia!H52+WMESAfrica!H52</f>
        <v>0</v>
      </c>
      <c r="E27" s="177">
        <f>CAsia!I52+EAsia!I52+EEurope!I52+CCSAmerica!I52+NAfrica!I52+NAmerica!I52+Oceania!I52+SAsia!I52+SEAsia!I52+WEurope!I52+WAsia!I52+WMESAfrica!I52</f>
        <v>778.24996534535956</v>
      </c>
      <c r="F27" s="177">
        <f>CAsia!J52+EAsia!J52+EEurope!J52+CCSAmerica!J52+NAfrica!J52+NAmerica!J52+Oceania!J52+SAsia!J52+SEAsia!J52+WEurope!J52+WAsia!J52+WMESAfrica!J52</f>
        <v>393.20209336019718</v>
      </c>
      <c r="G27" s="178">
        <f>CAsia!K52+EAsia!K52+EEurope!K52+CCSAmerica!K52+NAfrica!K52+NAmerica!K52+Oceania!K52+SAsia!K52+SEAsia!K52+WEurope!K52+WAsia!K52+WMESAfrica!K52</f>
        <v>0</v>
      </c>
      <c r="I27" s="179">
        <f>CAsia!M52+EAsia!M52+EEurope!M52+CCSAmerica!M52+NAfrica!M52+NAmerica!M52+Oceania!M52+SAsia!M52+SEAsia!M52+WEurope!M52+WAsia!M52+WMESAfrica!M52</f>
        <v>0</v>
      </c>
      <c r="J27" s="162">
        <f>CAsia!N52+EAsia!N52+EEurope!N52+CCSAmerica!N52+NAfrica!N52+NAmerica!N52+Oceania!N52+SAsia!N52+SEAsia!N52+WEurope!N52+WAsia!N52+WMESAfrica!N52</f>
        <v>774.17285465784209</v>
      </c>
      <c r="K27" s="174">
        <f>CAsia!O52+EAsia!O52+EEurope!O52+CCSAmerica!O52+NAfrica!O52+NAmerica!O52+Oceania!O52+SAsia!O52+SEAsia!O52+WEurope!O52+WAsia!O52+WMESAfrica!O52</f>
        <v>0</v>
      </c>
      <c r="L27" s="162">
        <f>CAsia!P52+EAsia!P52+EEurope!P52+CCSAmerica!P52+NAfrica!P52+NAmerica!P52+Oceania!P52+SAsia!P52+SEAsia!P52+WEurope!P52+WAsia!P52+WMESAfrica!P52</f>
        <v>0</v>
      </c>
      <c r="M27" s="163">
        <f>CAsia!Q52+EAsia!Q52+EEurope!Q52+CCSAmerica!Q52+NAfrica!Q52+NAmerica!Q52+Oceania!Q52+SAsia!Q52+SEAsia!Q52+WEurope!Q52+WAsia!Q52+WMESAfrica!Q52</f>
        <v>778.24996534535956</v>
      </c>
      <c r="N27" s="174">
        <f>CAsia!R52+EAsia!R52+EEurope!R52+CCSAmerica!R52+NAfrica!R52+NAmerica!R52+Oceania!R52+SAsia!R52+SEAsia!R52+WEurope!R52+WAsia!R52+WMESAfrica!R52</f>
        <v>0</v>
      </c>
      <c r="O27" s="162">
        <f>CAsia!S52+EAsia!S52+EEurope!S52+CCSAmerica!S52+NAfrica!S52+NAmerica!S52+Oceania!S52+SAsia!S52+SEAsia!S52+WEurope!S52+WAsia!S52+WMESAfrica!S52</f>
        <v>0</v>
      </c>
      <c r="P27" s="174">
        <f>CAsia!T52+EAsia!T52+EEurope!T52+CCSAmerica!T52+NAfrica!T52+NAmerica!T52+Oceania!T52+SAsia!T52+SEAsia!T52+WEurope!T52+WAsia!T52+WMESAfrica!T52</f>
        <v>0</v>
      </c>
      <c r="Q27" s="163">
        <f>CAsia!U52+EAsia!U52+EEurope!U52+CCSAmerica!U52+NAfrica!U52+NAmerica!U52+Oceania!U52+SAsia!U52+SEAsia!U52+WEurope!U52+WAsia!U52+WMESAfrica!U52</f>
        <v>393.20209336019718</v>
      </c>
      <c r="R27" s="177">
        <f>CAsia!D52+EAsia!D52+EEurope!D52+CCSAmerica!D52+NAfrica!D52+NAmerica!D52+Oceania!D52+SAsia!D52+SEAsia!D52+WEurope!D52+WAsia!D52+WMESAfrica!D52</f>
        <v>0</v>
      </c>
      <c r="S27" s="200">
        <f>CAsia!V52+EAsia!V52+EEurope!V52+CCSAmerica!V52+NAfrica!V52+NAmerica!V52+Oceania!V52+SAsia!V52+SEAsia!V52+WEurope!V52+WAsia!V52+WMESAfrica!V52</f>
        <v>1945.6249133633985</v>
      </c>
      <c r="X27" s="3"/>
      <c r="AP27" s="4"/>
      <c r="AU27" s="3"/>
      <c r="BB27" s="4"/>
      <c r="BC27" s="4"/>
    </row>
    <row r="28" spans="1:56">
      <c r="A28" s="22" t="s">
        <v>190</v>
      </c>
      <c r="B28" s="176">
        <f>CAsia!F53+EAsia!F53+EEurope!F53+CCSAmerica!F53+NAfrica!F53+NAmerica!F53+Oceania!F53+SAsia!F53+SEAsia!F53+WEurope!F53+WAsia!F53+WMESAfrica!F53</f>
        <v>58.183104739318935</v>
      </c>
      <c r="C28" s="177">
        <f>CAsia!G53+EAsia!G53+EEurope!G53+CCSAmerica!G53+NAfrica!G53+NAmerica!G53+Oceania!G53+SAsia!G53+SEAsia!G53+WEurope!G53+WAsia!G53+WMESAfrica!G53</f>
        <v>16.994405603926914</v>
      </c>
      <c r="D28" s="177">
        <f>CAsia!H53+EAsia!H53+EEurope!H53+CCSAmerica!H53+NAfrica!H53+NAmerica!H53+Oceania!H53+SAsia!H53+SEAsia!H53+WEurope!H53+WAsia!H53+WMESAfrica!H53</f>
        <v>21.876176107895393</v>
      </c>
      <c r="E28" s="177">
        <f>CAsia!I53+EAsia!I53+EEurope!I53+CCSAmerica!I53+NAfrica!I53+NAmerica!I53+Oceania!I53+SAsia!I53+SEAsia!I53+WEurope!I53+WAsia!I53+WMESAfrica!I53</f>
        <v>8.7274657108978406</v>
      </c>
      <c r="F28" s="177">
        <f>CAsia!J53+EAsia!J53+EEurope!J53+CCSAmerica!J53+NAfrica!J53+NAmerica!J53+Oceania!J53+SAsia!J53+SEAsia!J53+WEurope!J53+WAsia!J53+WMESAfrica!J53</f>
        <v>2.7912883511095634</v>
      </c>
      <c r="G28" s="178">
        <f>CAsia!K53+EAsia!K53+EEurope!K53+CCSAmerica!K53+NAfrica!K53+NAmerica!K53+Oceania!K53+SAsia!K53+SEAsia!K53+WEurope!K53+WAsia!K53+WMESAfrica!K53</f>
        <v>7.7937689654892317</v>
      </c>
      <c r="I28" s="179">
        <f>CAsia!M53+EAsia!M53+EEurope!M53+CCSAmerica!M53+NAfrica!M53+NAmerica!M53+Oceania!M53+SAsia!M53+SEAsia!M53+WEurope!M53+WAsia!M53+WMESAfrica!M53</f>
        <v>9.8957041014166744</v>
      </c>
      <c r="J28" s="162">
        <f>CAsia!N53+EAsia!N53+EEurope!N53+CCSAmerica!N53+NAfrica!N53+NAmerica!N53+Oceania!N53+SAsia!N53+SEAsia!N53+WEurope!N53+WAsia!N53+WMESAfrica!N53</f>
        <v>11.225038952582269</v>
      </c>
      <c r="K28" s="174">
        <f>CAsia!O53+EAsia!O53+EEurope!O53+CCSAmerica!O53+NAfrica!O53+NAmerica!O53+Oceania!O53+SAsia!O53+SEAsia!O53+WEurope!O53+WAsia!O53+WMESAfrica!O53</f>
        <v>0.70484659308886155</v>
      </c>
      <c r="L28" s="162">
        <f>CAsia!P53+EAsia!P53+EEurope!P53+CCSAmerica!P53+NAfrica!P53+NAmerica!P53+Oceania!P53+SAsia!P53+SEAsia!P53+WEurope!P53+WAsia!P53+WMESAfrica!P53</f>
        <v>0</v>
      </c>
      <c r="M28" s="163">
        <f>CAsia!Q53+EAsia!Q53+EEurope!Q53+CCSAmerica!Q53+NAfrica!Q53+NAmerica!Q53+Oceania!Q53+SAsia!Q53+SEAsia!Q53+WEurope!Q53+WAsia!Q53+WMESAfrica!Q53</f>
        <v>17.060490716525155</v>
      </c>
      <c r="N28" s="174">
        <f>CAsia!R53+EAsia!R53+EEurope!R53+CCSAmerica!R53+NAfrica!R53+NAmerica!R53+Oceania!R53+SAsia!R53+SEAsia!R53+WEurope!R53+WAsia!R53+WMESAfrica!R53</f>
        <v>0.21876176107895393</v>
      </c>
      <c r="O28" s="162">
        <f>CAsia!S53+EAsia!S53+EEurope!S53+CCSAmerica!S53+NAfrica!S53+NAmerica!S53+Oceania!S53+SAsia!S53+SEAsia!S53+WEurope!S53+WAsia!S53+WMESAfrica!S53</f>
        <v>0.66358926087082615</v>
      </c>
      <c r="P28" s="174">
        <f>CAsia!T53+EAsia!T53+EEurope!T53+CCSAmerica!T53+NAfrica!T53+NAmerica!T53+Oceania!T53+SAsia!T53+SEAsia!T53+WEurope!T53+WAsia!T53+WMESAfrica!T53</f>
        <v>0.39871103229894966</v>
      </c>
      <c r="Q28" s="163">
        <f>CAsia!U53+EAsia!U53+EEurope!U53+CCSAmerica!U53+NAfrica!U53+NAmerica!U53+Oceania!U53+SAsia!U53+SEAsia!U53+WEurope!U53+WAsia!U53+WMESAfrica!U53</f>
        <v>2.7912883511095634</v>
      </c>
      <c r="R28" s="177">
        <f>CAsia!D53+EAsia!D53+EEurope!D53+CCSAmerica!D53+NAfrica!D53+NAmerica!D53+Oceania!D53+SAsia!D53+SEAsia!D53+WEurope!D53+WAsia!D53+WMESAfrica!D53</f>
        <v>0</v>
      </c>
      <c r="S28" s="200">
        <f>CAsia!V53+EAsia!V53+EEurope!V53+CCSAmerica!V53+NAfrica!V53+NAmerica!V53+Oceania!V53+SAsia!V53+SEAsia!V53+WEurope!V53+WAsia!V53+WMESAfrica!V53</f>
        <v>42.958430768971255</v>
      </c>
      <c r="X28" s="3"/>
      <c r="AP28" s="4"/>
      <c r="AU28" s="3"/>
      <c r="BB28" s="4"/>
      <c r="BC28" s="4"/>
    </row>
    <row r="29" spans="1:56">
      <c r="A29" s="22" t="s">
        <v>200</v>
      </c>
      <c r="B29" s="213">
        <v>637.53621415788427</v>
      </c>
      <c r="C29" s="214">
        <v>0</v>
      </c>
      <c r="D29" s="214">
        <v>0</v>
      </c>
      <c r="E29" s="214">
        <v>382.52172849473055</v>
      </c>
      <c r="F29" s="214">
        <v>255.01448566315369</v>
      </c>
      <c r="G29" s="178">
        <v>0</v>
      </c>
      <c r="I29" s="179"/>
      <c r="J29" s="162"/>
      <c r="K29" s="174"/>
      <c r="L29" s="162"/>
      <c r="M29" s="163"/>
      <c r="N29" s="174"/>
      <c r="O29" s="162"/>
      <c r="P29" s="174"/>
      <c r="Q29" s="163"/>
      <c r="R29" s="177"/>
      <c r="S29" s="200"/>
      <c r="X29" s="3"/>
      <c r="AP29" s="4"/>
      <c r="AU29" s="3"/>
      <c r="BB29" s="4"/>
      <c r="BC29" s="4"/>
    </row>
    <row r="30" spans="1:56">
      <c r="A30" s="53" t="s">
        <v>0</v>
      </c>
      <c r="B30" s="184">
        <f>SUM(B8:B29)</f>
        <v>8320.8585889461228</v>
      </c>
      <c r="C30" s="182">
        <f t="shared" ref="C30:G30" si="0">SUM(C8:C29)</f>
        <v>2415.7260264817696</v>
      </c>
      <c r="D30" s="182">
        <f t="shared" si="0"/>
        <v>1985.5368504163071</v>
      </c>
      <c r="E30" s="182">
        <f t="shared" si="0"/>
        <v>2021.4263130538156</v>
      </c>
      <c r="F30" s="182">
        <f t="shared" si="0"/>
        <v>854.69424070042589</v>
      </c>
      <c r="G30" s="183">
        <f t="shared" si="0"/>
        <v>1043.4751582938031</v>
      </c>
      <c r="I30" s="165">
        <f>SUM(I8:I28)</f>
        <v>579.66196790643903</v>
      </c>
      <c r="J30" s="181">
        <f t="shared" ref="J30:S30" si="1">SUM(J8:J28)</f>
        <v>1474.9536850045426</v>
      </c>
      <c r="K30" s="181">
        <f t="shared" si="1"/>
        <v>395.17925037793077</v>
      </c>
      <c r="L30" s="181">
        <f t="shared" si="1"/>
        <v>1607.0915807422489</v>
      </c>
      <c r="M30" s="181">
        <f t="shared" si="1"/>
        <v>2711.6638799138454</v>
      </c>
      <c r="N30" s="181">
        <f t="shared" si="1"/>
        <v>24.329282009024492</v>
      </c>
      <c r="O30" s="181">
        <f t="shared" si="1"/>
        <v>244.91241159091999</v>
      </c>
      <c r="P30" s="181">
        <f t="shared" si="1"/>
        <v>41.43372211336078</v>
      </c>
      <c r="Q30" s="181">
        <f t="shared" si="1"/>
        <v>599.67975503727223</v>
      </c>
      <c r="R30" s="181">
        <f t="shared" si="1"/>
        <v>1.887275040350616</v>
      </c>
      <c r="S30" s="201">
        <f t="shared" si="1"/>
        <v>47638.345942485692</v>
      </c>
      <c r="X30" s="3"/>
      <c r="AP30" s="4"/>
      <c r="AU30" s="3"/>
      <c r="BB30" s="4"/>
      <c r="BC30" s="4"/>
    </row>
    <row r="31" spans="1:56">
      <c r="A31" s="7"/>
      <c r="B31" s="85"/>
      <c r="C31" s="85"/>
      <c r="D31" s="85"/>
      <c r="E31" s="85"/>
      <c r="F31" s="85"/>
      <c r="G31" s="218"/>
      <c r="H31" s="4"/>
      <c r="I31" s="4"/>
      <c r="J31" s="4"/>
      <c r="K31" s="4"/>
      <c r="L31" s="4"/>
      <c r="M31" s="4"/>
      <c r="N31" s="4"/>
      <c r="O31" s="4"/>
      <c r="P31" s="4"/>
      <c r="Q31" s="4"/>
      <c r="R31" s="135"/>
      <c r="S31" s="135"/>
      <c r="W31" s="3"/>
      <c r="AO31" s="4"/>
      <c r="AT31" s="3"/>
      <c r="BA31" s="4"/>
      <c r="BB31" s="4"/>
    </row>
    <row r="32" spans="1:56">
      <c r="P32" s="3"/>
      <c r="Y32" s="3"/>
      <c r="AQ32" s="4"/>
      <c r="AV32" s="3"/>
      <c r="BC32" s="4"/>
      <c r="BD32" s="4"/>
    </row>
    <row r="33" spans="1:33" ht="21" customHeight="1">
      <c r="A33" s="205" t="s">
        <v>33</v>
      </c>
      <c r="B33" s="43"/>
      <c r="C33" s="282" t="s">
        <v>30</v>
      </c>
      <c r="D33" s="283"/>
      <c r="E33" s="283"/>
      <c r="F33" s="283"/>
      <c r="G33" s="283"/>
      <c r="H33" s="283"/>
      <c r="I33" s="283"/>
      <c r="J33" s="307"/>
      <c r="K33" s="42"/>
    </row>
    <row r="34" spans="1:33" s="8" customFormat="1" ht="33.75" customHeight="1">
      <c r="A34" s="50"/>
      <c r="B34" s="37" t="s">
        <v>24</v>
      </c>
      <c r="C34" s="33" t="s">
        <v>18</v>
      </c>
      <c r="D34" s="32" t="s">
        <v>80</v>
      </c>
      <c r="E34" s="32" t="s">
        <v>17</v>
      </c>
      <c r="F34" s="32" t="s">
        <v>88</v>
      </c>
      <c r="G34" s="32" t="s">
        <v>15</v>
      </c>
      <c r="H34" s="32" t="s">
        <v>14</v>
      </c>
      <c r="I34" s="32" t="s">
        <v>81</v>
      </c>
      <c r="J34" s="31" t="s">
        <v>0</v>
      </c>
      <c r="K34" s="1"/>
      <c r="L34" s="42"/>
      <c r="M34" s="42"/>
    </row>
    <row r="35" spans="1:33" ht="36" customHeight="1">
      <c r="A35" s="30" t="s">
        <v>13</v>
      </c>
      <c r="B35" s="206"/>
      <c r="C35" s="243" t="s">
        <v>10</v>
      </c>
      <c r="D35" s="244"/>
      <c r="E35" s="244"/>
      <c r="F35" s="244"/>
      <c r="G35" s="244"/>
      <c r="H35" s="244"/>
      <c r="I35" s="244"/>
      <c r="J35" s="245"/>
    </row>
    <row r="36" spans="1:33" ht="11.25" customHeight="1">
      <c r="A36" s="12" t="s">
        <v>9</v>
      </c>
      <c r="B36" s="207"/>
      <c r="C36" s="304" t="s">
        <v>8</v>
      </c>
      <c r="D36" s="305"/>
      <c r="E36" s="305"/>
      <c r="F36" s="305"/>
      <c r="G36" s="305"/>
      <c r="H36" s="305"/>
      <c r="I36" s="305"/>
      <c r="J36" s="306"/>
    </row>
    <row r="37" spans="1:33" ht="11.25" customHeight="1">
      <c r="A37" s="11" t="s">
        <v>7</v>
      </c>
      <c r="B37" s="97">
        <f>CAsia!G61+EAsia!G61+EEurope!G61+CCSAmerica!G61+NAfrica!G61+NAmerica!G61+Oceania!G61+SAsia!G61+SEAsia!G61+WEurope!G61+WAsia!G61+WMESAfrica!G61</f>
        <v>2737.0916726804771</v>
      </c>
      <c r="C37" s="148"/>
      <c r="D37" s="148"/>
      <c r="E37" s="149"/>
      <c r="F37" s="149"/>
      <c r="G37" s="149"/>
      <c r="H37" s="149"/>
      <c r="I37" s="150"/>
      <c r="J37" s="151"/>
    </row>
    <row r="38" spans="1:33" ht="15" customHeight="1">
      <c r="A38" s="22" t="s">
        <v>6</v>
      </c>
      <c r="B38" s="47">
        <f>CAsia!G62+EAsia!G62+EEurope!G62+CCSAmerica!G62+NAfrica!G62+NAmerica!G62+Oceania!G62+SAsia!G62+SEAsia!G62+WEurope!G62+WAsia!G62+WMESAfrica!G62</f>
        <v>774.17285465784209</v>
      </c>
      <c r="C38" s="148"/>
      <c r="D38" s="148"/>
      <c r="E38" s="149"/>
      <c r="F38" s="149"/>
      <c r="G38" s="149"/>
      <c r="H38" s="149"/>
      <c r="I38" s="150"/>
      <c r="J38" s="151"/>
    </row>
    <row r="39" spans="1:33" ht="9.75" customHeight="1">
      <c r="A39" s="22" t="s">
        <v>2</v>
      </c>
      <c r="B39" s="47">
        <f>CAsia!G63+EAsia!G63+EEurope!G63+CCSAmerica!G63+NAfrica!G63+NAmerica!G63+Oceania!G63+SAsia!G63+SEAsia!G63+WEurope!G63+WAsia!G63+WMESAfrica!G63</f>
        <v>395.17925037793077</v>
      </c>
      <c r="C39" s="148"/>
      <c r="D39" s="148"/>
      <c r="E39" s="149"/>
      <c r="F39" s="149"/>
      <c r="G39" s="149"/>
      <c r="H39" s="149"/>
      <c r="I39" s="150"/>
      <c r="J39" s="151"/>
    </row>
    <row r="40" spans="1:33">
      <c r="A40" s="12" t="s">
        <v>4</v>
      </c>
      <c r="B40" s="47">
        <f>CAsia!G64+EAsia!G64+EEurope!G64+CCSAmerica!G64+NAfrica!G64+NAmerica!G64+Oceania!G64+SAsia!G64+SEAsia!G64+WEurope!G64+WAsia!G64+WMESAfrica!G64</f>
        <v>700.78083034670044</v>
      </c>
      <c r="C40" s="148"/>
      <c r="D40" s="148"/>
      <c r="E40" s="149"/>
      <c r="F40" s="149"/>
      <c r="G40" s="149"/>
      <c r="H40" s="149"/>
      <c r="I40" s="150"/>
      <c r="J40" s="151"/>
    </row>
    <row r="41" spans="1:33">
      <c r="A41" s="10" t="s">
        <v>0</v>
      </c>
      <c r="B41" s="147">
        <f>SUM(B37:B40)</f>
        <v>4607.2246080629502</v>
      </c>
      <c r="C41" s="139">
        <f>CAsia!Q65+EAsia!Q65+EEurope!Q65+CCSAmerica!Q65+NAfrica!Q65+NAmerica!Q65+Oceania!Q65+SAsia!Q65+SEAsia!Q65+WEurope!Q65+WAsia!Q65+WMESAfrica!Q65</f>
        <v>86.149487941421896</v>
      </c>
      <c r="D41" s="52">
        <f>CAsia!R65+EAsia!R65+EEurope!R65+CCSAmerica!R65+NAfrica!R65+NAmerica!R65+Oceania!R65+SAsia!R65+SEAsia!R65+WEurope!R65+WAsia!R65+WMESAfrica!R65</f>
        <v>23.864237994114642</v>
      </c>
      <c r="E41" s="52">
        <f>CAsia!S65+EAsia!S65+EEurope!S65+CCSAmerica!S65+NAfrica!S65+NAmerica!S65+Oceania!S65+SAsia!S65+SEAsia!S65+WEurope!S65+WAsia!S65+WMESAfrica!S65</f>
        <v>1592.4839887416256</v>
      </c>
      <c r="F41" s="52">
        <f>CAsia!T65+EAsia!T65+EEurope!T65+CCSAmerica!T65+NAfrica!T65+NAmerica!T65+Oceania!T65+SAsia!T65+SEAsia!T65+WEurope!T65+WAsia!T65+WMESAfrica!T65</f>
        <v>8.560245233028521</v>
      </c>
      <c r="G41" s="52">
        <f>CAsia!U65+EAsia!U65+EEurope!U65+CCSAmerica!U65+NAfrica!U65+NAmerica!U65+Oceania!U65+SAsia!U65+SEAsia!U65+WEurope!U65+WAsia!U65+WMESAfrica!U65</f>
        <v>2525.4320637616061</v>
      </c>
      <c r="H41" s="52">
        <f>CAsia!V65+EAsia!V65+EEurope!V65+CCSAmerica!V65+NAfrica!V65+NAmerica!V65+Oceania!V65+SAsia!V65+SEAsia!V65+WEurope!V65+WAsia!V65+WMESAfrica!V65</f>
        <v>7553.6974342367739</v>
      </c>
      <c r="I41" s="52">
        <f>CAsia!W65+EAsia!W65+EEurope!W65+CCSAmerica!W65+NAfrica!W65+NAmerica!W65+Oceania!W65+SAsia!W65+SEAsia!W65+WEurope!W65+WAsia!W65+WMESAfrica!W65</f>
        <v>361.96747962794279</v>
      </c>
      <c r="J41" s="52">
        <f>CAsia!X65+EAsia!X65+EEurope!X65+CCSAmerica!X65+NAfrica!X65+NAmerica!X65+Oceania!X65+SAsia!X65+SEAsia!X65+WEurope!X65+WAsia!X65+WMESAfrica!X65</f>
        <v>12152.154937536516</v>
      </c>
    </row>
    <row r="42" spans="1:33" ht="15" customHeight="1">
      <c r="B42" s="7"/>
    </row>
    <row r="44" spans="1:33">
      <c r="O44" s="4"/>
    </row>
    <row r="45" spans="1:33">
      <c r="A45" s="145"/>
      <c r="B45" s="8"/>
      <c r="C45" s="8"/>
      <c r="K45" s="240"/>
      <c r="L45" s="240"/>
      <c r="O45" s="8"/>
    </row>
    <row r="46" spans="1:33">
      <c r="A46" s="145"/>
      <c r="B46" s="8"/>
      <c r="C46" s="8"/>
      <c r="D46" s="8"/>
      <c r="E46" s="8"/>
      <c r="F46" s="8"/>
      <c r="K46" s="240"/>
      <c r="L46" s="240"/>
      <c r="X46" s="8"/>
      <c r="Y46" s="8"/>
      <c r="Z46" s="8"/>
      <c r="AD46" s="8"/>
      <c r="AE46" s="8"/>
      <c r="AF46" s="8"/>
      <c r="AG46" s="8"/>
    </row>
    <row r="47" spans="1:33">
      <c r="B47" s="136"/>
      <c r="C47" s="136"/>
      <c r="D47" s="83"/>
      <c r="E47" s="83"/>
    </row>
    <row r="48" spans="1:33">
      <c r="B48" s="136"/>
      <c r="C48" s="136"/>
      <c r="D48" s="136"/>
      <c r="E48" s="136"/>
      <c r="K48" s="74"/>
      <c r="L48" s="136"/>
      <c r="O48" s="7"/>
      <c r="S48" s="27"/>
    </row>
    <row r="49" spans="1:33">
      <c r="B49" s="4"/>
      <c r="C49" s="7"/>
      <c r="D49" s="146"/>
      <c r="E49" s="146"/>
      <c r="F49" s="7"/>
      <c r="K49" s="6"/>
      <c r="L49" s="7"/>
      <c r="O49" s="7"/>
      <c r="S49" s="27"/>
      <c r="X49" s="7"/>
      <c r="Y49" s="7"/>
      <c r="Z49" s="7"/>
      <c r="AD49" s="7"/>
      <c r="AE49" s="7"/>
      <c r="AF49" s="7"/>
      <c r="AG49" s="7"/>
    </row>
    <row r="50" spans="1:33">
      <c r="B50" s="4"/>
      <c r="C50" s="7"/>
      <c r="D50" s="146"/>
      <c r="E50" s="146"/>
      <c r="F50" s="7"/>
      <c r="K50" s="6"/>
      <c r="L50" s="7"/>
      <c r="O50" s="7"/>
      <c r="S50" s="27"/>
      <c r="X50" s="7"/>
      <c r="Y50" s="7"/>
      <c r="Z50" s="7"/>
      <c r="AD50" s="7"/>
      <c r="AE50" s="7"/>
      <c r="AF50" s="7"/>
      <c r="AG50" s="7"/>
    </row>
    <row r="51" spans="1:33">
      <c r="B51" s="4"/>
      <c r="C51" s="7"/>
      <c r="D51" s="146"/>
      <c r="E51" s="146"/>
      <c r="F51" s="7"/>
      <c r="K51" s="6"/>
      <c r="L51" s="7"/>
      <c r="O51" s="7"/>
      <c r="X51" s="7"/>
      <c r="Y51" s="7"/>
      <c r="Z51" s="7"/>
      <c r="AD51" s="7"/>
      <c r="AE51" s="7"/>
      <c r="AF51" s="7"/>
      <c r="AG51" s="7"/>
    </row>
    <row r="52" spans="1:33">
      <c r="B52" s="4"/>
      <c r="C52" s="7"/>
      <c r="D52" s="146"/>
      <c r="E52" s="146"/>
      <c r="F52" s="7"/>
      <c r="J52" s="5"/>
      <c r="K52" s="6"/>
      <c r="L52" s="7"/>
      <c r="O52" s="7"/>
      <c r="S52" s="4"/>
      <c r="X52" s="7"/>
      <c r="Y52" s="7"/>
      <c r="Z52" s="7"/>
      <c r="AD52" s="7"/>
      <c r="AE52" s="7"/>
      <c r="AF52" s="7"/>
      <c r="AG52" s="7"/>
    </row>
    <row r="53" spans="1:33">
      <c r="B53" s="4"/>
      <c r="C53" s="7"/>
      <c r="D53" s="146"/>
      <c r="E53" s="146"/>
      <c r="F53" s="7"/>
      <c r="J53" s="5"/>
      <c r="K53" s="6"/>
      <c r="L53" s="7"/>
      <c r="S53" s="4"/>
      <c r="X53" s="7"/>
      <c r="Y53" s="7"/>
      <c r="Z53" s="7"/>
      <c r="AD53" s="7"/>
      <c r="AE53" s="7"/>
      <c r="AF53" s="7"/>
      <c r="AG53" s="7"/>
    </row>
    <row r="54" spans="1:33">
      <c r="B54" s="4"/>
      <c r="C54" s="7"/>
      <c r="D54" s="146"/>
      <c r="E54" s="146"/>
      <c r="F54" s="7"/>
      <c r="K54" s="6"/>
      <c r="L54" s="7"/>
      <c r="S54" s="4"/>
      <c r="AD54" s="4"/>
    </row>
    <row r="55" spans="1:33">
      <c r="B55" s="7"/>
      <c r="C55" s="7"/>
      <c r="F55" s="7"/>
      <c r="L55" s="4"/>
    </row>
    <row r="57" spans="1:33">
      <c r="A57" s="2"/>
    </row>
    <row r="58" spans="1:33" ht="8.25" customHeight="1"/>
    <row r="59" spans="1:33">
      <c r="S59" s="83"/>
    </row>
    <row r="60" spans="1:33">
      <c r="S60" s="83"/>
    </row>
    <row r="61" spans="1:33">
      <c r="S61" s="83"/>
    </row>
    <row r="62" spans="1:33">
      <c r="S62" s="83"/>
    </row>
    <row r="63" spans="1:33">
      <c r="S63" s="84"/>
    </row>
    <row r="64" spans="1:33">
      <c r="S64" s="84"/>
    </row>
    <row r="65" spans="19:19">
      <c r="S65" s="84"/>
    </row>
    <row r="66" spans="19:19">
      <c r="S66" s="84"/>
    </row>
    <row r="67" spans="19:19">
      <c r="S67" s="84"/>
    </row>
    <row r="68" spans="19:19">
      <c r="S68" s="84"/>
    </row>
    <row r="69" spans="19:19">
      <c r="S69" s="84"/>
    </row>
    <row r="70" spans="19:19">
      <c r="S70" s="84"/>
    </row>
    <row r="71" spans="19:19">
      <c r="S71" s="84"/>
    </row>
  </sheetData>
  <mergeCells count="9">
    <mergeCell ref="B6:G6"/>
    <mergeCell ref="I6:S6"/>
    <mergeCell ref="B7:G7"/>
    <mergeCell ref="I7:S7"/>
    <mergeCell ref="K45:K46"/>
    <mergeCell ref="L45:L46"/>
    <mergeCell ref="C33:J33"/>
    <mergeCell ref="C35:J35"/>
    <mergeCell ref="C36:J36"/>
  </mergeCells>
  <pageMargins left="0.32291666666666669" right="0.17708333333333334" top="0.47916666666666669" bottom="0.75" header="0.3" footer="0.3"/>
  <pageSetup paperSize="9" orientation="landscape" r:id="rId1"/>
  <headerFooter>
    <evenFooter>&amp;C23</evenFooter>
  </headerFooter>
</worksheet>
</file>

<file path=xl/worksheets/sheet15.xml><?xml version="1.0" encoding="utf-8"?>
<worksheet xmlns="http://schemas.openxmlformats.org/spreadsheetml/2006/main" xmlns:r="http://schemas.openxmlformats.org/officeDocument/2006/relationships">
  <dimension ref="A1:J34"/>
  <sheetViews>
    <sheetView view="pageLayout" zoomScale="70" zoomScaleNormal="100" zoomScalePageLayoutView="70" workbookViewId="0">
      <selection activeCell="A23" sqref="A23"/>
    </sheetView>
  </sheetViews>
  <sheetFormatPr defaultRowHeight="15"/>
  <cols>
    <col min="1" max="1" width="116.85546875" customWidth="1"/>
    <col min="2" max="2" width="1.5703125" customWidth="1"/>
    <col min="12" max="12" width="23.5703125" customWidth="1"/>
  </cols>
  <sheetData>
    <row r="1" spans="1:10" ht="18">
      <c r="A1" s="229" t="s">
        <v>188</v>
      </c>
      <c r="B1" s="230"/>
      <c r="C1" s="231"/>
    </row>
    <row r="2" spans="1:10" ht="18">
      <c r="A2" s="229"/>
      <c r="B2" s="230"/>
      <c r="C2" s="231"/>
    </row>
    <row r="3" spans="1:10" ht="26.25">
      <c r="A3" s="235" t="s">
        <v>214</v>
      </c>
      <c r="B3" s="230"/>
      <c r="C3" s="231"/>
    </row>
    <row r="4" spans="1:10" ht="26.25">
      <c r="A4" s="235" t="s">
        <v>215</v>
      </c>
      <c r="B4" s="231"/>
      <c r="C4" s="231"/>
    </row>
    <row r="5" spans="1:10" ht="26.25">
      <c r="A5" s="235" t="s">
        <v>216</v>
      </c>
      <c r="B5" s="231"/>
      <c r="C5" s="231"/>
    </row>
    <row r="6" spans="1:10" ht="26.25">
      <c r="A6" s="235" t="s">
        <v>217</v>
      </c>
      <c r="B6" s="231"/>
      <c r="C6" s="232"/>
    </row>
    <row r="7" spans="1:10">
      <c r="A7" s="235" t="s">
        <v>218</v>
      </c>
      <c r="B7" s="231"/>
      <c r="C7" s="233"/>
      <c r="J7" s="224"/>
    </row>
    <row r="8" spans="1:10">
      <c r="A8" s="235" t="s">
        <v>219</v>
      </c>
      <c r="B8" s="231"/>
      <c r="C8" s="233"/>
      <c r="J8" s="224"/>
    </row>
    <row r="9" spans="1:10">
      <c r="A9" s="235" t="s">
        <v>227</v>
      </c>
      <c r="B9" s="231"/>
      <c r="C9" s="233"/>
      <c r="J9" s="224"/>
    </row>
    <row r="10" spans="1:10">
      <c r="A10" s="235" t="s">
        <v>220</v>
      </c>
      <c r="B10" s="231"/>
      <c r="C10" s="233"/>
      <c r="D10" s="224"/>
      <c r="E10" s="224"/>
      <c r="F10" s="224"/>
      <c r="G10" s="224"/>
      <c r="H10" s="224"/>
      <c r="I10" s="224"/>
      <c r="J10" s="224"/>
    </row>
    <row r="11" spans="1:10">
      <c r="A11" s="235" t="s">
        <v>221</v>
      </c>
      <c r="B11" s="231"/>
      <c r="C11" s="233"/>
      <c r="D11" s="224"/>
      <c r="E11" s="224"/>
      <c r="F11" s="224"/>
      <c r="G11" s="224"/>
      <c r="H11" s="224"/>
      <c r="I11" s="224"/>
      <c r="J11" s="224"/>
    </row>
    <row r="12" spans="1:10" ht="26.25">
      <c r="A12" s="235" t="s">
        <v>222</v>
      </c>
      <c r="B12" s="231"/>
      <c r="C12" s="233"/>
      <c r="D12" s="224"/>
      <c r="E12" s="224"/>
      <c r="F12" s="224"/>
      <c r="G12" s="224"/>
      <c r="H12" s="224"/>
      <c r="I12" s="224"/>
      <c r="J12" s="224"/>
    </row>
    <row r="13" spans="1:10">
      <c r="A13" s="235" t="s">
        <v>223</v>
      </c>
      <c r="B13" s="231"/>
      <c r="C13" s="233"/>
      <c r="D13" s="224"/>
      <c r="E13" s="224"/>
      <c r="F13" s="224"/>
      <c r="G13" s="224"/>
      <c r="H13" s="224"/>
      <c r="I13" s="224"/>
      <c r="J13" s="224"/>
    </row>
    <row r="14" spans="1:10" ht="26.25">
      <c r="A14" s="235" t="s">
        <v>224</v>
      </c>
      <c r="B14" s="231"/>
      <c r="C14" s="233"/>
      <c r="D14" s="224"/>
      <c r="E14" s="224"/>
      <c r="F14" s="224"/>
      <c r="G14" s="224"/>
      <c r="H14" s="224"/>
      <c r="I14" s="224"/>
      <c r="J14" s="224"/>
    </row>
    <row r="15" spans="1:10">
      <c r="A15" s="235" t="s">
        <v>225</v>
      </c>
      <c r="B15" s="231"/>
      <c r="C15" s="233"/>
      <c r="D15" s="224"/>
      <c r="E15" s="224"/>
      <c r="F15" s="224"/>
      <c r="G15" s="224"/>
      <c r="H15" s="224"/>
      <c r="I15" s="224"/>
      <c r="J15" s="224"/>
    </row>
    <row r="16" spans="1:10" ht="26.25">
      <c r="A16" s="235" t="s">
        <v>226</v>
      </c>
      <c r="B16" s="231"/>
      <c r="C16" s="233"/>
      <c r="D16" s="224"/>
      <c r="E16" s="224"/>
      <c r="F16" s="224"/>
      <c r="G16" s="224"/>
      <c r="H16" s="224"/>
      <c r="I16" s="224"/>
      <c r="J16" s="224"/>
    </row>
    <row r="17" spans="1:10">
      <c r="A17" s="231"/>
      <c r="B17" s="231"/>
      <c r="C17" s="232"/>
      <c r="D17" s="224"/>
      <c r="E17" s="224"/>
      <c r="F17" s="224"/>
      <c r="G17" s="224"/>
      <c r="H17" s="224"/>
      <c r="I17" s="224"/>
    </row>
    <row r="18" spans="1:10">
      <c r="A18" s="234"/>
      <c r="B18" s="231"/>
      <c r="C18" s="233"/>
      <c r="D18" s="224"/>
      <c r="E18" s="224"/>
      <c r="F18" s="224"/>
      <c r="G18" s="224"/>
      <c r="H18" s="224"/>
      <c r="I18" s="224"/>
      <c r="J18" s="224"/>
    </row>
    <row r="19" spans="1:10">
      <c r="A19" s="234"/>
      <c r="B19" s="231"/>
      <c r="C19" s="233"/>
      <c r="D19" s="224"/>
      <c r="E19" s="224"/>
      <c r="F19" s="224"/>
      <c r="G19" s="224"/>
      <c r="H19" s="224"/>
      <c r="I19" s="224"/>
      <c r="J19" s="224"/>
    </row>
    <row r="20" spans="1:10">
      <c r="A20" s="223"/>
      <c r="C20" s="224"/>
      <c r="D20" s="224"/>
      <c r="E20" s="224"/>
      <c r="F20" s="224"/>
      <c r="G20" s="224"/>
      <c r="H20" s="224"/>
      <c r="I20" s="224"/>
      <c r="J20" s="224"/>
    </row>
    <row r="21" spans="1:10">
      <c r="A21" s="223"/>
      <c r="C21" s="224"/>
      <c r="D21" s="224"/>
      <c r="E21" s="224"/>
      <c r="F21" s="224"/>
      <c r="G21" s="224"/>
      <c r="H21" s="224"/>
      <c r="I21" s="224"/>
      <c r="J21" s="224"/>
    </row>
    <row r="22" spans="1:10">
      <c r="A22" s="223"/>
      <c r="C22" s="224"/>
      <c r="D22" s="224"/>
      <c r="E22" s="224"/>
      <c r="F22" s="224"/>
      <c r="G22" s="224"/>
      <c r="H22" s="224"/>
      <c r="I22" s="224"/>
      <c r="J22" s="224"/>
    </row>
    <row r="23" spans="1:10">
      <c r="A23" s="223"/>
      <c r="C23" s="224"/>
      <c r="D23" s="224"/>
      <c r="E23" s="224"/>
      <c r="F23" s="224"/>
      <c r="G23" s="224"/>
      <c r="H23" s="224"/>
      <c r="I23" s="224"/>
      <c r="J23" s="224"/>
    </row>
    <row r="24" spans="1:10">
      <c r="A24" s="223"/>
      <c r="C24" s="224"/>
      <c r="D24" s="224"/>
      <c r="E24" s="224"/>
      <c r="F24" s="224"/>
      <c r="G24" s="224"/>
      <c r="H24" s="224"/>
      <c r="I24" s="224"/>
      <c r="J24" s="224"/>
    </row>
    <row r="25" spans="1:10">
      <c r="A25" s="223"/>
      <c r="C25" s="224"/>
      <c r="D25" s="224"/>
      <c r="E25" s="224"/>
      <c r="F25" s="224"/>
      <c r="G25" s="224"/>
      <c r="H25" s="224"/>
      <c r="I25" s="224"/>
      <c r="J25" s="224"/>
    </row>
    <row r="26" spans="1:10">
      <c r="A26" s="223"/>
      <c r="C26" s="224"/>
      <c r="D26" s="224"/>
      <c r="E26" s="224"/>
      <c r="F26" s="224"/>
      <c r="G26" s="224"/>
      <c r="H26" s="224"/>
      <c r="I26" s="224"/>
      <c r="J26" s="224"/>
    </row>
    <row r="27" spans="1:10">
      <c r="A27" s="226"/>
      <c r="B27" s="227"/>
      <c r="C27" s="228"/>
      <c r="D27" s="228"/>
      <c r="E27" s="228"/>
      <c r="F27" s="228"/>
      <c r="G27" s="228"/>
      <c r="H27" s="228"/>
      <c r="I27" s="228"/>
      <c r="J27" s="228"/>
    </row>
    <row r="28" spans="1:10">
      <c r="A28" s="223"/>
      <c r="B28" s="224"/>
      <c r="C28" s="224"/>
      <c r="D28" s="224"/>
      <c r="E28" s="224"/>
      <c r="F28" s="224"/>
      <c r="G28" s="224"/>
      <c r="H28" s="224"/>
      <c r="I28" s="224"/>
      <c r="J28" s="224"/>
    </row>
    <row r="33" spans="1:1">
      <c r="A33" s="225"/>
    </row>
    <row r="34" spans="1:1">
      <c r="A34" s="225"/>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CF97"/>
  <sheetViews>
    <sheetView view="pageLayout" topLeftCell="A70" zoomScaleNormal="100" zoomScaleSheetLayoutView="100" workbookViewId="0">
      <selection activeCell="I30" sqref="I30"/>
    </sheetView>
  </sheetViews>
  <sheetFormatPr defaultRowHeight="9"/>
  <cols>
    <col min="1" max="1" width="10.28515625" style="1" customWidth="1"/>
    <col min="2" max="2" width="7" style="1" customWidth="1"/>
    <col min="3" max="3" width="6.28515625" style="1" customWidth="1"/>
    <col min="4" max="5" width="5.5703125" style="1" customWidth="1"/>
    <col min="6" max="6" width="6.42578125" style="1" customWidth="1"/>
    <col min="7" max="7" width="6.28515625" style="1" customWidth="1"/>
    <col min="8" max="11" width="5.28515625" style="1" customWidth="1"/>
    <col min="12" max="12" width="5.140625" style="1" customWidth="1"/>
    <col min="13" max="15" width="5.85546875" style="1" customWidth="1"/>
    <col min="16" max="16" width="6" style="1" customWidth="1"/>
    <col min="17" max="19" width="5.85546875" style="1" customWidth="1"/>
    <col min="20" max="20" width="5.28515625" style="1" customWidth="1"/>
    <col min="21" max="21" width="5.85546875" style="1" customWidth="1"/>
    <col min="22" max="23" width="5.140625" style="1" customWidth="1"/>
    <col min="24" max="24" width="5.28515625" style="1" customWidth="1"/>
    <col min="25" max="25" width="6.85546875" style="1" customWidth="1"/>
    <col min="26" max="28" width="3.7109375" style="1" customWidth="1"/>
    <col min="29" max="29" width="3" style="1" customWidth="1"/>
    <col min="30" max="31" width="3.7109375" style="1" customWidth="1"/>
    <col min="32" max="32" width="6" style="1" customWidth="1"/>
    <col min="33" max="33" width="6.42578125" style="1" customWidth="1"/>
    <col min="34" max="34" width="4.140625" style="1" customWidth="1"/>
    <col min="35" max="35" width="4.28515625" style="1" customWidth="1"/>
    <col min="36" max="37" width="3.7109375" style="1" customWidth="1"/>
    <col min="38" max="38" width="5.5703125" style="1" customWidth="1"/>
    <col min="39" max="39" width="7.42578125" style="1" customWidth="1"/>
    <col min="40" max="40" width="8.7109375" style="1" customWidth="1"/>
    <col min="41" max="41" width="6.5703125" style="1" customWidth="1"/>
    <col min="42" max="43" width="9.140625" style="1"/>
    <col min="44" max="44" width="15.85546875" style="1" customWidth="1"/>
    <col min="45" max="45" width="8.5703125" style="1" customWidth="1"/>
    <col min="46" max="48" width="5.7109375" style="1" customWidth="1"/>
    <col min="49" max="49" width="5.140625" style="1" customWidth="1"/>
    <col min="50" max="50" width="10" style="1" customWidth="1"/>
    <col min="51" max="52" width="9.140625" style="1"/>
    <col min="53" max="54" width="5.140625" style="1" customWidth="1"/>
    <col min="55" max="55" width="4.140625" style="1" customWidth="1"/>
    <col min="56" max="56" width="9.140625" style="1" customWidth="1"/>
    <col min="57" max="59" width="7.42578125" style="1" customWidth="1"/>
    <col min="60" max="60" width="9.140625" style="1"/>
    <col min="61" max="61" width="7.140625" style="1" customWidth="1"/>
    <col min="62" max="62" width="5.7109375" style="1" customWidth="1"/>
    <col min="63" max="63" width="3.42578125" style="1" customWidth="1"/>
    <col min="64" max="64" width="9.140625" style="1"/>
    <col min="65" max="65" width="10.28515625" style="1" customWidth="1"/>
    <col min="66" max="66" width="10.5703125" style="1" bestFit="1" customWidth="1"/>
    <col min="67" max="70" width="9.140625" style="1"/>
    <col min="71" max="71" width="3.85546875" style="1" customWidth="1"/>
    <col min="72" max="72" width="9.140625" style="1"/>
    <col min="73" max="73" width="10.5703125" style="1" bestFit="1" customWidth="1"/>
    <col min="74" max="83" width="9.140625" style="1"/>
    <col min="84" max="85" width="3.28515625" style="1" customWidth="1"/>
    <col min="86" max="16384" width="9.140625" style="1"/>
  </cols>
  <sheetData>
    <row r="1" spans="1:77" ht="15.75" customHeight="1">
      <c r="A1" s="134"/>
      <c r="D1" s="69" t="s">
        <v>76</v>
      </c>
      <c r="G1" s="69" t="s">
        <v>178</v>
      </c>
      <c r="P1" s="108" t="s">
        <v>172</v>
      </c>
      <c r="Q1" s="108"/>
      <c r="R1" s="108"/>
      <c r="S1" s="108"/>
      <c r="T1" s="108" t="s">
        <v>201</v>
      </c>
      <c r="U1" s="109"/>
      <c r="V1" s="108"/>
      <c r="W1" s="110"/>
      <c r="AR1" s="68"/>
    </row>
    <row r="2" spans="1:77" ht="3" customHeight="1">
      <c r="A2" s="69"/>
      <c r="AR2" s="68"/>
    </row>
    <row r="3" spans="1:77" s="64" customFormat="1" ht="14.25" customHeight="1">
      <c r="A3" s="89" t="s">
        <v>74</v>
      </c>
      <c r="B3" s="66" t="s">
        <v>73</v>
      </c>
      <c r="C3" s="66"/>
      <c r="D3" s="66"/>
      <c r="E3" s="66"/>
      <c r="F3" s="66"/>
      <c r="G3" s="67" t="s">
        <v>71</v>
      </c>
      <c r="H3" s="66"/>
      <c r="I3" s="66"/>
      <c r="J3" s="66"/>
      <c r="K3" s="66"/>
      <c r="L3" s="66"/>
      <c r="M3" s="65"/>
      <c r="N3" s="67" t="s">
        <v>70</v>
      </c>
      <c r="O3" s="66"/>
      <c r="P3" s="66"/>
      <c r="Q3" s="66"/>
      <c r="R3" s="65"/>
      <c r="S3" s="67" t="s">
        <v>69</v>
      </c>
      <c r="T3" s="66"/>
      <c r="U3" s="66"/>
      <c r="V3" s="65"/>
      <c r="W3" s="65" t="s">
        <v>3</v>
      </c>
    </row>
    <row r="4" spans="1:77" ht="21.75" customHeight="1">
      <c r="A4" s="90"/>
      <c r="B4" s="35" t="s">
        <v>63</v>
      </c>
      <c r="C4" s="35" t="s">
        <v>183</v>
      </c>
      <c r="D4" s="35" t="s">
        <v>184</v>
      </c>
      <c r="E4" s="35" t="s">
        <v>61</v>
      </c>
      <c r="F4" s="35" t="s">
        <v>65</v>
      </c>
      <c r="G4" s="36" t="s">
        <v>3</v>
      </c>
      <c r="H4" s="35" t="s">
        <v>60</v>
      </c>
      <c r="I4" s="35" t="s">
        <v>166</v>
      </c>
      <c r="J4" s="35" t="s">
        <v>2</v>
      </c>
      <c r="K4" s="35" t="s">
        <v>58</v>
      </c>
      <c r="L4" s="35" t="s">
        <v>59</v>
      </c>
      <c r="M4" s="62" t="s">
        <v>20</v>
      </c>
      <c r="N4" s="35" t="s">
        <v>2</v>
      </c>
      <c r="O4" s="35" t="s">
        <v>16</v>
      </c>
      <c r="P4" s="35" t="s">
        <v>21</v>
      </c>
      <c r="Q4" s="35" t="s">
        <v>19</v>
      </c>
      <c r="R4" s="34" t="s">
        <v>113</v>
      </c>
      <c r="S4" s="36" t="s">
        <v>3</v>
      </c>
      <c r="T4" s="35" t="s">
        <v>2</v>
      </c>
      <c r="U4" s="35" t="s">
        <v>21</v>
      </c>
      <c r="V4" s="34" t="s">
        <v>58</v>
      </c>
      <c r="W4" s="34" t="s">
        <v>1</v>
      </c>
      <c r="AG4" s="8"/>
      <c r="AK4" s="8"/>
      <c r="AL4" s="8"/>
      <c r="AM4" s="8"/>
      <c r="AN4" s="8"/>
      <c r="AO4" s="8"/>
      <c r="AP4" s="8"/>
      <c r="AQ4" s="8"/>
      <c r="AR4" s="8"/>
      <c r="AS4" s="8"/>
      <c r="AT4" s="8"/>
      <c r="AV4" s="8"/>
      <c r="AW4" s="8"/>
      <c r="AX4" s="8"/>
      <c r="AY4" s="8"/>
      <c r="BD4" s="8"/>
      <c r="BE4" s="8"/>
      <c r="BF4" s="8"/>
      <c r="BG4" s="8"/>
      <c r="BH4" s="8"/>
      <c r="BI4" s="8"/>
      <c r="BJ4" s="8"/>
      <c r="BM4" s="8"/>
      <c r="BN4" s="8"/>
      <c r="BO4" s="8"/>
      <c r="BP4" s="8"/>
      <c r="BQ4" s="8"/>
      <c r="BS4" s="8"/>
      <c r="BT4" s="8"/>
      <c r="BU4" s="8"/>
      <c r="BV4" s="8"/>
    </row>
    <row r="5" spans="1:77">
      <c r="A5" s="91" t="s">
        <v>107</v>
      </c>
      <c r="B5" s="76" t="s">
        <v>173</v>
      </c>
      <c r="C5" s="76" t="s">
        <v>128</v>
      </c>
      <c r="D5" s="76" t="s">
        <v>147</v>
      </c>
      <c r="E5" s="76" t="s">
        <v>129</v>
      </c>
      <c r="F5" s="76" t="s">
        <v>130</v>
      </c>
      <c r="G5" s="77" t="s">
        <v>131</v>
      </c>
      <c r="H5" s="76" t="s">
        <v>132</v>
      </c>
      <c r="I5" s="76" t="s">
        <v>149</v>
      </c>
      <c r="J5" s="76" t="s">
        <v>150</v>
      </c>
      <c r="K5" s="76" t="s">
        <v>196</v>
      </c>
      <c r="L5" s="76" t="s">
        <v>115</v>
      </c>
      <c r="M5" s="78" t="s">
        <v>133</v>
      </c>
      <c r="N5" s="76" t="s">
        <v>116</v>
      </c>
      <c r="O5" s="76" t="s">
        <v>117</v>
      </c>
      <c r="P5" s="76" t="s">
        <v>118</v>
      </c>
      <c r="Q5" s="76" t="s">
        <v>119</v>
      </c>
      <c r="R5" s="79" t="s">
        <v>114</v>
      </c>
      <c r="S5" s="77" t="s">
        <v>108</v>
      </c>
      <c r="T5" s="76" t="s">
        <v>109</v>
      </c>
      <c r="U5" s="76" t="s">
        <v>110</v>
      </c>
      <c r="V5" s="79" t="s">
        <v>111</v>
      </c>
      <c r="W5" s="79" t="s">
        <v>112</v>
      </c>
    </row>
    <row r="6" spans="1:77" ht="9" customHeight="1">
      <c r="A6" s="18" t="s">
        <v>13</v>
      </c>
      <c r="B6" s="9" t="s">
        <v>212</v>
      </c>
      <c r="C6" s="9" t="s">
        <v>90</v>
      </c>
      <c r="D6" s="9"/>
      <c r="E6" s="9" t="s">
        <v>92</v>
      </c>
      <c r="F6" s="9" t="s">
        <v>94</v>
      </c>
      <c r="G6" s="12" t="s">
        <v>95</v>
      </c>
      <c r="H6" s="9" t="s">
        <v>95</v>
      </c>
      <c r="I6" s="9" t="s">
        <v>95</v>
      </c>
      <c r="J6" s="9" t="s">
        <v>95</v>
      </c>
      <c r="K6" s="9" t="s">
        <v>124</v>
      </c>
      <c r="L6" s="9" t="s">
        <v>95</v>
      </c>
      <c r="M6" s="14" t="s">
        <v>98</v>
      </c>
      <c r="N6" s="9" t="s">
        <v>100</v>
      </c>
      <c r="O6" s="59" t="s">
        <v>101</v>
      </c>
      <c r="P6" s="9" t="s">
        <v>101</v>
      </c>
      <c r="Q6" s="9" t="s">
        <v>103</v>
      </c>
      <c r="R6" s="14" t="s">
        <v>104</v>
      </c>
      <c r="S6" s="12" t="s">
        <v>125</v>
      </c>
      <c r="T6" s="9" t="s">
        <v>125</v>
      </c>
      <c r="U6" s="9" t="s">
        <v>11</v>
      </c>
      <c r="V6" s="14" t="s">
        <v>124</v>
      </c>
      <c r="W6" s="14" t="s">
        <v>96</v>
      </c>
    </row>
    <row r="7" spans="1:77" ht="9" customHeight="1">
      <c r="A7" s="58" t="s">
        <v>55</v>
      </c>
      <c r="B7" s="102">
        <v>0.27403131739477449</v>
      </c>
      <c r="C7" s="100">
        <v>0.38996520289469505</v>
      </c>
      <c r="D7" s="99">
        <v>0.15</v>
      </c>
      <c r="E7" s="98">
        <v>0.05</v>
      </c>
      <c r="F7" s="100">
        <v>0.13600347971053051</v>
      </c>
      <c r="G7" s="81">
        <v>5.4507342310661941E-2</v>
      </c>
      <c r="H7" s="51">
        <v>0.13855554090289682</v>
      </c>
      <c r="I7" s="51">
        <v>0.33813145499910985</v>
      </c>
      <c r="J7" s="51">
        <v>0.32880566178733134</v>
      </c>
      <c r="K7" s="100">
        <v>0.14000000000000001</v>
      </c>
      <c r="L7" s="100">
        <v>0</v>
      </c>
      <c r="M7" s="104">
        <v>0</v>
      </c>
      <c r="N7" s="100">
        <v>0.72000000000000008</v>
      </c>
      <c r="O7" s="107">
        <v>0.01</v>
      </c>
      <c r="P7" s="107">
        <v>0.03</v>
      </c>
      <c r="Q7" s="107">
        <v>9.3799999999999883E-2</v>
      </c>
      <c r="R7" s="100">
        <v>0.1462</v>
      </c>
      <c r="S7" s="81">
        <v>0.73</v>
      </c>
      <c r="T7" s="51">
        <v>0.13770000000000002</v>
      </c>
      <c r="U7" s="100">
        <v>0</v>
      </c>
      <c r="V7" s="104">
        <v>0.1323</v>
      </c>
      <c r="W7" s="106">
        <v>0.16</v>
      </c>
      <c r="Y7" s="144"/>
      <c r="AG7" s="56"/>
      <c r="AH7" s="4"/>
      <c r="AL7" s="56"/>
      <c r="AM7" s="56"/>
      <c r="AN7" s="56"/>
      <c r="AS7" s="4"/>
      <c r="AV7" s="5"/>
      <c r="AW7" s="5"/>
      <c r="AX7" s="5"/>
      <c r="AY7" s="5"/>
      <c r="BA7" s="5"/>
      <c r="BB7" s="5"/>
      <c r="BD7" s="4"/>
      <c r="BE7" s="4"/>
      <c r="BF7" s="4"/>
      <c r="BG7" s="4"/>
      <c r="BH7" s="4"/>
      <c r="BI7" s="4"/>
      <c r="BJ7" s="4"/>
      <c r="BL7" s="5"/>
      <c r="BM7" s="3"/>
      <c r="BN7" s="3"/>
      <c r="BO7" s="3"/>
      <c r="BP7" s="3"/>
      <c r="BQ7" s="3"/>
      <c r="BS7" s="4"/>
      <c r="BT7" s="4"/>
      <c r="BU7" s="4"/>
      <c r="BV7" s="4"/>
      <c r="BX7" s="5"/>
      <c r="BY7" s="5"/>
    </row>
    <row r="8" spans="1:77">
      <c r="A8" s="20" t="s">
        <v>54</v>
      </c>
      <c r="B8" s="102">
        <v>0.1652240664236676</v>
      </c>
      <c r="C8" s="100">
        <v>0.38162691236359803</v>
      </c>
      <c r="D8" s="99">
        <v>0.15</v>
      </c>
      <c r="E8" s="98">
        <v>0.05</v>
      </c>
      <c r="F8" s="100">
        <v>0.25314902121273436</v>
      </c>
      <c r="G8" s="81">
        <v>0.80747899159663872</v>
      </c>
      <c r="H8" s="51">
        <v>5.0420168067226892E-2</v>
      </c>
      <c r="I8" s="51">
        <v>0</v>
      </c>
      <c r="J8" s="51">
        <v>2.1008403361344537E-3</v>
      </c>
      <c r="K8" s="100">
        <v>0.14000000000000001</v>
      </c>
      <c r="L8" s="100">
        <v>0</v>
      </c>
      <c r="M8" s="104">
        <v>0</v>
      </c>
      <c r="N8" s="100">
        <v>0.72000000000000008</v>
      </c>
      <c r="O8" s="107">
        <v>0.01</v>
      </c>
      <c r="P8" s="107">
        <v>0.03</v>
      </c>
      <c r="Q8" s="107">
        <v>8.869999999999989E-2</v>
      </c>
      <c r="R8" s="100">
        <v>0.15130000000000002</v>
      </c>
      <c r="S8" s="81">
        <v>0.69</v>
      </c>
      <c r="T8" s="51">
        <v>0.12400000000000003</v>
      </c>
      <c r="U8" s="100">
        <v>0</v>
      </c>
      <c r="V8" s="104">
        <v>0.18600000000000003</v>
      </c>
      <c r="W8" s="106">
        <v>0.16</v>
      </c>
      <c r="Y8" s="144"/>
      <c r="AG8" s="54"/>
      <c r="AH8" s="4"/>
      <c r="AL8" s="54"/>
      <c r="AM8" s="54"/>
      <c r="AN8" s="54"/>
      <c r="AS8" s="4"/>
      <c r="AV8" s="5"/>
      <c r="AW8" s="5"/>
      <c r="AX8" s="5"/>
      <c r="AY8" s="5"/>
      <c r="BA8" s="5"/>
      <c r="BB8" s="5"/>
      <c r="BD8" s="4"/>
      <c r="BE8" s="4"/>
      <c r="BF8" s="4"/>
      <c r="BG8" s="4"/>
      <c r="BH8" s="4"/>
      <c r="BI8" s="4"/>
      <c r="BJ8" s="4"/>
      <c r="BL8" s="5"/>
      <c r="BM8" s="3"/>
      <c r="BN8" s="3"/>
      <c r="BO8" s="3"/>
      <c r="BP8" s="3"/>
      <c r="BQ8" s="3"/>
      <c r="BS8" s="4"/>
      <c r="BT8" s="4"/>
      <c r="BU8" s="4"/>
      <c r="BV8" s="4"/>
      <c r="BX8" s="5"/>
      <c r="BY8" s="5"/>
    </row>
    <row r="9" spans="1:77">
      <c r="A9" s="22" t="s">
        <v>53</v>
      </c>
      <c r="B9" s="102">
        <v>0.27794675561844362</v>
      </c>
      <c r="C9" s="100">
        <v>0.40060796085885325</v>
      </c>
      <c r="D9" s="99">
        <v>0.15</v>
      </c>
      <c r="E9" s="98">
        <v>0.05</v>
      </c>
      <c r="F9" s="100">
        <v>0.1214452835227032</v>
      </c>
      <c r="G9" s="81">
        <v>7.8111869107430187E-3</v>
      </c>
      <c r="H9" s="51">
        <v>0.11022120518688025</v>
      </c>
      <c r="I9" s="51">
        <v>7.1487058703291959E-2</v>
      </c>
      <c r="J9" s="51">
        <v>0.67048054919908462</v>
      </c>
      <c r="K9" s="100">
        <v>0.14000000000000001</v>
      </c>
      <c r="L9" s="100">
        <v>0</v>
      </c>
      <c r="M9" s="104">
        <v>0</v>
      </c>
      <c r="N9" s="100">
        <v>0.72000000000000008</v>
      </c>
      <c r="O9" s="107">
        <v>0.01</v>
      </c>
      <c r="P9" s="107">
        <v>0.03</v>
      </c>
      <c r="Q9" s="107">
        <v>0.10059999999999991</v>
      </c>
      <c r="R9" s="100">
        <v>0.1394</v>
      </c>
      <c r="S9" s="81">
        <v>0.5</v>
      </c>
      <c r="T9" s="51">
        <v>0.45</v>
      </c>
      <c r="U9" s="100">
        <v>0</v>
      </c>
      <c r="V9" s="104">
        <v>4.9999999999999989E-2</v>
      </c>
      <c r="W9" s="106">
        <v>0.16</v>
      </c>
      <c r="Y9" s="144"/>
      <c r="AG9" s="56"/>
      <c r="AH9" s="4"/>
      <c r="AL9" s="56"/>
      <c r="AM9" s="56"/>
      <c r="AN9" s="56"/>
      <c r="AS9" s="4"/>
      <c r="AV9" s="5"/>
      <c r="AW9" s="5"/>
      <c r="AX9" s="5"/>
      <c r="AY9" s="5"/>
      <c r="BA9" s="5"/>
      <c r="BB9" s="5"/>
      <c r="BD9" s="4"/>
      <c r="BE9" s="4"/>
      <c r="BF9" s="4"/>
      <c r="BG9" s="4"/>
      <c r="BH9" s="4"/>
      <c r="BI9" s="4"/>
      <c r="BJ9" s="4"/>
      <c r="BL9" s="5"/>
      <c r="BM9" s="3"/>
      <c r="BN9" s="3"/>
      <c r="BO9" s="3"/>
      <c r="BP9" s="3"/>
      <c r="BQ9" s="3"/>
      <c r="BS9" s="4"/>
      <c r="BT9" s="4"/>
      <c r="BU9" s="4"/>
      <c r="BV9" s="4"/>
      <c r="BX9" s="5"/>
      <c r="BY9" s="5"/>
    </row>
    <row r="10" spans="1:77">
      <c r="A10" s="22" t="s">
        <v>52</v>
      </c>
      <c r="B10" s="102">
        <v>0.31395259441480733</v>
      </c>
      <c r="C10" s="100">
        <v>0.32180497806236458</v>
      </c>
      <c r="D10" s="99">
        <v>0.15</v>
      </c>
      <c r="E10" s="98">
        <v>0.05</v>
      </c>
      <c r="F10" s="100">
        <v>0.16424242752282808</v>
      </c>
      <c r="G10" s="81">
        <v>2.86002935253763E-2</v>
      </c>
      <c r="H10" s="51">
        <v>2.2662889518413599E-2</v>
      </c>
      <c r="I10" s="51">
        <v>0.16921840335847646</v>
      </c>
      <c r="J10" s="51">
        <v>0.63951841359773376</v>
      </c>
      <c r="K10" s="100">
        <v>0.14000000000000001</v>
      </c>
      <c r="L10" s="100">
        <v>0</v>
      </c>
      <c r="M10" s="104">
        <v>0</v>
      </c>
      <c r="N10" s="100">
        <v>0.72000000000000008</v>
      </c>
      <c r="O10" s="107">
        <v>0.01</v>
      </c>
      <c r="P10" s="107">
        <v>0.03</v>
      </c>
      <c r="Q10" s="107">
        <v>8.3599999999999897E-2</v>
      </c>
      <c r="R10" s="100">
        <v>0.15640000000000001</v>
      </c>
      <c r="S10" s="81">
        <v>0.69</v>
      </c>
      <c r="T10" s="51">
        <v>0.15500000000000003</v>
      </c>
      <c r="U10" s="100">
        <v>6.2000000000000013E-2</v>
      </c>
      <c r="V10" s="104">
        <v>9.3000000000000027E-2</v>
      </c>
      <c r="W10" s="106">
        <v>0.16</v>
      </c>
      <c r="Y10" s="144"/>
      <c r="AG10" s="54"/>
      <c r="AH10" s="4"/>
      <c r="AL10" s="54"/>
      <c r="AM10" s="54"/>
      <c r="AN10" s="54"/>
      <c r="AS10" s="4"/>
      <c r="AV10" s="5"/>
      <c r="AW10" s="5"/>
      <c r="AX10" s="5"/>
      <c r="AY10" s="5"/>
      <c r="BA10" s="5"/>
      <c r="BB10" s="5"/>
      <c r="BC10" s="5"/>
      <c r="BD10" s="4"/>
      <c r="BE10" s="4"/>
      <c r="BF10" s="4"/>
      <c r="BG10" s="4"/>
      <c r="BH10" s="4"/>
      <c r="BI10" s="4"/>
      <c r="BJ10" s="4"/>
      <c r="BL10" s="5"/>
      <c r="BM10" s="3"/>
      <c r="BN10" s="3"/>
      <c r="BO10" s="3"/>
      <c r="BP10" s="3"/>
      <c r="BQ10" s="3"/>
      <c r="BS10" s="4"/>
      <c r="BT10" s="4"/>
      <c r="BU10" s="4"/>
      <c r="BV10" s="4"/>
      <c r="BX10" s="5"/>
      <c r="BY10" s="5"/>
    </row>
    <row r="11" spans="1:77">
      <c r="A11" s="22" t="s">
        <v>51</v>
      </c>
      <c r="B11" s="102">
        <v>0.28237957343477355</v>
      </c>
      <c r="C11" s="100">
        <v>0.35748070798330667</v>
      </c>
      <c r="D11" s="99">
        <v>0.15</v>
      </c>
      <c r="E11" s="98">
        <v>0.05</v>
      </c>
      <c r="F11" s="100">
        <v>0.16013971858191975</v>
      </c>
      <c r="G11" s="81">
        <v>0</v>
      </c>
      <c r="H11" s="51">
        <v>0</v>
      </c>
      <c r="I11" s="51">
        <v>0</v>
      </c>
      <c r="J11" s="51">
        <v>0</v>
      </c>
      <c r="K11" s="100">
        <v>0.14000000000000001</v>
      </c>
      <c r="L11" s="100">
        <v>0</v>
      </c>
      <c r="M11" s="104">
        <v>0</v>
      </c>
      <c r="N11" s="100">
        <v>0.72000000000000008</v>
      </c>
      <c r="O11" s="107">
        <v>0.01</v>
      </c>
      <c r="P11" s="107">
        <v>0.03</v>
      </c>
      <c r="Q11" s="107">
        <v>0.10059999999999991</v>
      </c>
      <c r="R11" s="100">
        <v>0.1394</v>
      </c>
      <c r="S11" s="81">
        <v>0.69</v>
      </c>
      <c r="T11" s="51">
        <v>0.13020000000000001</v>
      </c>
      <c r="U11" s="100">
        <v>0</v>
      </c>
      <c r="V11" s="104">
        <v>0.17980000000000004</v>
      </c>
      <c r="W11" s="106">
        <v>0.16</v>
      </c>
      <c r="Y11" s="144"/>
      <c r="AG11" s="54"/>
      <c r="AH11" s="4"/>
      <c r="AL11" s="54"/>
      <c r="AM11" s="54"/>
      <c r="AN11" s="54"/>
      <c r="AS11" s="4"/>
      <c r="AV11" s="5"/>
      <c r="AW11" s="5"/>
      <c r="AX11" s="5"/>
      <c r="AY11" s="5"/>
      <c r="BA11" s="5"/>
      <c r="BB11" s="5"/>
      <c r="BD11" s="4"/>
      <c r="BE11" s="4"/>
      <c r="BF11" s="4"/>
      <c r="BG11" s="4"/>
      <c r="BH11" s="4"/>
      <c r="BI11" s="4"/>
      <c r="BJ11" s="4"/>
      <c r="BL11" s="5"/>
      <c r="BM11" s="3"/>
      <c r="BN11" s="3"/>
      <c r="BO11" s="3"/>
      <c r="BP11" s="3"/>
      <c r="BQ11" s="3"/>
      <c r="BS11" s="4"/>
      <c r="BT11" s="4"/>
      <c r="BU11" s="4"/>
      <c r="BV11" s="4"/>
      <c r="BX11" s="5"/>
      <c r="BY11" s="5"/>
    </row>
    <row r="12" spans="1:77">
      <c r="A12" s="22" t="s">
        <v>50</v>
      </c>
      <c r="B12" s="102">
        <v>0.27171288814567718</v>
      </c>
      <c r="C12" s="100">
        <v>0.3695334597223987</v>
      </c>
      <c r="D12" s="99">
        <v>0.15</v>
      </c>
      <c r="E12" s="98">
        <v>0.05</v>
      </c>
      <c r="F12" s="100">
        <v>0.15875365213192416</v>
      </c>
      <c r="G12" s="81">
        <v>6.1904761904761629E-3</v>
      </c>
      <c r="H12" s="51">
        <v>0.1</v>
      </c>
      <c r="I12" s="51">
        <v>6.1904761904761629E-3</v>
      </c>
      <c r="J12" s="51">
        <v>0.74761904761904763</v>
      </c>
      <c r="K12" s="100">
        <v>0.14000000000000001</v>
      </c>
      <c r="L12" s="100">
        <v>0</v>
      </c>
      <c r="M12" s="104">
        <v>0</v>
      </c>
      <c r="N12" s="100">
        <v>0.72000000000000008</v>
      </c>
      <c r="O12" s="107">
        <v>0.01</v>
      </c>
      <c r="P12" s="107">
        <v>0.03</v>
      </c>
      <c r="Q12" s="107">
        <v>0.10059999999999991</v>
      </c>
      <c r="R12" s="100">
        <v>0.1394</v>
      </c>
      <c r="S12" s="81">
        <v>0.69</v>
      </c>
      <c r="T12" s="51">
        <v>0.13020000000000001</v>
      </c>
      <c r="U12" s="100">
        <v>0</v>
      </c>
      <c r="V12" s="104">
        <v>0.17980000000000004</v>
      </c>
      <c r="W12" s="106">
        <v>0.16</v>
      </c>
      <c r="Y12" s="144"/>
      <c r="AG12" s="54"/>
      <c r="AH12" s="4"/>
      <c r="AL12" s="54"/>
      <c r="AM12" s="54"/>
      <c r="AN12" s="54"/>
      <c r="AS12" s="4"/>
      <c r="AV12" s="5"/>
      <c r="AW12" s="5"/>
      <c r="AX12" s="5"/>
      <c r="AY12" s="5"/>
      <c r="BA12" s="5"/>
      <c r="BB12" s="5"/>
      <c r="BD12" s="4"/>
      <c r="BE12" s="4"/>
      <c r="BF12" s="4"/>
      <c r="BG12" s="4"/>
      <c r="BH12" s="4"/>
      <c r="BI12" s="4"/>
      <c r="BJ12" s="4"/>
      <c r="BL12" s="5"/>
      <c r="BM12" s="3"/>
      <c r="BN12" s="3"/>
      <c r="BO12" s="3"/>
      <c r="BP12" s="3"/>
      <c r="BQ12" s="3"/>
      <c r="BS12" s="4"/>
      <c r="BT12" s="4"/>
      <c r="BU12" s="4"/>
      <c r="BV12" s="4"/>
      <c r="BX12" s="5"/>
      <c r="BY12" s="5"/>
    </row>
    <row r="13" spans="1:77">
      <c r="A13" s="22" t="s">
        <v>49</v>
      </c>
      <c r="B13" s="102">
        <v>0.24993899088913241</v>
      </c>
      <c r="C13" s="100">
        <v>0.39413673345860745</v>
      </c>
      <c r="D13" s="99">
        <v>0.15</v>
      </c>
      <c r="E13" s="98">
        <v>0.05</v>
      </c>
      <c r="F13" s="100">
        <v>0.15592427565226016</v>
      </c>
      <c r="G13" s="81">
        <v>2.9999999999999957E-2</v>
      </c>
      <c r="H13" s="51">
        <v>0.05</v>
      </c>
      <c r="I13" s="51">
        <v>2.9999999999999957E-2</v>
      </c>
      <c r="J13" s="51">
        <v>0.75</v>
      </c>
      <c r="K13" s="100">
        <v>0.14000000000000001</v>
      </c>
      <c r="L13" s="100">
        <v>0</v>
      </c>
      <c r="M13" s="104">
        <v>0</v>
      </c>
      <c r="N13" s="100">
        <v>0.72000000000000008</v>
      </c>
      <c r="O13" s="107">
        <v>0.01</v>
      </c>
      <c r="P13" s="107">
        <v>0.03</v>
      </c>
      <c r="Q13" s="107">
        <v>0.10059999999999991</v>
      </c>
      <c r="R13" s="100">
        <v>0.1394</v>
      </c>
      <c r="S13" s="81">
        <v>0.69</v>
      </c>
      <c r="T13" s="51">
        <v>0.13020000000000001</v>
      </c>
      <c r="U13" s="100">
        <v>0</v>
      </c>
      <c r="V13" s="104">
        <v>0.17980000000000004</v>
      </c>
      <c r="W13" s="106">
        <v>0.16</v>
      </c>
      <c r="Y13" s="144"/>
      <c r="AG13" s="56"/>
      <c r="AH13" s="4"/>
      <c r="AL13" s="56"/>
      <c r="AM13" s="56"/>
      <c r="AN13" s="56"/>
      <c r="AS13" s="4"/>
      <c r="AV13" s="5"/>
      <c r="AW13" s="5"/>
      <c r="AX13" s="5"/>
      <c r="AY13" s="5"/>
      <c r="BA13" s="5"/>
      <c r="BB13" s="5"/>
      <c r="BD13" s="4"/>
      <c r="BE13" s="4"/>
      <c r="BF13" s="4"/>
      <c r="BG13" s="4"/>
      <c r="BH13" s="4"/>
      <c r="BI13" s="4"/>
      <c r="BJ13" s="4"/>
      <c r="BL13" s="5"/>
      <c r="BM13" s="3"/>
      <c r="BN13" s="3"/>
      <c r="BO13" s="3"/>
      <c r="BP13" s="3"/>
      <c r="BQ13" s="3"/>
      <c r="BS13" s="4"/>
      <c r="BT13" s="4"/>
      <c r="BU13" s="4"/>
      <c r="BV13" s="4"/>
      <c r="BX13" s="5"/>
      <c r="BY13" s="5"/>
    </row>
    <row r="14" spans="1:77">
      <c r="A14" s="22" t="s">
        <v>48</v>
      </c>
      <c r="B14" s="102">
        <v>0.31907923695103063</v>
      </c>
      <c r="C14" s="100">
        <v>0.31601216163725349</v>
      </c>
      <c r="D14" s="99">
        <v>0.15</v>
      </c>
      <c r="E14" s="98">
        <v>0.05</v>
      </c>
      <c r="F14" s="100">
        <v>0.16490860141171584</v>
      </c>
      <c r="G14" s="81">
        <v>0</v>
      </c>
      <c r="H14" s="51">
        <v>0</v>
      </c>
      <c r="I14" s="51">
        <v>0</v>
      </c>
      <c r="J14" s="51">
        <v>0.86</v>
      </c>
      <c r="K14" s="100">
        <v>0.14000000000000001</v>
      </c>
      <c r="L14" s="100">
        <v>0</v>
      </c>
      <c r="M14" s="104">
        <v>0</v>
      </c>
      <c r="N14" s="100">
        <v>0.72000000000000008</v>
      </c>
      <c r="O14" s="107">
        <v>0.01</v>
      </c>
      <c r="P14" s="107">
        <v>0.03</v>
      </c>
      <c r="Q14" s="107">
        <v>0.10059999999999991</v>
      </c>
      <c r="R14" s="100">
        <v>0.1394</v>
      </c>
      <c r="S14" s="81">
        <v>0.69</v>
      </c>
      <c r="T14" s="51">
        <v>0.13020000000000001</v>
      </c>
      <c r="U14" s="100">
        <v>0</v>
      </c>
      <c r="V14" s="104">
        <v>0.17980000000000004</v>
      </c>
      <c r="W14" s="106">
        <v>0.16</v>
      </c>
      <c r="Y14" s="144"/>
      <c r="AG14" s="56"/>
      <c r="AH14" s="4"/>
      <c r="AL14" s="56"/>
      <c r="AM14" s="56"/>
      <c r="AN14" s="56"/>
      <c r="AS14" s="4"/>
      <c r="AV14" s="5"/>
      <c r="AW14" s="5"/>
      <c r="AX14" s="5"/>
      <c r="AY14" s="5"/>
      <c r="BA14" s="5"/>
      <c r="BB14" s="5"/>
      <c r="BD14" s="4"/>
      <c r="BE14" s="4"/>
      <c r="BF14" s="4"/>
      <c r="BG14" s="4"/>
      <c r="BH14" s="4"/>
      <c r="BI14" s="4"/>
      <c r="BJ14" s="4"/>
      <c r="BL14" s="5"/>
      <c r="BM14" s="3"/>
      <c r="BN14" s="3"/>
      <c r="BO14" s="3"/>
      <c r="BP14" s="3"/>
      <c r="BQ14" s="3"/>
      <c r="BS14" s="4"/>
      <c r="BT14" s="4"/>
      <c r="BU14" s="4"/>
      <c r="BV14" s="4"/>
      <c r="BX14" s="5"/>
      <c r="BY14" s="5"/>
    </row>
    <row r="15" spans="1:77">
      <c r="A15" s="22" t="s">
        <v>47</v>
      </c>
      <c r="B15" s="102">
        <v>0.27807898915272183</v>
      </c>
      <c r="C15" s="100">
        <v>0.36234012525116172</v>
      </c>
      <c r="D15" s="99">
        <v>0.15</v>
      </c>
      <c r="E15" s="98">
        <v>0.05</v>
      </c>
      <c r="F15" s="100">
        <v>0.15958088559611641</v>
      </c>
      <c r="G15" s="81">
        <v>6.745407860952006E-2</v>
      </c>
      <c r="H15" s="51">
        <v>1.6393442622950821E-2</v>
      </c>
      <c r="I15" s="51">
        <v>0.39910329843966036</v>
      </c>
      <c r="J15" s="51">
        <v>0.37704918032786883</v>
      </c>
      <c r="K15" s="100">
        <v>0.14000000000000001</v>
      </c>
      <c r="L15" s="100">
        <v>0</v>
      </c>
      <c r="M15" s="104">
        <v>0</v>
      </c>
      <c r="N15" s="100">
        <v>0.72000000000000008</v>
      </c>
      <c r="O15" s="107">
        <v>0.01</v>
      </c>
      <c r="P15" s="107">
        <v>0.03</v>
      </c>
      <c r="Q15" s="107">
        <v>0.10059999999999991</v>
      </c>
      <c r="R15" s="100">
        <v>0.1394</v>
      </c>
      <c r="S15" s="81">
        <v>0.69</v>
      </c>
      <c r="T15" s="51">
        <v>0.13020000000000001</v>
      </c>
      <c r="U15" s="100">
        <v>0</v>
      </c>
      <c r="V15" s="104">
        <v>0.17980000000000004</v>
      </c>
      <c r="W15" s="106">
        <v>0.16</v>
      </c>
      <c r="Y15" s="144"/>
      <c r="AG15" s="56"/>
      <c r="AH15" s="4"/>
      <c r="AK15" s="57"/>
      <c r="AL15" s="56"/>
      <c r="AM15" s="56"/>
      <c r="AN15" s="56"/>
      <c r="AS15" s="4"/>
      <c r="AV15" s="5"/>
      <c r="AW15" s="5"/>
      <c r="AX15" s="5"/>
      <c r="AY15" s="5"/>
      <c r="BA15" s="5"/>
      <c r="BB15" s="5"/>
      <c r="BD15" s="4"/>
      <c r="BE15" s="4"/>
      <c r="BF15" s="4"/>
      <c r="BG15" s="4"/>
      <c r="BH15" s="4"/>
      <c r="BI15" s="4"/>
      <c r="BJ15" s="4"/>
      <c r="BL15" s="5"/>
      <c r="BM15" s="3"/>
      <c r="BN15" s="3"/>
      <c r="BO15" s="3"/>
      <c r="BP15" s="3"/>
      <c r="BQ15" s="3"/>
      <c r="BS15" s="4"/>
      <c r="BT15" s="4"/>
      <c r="BU15" s="4"/>
      <c r="BV15" s="4"/>
      <c r="BX15" s="5"/>
      <c r="BY15" s="5"/>
    </row>
    <row r="16" spans="1:77">
      <c r="A16" s="22" t="s">
        <v>46</v>
      </c>
      <c r="B16" s="102">
        <v>0.28260869565217389</v>
      </c>
      <c r="C16" s="100">
        <v>0.28260869565217389</v>
      </c>
      <c r="D16" s="99">
        <v>0.15</v>
      </c>
      <c r="E16" s="98">
        <v>0.05</v>
      </c>
      <c r="F16" s="100">
        <v>0.23478260869565218</v>
      </c>
      <c r="G16" s="81">
        <v>0.50837429966101444</v>
      </c>
      <c r="H16" s="51">
        <v>0.1161037394451146</v>
      </c>
      <c r="I16" s="51">
        <v>4.4242528118445638E-3</v>
      </c>
      <c r="J16" s="51">
        <v>0.21109770808202655</v>
      </c>
      <c r="K16" s="100">
        <v>0.16</v>
      </c>
      <c r="L16" s="100">
        <v>0</v>
      </c>
      <c r="M16" s="104">
        <v>0</v>
      </c>
      <c r="N16" s="100">
        <v>0.55999999999999994</v>
      </c>
      <c r="O16" s="107">
        <v>0.01</v>
      </c>
      <c r="P16" s="107">
        <v>0.03</v>
      </c>
      <c r="Q16" s="107">
        <v>0.26060000000000005</v>
      </c>
      <c r="R16" s="100">
        <v>0.1394</v>
      </c>
      <c r="S16" s="81">
        <v>0.69</v>
      </c>
      <c r="T16" s="51">
        <v>0</v>
      </c>
      <c r="U16" s="100">
        <v>0</v>
      </c>
      <c r="V16" s="104">
        <v>0.31000000000000005</v>
      </c>
      <c r="W16" s="106">
        <v>0.1</v>
      </c>
      <c r="Y16" s="144"/>
      <c r="AF16" s="4"/>
      <c r="AG16" s="54"/>
      <c r="AH16" s="4"/>
      <c r="AS16" s="4"/>
      <c r="AV16" s="5"/>
      <c r="AW16" s="5"/>
      <c r="AX16" s="5"/>
      <c r="AY16" s="5"/>
      <c r="BA16" s="5"/>
      <c r="BB16" s="5"/>
      <c r="BD16" s="4"/>
      <c r="BE16" s="4"/>
      <c r="BF16" s="4"/>
      <c r="BG16" s="4"/>
      <c r="BH16" s="4"/>
      <c r="BI16" s="4"/>
      <c r="BJ16" s="4"/>
      <c r="BL16" s="5"/>
      <c r="BM16" s="3"/>
      <c r="BN16" s="3"/>
      <c r="BO16" s="3"/>
      <c r="BP16" s="3"/>
      <c r="BQ16" s="3"/>
      <c r="BS16" s="4"/>
      <c r="BT16" s="4"/>
      <c r="BU16" s="4"/>
      <c r="BV16" s="4"/>
      <c r="BX16" s="5"/>
      <c r="BY16" s="5"/>
    </row>
    <row r="17" spans="1:84">
      <c r="A17" s="22" t="s">
        <v>45</v>
      </c>
      <c r="B17" s="102">
        <v>0.34308510638297868</v>
      </c>
      <c r="C17" s="100">
        <v>0.22872340425531915</v>
      </c>
      <c r="D17" s="99">
        <v>0.15</v>
      </c>
      <c r="E17" s="98">
        <v>0.05</v>
      </c>
      <c r="F17" s="100">
        <v>0.22819148936170211</v>
      </c>
      <c r="G17" s="81">
        <v>0</v>
      </c>
      <c r="H17" s="51">
        <v>0</v>
      </c>
      <c r="I17" s="51">
        <v>0</v>
      </c>
      <c r="J17" s="51">
        <v>0</v>
      </c>
      <c r="K17" s="100">
        <v>0</v>
      </c>
      <c r="L17" s="100">
        <v>0</v>
      </c>
      <c r="M17" s="104">
        <v>0</v>
      </c>
      <c r="N17" s="100">
        <v>0.72000000000000008</v>
      </c>
      <c r="O17" s="107">
        <v>0.01</v>
      </c>
      <c r="P17" s="107">
        <v>0.03</v>
      </c>
      <c r="Q17" s="107">
        <v>0.12439999999999984</v>
      </c>
      <c r="R17" s="100">
        <v>0.11560000000000002</v>
      </c>
      <c r="S17" s="81">
        <v>0.47619047619047616</v>
      </c>
      <c r="T17" s="51">
        <v>0</v>
      </c>
      <c r="U17" s="100">
        <v>0.47142857142857147</v>
      </c>
      <c r="V17" s="104">
        <v>5.2380952380952361E-2</v>
      </c>
      <c r="W17" s="106">
        <v>0.04</v>
      </c>
      <c r="Y17" s="144"/>
      <c r="AF17" s="4"/>
      <c r="AG17" s="54"/>
      <c r="AH17" s="4"/>
      <c r="AS17" s="4"/>
      <c r="AV17" s="5"/>
      <c r="AW17" s="5"/>
      <c r="AX17" s="5"/>
      <c r="AY17" s="5"/>
      <c r="BA17" s="5"/>
      <c r="BB17" s="5"/>
      <c r="BD17" s="4"/>
      <c r="BE17" s="4"/>
      <c r="BF17" s="4"/>
      <c r="BG17" s="4"/>
      <c r="BH17" s="4"/>
      <c r="BI17" s="4"/>
      <c r="BJ17" s="4"/>
      <c r="BL17" s="5"/>
      <c r="BM17" s="3"/>
      <c r="BN17" s="3"/>
      <c r="BO17" s="3"/>
      <c r="BP17" s="3"/>
      <c r="BQ17" s="3"/>
      <c r="BS17" s="4"/>
      <c r="BT17" s="4"/>
      <c r="BU17" s="4"/>
      <c r="BV17" s="4"/>
      <c r="BX17" s="5"/>
      <c r="BY17" s="5"/>
    </row>
    <row r="18" spans="1:84">
      <c r="A18" s="22" t="s">
        <v>44</v>
      </c>
      <c r="B18" s="102">
        <v>0.34308510638297868</v>
      </c>
      <c r="C18" s="100">
        <v>0.22872340425531915</v>
      </c>
      <c r="D18" s="99">
        <v>0.15</v>
      </c>
      <c r="E18" s="98">
        <v>0.05</v>
      </c>
      <c r="F18" s="100">
        <v>0.22819148936170211</v>
      </c>
      <c r="G18" s="81">
        <v>0</v>
      </c>
      <c r="H18" s="51">
        <v>0</v>
      </c>
      <c r="I18" s="51">
        <v>0.95627376425855515</v>
      </c>
      <c r="J18" s="51">
        <v>3.6121673003802278E-2</v>
      </c>
      <c r="K18" s="100">
        <v>7.6045627376425855E-3</v>
      </c>
      <c r="L18" s="100">
        <v>0</v>
      </c>
      <c r="M18" s="104">
        <v>0</v>
      </c>
      <c r="N18" s="100">
        <v>0.13500000000000001</v>
      </c>
      <c r="O18" s="107">
        <v>0</v>
      </c>
      <c r="P18" s="107">
        <v>0</v>
      </c>
      <c r="Q18" s="107">
        <v>0.72560000000000002</v>
      </c>
      <c r="R18" s="100">
        <v>0.1394</v>
      </c>
      <c r="S18" s="81">
        <v>0.47619047619047616</v>
      </c>
      <c r="T18" s="51">
        <v>0.47142857142857147</v>
      </c>
      <c r="U18" s="100">
        <v>0</v>
      </c>
      <c r="V18" s="104">
        <v>5.2380952380952361E-2</v>
      </c>
      <c r="W18" s="106">
        <v>0.04</v>
      </c>
      <c r="Y18" s="144"/>
      <c r="AF18" s="4"/>
      <c r="AG18" s="54"/>
      <c r="AH18" s="4"/>
      <c r="AS18" s="4"/>
      <c r="AV18" s="5"/>
      <c r="AW18" s="5"/>
      <c r="AX18" s="5"/>
      <c r="AY18" s="5"/>
      <c r="BA18" s="5"/>
      <c r="BB18" s="5"/>
      <c r="BD18" s="4"/>
      <c r="BE18" s="4"/>
      <c r="BF18" s="4"/>
      <c r="BG18" s="4"/>
      <c r="BH18" s="4"/>
      <c r="BI18" s="4"/>
      <c r="BJ18" s="4"/>
      <c r="BL18" s="5"/>
      <c r="BM18" s="3"/>
      <c r="BN18" s="3"/>
      <c r="BO18" s="3"/>
      <c r="BP18" s="3"/>
      <c r="BQ18" s="3"/>
      <c r="BS18" s="4"/>
      <c r="BT18" s="4"/>
      <c r="BU18" s="4"/>
      <c r="BV18" s="4"/>
      <c r="BX18" s="5"/>
      <c r="BY18" s="5"/>
    </row>
    <row r="19" spans="1:84">
      <c r="A19" s="22" t="s">
        <v>43</v>
      </c>
      <c r="B19" s="102">
        <v>0.29054054054054057</v>
      </c>
      <c r="C19" s="100">
        <v>0.29054054054054057</v>
      </c>
      <c r="D19" s="99">
        <v>0.15</v>
      </c>
      <c r="E19" s="98">
        <v>0.05</v>
      </c>
      <c r="F19" s="100">
        <v>0.2189189189189189</v>
      </c>
      <c r="G19" s="81">
        <v>1.2354874041621045E-2</v>
      </c>
      <c r="H19" s="51">
        <v>6.8181818181818177E-2</v>
      </c>
      <c r="I19" s="51">
        <v>7.3099671412924519E-2</v>
      </c>
      <c r="J19" s="51">
        <v>0.63636363636363635</v>
      </c>
      <c r="K19" s="100">
        <v>0.21</v>
      </c>
      <c r="L19" s="100">
        <v>0</v>
      </c>
      <c r="M19" s="104">
        <v>0</v>
      </c>
      <c r="N19" s="100">
        <v>0.55999999999999994</v>
      </c>
      <c r="O19" s="107">
        <v>0</v>
      </c>
      <c r="P19" s="107">
        <v>0</v>
      </c>
      <c r="Q19" s="107">
        <v>0.30060000000000009</v>
      </c>
      <c r="R19" s="100">
        <v>0.1394</v>
      </c>
      <c r="S19" s="81">
        <v>0.9</v>
      </c>
      <c r="T19" s="51">
        <v>0</v>
      </c>
      <c r="U19" s="100">
        <v>0</v>
      </c>
      <c r="V19" s="104">
        <v>9.9999999999999978E-2</v>
      </c>
      <c r="W19" s="106">
        <v>0.04</v>
      </c>
      <c r="Y19" s="144"/>
      <c r="AF19" s="4"/>
      <c r="AG19" s="54"/>
      <c r="AH19" s="4"/>
      <c r="AS19" s="4"/>
      <c r="AV19" s="5"/>
      <c r="AW19" s="5"/>
      <c r="AX19" s="5"/>
      <c r="AY19" s="5"/>
      <c r="BA19" s="5"/>
      <c r="BB19" s="5"/>
      <c r="BD19" s="4"/>
      <c r="BE19" s="4"/>
      <c r="BF19" s="4"/>
      <c r="BG19" s="4"/>
      <c r="BH19" s="4"/>
      <c r="BI19" s="4"/>
      <c r="BJ19" s="4"/>
      <c r="BL19" s="5"/>
      <c r="BM19" s="3"/>
      <c r="BN19" s="3"/>
      <c r="BO19" s="3"/>
      <c r="BP19" s="3"/>
      <c r="BQ19" s="3"/>
      <c r="BS19" s="4"/>
      <c r="BT19" s="4"/>
      <c r="BU19" s="4"/>
      <c r="BV19" s="4"/>
      <c r="BX19" s="5"/>
      <c r="BY19" s="5"/>
    </row>
    <row r="20" spans="1:84">
      <c r="A20" s="22" t="s">
        <v>42</v>
      </c>
      <c r="B20" s="102">
        <v>0.17199999999999999</v>
      </c>
      <c r="C20" s="100">
        <v>0.43</v>
      </c>
      <c r="D20" s="99">
        <v>0.15</v>
      </c>
      <c r="E20" s="98">
        <v>0.05</v>
      </c>
      <c r="F20" s="100">
        <v>0.19800000000000001</v>
      </c>
      <c r="G20" s="81">
        <v>0.79</v>
      </c>
      <c r="H20" s="51">
        <v>0</v>
      </c>
      <c r="I20" s="51">
        <v>0</v>
      </c>
      <c r="J20" s="51">
        <v>0</v>
      </c>
      <c r="K20" s="100">
        <v>0.21</v>
      </c>
      <c r="L20" s="100">
        <v>0</v>
      </c>
      <c r="M20" s="104">
        <v>0</v>
      </c>
      <c r="N20" s="100">
        <v>0.55999999999999994</v>
      </c>
      <c r="O20" s="107">
        <v>0</v>
      </c>
      <c r="P20" s="107">
        <v>0</v>
      </c>
      <c r="Q20" s="107">
        <v>0.30060000000000009</v>
      </c>
      <c r="R20" s="100">
        <v>0.1394</v>
      </c>
      <c r="S20" s="81">
        <v>0.9</v>
      </c>
      <c r="T20" s="51">
        <v>4.8999999999999988E-2</v>
      </c>
      <c r="U20" s="100">
        <v>0</v>
      </c>
      <c r="V20" s="104">
        <v>5.099999999999999E-2</v>
      </c>
      <c r="W20" s="106">
        <v>0.04</v>
      </c>
      <c r="Y20" s="144"/>
      <c r="AF20" s="4"/>
      <c r="AG20" s="54"/>
      <c r="AH20" s="4"/>
      <c r="AS20" s="4"/>
      <c r="AV20" s="5"/>
      <c r="AW20" s="5"/>
      <c r="AX20" s="5"/>
      <c r="AY20" s="5"/>
      <c r="BA20" s="5"/>
      <c r="BB20" s="5"/>
      <c r="BD20" s="4"/>
      <c r="BE20" s="4"/>
      <c r="BF20" s="4"/>
      <c r="BG20" s="4"/>
      <c r="BH20" s="4"/>
      <c r="BI20" s="4"/>
      <c r="BJ20" s="4"/>
      <c r="BL20" s="5"/>
      <c r="BM20" s="3"/>
      <c r="BN20" s="3"/>
      <c r="BO20" s="3"/>
      <c r="BP20" s="3"/>
      <c r="BQ20" s="3"/>
      <c r="BS20" s="4"/>
      <c r="BT20" s="4"/>
      <c r="BU20" s="4"/>
      <c r="BV20" s="4"/>
      <c r="BX20" s="5"/>
      <c r="BY20" s="5"/>
    </row>
    <row r="21" spans="1:84">
      <c r="A21" s="22" t="s">
        <v>41</v>
      </c>
      <c r="B21" s="102">
        <v>0.18282848581355801</v>
      </c>
      <c r="C21" s="100">
        <v>0.41726060492522588</v>
      </c>
      <c r="D21" s="99">
        <v>0.15</v>
      </c>
      <c r="E21" s="98">
        <v>0.05</v>
      </c>
      <c r="F21" s="100">
        <v>0.1999109092612161</v>
      </c>
      <c r="G21" s="81">
        <v>1.0096159911625852E-2</v>
      </c>
      <c r="H21" s="51">
        <v>5.2586206896551725E-2</v>
      </c>
      <c r="I21" s="51">
        <v>0.66937540214079394</v>
      </c>
      <c r="J21" s="51">
        <v>0.12910029307685023</v>
      </c>
      <c r="K21" s="100">
        <v>0.15916693225364992</v>
      </c>
      <c r="L21" s="100">
        <v>0</v>
      </c>
      <c r="M21" s="104">
        <v>0</v>
      </c>
      <c r="N21" s="100">
        <v>0.55999999999999994</v>
      </c>
      <c r="O21" s="107">
        <v>0</v>
      </c>
      <c r="P21" s="107">
        <v>0</v>
      </c>
      <c r="Q21" s="107">
        <v>0.30060000000000009</v>
      </c>
      <c r="R21" s="100">
        <v>0.1394</v>
      </c>
      <c r="S21" s="81">
        <v>0.24058954685553149</v>
      </c>
      <c r="T21" s="51">
        <v>0.68346940783002175</v>
      </c>
      <c r="U21" s="100">
        <v>0</v>
      </c>
      <c r="V21" s="104">
        <v>7.5941045314446787E-2</v>
      </c>
      <c r="W21" s="106">
        <v>0.04</v>
      </c>
      <c r="Y21" s="144"/>
      <c r="AF21" s="4"/>
      <c r="AG21" s="54"/>
      <c r="AH21" s="4"/>
      <c r="AS21" s="4"/>
      <c r="AV21" s="5"/>
      <c r="AW21" s="5"/>
      <c r="AX21" s="5"/>
      <c r="AY21" s="5"/>
      <c r="BA21" s="5"/>
      <c r="BB21" s="5"/>
      <c r="BD21" s="4"/>
      <c r="BE21" s="4"/>
      <c r="BF21" s="4"/>
      <c r="BG21" s="4"/>
      <c r="BH21" s="4"/>
      <c r="BI21" s="4"/>
      <c r="BJ21" s="4"/>
      <c r="BL21" s="5"/>
      <c r="BM21" s="3"/>
      <c r="BN21" s="3"/>
      <c r="BO21" s="3"/>
      <c r="BP21" s="3"/>
      <c r="BQ21" s="3"/>
      <c r="BS21" s="4"/>
      <c r="BT21" s="4"/>
      <c r="BU21" s="4"/>
      <c r="BV21" s="4"/>
      <c r="BX21" s="5"/>
      <c r="BY21" s="5"/>
    </row>
    <row r="22" spans="1:84">
      <c r="A22" s="22" t="s">
        <v>40</v>
      </c>
      <c r="B22" s="102">
        <v>0.3009100501187022</v>
      </c>
      <c r="C22" s="100">
        <v>0.3677789501450805</v>
      </c>
      <c r="D22" s="99">
        <v>0.15</v>
      </c>
      <c r="E22" s="98">
        <v>0.05</v>
      </c>
      <c r="F22" s="100">
        <v>0.13131099973621735</v>
      </c>
      <c r="G22" s="81">
        <v>0</v>
      </c>
      <c r="H22" s="51">
        <v>4.7619047619047616E-2</v>
      </c>
      <c r="I22" s="51">
        <v>0.69476190476190469</v>
      </c>
      <c r="J22" s="51">
        <v>4.7619047619047616E-2</v>
      </c>
      <c r="K22" s="100">
        <v>0.21</v>
      </c>
      <c r="L22" s="100">
        <v>0</v>
      </c>
      <c r="M22" s="104">
        <v>0</v>
      </c>
      <c r="N22" s="100">
        <v>0.72000000000000008</v>
      </c>
      <c r="O22" s="107">
        <v>0</v>
      </c>
      <c r="P22" s="107">
        <v>0</v>
      </c>
      <c r="Q22" s="107">
        <v>0.16439999999999988</v>
      </c>
      <c r="R22" s="100">
        <v>0.11560000000000002</v>
      </c>
      <c r="S22" s="81">
        <v>0.20525451559934318</v>
      </c>
      <c r="T22" s="51">
        <v>0.79474548440065684</v>
      </c>
      <c r="U22" s="100">
        <v>0</v>
      </c>
      <c r="V22" s="104">
        <v>0</v>
      </c>
      <c r="W22" s="106">
        <v>0.04</v>
      </c>
      <c r="Y22" s="144"/>
      <c r="AF22" s="4"/>
      <c r="AG22" s="54"/>
      <c r="AH22" s="4"/>
      <c r="AS22" s="4"/>
      <c r="AV22" s="5"/>
      <c r="AW22" s="5"/>
      <c r="AX22" s="5"/>
      <c r="AY22" s="5"/>
      <c r="BA22" s="5"/>
      <c r="BB22" s="5"/>
      <c r="BD22" s="4"/>
      <c r="BE22" s="4"/>
      <c r="BF22" s="4"/>
      <c r="BG22" s="4"/>
      <c r="BH22" s="4"/>
      <c r="BI22" s="4"/>
      <c r="BJ22" s="4"/>
      <c r="BL22" s="5"/>
      <c r="BM22" s="3"/>
      <c r="BN22" s="3"/>
      <c r="BO22" s="3"/>
      <c r="BP22" s="3"/>
      <c r="BQ22" s="3"/>
      <c r="BS22" s="4"/>
      <c r="BT22" s="4"/>
      <c r="BU22" s="4"/>
      <c r="BV22" s="4"/>
      <c r="BX22" s="5"/>
      <c r="BY22" s="5"/>
    </row>
    <row r="23" spans="1:84">
      <c r="A23" s="22" t="s">
        <v>39</v>
      </c>
      <c r="B23" s="102">
        <v>0.44329896907216498</v>
      </c>
      <c r="C23" s="100">
        <v>0.11082474226804122</v>
      </c>
      <c r="D23" s="99">
        <v>0.15</v>
      </c>
      <c r="E23" s="98">
        <v>0.05</v>
      </c>
      <c r="F23" s="100">
        <v>0.2458762886597938</v>
      </c>
      <c r="G23" s="81">
        <v>8.88598221368503E-2</v>
      </c>
      <c r="H23" s="51">
        <v>1.5364523315664132E-3</v>
      </c>
      <c r="I23" s="51">
        <v>0.5291328028919583</v>
      </c>
      <c r="J23" s="51">
        <v>0.1104709226396251</v>
      </c>
      <c r="K23" s="100">
        <v>0.27</v>
      </c>
      <c r="L23" s="100">
        <v>0</v>
      </c>
      <c r="M23" s="104">
        <v>0</v>
      </c>
      <c r="N23" s="100">
        <v>0.55999999999999994</v>
      </c>
      <c r="O23" s="107">
        <v>0</v>
      </c>
      <c r="P23" s="107">
        <v>0</v>
      </c>
      <c r="Q23" s="107">
        <v>0.30060000000000009</v>
      </c>
      <c r="R23" s="100">
        <v>0.1394</v>
      </c>
      <c r="S23" s="81">
        <v>0.9</v>
      </c>
      <c r="T23" s="51">
        <v>0</v>
      </c>
      <c r="U23" s="100">
        <v>0</v>
      </c>
      <c r="V23" s="104">
        <v>9.9999999999999978E-2</v>
      </c>
      <c r="W23" s="106">
        <v>0.27</v>
      </c>
      <c r="Y23" s="144"/>
      <c r="AF23" s="4"/>
      <c r="AG23" s="54"/>
      <c r="AH23" s="4"/>
      <c r="AS23" s="4"/>
      <c r="AV23" s="5"/>
      <c r="AW23" s="5"/>
      <c r="AX23" s="5"/>
      <c r="AY23" s="5"/>
      <c r="BA23" s="5"/>
      <c r="BB23" s="5"/>
      <c r="BD23" s="4"/>
      <c r="BE23" s="4"/>
      <c r="BF23" s="4"/>
      <c r="BG23" s="4"/>
      <c r="BH23" s="4"/>
      <c r="BI23" s="4"/>
      <c r="BJ23" s="4"/>
      <c r="BL23" s="5"/>
      <c r="BM23" s="3"/>
      <c r="BN23" s="3"/>
      <c r="BO23" s="3"/>
      <c r="BP23" s="3"/>
      <c r="BQ23" s="3"/>
      <c r="BS23" s="4"/>
      <c r="BT23" s="4"/>
      <c r="BU23" s="4"/>
      <c r="BV23" s="4"/>
      <c r="BX23" s="5"/>
      <c r="BY23" s="5"/>
    </row>
    <row r="24" spans="1:84">
      <c r="A24" s="22" t="s">
        <v>38</v>
      </c>
      <c r="B24" s="102">
        <v>0.17199999999999999</v>
      </c>
      <c r="C24" s="100">
        <v>0.43</v>
      </c>
      <c r="D24" s="99">
        <v>0.15</v>
      </c>
      <c r="E24" s="98">
        <v>0.05</v>
      </c>
      <c r="F24" s="100">
        <v>0.19800000000000001</v>
      </c>
      <c r="G24" s="81">
        <v>0.53334473696152651</v>
      </c>
      <c r="H24" s="51">
        <v>0</v>
      </c>
      <c r="I24" s="51">
        <v>0.15718528841202847</v>
      </c>
      <c r="J24" s="51">
        <v>3.946997462644488E-2</v>
      </c>
      <c r="K24" s="100">
        <v>0.27</v>
      </c>
      <c r="L24" s="100">
        <v>0</v>
      </c>
      <c r="M24" s="104">
        <v>0</v>
      </c>
      <c r="N24" s="100">
        <v>0</v>
      </c>
      <c r="O24" s="107">
        <v>0</v>
      </c>
      <c r="P24" s="107">
        <v>0</v>
      </c>
      <c r="Q24" s="107">
        <v>0.86060000000000003</v>
      </c>
      <c r="R24" s="100">
        <v>0.1394</v>
      </c>
      <c r="S24" s="81">
        <v>0.9</v>
      </c>
      <c r="T24" s="51">
        <v>0</v>
      </c>
      <c r="U24" s="100">
        <v>0</v>
      </c>
      <c r="V24" s="104">
        <v>9.9999999999999978E-2</v>
      </c>
      <c r="W24" s="106">
        <v>0.27</v>
      </c>
      <c r="Y24" s="144"/>
      <c r="AF24" s="4"/>
      <c r="AG24" s="54"/>
      <c r="AH24" s="4"/>
      <c r="AS24" s="4"/>
      <c r="AV24" s="5"/>
      <c r="AW24" s="5"/>
      <c r="AX24" s="5"/>
      <c r="AY24" s="5"/>
      <c r="BA24" s="5"/>
      <c r="BB24" s="5"/>
      <c r="BD24" s="4"/>
      <c r="BE24" s="4"/>
      <c r="BF24" s="4"/>
      <c r="BG24" s="4"/>
      <c r="BH24" s="4"/>
      <c r="BI24" s="4"/>
      <c r="BJ24" s="4"/>
      <c r="BL24" s="5"/>
      <c r="BM24" s="3"/>
      <c r="BN24" s="3"/>
      <c r="BO24" s="3"/>
      <c r="BP24" s="3"/>
      <c r="BQ24" s="3"/>
      <c r="BS24" s="4"/>
      <c r="BT24" s="4"/>
      <c r="BU24" s="4"/>
      <c r="BV24" s="4"/>
      <c r="BX24" s="5"/>
      <c r="BY24" s="5"/>
    </row>
    <row r="25" spans="1:84">
      <c r="A25" s="22" t="s">
        <v>37</v>
      </c>
      <c r="B25" s="102">
        <v>0.19535073409461662</v>
      </c>
      <c r="C25" s="100">
        <v>0.45581837955410542</v>
      </c>
      <c r="D25" s="99">
        <v>0.15</v>
      </c>
      <c r="E25" s="98">
        <v>0.05</v>
      </c>
      <c r="F25" s="100">
        <v>0.14883088635127789</v>
      </c>
      <c r="G25" s="81">
        <v>0</v>
      </c>
      <c r="H25" s="51">
        <v>0.13855554090289682</v>
      </c>
      <c r="I25" s="51">
        <v>0</v>
      </c>
      <c r="J25" s="51">
        <v>0</v>
      </c>
      <c r="K25" s="100">
        <v>0.14000000000000001</v>
      </c>
      <c r="L25" s="100">
        <v>0.7214444590971032</v>
      </c>
      <c r="M25" s="104">
        <v>0</v>
      </c>
      <c r="N25" s="100">
        <v>0</v>
      </c>
      <c r="O25" s="107">
        <v>0</v>
      </c>
      <c r="P25" s="107">
        <v>0</v>
      </c>
      <c r="Q25" s="107">
        <v>0.86060000000000003</v>
      </c>
      <c r="R25" s="100">
        <v>0.1394</v>
      </c>
      <c r="S25" s="81">
        <v>0.9</v>
      </c>
      <c r="T25" s="51">
        <v>0</v>
      </c>
      <c r="U25" s="100">
        <v>0</v>
      </c>
      <c r="V25" s="104">
        <v>9.9999999999999978E-2</v>
      </c>
      <c r="W25" s="104">
        <v>0</v>
      </c>
      <c r="Y25" s="144"/>
      <c r="AF25" s="4"/>
      <c r="AG25" s="54"/>
      <c r="AH25" s="4"/>
      <c r="AS25" s="4"/>
      <c r="AV25" s="5"/>
      <c r="AW25" s="5"/>
      <c r="AX25" s="5"/>
      <c r="AY25" s="5"/>
      <c r="BA25" s="5"/>
      <c r="BB25" s="5"/>
      <c r="BD25" s="4"/>
      <c r="BE25" s="4"/>
      <c r="BF25" s="4"/>
      <c r="BG25" s="4"/>
      <c r="BH25" s="4"/>
      <c r="BI25" s="4"/>
      <c r="BJ25" s="4"/>
      <c r="BL25" s="5"/>
      <c r="BM25" s="3"/>
      <c r="BN25" s="3"/>
      <c r="BO25" s="3"/>
      <c r="BP25" s="3"/>
      <c r="BQ25" s="3"/>
      <c r="BS25" s="4"/>
      <c r="BT25" s="4"/>
      <c r="BU25" s="4"/>
      <c r="BV25" s="4"/>
      <c r="BX25" s="5"/>
      <c r="BY25" s="5"/>
    </row>
    <row r="26" spans="1:84">
      <c r="A26" s="22" t="s">
        <v>36</v>
      </c>
      <c r="B26" s="102">
        <v>0.3925835654596101</v>
      </c>
      <c r="C26" s="100">
        <v>0</v>
      </c>
      <c r="D26" s="99">
        <v>0.4</v>
      </c>
      <c r="E26" s="98">
        <v>0.20741643454038994</v>
      </c>
      <c r="F26" s="100">
        <v>0</v>
      </c>
      <c r="G26" s="81">
        <v>0</v>
      </c>
      <c r="H26" s="51">
        <v>0</v>
      </c>
      <c r="I26" s="51">
        <v>0</v>
      </c>
      <c r="J26" s="51">
        <v>1</v>
      </c>
      <c r="K26" s="100">
        <v>0</v>
      </c>
      <c r="L26" s="100">
        <v>0</v>
      </c>
      <c r="M26" s="104">
        <v>0</v>
      </c>
      <c r="N26" s="100" t="s">
        <v>106</v>
      </c>
      <c r="O26" s="107" t="s">
        <v>106</v>
      </c>
      <c r="P26" s="107" t="s">
        <v>106</v>
      </c>
      <c r="Q26" s="107" t="s">
        <v>106</v>
      </c>
      <c r="R26" s="100" t="s">
        <v>106</v>
      </c>
      <c r="S26" s="81" t="s">
        <v>106</v>
      </c>
      <c r="T26" s="51" t="s">
        <v>106</v>
      </c>
      <c r="U26" s="100" t="s">
        <v>106</v>
      </c>
      <c r="V26" s="104" t="s">
        <v>106</v>
      </c>
      <c r="W26" s="104" t="s">
        <v>106</v>
      </c>
      <c r="Y26" s="144"/>
      <c r="AF26" s="4"/>
      <c r="AG26" s="54"/>
      <c r="AH26" s="4"/>
      <c r="AP26" s="5"/>
      <c r="AS26" s="4"/>
      <c r="AV26" s="5"/>
      <c r="AW26" s="5"/>
      <c r="AX26" s="5"/>
      <c r="AY26" s="5"/>
      <c r="BA26" s="5"/>
      <c r="BB26" s="5"/>
      <c r="BD26" s="4"/>
      <c r="BE26" s="4"/>
      <c r="BF26" s="4"/>
      <c r="BG26" s="4"/>
      <c r="BH26" s="4"/>
      <c r="BI26" s="4"/>
      <c r="BJ26" s="4"/>
      <c r="BL26" s="5"/>
      <c r="BM26" s="3"/>
      <c r="BN26" s="3"/>
      <c r="BO26" s="3"/>
      <c r="BP26" s="3"/>
      <c r="BQ26" s="3"/>
      <c r="BS26" s="4"/>
      <c r="BT26" s="4"/>
      <c r="BU26" s="4"/>
      <c r="BV26" s="4"/>
    </row>
    <row r="27" spans="1:84">
      <c r="A27" s="12" t="s">
        <v>59</v>
      </c>
      <c r="B27" s="103">
        <v>0.27403131739477449</v>
      </c>
      <c r="C27" s="101">
        <v>0.38996520289469505</v>
      </c>
      <c r="D27" s="101">
        <v>0.15</v>
      </c>
      <c r="E27" s="101">
        <v>0.05</v>
      </c>
      <c r="F27" s="105">
        <v>0.13600347971053051</v>
      </c>
      <c r="G27" s="101">
        <v>5.4507342310661941E-2</v>
      </c>
      <c r="H27" s="101">
        <v>0.13855554090289682</v>
      </c>
      <c r="I27" s="101">
        <v>0.33813145499910985</v>
      </c>
      <c r="J27" s="101">
        <v>0.32880566178733134</v>
      </c>
      <c r="K27" s="101">
        <v>0.14000000000000001</v>
      </c>
      <c r="L27" s="101">
        <v>0</v>
      </c>
      <c r="M27" s="101">
        <v>0</v>
      </c>
      <c r="N27" s="103">
        <v>0.72000000000000008</v>
      </c>
      <c r="O27" s="101">
        <v>0.01</v>
      </c>
      <c r="P27" s="101">
        <v>0.03</v>
      </c>
      <c r="Q27" s="101">
        <v>9.3799999999999883E-2</v>
      </c>
      <c r="R27" s="105">
        <v>0.1462</v>
      </c>
      <c r="S27" s="101">
        <v>0.73</v>
      </c>
      <c r="T27" s="101">
        <v>0.13770000000000002</v>
      </c>
      <c r="U27" s="101">
        <v>0</v>
      </c>
      <c r="V27" s="101">
        <v>0.1323</v>
      </c>
      <c r="W27" s="155">
        <v>0.16</v>
      </c>
      <c r="Y27" s="144"/>
      <c r="AF27" s="4"/>
      <c r="AG27" s="54"/>
      <c r="AH27" s="4"/>
      <c r="AP27" s="5"/>
      <c r="AS27" s="4"/>
      <c r="AV27" s="5"/>
      <c r="AW27" s="5"/>
      <c r="AX27" s="5"/>
      <c r="AY27" s="5"/>
      <c r="BA27" s="5"/>
      <c r="BB27" s="5"/>
      <c r="BD27" s="4"/>
      <c r="BE27" s="4"/>
      <c r="BF27" s="4"/>
      <c r="BG27" s="4"/>
      <c r="BH27" s="4"/>
      <c r="BI27" s="4"/>
      <c r="BJ27" s="4"/>
      <c r="BL27" s="5"/>
      <c r="BM27" s="3"/>
      <c r="BN27" s="3"/>
      <c r="BO27" s="3"/>
      <c r="BP27" s="3"/>
      <c r="BQ27" s="3"/>
      <c r="BS27" s="4"/>
      <c r="BT27" s="4"/>
      <c r="BU27" s="4"/>
      <c r="BV27" s="4"/>
    </row>
    <row r="28" spans="1:84">
      <c r="H28" s="4"/>
      <c r="I28" s="7"/>
      <c r="J28" s="7"/>
      <c r="AF28" s="4"/>
      <c r="AG28" s="4"/>
      <c r="AH28" s="4"/>
      <c r="AI28" s="4"/>
      <c r="AJ28" s="4"/>
      <c r="AK28" s="4"/>
      <c r="AL28" s="4"/>
      <c r="AM28" s="4"/>
      <c r="AN28" s="4"/>
      <c r="AP28" s="4"/>
      <c r="AX28" s="3"/>
      <c r="BP28" s="4"/>
      <c r="BU28" s="3"/>
      <c r="CB28" s="4"/>
      <c r="CC28" s="4"/>
    </row>
    <row r="29" spans="1:84" ht="15" customHeight="1">
      <c r="A29" s="11"/>
      <c r="B29" s="249" t="s">
        <v>89</v>
      </c>
      <c r="C29" s="250"/>
      <c r="D29" s="251"/>
      <c r="F29" s="67" t="s">
        <v>72</v>
      </c>
      <c r="G29" s="66"/>
      <c r="H29" s="66"/>
      <c r="I29" s="66"/>
      <c r="J29" s="66"/>
      <c r="K29" s="65"/>
      <c r="M29" s="67" t="s">
        <v>30</v>
      </c>
      <c r="N29" s="66"/>
      <c r="O29" s="66"/>
      <c r="P29" s="66"/>
      <c r="Q29" s="66"/>
      <c r="R29" s="66"/>
      <c r="S29" s="66"/>
      <c r="T29" s="66"/>
      <c r="U29" s="66"/>
      <c r="V29" s="66"/>
      <c r="W29" s="65"/>
      <c r="X29" s="240"/>
      <c r="AI29" s="4"/>
      <c r="AJ29" s="4"/>
      <c r="AK29" s="4"/>
      <c r="AL29" s="4"/>
      <c r="AM29" s="4"/>
      <c r="AN29" s="4"/>
      <c r="AO29" s="4"/>
      <c r="AP29" s="4"/>
      <c r="AQ29" s="4"/>
      <c r="AS29" s="4"/>
      <c r="BA29" s="3"/>
      <c r="BS29" s="4"/>
      <c r="BX29" s="3"/>
      <c r="CE29" s="4"/>
      <c r="CF29" s="4"/>
    </row>
    <row r="30" spans="1:84" ht="30.75" customHeight="1">
      <c r="A30" s="22"/>
      <c r="B30" s="36" t="s">
        <v>68</v>
      </c>
      <c r="C30" s="37" t="s">
        <v>67</v>
      </c>
      <c r="D30" s="37" t="s">
        <v>193</v>
      </c>
      <c r="F30" s="70" t="s">
        <v>64</v>
      </c>
      <c r="G30" s="35" t="s">
        <v>63</v>
      </c>
      <c r="H30" s="35" t="s">
        <v>181</v>
      </c>
      <c r="I30" s="35" t="s">
        <v>182</v>
      </c>
      <c r="J30" s="35" t="s">
        <v>61</v>
      </c>
      <c r="K30" s="34" t="s">
        <v>62</v>
      </c>
      <c r="M30" s="36" t="s">
        <v>3</v>
      </c>
      <c r="N30" s="35" t="s">
        <v>202</v>
      </c>
      <c r="O30" s="35" t="s">
        <v>2</v>
      </c>
      <c r="P30" s="35" t="s">
        <v>65</v>
      </c>
      <c r="Q30" s="35" t="s">
        <v>19</v>
      </c>
      <c r="R30" s="35" t="s">
        <v>16</v>
      </c>
      <c r="S30" s="35" t="s">
        <v>21</v>
      </c>
      <c r="T30" s="35" t="s">
        <v>205</v>
      </c>
      <c r="U30" s="35" t="s">
        <v>203</v>
      </c>
      <c r="V30" s="267" t="s">
        <v>0</v>
      </c>
      <c r="W30" s="268"/>
      <c r="X30" s="240"/>
      <c r="Y30" s="8"/>
      <c r="AI30" s="4"/>
      <c r="AJ30" s="4"/>
      <c r="AK30" s="4"/>
      <c r="AL30" s="4"/>
      <c r="AM30" s="4"/>
      <c r="AN30" s="4"/>
      <c r="AO30" s="4"/>
      <c r="AP30" s="4"/>
      <c r="AQ30" s="4"/>
      <c r="AS30" s="4"/>
      <c r="BA30" s="3"/>
      <c r="BS30" s="4"/>
      <c r="BX30" s="3"/>
      <c r="CE30" s="4"/>
      <c r="CF30" s="4"/>
    </row>
    <row r="31" spans="1:84">
      <c r="A31" s="30" t="s">
        <v>13</v>
      </c>
      <c r="B31" s="30" t="s">
        <v>95</v>
      </c>
      <c r="C31" s="29" t="s">
        <v>121</v>
      </c>
      <c r="D31" s="138" t="s">
        <v>95</v>
      </c>
      <c r="F31" s="261" t="s">
        <v>10</v>
      </c>
      <c r="G31" s="262"/>
      <c r="H31" s="262"/>
      <c r="I31" s="262"/>
      <c r="J31" s="262"/>
      <c r="K31" s="263"/>
      <c r="M31" s="252" t="s">
        <v>10</v>
      </c>
      <c r="N31" s="253"/>
      <c r="O31" s="253"/>
      <c r="P31" s="253"/>
      <c r="Q31" s="253"/>
      <c r="R31" s="253"/>
      <c r="S31" s="253"/>
      <c r="T31" s="253"/>
      <c r="U31" s="253"/>
      <c r="V31" s="253"/>
      <c r="W31" s="254"/>
      <c r="AI31" s="4"/>
      <c r="AJ31" s="4"/>
      <c r="AK31" s="4"/>
      <c r="AL31" s="4"/>
      <c r="AM31" s="4"/>
      <c r="AN31" s="4"/>
      <c r="AO31" s="4"/>
      <c r="AP31" s="4"/>
      <c r="AQ31" s="4"/>
      <c r="AS31" s="4"/>
      <c r="BA31" s="3"/>
      <c r="BS31" s="4"/>
      <c r="BX31" s="3"/>
      <c r="CE31" s="4"/>
      <c r="CF31" s="4"/>
    </row>
    <row r="32" spans="1:84">
      <c r="A32" s="12" t="s">
        <v>9</v>
      </c>
      <c r="B32" s="61" t="s">
        <v>198</v>
      </c>
      <c r="C32" s="60" t="s">
        <v>56</v>
      </c>
      <c r="D32" s="61" t="s">
        <v>198</v>
      </c>
      <c r="F32" s="258" t="s">
        <v>8</v>
      </c>
      <c r="G32" s="259"/>
      <c r="H32" s="259"/>
      <c r="I32" s="259"/>
      <c r="J32" s="259"/>
      <c r="K32" s="260"/>
      <c r="M32" s="255" t="s">
        <v>8</v>
      </c>
      <c r="N32" s="256"/>
      <c r="O32" s="256"/>
      <c r="P32" s="256"/>
      <c r="Q32" s="256"/>
      <c r="R32" s="256"/>
      <c r="S32" s="256"/>
      <c r="T32" s="256"/>
      <c r="U32" s="256"/>
      <c r="V32" s="256"/>
      <c r="W32" s="257"/>
      <c r="X32" s="74"/>
      <c r="AI32" s="4"/>
      <c r="AJ32" s="4"/>
      <c r="AK32" s="4"/>
      <c r="AL32" s="4"/>
      <c r="AM32" s="4"/>
      <c r="AN32" s="4"/>
      <c r="AO32" s="4"/>
      <c r="AP32" s="4"/>
      <c r="AQ32" s="4"/>
      <c r="AS32" s="4"/>
      <c r="BA32" s="3"/>
      <c r="BS32" s="4"/>
      <c r="BX32" s="3"/>
      <c r="CE32" s="4"/>
      <c r="CF32" s="4"/>
    </row>
    <row r="33" spans="1:84" ht="11.25" customHeight="1">
      <c r="A33" s="58" t="s">
        <v>55</v>
      </c>
      <c r="B33" s="55">
        <v>28.585000000000001</v>
      </c>
      <c r="C33" s="55">
        <v>1.6540999999999999</v>
      </c>
      <c r="D33" s="55">
        <v>2.3314819999999998</v>
      </c>
      <c r="E33" s="174"/>
      <c r="F33" s="176">
        <f t="shared" ref="F33:F53" si="0">G33/B7</f>
        <v>41.673001496936799</v>
      </c>
      <c r="G33" s="85">
        <f>$B33*Cover!$C16*Cover!$D16</f>
        <v>11.419707499999999</v>
      </c>
      <c r="H33" s="177">
        <f t="shared" ref="H33:H53" si="1">$F33*C7</f>
        <v>16.25102048398389</v>
      </c>
      <c r="I33" s="177">
        <f t="shared" ref="I33:I53" si="2">$F33*D7</f>
        <v>6.25095022454052</v>
      </c>
      <c r="J33" s="177">
        <f t="shared" ref="J33:J53" si="3">$F33*E7</f>
        <v>2.0836500748468398</v>
      </c>
      <c r="K33" s="178">
        <f t="shared" ref="K33:K53" si="4">$F33*F7</f>
        <v>5.6676732135655516</v>
      </c>
      <c r="L33" s="174"/>
      <c r="M33" s="179">
        <f t="shared" ref="M33:M51" si="5">(G33-D33)*(G7+I7*S7)*(1-W7)</f>
        <v>2.3004877592321065</v>
      </c>
      <c r="N33" s="162">
        <f t="shared" ref="N33:N46" si="6">H33*N7+(G33-D33)*(I7*T7)</f>
        <v>12.123888901806051</v>
      </c>
      <c r="O33" s="174">
        <f t="shared" ref="O33:O46" si="7">(G33-D33)*(J7)</f>
        <v>2.9882600000000004</v>
      </c>
      <c r="P33" s="162">
        <f t="shared" ref="P33:P51" si="8">(G33-D33)*(K7+I7*V7+(G7+I7*S7)*W7)+K33+H33*R7</f>
        <v>10.160671995754239</v>
      </c>
      <c r="Q33" s="163">
        <f t="shared" ref="Q33:Q51" si="9">H33*Q7+I33</f>
        <v>7.7752959459382067</v>
      </c>
      <c r="R33" s="163">
        <f t="shared" ref="R33:R51" si="10">H33*O7+(G33-D33)*L7</f>
        <v>0.16251020483983891</v>
      </c>
      <c r="S33" s="162">
        <f t="shared" ref="S33:S51" si="11">H33*P7+(G33-D33)*I7*U7</f>
        <v>0.48753061451951668</v>
      </c>
      <c r="T33" s="174">
        <f t="shared" ref="T33:T53" si="12">(G33-D33)*H7</f>
        <v>1.2592239999999999</v>
      </c>
      <c r="U33" s="163">
        <f>J33</f>
        <v>2.0836500748468398</v>
      </c>
      <c r="V33" s="241">
        <f t="shared" ref="V33:V53" si="13">SUM(M33:U33)+D33</f>
        <v>41.673001496936799</v>
      </c>
      <c r="W33" s="242"/>
      <c r="X33" s="6"/>
      <c r="Y33" s="4"/>
      <c r="AI33" s="4"/>
      <c r="AJ33" s="4"/>
      <c r="AK33" s="4"/>
      <c r="AL33" s="4"/>
      <c r="AM33" s="4"/>
      <c r="AN33" s="4"/>
      <c r="AO33" s="4"/>
      <c r="AP33" s="4"/>
      <c r="AQ33" s="4"/>
      <c r="AS33" s="4"/>
      <c r="BA33" s="3"/>
      <c r="BS33" s="4"/>
      <c r="BX33" s="3"/>
      <c r="CE33" s="4"/>
      <c r="CF33" s="4"/>
    </row>
    <row r="34" spans="1:84">
      <c r="A34" s="20" t="s">
        <v>54</v>
      </c>
      <c r="B34" s="55">
        <v>0.46400000000000002</v>
      </c>
      <c r="C34" s="55">
        <v>3.4996</v>
      </c>
      <c r="D34" s="55">
        <v>-5.0688000000000105E-3</v>
      </c>
      <c r="E34" s="174"/>
      <c r="F34" s="176">
        <f t="shared" si="0"/>
        <v>1.186229126557345</v>
      </c>
      <c r="G34" s="85">
        <f>$B34*Cover!$C17*Cover!$D17</f>
        <v>0.19599359999999999</v>
      </c>
      <c r="H34" s="177">
        <f t="shared" si="1"/>
        <v>0.45269695892384731</v>
      </c>
      <c r="I34" s="177">
        <f t="shared" si="2"/>
        <v>0.17793436898360174</v>
      </c>
      <c r="J34" s="177">
        <f t="shared" si="3"/>
        <v>5.9311456327867253E-2</v>
      </c>
      <c r="K34" s="178">
        <f t="shared" si="4"/>
        <v>0.30029274232202868</v>
      </c>
      <c r="L34" s="174"/>
      <c r="M34" s="179">
        <f t="shared" si="5"/>
        <v>0.13637707775999999</v>
      </c>
      <c r="N34" s="162">
        <f t="shared" si="6"/>
        <v>0.32594181042517012</v>
      </c>
      <c r="O34" s="174">
        <f t="shared" si="7"/>
        <v>4.2239999999999997E-4</v>
      </c>
      <c r="P34" s="162">
        <f t="shared" si="8"/>
        <v>0.4229111144472068</v>
      </c>
      <c r="Q34" s="163">
        <f t="shared" si="9"/>
        <v>0.21808858924014696</v>
      </c>
      <c r="R34" s="163">
        <f t="shared" si="10"/>
        <v>4.5269695892384736E-3</v>
      </c>
      <c r="S34" s="162">
        <f t="shared" si="11"/>
        <v>1.3580908767715418E-2</v>
      </c>
      <c r="T34" s="174">
        <f t="shared" si="12"/>
        <v>1.01376E-2</v>
      </c>
      <c r="U34" s="163">
        <f t="shared" ref="U34:U52" si="14">J34</f>
        <v>5.9311456327867253E-2</v>
      </c>
      <c r="V34" s="241">
        <f t="shared" si="13"/>
        <v>1.1862291265573448</v>
      </c>
      <c r="W34" s="242"/>
      <c r="X34" s="6"/>
      <c r="Y34" s="4"/>
      <c r="AI34" s="4"/>
      <c r="AJ34" s="4"/>
      <c r="AK34" s="4"/>
      <c r="AL34" s="4"/>
      <c r="AM34" s="4"/>
      <c r="AN34" s="4"/>
      <c r="AO34" s="4"/>
      <c r="AP34" s="4"/>
      <c r="AQ34" s="4"/>
      <c r="AS34" s="4"/>
      <c r="BA34" s="3"/>
      <c r="BS34" s="4"/>
      <c r="BX34" s="3"/>
      <c r="CE34" s="4"/>
      <c r="CF34" s="4"/>
    </row>
    <row r="35" spans="1:84">
      <c r="A35" s="22" t="s">
        <v>53</v>
      </c>
      <c r="B35" s="55">
        <v>3.1829999999999998</v>
      </c>
      <c r="C35" s="55">
        <v>1.573</v>
      </c>
      <c r="D35" s="55">
        <v>0.22411950000000003</v>
      </c>
      <c r="E35" s="174"/>
      <c r="F35" s="176">
        <f t="shared" si="0"/>
        <v>4.5750075303833482</v>
      </c>
      <c r="G35" s="85">
        <f>$B35*Cover!$C18*Cover!$D18</f>
        <v>1.2716084999999997</v>
      </c>
      <c r="H35" s="177">
        <f t="shared" si="1"/>
        <v>1.8327844376607711</v>
      </c>
      <c r="I35" s="177">
        <f t="shared" si="2"/>
        <v>0.68625112955750223</v>
      </c>
      <c r="J35" s="177">
        <f t="shared" si="3"/>
        <v>0.22875037651916741</v>
      </c>
      <c r="K35" s="178">
        <f t="shared" si="4"/>
        <v>0.55561308664590792</v>
      </c>
      <c r="L35" s="174"/>
      <c r="M35" s="179">
        <f t="shared" si="5"/>
        <v>3.8323392393697801E-2</v>
      </c>
      <c r="N35" s="162">
        <f t="shared" si="6"/>
        <v>1.3533016535510791</v>
      </c>
      <c r="O35" s="174">
        <f t="shared" si="7"/>
        <v>0.70232099999999975</v>
      </c>
      <c r="P35" s="162">
        <f t="shared" si="8"/>
        <v>0.9687954864267978</v>
      </c>
      <c r="Q35" s="163">
        <f t="shared" si="9"/>
        <v>0.87062924398617558</v>
      </c>
      <c r="R35" s="163">
        <f t="shared" si="10"/>
        <v>1.8327844376607713E-2</v>
      </c>
      <c r="S35" s="162">
        <f t="shared" si="11"/>
        <v>5.4983533129823133E-2</v>
      </c>
      <c r="T35" s="174">
        <f t="shared" si="12"/>
        <v>0.11545549999999997</v>
      </c>
      <c r="U35" s="163">
        <f t="shared" si="14"/>
        <v>0.22875037651916741</v>
      </c>
      <c r="V35" s="241">
        <f t="shared" si="13"/>
        <v>4.5750075303833491</v>
      </c>
      <c r="W35" s="242"/>
      <c r="X35" s="6"/>
      <c r="Y35" s="4"/>
      <c r="AI35" s="4"/>
      <c r="AJ35" s="4"/>
      <c r="AK35" s="4"/>
      <c r="AL35" s="4"/>
      <c r="AM35" s="4"/>
      <c r="AN35" s="4"/>
      <c r="AO35" s="4"/>
      <c r="AP35" s="4"/>
      <c r="AQ35" s="4"/>
      <c r="AS35" s="4"/>
      <c r="BA35" s="3"/>
      <c r="BS35" s="4"/>
      <c r="BX35" s="3"/>
      <c r="CE35" s="4"/>
      <c r="CF35" s="4"/>
    </row>
    <row r="36" spans="1:84">
      <c r="A36" s="22" t="s">
        <v>52</v>
      </c>
      <c r="B36" s="55">
        <v>1.347</v>
      </c>
      <c r="C36" s="55">
        <v>5.6306000000000003</v>
      </c>
      <c r="D36" s="55">
        <v>-2.6753999999999906E-2</v>
      </c>
      <c r="E36" s="174"/>
      <c r="F36" s="176">
        <f t="shared" si="0"/>
        <v>1.76595196173939</v>
      </c>
      <c r="G36" s="85">
        <f>$B36*Cover!$C19*Cover!$D19</f>
        <v>0.55442520000000006</v>
      </c>
      <c r="H36" s="177">
        <f t="shared" si="1"/>
        <v>0.56829213230673403</v>
      </c>
      <c r="I36" s="177">
        <f t="shared" si="2"/>
        <v>0.2648927942609085</v>
      </c>
      <c r="J36" s="177">
        <f t="shared" si="3"/>
        <v>8.8297598086969506E-2</v>
      </c>
      <c r="K36" s="178">
        <f t="shared" si="4"/>
        <v>0.29004423708477783</v>
      </c>
      <c r="L36" s="174"/>
      <c r="M36" s="179">
        <f t="shared" si="5"/>
        <v>7.0963859358303641E-2</v>
      </c>
      <c r="N36" s="162">
        <f t="shared" si="6"/>
        <v>0.42441399878566782</v>
      </c>
      <c r="O36" s="174">
        <f t="shared" si="7"/>
        <v>0.37167480000000003</v>
      </c>
      <c r="P36" s="162">
        <f t="shared" si="8"/>
        <v>0.48295333828450049</v>
      </c>
      <c r="Q36" s="163">
        <f t="shared" si="9"/>
        <v>0.31240201652175142</v>
      </c>
      <c r="R36" s="163">
        <f t="shared" si="10"/>
        <v>5.6829213230673407E-3</v>
      </c>
      <c r="S36" s="162">
        <f t="shared" si="11"/>
        <v>2.3146229379129732E-2</v>
      </c>
      <c r="T36" s="174">
        <f t="shared" si="12"/>
        <v>1.3171200000000001E-2</v>
      </c>
      <c r="U36" s="163">
        <f t="shared" si="14"/>
        <v>8.8297598086969506E-2</v>
      </c>
      <c r="V36" s="241">
        <f t="shared" si="13"/>
        <v>1.7659519617393902</v>
      </c>
      <c r="W36" s="242"/>
      <c r="X36" s="6"/>
      <c r="Y36" s="4"/>
      <c r="AI36" s="4"/>
      <c r="AJ36" s="4"/>
      <c r="AK36" s="4"/>
      <c r="AL36" s="4"/>
      <c r="AM36" s="4"/>
      <c r="AN36" s="4"/>
      <c r="AO36" s="4"/>
      <c r="AP36" s="4"/>
      <c r="AQ36" s="4"/>
      <c r="AS36" s="4"/>
      <c r="BA36" s="3"/>
      <c r="BS36" s="4"/>
      <c r="BX36" s="3"/>
      <c r="CE36" s="4"/>
      <c r="CF36" s="4"/>
    </row>
    <row r="37" spans="1:84">
      <c r="A37" s="22" t="s">
        <v>51</v>
      </c>
      <c r="B37" s="55">
        <v>8.8999999999999996E-2</v>
      </c>
      <c r="C37" s="55">
        <v>1.4841</v>
      </c>
      <c r="D37" s="55">
        <v>6.3919999999999992E-3</v>
      </c>
      <c r="E37" s="174"/>
      <c r="F37" s="176">
        <f t="shared" si="0"/>
        <v>0.12591385264703969</v>
      </c>
      <c r="G37" s="85">
        <f>$B37*Cover!$C20*Cover!$D20</f>
        <v>3.5555499999999997E-2</v>
      </c>
      <c r="H37" s="177">
        <f t="shared" si="1"/>
        <v>4.5011773189169504E-2</v>
      </c>
      <c r="I37" s="177">
        <f t="shared" si="2"/>
        <v>1.8887077897055952E-2</v>
      </c>
      <c r="J37" s="177">
        <f t="shared" si="3"/>
        <v>6.2956926323519853E-3</v>
      </c>
      <c r="K37" s="178">
        <f t="shared" si="4"/>
        <v>2.0163808928462246E-2</v>
      </c>
      <c r="L37" s="174"/>
      <c r="M37" s="179">
        <f t="shared" si="5"/>
        <v>0</v>
      </c>
      <c r="N37" s="162">
        <f t="shared" si="6"/>
        <v>3.2408476696202046E-2</v>
      </c>
      <c r="O37" s="174">
        <f t="shared" si="7"/>
        <v>0</v>
      </c>
      <c r="P37" s="162">
        <f t="shared" si="8"/>
        <v>3.0521340111032476E-2</v>
      </c>
      <c r="Q37" s="163">
        <f t="shared" si="9"/>
        <v>2.3415262279886401E-2</v>
      </c>
      <c r="R37" s="163">
        <f t="shared" si="10"/>
        <v>4.5011773189169508E-4</v>
      </c>
      <c r="S37" s="162">
        <f t="shared" si="11"/>
        <v>1.3503531956750852E-3</v>
      </c>
      <c r="T37" s="174">
        <f t="shared" si="12"/>
        <v>0</v>
      </c>
      <c r="U37" s="163">
        <f t="shared" si="14"/>
        <v>6.2956926323519853E-3</v>
      </c>
      <c r="V37" s="241">
        <f t="shared" si="13"/>
        <v>0.10083324264703969</v>
      </c>
      <c r="W37" s="242"/>
      <c r="X37" s="6"/>
      <c r="Y37" s="4"/>
      <c r="AI37" s="4"/>
      <c r="AJ37" s="4"/>
      <c r="AK37" s="4"/>
      <c r="AL37" s="4"/>
      <c r="AM37" s="4"/>
      <c r="AN37" s="4"/>
      <c r="AO37" s="4"/>
      <c r="AP37" s="4"/>
      <c r="AQ37" s="4"/>
      <c r="AS37" s="4"/>
      <c r="BA37" s="3"/>
      <c r="BS37" s="4"/>
      <c r="BX37" s="3"/>
      <c r="CE37" s="4"/>
      <c r="CF37" s="4"/>
    </row>
    <row r="38" spans="1:84">
      <c r="A38" s="22" t="s">
        <v>50</v>
      </c>
      <c r="B38" s="55">
        <v>0.21099999999999999</v>
      </c>
      <c r="C38" s="55">
        <v>1.3759999999999999</v>
      </c>
      <c r="D38" s="55">
        <v>3.9950000000000331E-4</v>
      </c>
      <c r="E38" s="174"/>
      <c r="F38" s="176">
        <f t="shared" si="0"/>
        <v>0.31023371977410952</v>
      </c>
      <c r="G38" s="85">
        <f>$B38*Cover!$C21*Cover!$D21</f>
        <v>8.4294499999999981E-2</v>
      </c>
      <c r="H38" s="177">
        <f t="shared" si="1"/>
        <v>0.11464173979067582</v>
      </c>
      <c r="I38" s="177">
        <f t="shared" si="2"/>
        <v>4.6535057966116428E-2</v>
      </c>
      <c r="J38" s="177">
        <f t="shared" si="3"/>
        <v>1.5511685988705476E-2</v>
      </c>
      <c r="K38" s="178">
        <f t="shared" si="4"/>
        <v>4.9250736028611825E-2</v>
      </c>
      <c r="L38" s="174"/>
      <c r="M38" s="179">
        <f t="shared" si="5"/>
        <v>7.3726925999999639E-4</v>
      </c>
      <c r="N38" s="162">
        <f t="shared" si="6"/>
        <v>8.2609672019286595E-2</v>
      </c>
      <c r="O38" s="174">
        <f t="shared" si="7"/>
        <v>6.2721499999999986E-2</v>
      </c>
      <c r="P38" s="162">
        <f t="shared" si="8"/>
        <v>7.7210905925432033E-2</v>
      </c>
      <c r="Q38" s="163">
        <f t="shared" si="9"/>
        <v>5.8068016989058405E-2</v>
      </c>
      <c r="R38" s="163">
        <f t="shared" si="10"/>
        <v>1.1464173979067582E-3</v>
      </c>
      <c r="S38" s="162">
        <f t="shared" si="11"/>
        <v>3.4392521937202745E-3</v>
      </c>
      <c r="T38" s="174">
        <f t="shared" si="12"/>
        <v>8.3894999999999994E-3</v>
      </c>
      <c r="U38" s="163">
        <f t="shared" si="14"/>
        <v>1.5511685988705476E-2</v>
      </c>
      <c r="V38" s="241">
        <f t="shared" si="13"/>
        <v>0.31023371977410952</v>
      </c>
      <c r="W38" s="242"/>
      <c r="X38" s="6"/>
      <c r="Y38" s="4"/>
      <c r="AI38" s="4"/>
      <c r="AJ38" s="4"/>
      <c r="AK38" s="4"/>
      <c r="AL38" s="4"/>
      <c r="AM38" s="4"/>
      <c r="AN38" s="4"/>
      <c r="AO38" s="4"/>
      <c r="AP38" s="4"/>
      <c r="AQ38" s="4"/>
      <c r="AS38" s="4"/>
      <c r="BA38" s="3"/>
      <c r="BS38" s="4"/>
      <c r="BX38" s="3"/>
      <c r="CE38" s="4"/>
      <c r="CF38" s="4"/>
    </row>
    <row r="39" spans="1:84">
      <c r="A39" s="22" t="s">
        <v>49</v>
      </c>
      <c r="B39" s="55">
        <v>0.04</v>
      </c>
      <c r="C39" s="55">
        <v>1.0825</v>
      </c>
      <c r="D39" s="55">
        <v>0</v>
      </c>
      <c r="E39" s="174"/>
      <c r="F39" s="176">
        <f t="shared" si="0"/>
        <v>6.7600496984861022E-2</v>
      </c>
      <c r="G39" s="85">
        <f>$B39*Cover!$C22*Cover!$D22</f>
        <v>1.6896000000000001E-2</v>
      </c>
      <c r="H39" s="177">
        <f t="shared" si="1"/>
        <v>2.6643839061791564E-2</v>
      </c>
      <c r="I39" s="177">
        <f t="shared" si="2"/>
        <v>1.0140074547729153E-2</v>
      </c>
      <c r="J39" s="177">
        <f t="shared" si="3"/>
        <v>3.3800248492430515E-3</v>
      </c>
      <c r="K39" s="178">
        <f t="shared" si="4"/>
        <v>1.0540558526097253E-2</v>
      </c>
      <c r="L39" s="174"/>
      <c r="M39" s="179">
        <f t="shared" si="5"/>
        <v>7.1956684799999893E-4</v>
      </c>
      <c r="N39" s="162">
        <f t="shared" si="6"/>
        <v>1.9249559900489929E-2</v>
      </c>
      <c r="O39" s="174">
        <f t="shared" si="7"/>
        <v>1.2672000000000001E-2</v>
      </c>
      <c r="P39" s="162">
        <f t="shared" si="8"/>
        <v>1.6848347067310997E-2</v>
      </c>
      <c r="Q39" s="163">
        <f t="shared" si="9"/>
        <v>1.2820444757345381E-2</v>
      </c>
      <c r="R39" s="163">
        <f t="shared" si="10"/>
        <v>2.6643839061791564E-4</v>
      </c>
      <c r="S39" s="162">
        <f t="shared" si="11"/>
        <v>7.9931517185374693E-4</v>
      </c>
      <c r="T39" s="174">
        <f t="shared" si="12"/>
        <v>8.4480000000000015E-4</v>
      </c>
      <c r="U39" s="163">
        <f t="shared" si="14"/>
        <v>3.3800248492430515E-3</v>
      </c>
      <c r="V39" s="241">
        <f t="shared" si="13"/>
        <v>6.7600496984861022E-2</v>
      </c>
      <c r="W39" s="242"/>
      <c r="X39" s="6"/>
      <c r="Y39" s="4"/>
      <c r="AI39" s="4"/>
      <c r="AJ39" s="4"/>
      <c r="AK39" s="4"/>
      <c r="AL39" s="4"/>
      <c r="AM39" s="4"/>
      <c r="AN39" s="4"/>
      <c r="AO39" s="4"/>
      <c r="AP39" s="4"/>
      <c r="AQ39" s="4"/>
      <c r="AS39" s="4"/>
      <c r="BA39" s="3"/>
      <c r="BS39" s="4"/>
      <c r="BX39" s="3"/>
      <c r="CE39" s="4"/>
      <c r="CF39" s="4"/>
    </row>
    <row r="40" spans="1:84">
      <c r="A40" s="22" t="s">
        <v>48</v>
      </c>
      <c r="B40" s="55">
        <v>0.02</v>
      </c>
      <c r="C40" s="55">
        <v>5.4496000000000002</v>
      </c>
      <c r="D40" s="55">
        <v>0</v>
      </c>
      <c r="E40" s="174"/>
      <c r="F40" s="176">
        <f t="shared" si="0"/>
        <v>2.647618215689955E-2</v>
      </c>
      <c r="G40" s="85">
        <f>$B40*Cover!$C23*Cover!$D23</f>
        <v>8.4480000000000006E-3</v>
      </c>
      <c r="H40" s="177">
        <f t="shared" si="1"/>
        <v>8.3667955553035078E-3</v>
      </c>
      <c r="I40" s="177">
        <f t="shared" si="2"/>
        <v>3.9714273235349319E-3</v>
      </c>
      <c r="J40" s="177">
        <f t="shared" si="3"/>
        <v>1.3238091078449775E-3</v>
      </c>
      <c r="K40" s="178">
        <f t="shared" si="4"/>
        <v>4.3661501702161312E-3</v>
      </c>
      <c r="L40" s="174"/>
      <c r="M40" s="179">
        <f t="shared" si="5"/>
        <v>0</v>
      </c>
      <c r="N40" s="162">
        <f t="shared" si="6"/>
        <v>6.0240927998185265E-3</v>
      </c>
      <c r="O40" s="174">
        <f t="shared" si="7"/>
        <v>7.2652800000000007E-3</v>
      </c>
      <c r="P40" s="162">
        <f t="shared" si="8"/>
        <v>6.7152014706254402E-3</v>
      </c>
      <c r="Q40" s="163">
        <f t="shared" si="9"/>
        <v>4.8131269563984639E-3</v>
      </c>
      <c r="R40" s="163">
        <f t="shared" si="10"/>
        <v>8.3667955553035078E-5</v>
      </c>
      <c r="S40" s="162">
        <f t="shared" si="11"/>
        <v>2.5100386665910523E-4</v>
      </c>
      <c r="T40" s="174">
        <f t="shared" si="12"/>
        <v>0</v>
      </c>
      <c r="U40" s="163">
        <f t="shared" si="14"/>
        <v>1.3238091078449775E-3</v>
      </c>
      <c r="V40" s="241">
        <f t="shared" si="13"/>
        <v>2.6476182156899553E-2</v>
      </c>
      <c r="W40" s="242"/>
      <c r="X40" s="6"/>
      <c r="Y40" s="4"/>
      <c r="AI40" s="4"/>
      <c r="AJ40" s="4"/>
      <c r="AK40" s="4"/>
      <c r="AL40" s="4"/>
      <c r="AM40" s="4"/>
      <c r="AN40" s="4"/>
      <c r="AO40" s="4"/>
      <c r="AP40" s="4"/>
      <c r="AQ40" s="4"/>
      <c r="AS40" s="4"/>
      <c r="BA40" s="3"/>
      <c r="BS40" s="4"/>
      <c r="BX40" s="3"/>
      <c r="CE40" s="4"/>
      <c r="CF40" s="4"/>
    </row>
    <row r="41" spans="1:84">
      <c r="A41" s="22" t="s">
        <v>47</v>
      </c>
      <c r="B41" s="55">
        <v>0.14799999999999999</v>
      </c>
      <c r="C41" s="55">
        <v>2.3027000000000002</v>
      </c>
      <c r="D41" s="55">
        <v>-1.4805E-2</v>
      </c>
      <c r="E41" s="174"/>
      <c r="F41" s="176">
        <f t="shared" si="0"/>
        <v>0.22513027751844167</v>
      </c>
      <c r="G41" s="85">
        <f>$B41*Cover!$C24*Cover!$D24</f>
        <v>6.2603999999999993E-2</v>
      </c>
      <c r="H41" s="177">
        <f t="shared" si="1"/>
        <v>8.1573732953860945E-2</v>
      </c>
      <c r="I41" s="177">
        <f t="shared" si="2"/>
        <v>3.3769541627766249E-2</v>
      </c>
      <c r="J41" s="177">
        <f t="shared" si="3"/>
        <v>1.1256513875922084E-2</v>
      </c>
      <c r="K41" s="178">
        <f t="shared" si="4"/>
        <v>3.592648906089238E-2</v>
      </c>
      <c r="L41" s="174"/>
      <c r="M41" s="179">
        <f t="shared" si="5"/>
        <v>2.2292375245590364E-2</v>
      </c>
      <c r="N41" s="162">
        <f t="shared" si="6"/>
        <v>6.2755510903984707E-2</v>
      </c>
      <c r="O41" s="174">
        <f t="shared" si="7"/>
        <v>2.9186999999999994E-2</v>
      </c>
      <c r="P41" s="162">
        <f t="shared" si="8"/>
        <v>6.7936069011865413E-2</v>
      </c>
      <c r="Q41" s="163">
        <f t="shared" si="9"/>
        <v>4.197585916292465E-2</v>
      </c>
      <c r="R41" s="163">
        <f t="shared" si="10"/>
        <v>8.1573732953860948E-4</v>
      </c>
      <c r="S41" s="162">
        <f t="shared" si="11"/>
        <v>2.4472119886158284E-3</v>
      </c>
      <c r="T41" s="174">
        <f t="shared" si="12"/>
        <v>1.2689999999999999E-3</v>
      </c>
      <c r="U41" s="163">
        <f t="shared" si="14"/>
        <v>1.1256513875922084E-2</v>
      </c>
      <c r="V41" s="241">
        <f t="shared" si="13"/>
        <v>0.22513027751844161</v>
      </c>
      <c r="W41" s="242"/>
      <c r="X41" s="6"/>
      <c r="Y41" s="4"/>
      <c r="AI41" s="4"/>
      <c r="AJ41" s="4"/>
      <c r="AK41" s="4"/>
      <c r="AL41" s="4"/>
      <c r="AM41" s="4"/>
      <c r="AN41" s="4"/>
      <c r="AO41" s="4"/>
      <c r="AP41" s="4"/>
      <c r="AQ41" s="4"/>
      <c r="AS41" s="4"/>
      <c r="BA41" s="3"/>
      <c r="BS41" s="4"/>
      <c r="BX41" s="3"/>
      <c r="CE41" s="4"/>
      <c r="CF41" s="4"/>
    </row>
    <row r="42" spans="1:84">
      <c r="A42" s="22" t="s">
        <v>46</v>
      </c>
      <c r="B42" s="55">
        <v>6.6109999999999998</v>
      </c>
      <c r="C42" s="55">
        <v>16.906400000000001</v>
      </c>
      <c r="D42" s="55">
        <v>-2.3099999999999453E-3</v>
      </c>
      <c r="E42" s="174"/>
      <c r="F42" s="176">
        <f t="shared" si="0"/>
        <v>2.5732046153846158</v>
      </c>
      <c r="G42" s="85">
        <f>$B42*Cover!$C25*Cover!$D25</f>
        <v>0.72721000000000002</v>
      </c>
      <c r="H42" s="177">
        <f t="shared" si="1"/>
        <v>0.72721000000000002</v>
      </c>
      <c r="I42" s="177">
        <f t="shared" si="2"/>
        <v>0.38598069230769233</v>
      </c>
      <c r="J42" s="177">
        <f t="shared" si="3"/>
        <v>0.1286602307692308</v>
      </c>
      <c r="K42" s="178">
        <f t="shared" si="4"/>
        <v>0.60414369230769238</v>
      </c>
      <c r="L42" s="174"/>
      <c r="M42" s="179">
        <f t="shared" si="5"/>
        <v>0.33578662492574823</v>
      </c>
      <c r="N42" s="162">
        <f t="shared" si="6"/>
        <v>0.40723759999999998</v>
      </c>
      <c r="O42" s="174">
        <f t="shared" si="7"/>
        <v>0.154</v>
      </c>
      <c r="P42" s="162">
        <f t="shared" si="8"/>
        <v>0.86055014138194419</v>
      </c>
      <c r="Q42" s="163">
        <f t="shared" si="9"/>
        <v>0.57549161830769235</v>
      </c>
      <c r="R42" s="163">
        <f t="shared" si="10"/>
        <v>7.2721000000000001E-3</v>
      </c>
      <c r="S42" s="162">
        <f t="shared" si="11"/>
        <v>2.18163E-2</v>
      </c>
      <c r="T42" s="174">
        <f t="shared" si="12"/>
        <v>8.4699999999999998E-2</v>
      </c>
      <c r="U42" s="163">
        <f t="shared" si="14"/>
        <v>0.1286602307692308</v>
      </c>
      <c r="V42" s="241">
        <f t="shared" si="13"/>
        <v>2.5732046153846149</v>
      </c>
      <c r="W42" s="242"/>
      <c r="X42" s="6"/>
      <c r="Y42" s="4"/>
      <c r="AI42" s="4"/>
      <c r="AJ42" s="4"/>
      <c r="AK42" s="4"/>
      <c r="AL42" s="4"/>
      <c r="AM42" s="4"/>
      <c r="AN42" s="4"/>
      <c r="AO42" s="4"/>
      <c r="AP42" s="4"/>
      <c r="AQ42" s="4"/>
      <c r="AS42" s="4"/>
      <c r="BA42" s="3"/>
      <c r="BS42" s="4"/>
      <c r="BX42" s="3"/>
      <c r="CE42" s="4"/>
      <c r="CF42" s="4"/>
    </row>
    <row r="43" spans="1:84">
      <c r="A43" s="22" t="s">
        <v>45</v>
      </c>
      <c r="B43" s="55">
        <v>0</v>
      </c>
      <c r="C43" s="55">
        <v>0</v>
      </c>
      <c r="D43" s="55">
        <v>0</v>
      </c>
      <c r="E43" s="174"/>
      <c r="F43" s="176">
        <f t="shared" si="0"/>
        <v>0</v>
      </c>
      <c r="G43" s="85">
        <f>$B43*Cover!$C26*Cover!$D26</f>
        <v>0</v>
      </c>
      <c r="H43" s="177">
        <f t="shared" si="1"/>
        <v>0</v>
      </c>
      <c r="I43" s="177">
        <f t="shared" si="2"/>
        <v>0</v>
      </c>
      <c r="J43" s="177">
        <f t="shared" si="3"/>
        <v>0</v>
      </c>
      <c r="K43" s="178">
        <f t="shared" si="4"/>
        <v>0</v>
      </c>
      <c r="L43" s="174"/>
      <c r="M43" s="179">
        <f t="shared" si="5"/>
        <v>0</v>
      </c>
      <c r="N43" s="162">
        <f t="shared" si="6"/>
        <v>0</v>
      </c>
      <c r="O43" s="174">
        <f t="shared" si="7"/>
        <v>0</v>
      </c>
      <c r="P43" s="162">
        <f t="shared" si="8"/>
        <v>0</v>
      </c>
      <c r="Q43" s="163">
        <f t="shared" si="9"/>
        <v>0</v>
      </c>
      <c r="R43" s="163">
        <f t="shared" si="10"/>
        <v>0</v>
      </c>
      <c r="S43" s="162">
        <f t="shared" si="11"/>
        <v>0</v>
      </c>
      <c r="T43" s="174">
        <f t="shared" si="12"/>
        <v>0</v>
      </c>
      <c r="U43" s="163">
        <f t="shared" si="14"/>
        <v>0</v>
      </c>
      <c r="V43" s="241">
        <f t="shared" si="13"/>
        <v>0</v>
      </c>
      <c r="W43" s="242"/>
      <c r="X43" s="6"/>
      <c r="Y43" s="4"/>
      <c r="AI43" s="4"/>
      <c r="AJ43" s="4"/>
      <c r="AK43" s="4"/>
      <c r="AL43" s="4"/>
      <c r="AM43" s="4"/>
      <c r="AN43" s="4"/>
      <c r="AO43" s="4"/>
      <c r="AP43" s="4"/>
      <c r="AQ43" s="4"/>
      <c r="AS43" s="4"/>
      <c r="BA43" s="3"/>
      <c r="BS43" s="4"/>
      <c r="BX43" s="3"/>
      <c r="CE43" s="4"/>
      <c r="CF43" s="4"/>
    </row>
    <row r="44" spans="1:84">
      <c r="A44" s="22" t="s">
        <v>44</v>
      </c>
      <c r="B44" s="55">
        <v>0.46899999999999997</v>
      </c>
      <c r="C44" s="55">
        <v>13.1555</v>
      </c>
      <c r="D44" s="55">
        <v>-0.68581479999999995</v>
      </c>
      <c r="E44" s="174"/>
      <c r="F44" s="176">
        <f t="shared" si="0"/>
        <v>0.12631151627906978</v>
      </c>
      <c r="G44" s="85">
        <f>$B44*Cover!$C27*Cover!$D27</f>
        <v>4.3335599999999995E-2</v>
      </c>
      <c r="H44" s="177">
        <f t="shared" si="1"/>
        <v>2.8890400000000004E-2</v>
      </c>
      <c r="I44" s="177">
        <f t="shared" si="2"/>
        <v>1.8946727441860465E-2</v>
      </c>
      <c r="J44" s="177">
        <f t="shared" si="3"/>
        <v>6.3155758139534892E-3</v>
      </c>
      <c r="K44" s="178">
        <f t="shared" si="4"/>
        <v>2.8823213023255814E-2</v>
      </c>
      <c r="L44" s="174"/>
      <c r="M44" s="179">
        <f t="shared" si="5"/>
        <v>0.31875081038565994</v>
      </c>
      <c r="N44" s="162">
        <f t="shared" si="6"/>
        <v>0.33261197721021191</v>
      </c>
      <c r="O44" s="174">
        <f t="shared" si="7"/>
        <v>2.6338132319391631E-2</v>
      </c>
      <c r="P44" s="162">
        <f t="shared" si="8"/>
        <v>8.8200218867992369E-2</v>
      </c>
      <c r="Q44" s="163">
        <f t="shared" si="9"/>
        <v>3.9909601681860467E-2</v>
      </c>
      <c r="R44" s="163">
        <f t="shared" si="10"/>
        <v>0</v>
      </c>
      <c r="S44" s="162">
        <f t="shared" si="11"/>
        <v>0</v>
      </c>
      <c r="T44" s="174">
        <f t="shared" si="12"/>
        <v>0</v>
      </c>
      <c r="U44" s="163">
        <f t="shared" si="14"/>
        <v>6.3155758139534892E-3</v>
      </c>
      <c r="V44" s="241">
        <f t="shared" si="13"/>
        <v>0.12631151627906978</v>
      </c>
      <c r="W44" s="242"/>
      <c r="X44" s="6"/>
      <c r="Y44" s="4"/>
      <c r="AI44" s="4"/>
      <c r="AJ44" s="4"/>
      <c r="AK44" s="4"/>
      <c r="AL44" s="4"/>
      <c r="AM44" s="4"/>
      <c r="AN44" s="4"/>
      <c r="AO44" s="4"/>
      <c r="AP44" s="4"/>
      <c r="AQ44" s="4"/>
      <c r="AS44" s="4"/>
      <c r="BA44" s="3"/>
      <c r="BS44" s="4"/>
      <c r="BX44" s="3"/>
      <c r="CE44" s="4"/>
      <c r="CF44" s="4"/>
    </row>
    <row r="45" spans="1:84">
      <c r="A45" s="22" t="s">
        <v>43</v>
      </c>
      <c r="B45" s="55">
        <v>0.23200000000000001</v>
      </c>
      <c r="C45" s="55">
        <v>1.5417000000000001</v>
      </c>
      <c r="D45" s="55">
        <v>2.3688000000000001E-2</v>
      </c>
      <c r="E45" s="174"/>
      <c r="F45" s="176">
        <f t="shared" si="0"/>
        <v>0.33777041860465112</v>
      </c>
      <c r="G45" s="85">
        <f>$B45*Cover!$C28*Cover!$D28</f>
        <v>9.8136000000000001E-2</v>
      </c>
      <c r="H45" s="177">
        <f t="shared" si="1"/>
        <v>9.8136000000000001E-2</v>
      </c>
      <c r="I45" s="177">
        <f t="shared" si="2"/>
        <v>5.0665562790697664E-2</v>
      </c>
      <c r="J45" s="177">
        <f t="shared" si="3"/>
        <v>1.6888520930232558E-2</v>
      </c>
      <c r="K45" s="178">
        <f t="shared" si="4"/>
        <v>7.3944334883720916E-2</v>
      </c>
      <c r="L45" s="174"/>
      <c r="M45" s="179">
        <f t="shared" si="5"/>
        <v>5.5849992636144647E-3</v>
      </c>
      <c r="N45" s="162">
        <f t="shared" si="6"/>
        <v>5.4956159999999997E-2</v>
      </c>
      <c r="O45" s="174">
        <f t="shared" si="7"/>
        <v>4.7376000000000001E-2</v>
      </c>
      <c r="P45" s="162">
        <f t="shared" si="8"/>
        <v>0.10403549402010646</v>
      </c>
      <c r="Q45" s="163">
        <f t="shared" si="9"/>
        <v>8.0165244390697665E-2</v>
      </c>
      <c r="R45" s="163">
        <f t="shared" si="10"/>
        <v>0</v>
      </c>
      <c r="S45" s="162">
        <f t="shared" si="11"/>
        <v>0</v>
      </c>
      <c r="T45" s="174">
        <f t="shared" si="12"/>
        <v>5.0759999999999998E-3</v>
      </c>
      <c r="U45" s="163">
        <f t="shared" si="14"/>
        <v>1.6888520930232558E-2</v>
      </c>
      <c r="V45" s="241">
        <f t="shared" si="13"/>
        <v>0.33777041860465118</v>
      </c>
      <c r="W45" s="242"/>
      <c r="X45" s="6"/>
      <c r="Y45" s="4"/>
      <c r="AI45" s="4"/>
      <c r="AJ45" s="4"/>
      <c r="AK45" s="4"/>
      <c r="AL45" s="4"/>
      <c r="AM45" s="4"/>
      <c r="AN45" s="4"/>
      <c r="AO45" s="4"/>
      <c r="AP45" s="4"/>
      <c r="AQ45" s="4"/>
      <c r="AS45" s="4"/>
      <c r="BA45" s="3"/>
      <c r="BS45" s="4"/>
      <c r="BX45" s="3"/>
      <c r="CE45" s="4"/>
      <c r="CF45" s="4"/>
    </row>
    <row r="46" spans="1:84">
      <c r="A46" s="22" t="s">
        <v>42</v>
      </c>
      <c r="B46" s="55">
        <v>5.6000000000000001E-2</v>
      </c>
      <c r="C46" s="55">
        <v>1.7906</v>
      </c>
      <c r="D46" s="55">
        <v>-8.5500000000000038E-3</v>
      </c>
      <c r="E46" s="174"/>
      <c r="F46" s="176">
        <f t="shared" si="0"/>
        <v>0.18558139534883722</v>
      </c>
      <c r="G46" s="85">
        <f>$B46*Cover!$C29*Cover!$D29</f>
        <v>3.1919999999999997E-2</v>
      </c>
      <c r="H46" s="177">
        <f t="shared" si="1"/>
        <v>7.980000000000001E-2</v>
      </c>
      <c r="I46" s="177">
        <f t="shared" si="2"/>
        <v>2.7837209302325583E-2</v>
      </c>
      <c r="J46" s="177">
        <f t="shared" si="3"/>
        <v>9.279069767441861E-3</v>
      </c>
      <c r="K46" s="178">
        <f t="shared" si="4"/>
        <v>3.6745116279069769E-2</v>
      </c>
      <c r="L46" s="174"/>
      <c r="M46" s="179">
        <f t="shared" si="5"/>
        <v>3.0692448000000001E-2</v>
      </c>
      <c r="N46" s="162">
        <f t="shared" si="6"/>
        <v>4.4687999999999999E-2</v>
      </c>
      <c r="O46" s="174">
        <f t="shared" si="7"/>
        <v>0</v>
      </c>
      <c r="P46" s="162">
        <f t="shared" si="8"/>
        <v>5.7646788279069772E-2</v>
      </c>
      <c r="Q46" s="163">
        <f t="shared" si="9"/>
        <v>5.1825089302325593E-2</v>
      </c>
      <c r="R46" s="163">
        <f t="shared" si="10"/>
        <v>0</v>
      </c>
      <c r="S46" s="162">
        <f t="shared" si="11"/>
        <v>0</v>
      </c>
      <c r="T46" s="174">
        <f t="shared" si="12"/>
        <v>0</v>
      </c>
      <c r="U46" s="163">
        <f t="shared" si="14"/>
        <v>9.279069767441861E-3</v>
      </c>
      <c r="V46" s="241">
        <f t="shared" si="13"/>
        <v>0.18558139534883722</v>
      </c>
      <c r="W46" s="242"/>
      <c r="X46" s="6"/>
      <c r="Y46" s="4"/>
      <c r="AI46" s="4"/>
      <c r="AJ46" s="4"/>
      <c r="AK46" s="4"/>
      <c r="AL46" s="4"/>
      <c r="AM46" s="4"/>
      <c r="AN46" s="4"/>
      <c r="AO46" s="4"/>
      <c r="AP46" s="4"/>
      <c r="AQ46" s="4"/>
      <c r="AS46" s="4"/>
      <c r="BA46" s="3"/>
      <c r="BS46" s="4"/>
      <c r="BX46" s="3"/>
      <c r="CE46" s="4"/>
      <c r="CF46" s="4"/>
    </row>
    <row r="47" spans="1:84">
      <c r="A47" s="22" t="s">
        <v>41</v>
      </c>
      <c r="B47" s="55">
        <v>3.44</v>
      </c>
      <c r="C47" s="55">
        <v>0.59489999999999998</v>
      </c>
      <c r="D47" s="55">
        <v>-0.17724049405531211</v>
      </c>
      <c r="E47" s="174"/>
      <c r="F47" s="176">
        <f t="shared" si="0"/>
        <v>9.0013106692696798</v>
      </c>
      <c r="G47" s="85">
        <f>$B47*Cover!$C30*Cover!$D30</f>
        <v>1.645696</v>
      </c>
      <c r="H47" s="177">
        <f t="shared" si="1"/>
        <v>3.7558923349793565</v>
      </c>
      <c r="I47" s="177">
        <f t="shared" si="2"/>
        <v>1.350196600390452</v>
      </c>
      <c r="J47" s="177">
        <f t="shared" si="3"/>
        <v>0.45006553346348399</v>
      </c>
      <c r="K47" s="178">
        <f t="shared" si="4"/>
        <v>1.7994602004363873</v>
      </c>
      <c r="L47" s="174"/>
      <c r="M47" s="179">
        <f t="shared" si="5"/>
        <v>0.29949980557636618</v>
      </c>
      <c r="N47" s="162">
        <f>H47*N21</f>
        <v>2.1032997075884392</v>
      </c>
      <c r="O47" s="174">
        <f>(G47-D47)*(J21)+(G47-D47)*(I21*T21)</f>
        <v>1.0693307243394956</v>
      </c>
      <c r="P47" s="162">
        <f t="shared" si="8"/>
        <v>2.7183274142498068</v>
      </c>
      <c r="Q47" s="163">
        <f t="shared" si="9"/>
        <v>2.4792178362852466</v>
      </c>
      <c r="R47" s="163">
        <f t="shared" si="10"/>
        <v>0</v>
      </c>
      <c r="S47" s="162">
        <f t="shared" si="11"/>
        <v>0</v>
      </c>
      <c r="T47" s="174">
        <f t="shared" si="12"/>
        <v>9.5861315635667271E-2</v>
      </c>
      <c r="U47" s="163">
        <f t="shared" si="14"/>
        <v>0.45006553346348399</v>
      </c>
      <c r="V47" s="241">
        <f t="shared" si="13"/>
        <v>9.0383618430831927</v>
      </c>
      <c r="W47" s="242"/>
      <c r="X47" s="6"/>
      <c r="Y47" s="4"/>
      <c r="AI47" s="4"/>
      <c r="AJ47" s="4"/>
      <c r="AK47" s="4"/>
      <c r="AL47" s="4"/>
      <c r="AM47" s="4"/>
      <c r="AN47" s="4"/>
      <c r="AO47" s="4"/>
      <c r="AP47" s="4"/>
      <c r="AQ47" s="4"/>
      <c r="AS47" s="4"/>
      <c r="BA47" s="3"/>
      <c r="BS47" s="4"/>
      <c r="BX47" s="3"/>
      <c r="CE47" s="4"/>
      <c r="CF47" s="4"/>
    </row>
    <row r="48" spans="1:84">
      <c r="A48" s="22" t="s">
        <v>40</v>
      </c>
      <c r="B48" s="55">
        <v>9.4E-2</v>
      </c>
      <c r="C48" s="55">
        <v>1.7966</v>
      </c>
      <c r="D48" s="55">
        <v>8.7287571428571464E-3</v>
      </c>
      <c r="E48" s="174"/>
      <c r="F48" s="176">
        <f t="shared" si="0"/>
        <v>0.14132329572649574</v>
      </c>
      <c r="G48" s="85">
        <f>$B48*Cover!$C31*Cover!$D31</f>
        <v>4.2525600000000004E-2</v>
      </c>
      <c r="H48" s="177">
        <f t="shared" si="1"/>
        <v>5.1975733333333343E-2</v>
      </c>
      <c r="I48" s="177">
        <f t="shared" si="2"/>
        <v>2.1198494358974359E-2</v>
      </c>
      <c r="J48" s="177">
        <f t="shared" si="3"/>
        <v>7.0661647863247872E-3</v>
      </c>
      <c r="K48" s="178">
        <f t="shared" si="4"/>
        <v>1.8557303247863248E-2</v>
      </c>
      <c r="L48" s="174"/>
      <c r="M48" s="179">
        <f t="shared" si="5"/>
        <v>4.6267505257866683E-3</v>
      </c>
      <c r="N48" s="162">
        <f>H48*N22+(G48-D48)*(I22*T22)</f>
        <v>5.6083755120672908E-2</v>
      </c>
      <c r="O48" s="174">
        <f>(G48-D48)*(J22)</f>
        <v>1.6093734693877551E-3</v>
      </c>
      <c r="P48" s="162">
        <f t="shared" si="8"/>
        <v>3.1855816293104362E-2</v>
      </c>
      <c r="Q48" s="163">
        <f t="shared" si="9"/>
        <v>2.9743304918974353E-2</v>
      </c>
      <c r="R48" s="163">
        <f t="shared" si="10"/>
        <v>0</v>
      </c>
      <c r="S48" s="162">
        <f t="shared" si="11"/>
        <v>0</v>
      </c>
      <c r="T48" s="174">
        <f t="shared" si="12"/>
        <v>1.6093734693877551E-3</v>
      </c>
      <c r="U48" s="163">
        <f t="shared" si="14"/>
        <v>7.0661647863247872E-3</v>
      </c>
      <c r="V48" s="241">
        <f t="shared" si="13"/>
        <v>0.14132329572649574</v>
      </c>
      <c r="W48" s="242"/>
      <c r="X48" s="6"/>
      <c r="Y48" s="4"/>
      <c r="AI48" s="4"/>
      <c r="AJ48" s="4"/>
      <c r="AK48" s="4"/>
      <c r="AL48" s="4"/>
      <c r="AM48" s="4"/>
      <c r="AN48" s="4"/>
      <c r="AO48" s="4"/>
      <c r="AP48" s="4"/>
      <c r="AQ48" s="4"/>
      <c r="AS48" s="4"/>
      <c r="BA48" s="3"/>
      <c r="BS48" s="4"/>
      <c r="BX48" s="3"/>
      <c r="CE48" s="4"/>
      <c r="CF48" s="4"/>
    </row>
    <row r="49" spans="1:84">
      <c r="A49" s="22" t="s">
        <v>39</v>
      </c>
      <c r="B49" s="55">
        <v>13.422000000000001</v>
      </c>
      <c r="C49" s="55">
        <v>25.9819</v>
      </c>
      <c r="D49" s="55">
        <v>2.421900000000005E-2</v>
      </c>
      <c r="E49" s="174"/>
      <c r="F49" s="176">
        <f t="shared" si="0"/>
        <v>1.8105965860465116</v>
      </c>
      <c r="G49" s="85">
        <f>$B49*Cover!$C32*Cover!$D32</f>
        <v>0.80263560000000012</v>
      </c>
      <c r="H49" s="177">
        <f t="shared" si="1"/>
        <v>0.20065889999999997</v>
      </c>
      <c r="I49" s="177">
        <f t="shared" si="2"/>
        <v>0.27158948790697673</v>
      </c>
      <c r="J49" s="177">
        <f t="shared" si="3"/>
        <v>9.0529829302325587E-2</v>
      </c>
      <c r="K49" s="178">
        <f t="shared" si="4"/>
        <v>0.44518276883720925</v>
      </c>
      <c r="L49" s="174"/>
      <c r="M49" s="179">
        <f t="shared" si="5"/>
        <v>0.32110301385157919</v>
      </c>
      <c r="N49" s="162">
        <f>H49*N23+(G49-D49)*(I23*T23)</f>
        <v>0.11236898399999998</v>
      </c>
      <c r="O49" s="174">
        <f>(G49-D49)*(J23)</f>
        <v>8.5992399999999997E-2</v>
      </c>
      <c r="P49" s="162">
        <f t="shared" si="8"/>
        <v>0.8432798056456301</v>
      </c>
      <c r="Q49" s="163">
        <f t="shared" si="9"/>
        <v>0.33190755324697674</v>
      </c>
      <c r="R49" s="163">
        <f t="shared" si="10"/>
        <v>0</v>
      </c>
      <c r="S49" s="162">
        <f t="shared" si="11"/>
        <v>0</v>
      </c>
      <c r="T49" s="174">
        <f t="shared" si="12"/>
        <v>1.196E-3</v>
      </c>
      <c r="U49" s="163">
        <f t="shared" si="14"/>
        <v>9.0529829302325587E-2</v>
      </c>
      <c r="V49" s="241">
        <f t="shared" si="13"/>
        <v>1.8105965860465114</v>
      </c>
      <c r="W49" s="242"/>
      <c r="X49" s="6"/>
      <c r="Y49" s="4"/>
      <c r="AI49" s="4"/>
      <c r="AJ49" s="4"/>
      <c r="AK49" s="4"/>
      <c r="AL49" s="4"/>
      <c r="AM49" s="4"/>
      <c r="AN49" s="4"/>
      <c r="AO49" s="4"/>
      <c r="AP49" s="4"/>
      <c r="AQ49" s="4"/>
      <c r="AS49" s="4"/>
      <c r="BA49" s="3"/>
      <c r="BS49" s="4"/>
      <c r="BX49" s="3"/>
      <c r="CE49" s="4"/>
      <c r="CF49" s="4"/>
    </row>
    <row r="50" spans="1:84">
      <c r="A50" s="22" t="s">
        <v>38</v>
      </c>
      <c r="B50" s="55">
        <v>3.6320000000000001</v>
      </c>
      <c r="C50" s="55">
        <v>7.0218999999999996</v>
      </c>
      <c r="D50" s="55">
        <v>7.267499999999984E-3</v>
      </c>
      <c r="E50" s="174"/>
      <c r="F50" s="176">
        <f t="shared" si="0"/>
        <v>1.8054418604651166</v>
      </c>
      <c r="G50" s="85">
        <f>$B50*Cover!$C33*Cover!$D33</f>
        <v>0.31053600000000003</v>
      </c>
      <c r="H50" s="177">
        <f t="shared" si="1"/>
        <v>0.77634000000000014</v>
      </c>
      <c r="I50" s="177">
        <f t="shared" si="2"/>
        <v>0.27081627906976746</v>
      </c>
      <c r="J50" s="177">
        <f t="shared" si="3"/>
        <v>9.0272093023255839E-2</v>
      </c>
      <c r="K50" s="178">
        <f t="shared" si="4"/>
        <v>0.35747748837209309</v>
      </c>
      <c r="L50" s="174"/>
      <c r="M50" s="179">
        <f t="shared" si="5"/>
        <v>0.14939382134536883</v>
      </c>
      <c r="N50" s="162">
        <f>H50*N24+(G50-D50)*(I24*T24)</f>
        <v>0</v>
      </c>
      <c r="O50" s="174">
        <f>(G50-D50)*(J24)</f>
        <v>1.1970000000000001E-2</v>
      </c>
      <c r="P50" s="162">
        <f t="shared" si="8"/>
        <v>0.60760396302672426</v>
      </c>
      <c r="Q50" s="163">
        <f t="shared" si="9"/>
        <v>0.93893448306976757</v>
      </c>
      <c r="R50" s="163">
        <f t="shared" si="10"/>
        <v>0</v>
      </c>
      <c r="S50" s="162">
        <f t="shared" si="11"/>
        <v>0</v>
      </c>
      <c r="T50" s="174">
        <f t="shared" si="12"/>
        <v>0</v>
      </c>
      <c r="U50" s="163">
        <f t="shared" si="14"/>
        <v>9.0272093023255839E-2</v>
      </c>
      <c r="V50" s="241">
        <f t="shared" si="13"/>
        <v>1.8054418604651166</v>
      </c>
      <c r="W50" s="242"/>
      <c r="X50" s="6"/>
      <c r="Y50" s="4"/>
      <c r="AI50" s="4"/>
      <c r="AJ50" s="4"/>
      <c r="AK50" s="4"/>
      <c r="AL50" s="4"/>
      <c r="AM50" s="4"/>
      <c r="AN50" s="4"/>
      <c r="AO50" s="4"/>
      <c r="AP50" s="4"/>
      <c r="AQ50" s="4"/>
      <c r="AS50" s="4"/>
      <c r="BA50" s="3"/>
      <c r="BS50" s="4"/>
      <c r="BX50" s="3"/>
      <c r="CE50" s="4"/>
      <c r="CF50" s="4"/>
    </row>
    <row r="51" spans="1:84">
      <c r="A51" s="22" t="s">
        <v>37</v>
      </c>
      <c r="B51" s="55">
        <v>1.5738420000000002</v>
      </c>
      <c r="C51" s="55">
        <v>0.69969999999999999</v>
      </c>
      <c r="D51" s="55">
        <v>0</v>
      </c>
      <c r="E51" s="174"/>
      <c r="F51" s="176">
        <f t="shared" si="0"/>
        <v>3.6979307057536541</v>
      </c>
      <c r="G51" s="85">
        <f>$B51*Cover!$C34*Cover!$D34</f>
        <v>0.72239347800000009</v>
      </c>
      <c r="H51" s="177">
        <f t="shared" si="1"/>
        <v>1.6855847820000001</v>
      </c>
      <c r="I51" s="177">
        <f t="shared" si="2"/>
        <v>0.55468960586304805</v>
      </c>
      <c r="J51" s="177">
        <f t="shared" si="3"/>
        <v>0.18489653528768271</v>
      </c>
      <c r="K51" s="178">
        <f t="shared" si="4"/>
        <v>0.55036630460292291</v>
      </c>
      <c r="L51" s="174"/>
      <c r="M51" s="179">
        <f t="shared" si="5"/>
        <v>0</v>
      </c>
      <c r="N51" s="162">
        <f>H51*N25+(G51-D51)*(I25*T25)</f>
        <v>0</v>
      </c>
      <c r="O51" s="174">
        <f>(G51-D51)*(J25)</f>
        <v>0</v>
      </c>
      <c r="P51" s="162">
        <f t="shared" si="8"/>
        <v>0.88647191013372295</v>
      </c>
      <c r="Q51" s="163">
        <f t="shared" si="9"/>
        <v>2.005303869252248</v>
      </c>
      <c r="R51" s="163">
        <f t="shared" si="10"/>
        <v>0.52116677199098516</v>
      </c>
      <c r="S51" s="162">
        <f t="shared" si="11"/>
        <v>0</v>
      </c>
      <c r="T51" s="174">
        <f t="shared" si="12"/>
        <v>0.1000916190890149</v>
      </c>
      <c r="U51" s="163">
        <f t="shared" si="14"/>
        <v>0.18489653528768271</v>
      </c>
      <c r="V51" s="241">
        <f t="shared" si="13"/>
        <v>3.6979307057536537</v>
      </c>
      <c r="W51" s="242"/>
      <c r="X51" s="6"/>
      <c r="Y51" s="4"/>
      <c r="AI51" s="4"/>
      <c r="AJ51" s="4"/>
      <c r="AK51" s="4"/>
      <c r="AL51" s="4"/>
      <c r="AM51" s="4"/>
      <c r="AN51" s="4"/>
      <c r="AO51" s="4"/>
      <c r="AP51" s="4"/>
      <c r="AQ51" s="4"/>
      <c r="AS51" s="4"/>
      <c r="BA51" s="3"/>
      <c r="BS51" s="4"/>
      <c r="BX51" s="3"/>
      <c r="CE51" s="4"/>
      <c r="CF51" s="4"/>
    </row>
    <row r="52" spans="1:84">
      <c r="A52" s="22" t="s">
        <v>36</v>
      </c>
      <c r="B52" s="131">
        <v>107.43499192783025</v>
      </c>
      <c r="C52" s="131">
        <v>28.004874651810585</v>
      </c>
      <c r="D52" s="131">
        <v>0</v>
      </c>
      <c r="E52" s="174"/>
      <c r="F52" s="176">
        <f t="shared" si="0"/>
        <v>32.833659104681331</v>
      </c>
      <c r="G52" s="177">
        <f>$B52*Cover!$C35*Cover!$D35</f>
        <v>12.889954958401185</v>
      </c>
      <c r="H52" s="177">
        <f t="shared" si="1"/>
        <v>0</v>
      </c>
      <c r="I52" s="177">
        <f t="shared" si="2"/>
        <v>13.133463641872533</v>
      </c>
      <c r="J52" s="177">
        <f t="shared" si="3"/>
        <v>6.8102405044076137</v>
      </c>
      <c r="K52" s="178">
        <f t="shared" si="4"/>
        <v>0</v>
      </c>
      <c r="L52" s="174"/>
      <c r="M52" s="179">
        <v>0</v>
      </c>
      <c r="N52" s="162">
        <f>G52</f>
        <v>12.889954958401185</v>
      </c>
      <c r="O52" s="174">
        <v>0</v>
      </c>
      <c r="P52" s="162">
        <v>0</v>
      </c>
      <c r="Q52" s="163">
        <f>I52</f>
        <v>13.133463641872533</v>
      </c>
      <c r="R52" s="163"/>
      <c r="S52" s="162"/>
      <c r="T52" s="174">
        <f t="shared" si="12"/>
        <v>0</v>
      </c>
      <c r="U52" s="163">
        <f t="shared" si="14"/>
        <v>6.8102405044076137</v>
      </c>
      <c r="V52" s="241">
        <f t="shared" si="13"/>
        <v>32.833659104681331</v>
      </c>
      <c r="W52" s="242"/>
      <c r="X52" s="6"/>
      <c r="Y52" s="4"/>
      <c r="AI52" s="4"/>
      <c r="AJ52" s="4"/>
      <c r="AK52" s="4"/>
      <c r="AL52" s="4"/>
      <c r="AM52" s="4"/>
      <c r="AN52" s="4"/>
      <c r="AO52" s="4"/>
      <c r="AP52" s="4"/>
      <c r="AQ52" s="4"/>
      <c r="AS52" s="4"/>
      <c r="BA52" s="3"/>
      <c r="BS52" s="4"/>
      <c r="BX52" s="3"/>
      <c r="CE52" s="4"/>
      <c r="CF52" s="4"/>
    </row>
    <row r="53" spans="1:84">
      <c r="A53" s="22" t="s">
        <v>59</v>
      </c>
      <c r="B53" s="131">
        <v>0</v>
      </c>
      <c r="C53" s="131">
        <v>0</v>
      </c>
      <c r="D53" s="131">
        <v>0</v>
      </c>
      <c r="E53" s="174"/>
      <c r="F53" s="176">
        <f t="shared" si="0"/>
        <v>0</v>
      </c>
      <c r="G53" s="177">
        <f>$B53*Cover!$C36*Cover!$D36</f>
        <v>0</v>
      </c>
      <c r="H53" s="177">
        <f t="shared" si="1"/>
        <v>0</v>
      </c>
      <c r="I53" s="177">
        <f t="shared" si="2"/>
        <v>0</v>
      </c>
      <c r="J53" s="177">
        <f t="shared" si="3"/>
        <v>0</v>
      </c>
      <c r="K53" s="178">
        <f t="shared" si="4"/>
        <v>0</v>
      </c>
      <c r="L53" s="174"/>
      <c r="M53" s="179">
        <v>0</v>
      </c>
      <c r="N53" s="162">
        <f>G53</f>
        <v>0</v>
      </c>
      <c r="O53" s="174">
        <v>0</v>
      </c>
      <c r="P53" s="162">
        <v>0</v>
      </c>
      <c r="Q53" s="163">
        <f>I53</f>
        <v>0</v>
      </c>
      <c r="R53" s="163">
        <f>H53*O27+(G53-D53)*L27</f>
        <v>0</v>
      </c>
      <c r="S53" s="162"/>
      <c r="T53" s="174">
        <f t="shared" si="12"/>
        <v>0</v>
      </c>
      <c r="U53" s="163">
        <f t="shared" ref="U53" si="15">J53</f>
        <v>0</v>
      </c>
      <c r="V53" s="241">
        <f t="shared" si="13"/>
        <v>0</v>
      </c>
      <c r="W53" s="242"/>
      <c r="X53" s="6"/>
      <c r="AI53" s="4"/>
      <c r="AJ53" s="4"/>
      <c r="AK53" s="4"/>
      <c r="AL53" s="4"/>
      <c r="AM53" s="4"/>
      <c r="AN53" s="4"/>
      <c r="AO53" s="4"/>
      <c r="AP53" s="4"/>
      <c r="AQ53" s="4"/>
      <c r="AS53" s="4"/>
      <c r="BA53" s="3"/>
      <c r="BS53" s="4"/>
      <c r="BX53" s="3"/>
      <c r="CE53" s="4"/>
      <c r="CF53" s="4"/>
    </row>
    <row r="54" spans="1:84">
      <c r="A54" s="10" t="s">
        <v>0</v>
      </c>
      <c r="B54" s="180">
        <v>63.616841999999998</v>
      </c>
      <c r="C54" s="169"/>
      <c r="D54" s="169">
        <v>1.7057531630875447</v>
      </c>
      <c r="E54" s="174"/>
      <c r="F54" s="184">
        <f>SUM(F33:F52)</f>
        <v>102.46867481225817</v>
      </c>
      <c r="G54" s="182">
        <f>SUM(G33:G51)</f>
        <v>18.073921077999998</v>
      </c>
      <c r="H54" s="182">
        <f>SUM(H33:H51)</f>
        <v>26.785520043738735</v>
      </c>
      <c r="I54" s="182">
        <f>SUM(I33:I51)</f>
        <v>10.445252356136532</v>
      </c>
      <c r="J54" s="182">
        <f>SUM(J33:J51)</f>
        <v>3.4817507853788432</v>
      </c>
      <c r="K54" s="183">
        <f>SUM(K33:K51)</f>
        <v>10.84857144432276</v>
      </c>
      <c r="L54" s="174"/>
      <c r="M54" s="165">
        <f t="shared" ref="M54:U54" si="16">SUM(M33:M52)</f>
        <v>4.0353395739718216</v>
      </c>
      <c r="N54" s="181">
        <f t="shared" si="16"/>
        <v>30.431794819208264</v>
      </c>
      <c r="O54" s="181">
        <f t="shared" si="16"/>
        <v>5.5711406101282774</v>
      </c>
      <c r="P54" s="181">
        <f t="shared" ref="P54" si="17">SUM(P33:P52)</f>
        <v>18.43253535039711</v>
      </c>
      <c r="Q54" s="181">
        <f t="shared" si="16"/>
        <v>28.983470748160215</v>
      </c>
      <c r="R54" s="181">
        <f t="shared" si="16"/>
        <v>0.72224919092524553</v>
      </c>
      <c r="S54" s="181">
        <f t="shared" si="16"/>
        <v>0.60934472221270908</v>
      </c>
      <c r="T54" s="181">
        <f t="shared" si="16"/>
        <v>1.69702590819407</v>
      </c>
      <c r="U54" s="181">
        <f t="shared" si="16"/>
        <v>10.291991289786457</v>
      </c>
      <c r="V54" s="280">
        <f>SUM(V33:W53)</f>
        <v>102.48064537607171</v>
      </c>
      <c r="W54" s="281"/>
      <c r="AI54" s="4"/>
      <c r="AJ54" s="4"/>
      <c r="AK54" s="4"/>
      <c r="AL54" s="4"/>
      <c r="AM54" s="4"/>
      <c r="AN54" s="4"/>
      <c r="AO54" s="4"/>
      <c r="AP54" s="4"/>
      <c r="AQ54" s="4"/>
      <c r="AS54" s="4"/>
      <c r="BA54" s="3"/>
      <c r="BS54" s="4"/>
      <c r="BX54" s="3"/>
      <c r="CE54" s="4"/>
      <c r="CF54" s="4"/>
    </row>
    <row r="55" spans="1:84" ht="15.75">
      <c r="A55" s="134"/>
      <c r="D55" s="69" t="str">
        <f>D1</f>
        <v>Central Asia</v>
      </c>
      <c r="E55" s="69"/>
      <c r="F55" s="69"/>
      <c r="G55" s="69" t="s">
        <v>127</v>
      </c>
      <c r="H55" s="69"/>
      <c r="I55" s="7"/>
      <c r="J55" s="7"/>
      <c r="AE55" s="4"/>
      <c r="AF55" s="4"/>
      <c r="AG55" s="4"/>
      <c r="AH55" s="4"/>
      <c r="AI55" s="4"/>
      <c r="AJ55" s="4"/>
      <c r="AK55" s="4"/>
      <c r="AL55" s="4"/>
      <c r="AM55" s="4"/>
      <c r="AO55" s="4"/>
      <c r="AW55" s="3"/>
      <c r="BO55" s="4"/>
      <c r="BT55" s="3"/>
      <c r="CA55" s="4"/>
      <c r="CB55" s="4"/>
    </row>
    <row r="56" spans="1:84" ht="6" customHeight="1">
      <c r="O56" s="3"/>
      <c r="BB56" s="3"/>
    </row>
    <row r="57" spans="1:84" s="8" customFormat="1" ht="24.75" customHeight="1">
      <c r="A57" s="46" t="s">
        <v>33</v>
      </c>
      <c r="B57" s="45"/>
      <c r="C57" s="44"/>
      <c r="D57" s="43"/>
      <c r="E57" s="291" t="s">
        <v>154</v>
      </c>
      <c r="F57" s="292"/>
      <c r="G57" s="293"/>
      <c r="H57" s="43"/>
      <c r="I57" s="42"/>
      <c r="J57" s="42"/>
      <c r="K57" s="158" t="s">
        <v>32</v>
      </c>
      <c r="L57" s="159"/>
      <c r="M57" s="160"/>
      <c r="N57" s="282" t="s">
        <v>31</v>
      </c>
      <c r="O57" s="283"/>
      <c r="P57" s="283"/>
      <c r="Q57" s="246" t="s">
        <v>30</v>
      </c>
      <c r="R57" s="247"/>
      <c r="S57" s="247"/>
      <c r="T57" s="247"/>
      <c r="U57" s="247"/>
      <c r="V57" s="247"/>
      <c r="W57" s="247"/>
      <c r="X57" s="248"/>
      <c r="Y57" s="42"/>
      <c r="Z57" s="42"/>
      <c r="AA57" s="42"/>
      <c r="BA57" s="41"/>
    </row>
    <row r="58" spans="1:84" ht="36" customHeight="1">
      <c r="A58" s="40"/>
      <c r="B58" s="39" t="s">
        <v>29</v>
      </c>
      <c r="C58" s="38" t="s">
        <v>28</v>
      </c>
      <c r="D58" s="37" t="s">
        <v>27</v>
      </c>
      <c r="E58" s="36" t="s">
        <v>26</v>
      </c>
      <c r="F58" s="35" t="s">
        <v>25</v>
      </c>
      <c r="G58" s="35" t="s">
        <v>24</v>
      </c>
      <c r="H58" s="37" t="s">
        <v>23</v>
      </c>
      <c r="K58" s="36" t="s">
        <v>3</v>
      </c>
      <c r="L58" s="35" t="s">
        <v>22</v>
      </c>
      <c r="M58" s="34" t="s">
        <v>15</v>
      </c>
      <c r="N58" s="33" t="s">
        <v>88</v>
      </c>
      <c r="O58" s="32" t="s">
        <v>19</v>
      </c>
      <c r="P58" s="31" t="s">
        <v>1</v>
      </c>
      <c r="Q58" s="33" t="s">
        <v>18</v>
      </c>
      <c r="R58" s="32" t="s">
        <v>80</v>
      </c>
      <c r="S58" s="32" t="s">
        <v>17</v>
      </c>
      <c r="T58" s="32" t="s">
        <v>88</v>
      </c>
      <c r="U58" s="32" t="s">
        <v>15</v>
      </c>
      <c r="V58" s="32" t="s">
        <v>14</v>
      </c>
      <c r="W58" s="32" t="s">
        <v>81</v>
      </c>
      <c r="X58" s="31" t="s">
        <v>0</v>
      </c>
      <c r="AP58" s="8"/>
      <c r="AQ58" s="8"/>
      <c r="AR58" s="8"/>
      <c r="AU58" s="8"/>
      <c r="AV58" s="8"/>
    </row>
    <row r="59" spans="1:84" ht="11.25" customHeight="1">
      <c r="A59" s="30" t="s">
        <v>13</v>
      </c>
      <c r="B59" s="30" t="s">
        <v>100</v>
      </c>
      <c r="C59" s="80" t="s">
        <v>100</v>
      </c>
      <c r="D59" s="29" t="s">
        <v>92</v>
      </c>
      <c r="E59" s="288" t="s">
        <v>10</v>
      </c>
      <c r="F59" s="289"/>
      <c r="G59" s="290"/>
      <c r="H59" s="28" t="s">
        <v>100</v>
      </c>
      <c r="I59" s="27"/>
      <c r="J59" s="27"/>
      <c r="K59" s="26" t="s">
        <v>10</v>
      </c>
      <c r="L59" s="25"/>
      <c r="M59" s="24"/>
      <c r="N59" s="26" t="s">
        <v>92</v>
      </c>
      <c r="O59" s="25" t="s">
        <v>123</v>
      </c>
      <c r="P59" s="24" t="s">
        <v>123</v>
      </c>
      <c r="Q59" s="243" t="s">
        <v>10</v>
      </c>
      <c r="R59" s="244"/>
      <c r="S59" s="244"/>
      <c r="T59" s="244"/>
      <c r="U59" s="244"/>
      <c r="V59" s="244"/>
      <c r="W59" s="244"/>
      <c r="X59" s="245"/>
      <c r="AP59" s="8"/>
      <c r="AR59" s="8"/>
    </row>
    <row r="60" spans="1:84" ht="11.25" customHeight="1">
      <c r="A60" s="12" t="s">
        <v>9</v>
      </c>
      <c r="B60" s="12" t="s">
        <v>199</v>
      </c>
      <c r="C60" s="14" t="s">
        <v>192</v>
      </c>
      <c r="D60" s="18"/>
      <c r="E60" s="264" t="s">
        <v>191</v>
      </c>
      <c r="F60" s="265"/>
      <c r="G60" s="266"/>
      <c r="H60" s="18"/>
      <c r="K60" s="140"/>
      <c r="L60" s="141"/>
      <c r="M60" s="142"/>
      <c r="N60" s="22"/>
      <c r="P60" s="23"/>
      <c r="Q60" s="258" t="s">
        <v>191</v>
      </c>
      <c r="R60" s="259"/>
      <c r="S60" s="259"/>
      <c r="T60" s="259"/>
      <c r="U60" s="259"/>
      <c r="V60" s="259"/>
      <c r="W60" s="259"/>
      <c r="X60" s="260"/>
      <c r="AP60" s="8"/>
      <c r="AR60" s="8"/>
    </row>
    <row r="61" spans="1:84" ht="15" customHeight="1">
      <c r="A61" s="58" t="s">
        <v>7</v>
      </c>
      <c r="B61" s="185">
        <v>553.56611397034544</v>
      </c>
      <c r="C61" s="198">
        <v>257.13546575879593</v>
      </c>
      <c r="D61" s="186">
        <v>0.5</v>
      </c>
      <c r="E61" s="187">
        <v>531.42346941153164</v>
      </c>
      <c r="F61" s="188">
        <v>407.99844584730965</v>
      </c>
      <c r="G61" s="189">
        <v>123.42502356422203</v>
      </c>
      <c r="H61" s="111">
        <v>0.28986276174306735</v>
      </c>
      <c r="I61" s="6"/>
      <c r="J61" s="6"/>
      <c r="K61" s="114">
        <v>6.9471222619572224E-3</v>
      </c>
      <c r="L61" s="115">
        <v>0.12405212020297225</v>
      </c>
      <c r="M61" s="116">
        <v>0.86865411580069707</v>
      </c>
      <c r="N61" s="122">
        <v>0</v>
      </c>
      <c r="O61" s="123">
        <v>1</v>
      </c>
      <c r="P61" s="124">
        <v>0</v>
      </c>
      <c r="Q61" s="161">
        <f>K61*G61*$G$79/$C$79</f>
        <v>0.71414118275650995</v>
      </c>
      <c r="R61" s="162">
        <f>K61*G61*(1-$G$79/$C$79)</f>
        <v>0.14330754612909166</v>
      </c>
      <c r="S61" s="163">
        <f>O61*L61*G61</f>
        <v>15.311135859243555</v>
      </c>
      <c r="T61" s="163">
        <f>N61*L61*G61</f>
        <v>0</v>
      </c>
      <c r="U61" s="163">
        <f>M61*G61</f>
        <v>107.21365471185949</v>
      </c>
      <c r="V61" s="163">
        <f>F61</f>
        <v>407.99844584730965</v>
      </c>
      <c r="W61" s="163">
        <f>P61*L61*G61</f>
        <v>0</v>
      </c>
      <c r="X61" s="164">
        <f>SUM(Q61:W61)</f>
        <v>531.38068514729832</v>
      </c>
      <c r="AM61" s="21"/>
      <c r="AN61" s="6"/>
      <c r="AP61" s="5"/>
      <c r="AQ61" s="5"/>
      <c r="AU61" s="5"/>
      <c r="AV61" s="7"/>
    </row>
    <row r="62" spans="1:84" ht="9.75" customHeight="1">
      <c r="A62" s="22" t="s">
        <v>164</v>
      </c>
      <c r="B62" s="271" t="s">
        <v>5</v>
      </c>
      <c r="C62" s="272"/>
      <c r="D62" s="272"/>
      <c r="E62" s="272"/>
      <c r="F62" s="273"/>
      <c r="G62" s="190">
        <v>12.889954958401185</v>
      </c>
      <c r="H62" s="112">
        <v>0.36836178283546706</v>
      </c>
      <c r="I62" s="6"/>
      <c r="J62" s="6"/>
      <c r="K62" s="114">
        <v>8.828503277212461E-3</v>
      </c>
      <c r="L62" s="115">
        <v>0.26700419877689552</v>
      </c>
      <c r="M62" s="116">
        <v>0.72372678062482909</v>
      </c>
      <c r="N62" s="125">
        <v>0.01</v>
      </c>
      <c r="O62" s="126">
        <v>0.31590852566292843</v>
      </c>
      <c r="P62" s="127">
        <v>0.66409147433707161</v>
      </c>
      <c r="Q62" s="161">
        <f>K62*G62*$G$79/$C$79</f>
        <v>9.4779497093835388E-2</v>
      </c>
      <c r="R62" s="162">
        <f>K62*G62*(1-$G$79/$C$79)</f>
        <v>1.9019512499530485E-2</v>
      </c>
      <c r="S62" s="163">
        <f>O62*L62*G62</f>
        <v>1.0872535576430713</v>
      </c>
      <c r="T62" s="163">
        <f>N62*L62*G62</f>
        <v>3.4416720959381801E-2</v>
      </c>
      <c r="U62" s="163">
        <f>M62*G62</f>
        <v>9.3288056044427421</v>
      </c>
      <c r="V62" s="163">
        <f>F62</f>
        <v>0</v>
      </c>
      <c r="W62" s="163">
        <f>P62*L62*G62</f>
        <v>2.2855850963763453</v>
      </c>
      <c r="X62" s="164">
        <f>SUM(Q62:W62)</f>
        <v>12.849859989014906</v>
      </c>
      <c r="AM62" s="21"/>
      <c r="AN62" s="6"/>
      <c r="AP62" s="5"/>
      <c r="AQ62" s="5"/>
      <c r="AU62" s="5"/>
      <c r="AV62" s="7"/>
    </row>
    <row r="63" spans="1:84">
      <c r="A63" s="20" t="s">
        <v>2</v>
      </c>
      <c r="B63" s="274"/>
      <c r="C63" s="275"/>
      <c r="D63" s="275"/>
      <c r="E63" s="275"/>
      <c r="F63" s="276"/>
      <c r="G63" s="191">
        <v>5.5711406101282774</v>
      </c>
      <c r="H63" s="19">
        <v>1</v>
      </c>
      <c r="I63" s="6"/>
      <c r="J63" s="6"/>
      <c r="K63" s="114">
        <v>2.3966936008548455E-2</v>
      </c>
      <c r="L63" s="115">
        <v>0.25186576604555949</v>
      </c>
      <c r="M63" s="119">
        <v>0.72297141568668455</v>
      </c>
      <c r="N63" s="125">
        <v>0.01</v>
      </c>
      <c r="O63" s="126">
        <v>0.31590852566292843</v>
      </c>
      <c r="P63" s="127">
        <v>0.66409147433707161</v>
      </c>
      <c r="Q63" s="161">
        <f>K63*G63*$G$79/$C$79</f>
        <v>0.11120710975741116</v>
      </c>
      <c r="R63" s="162">
        <f>K63*G63*(1-$G$79/$C$79)</f>
        <v>2.2316060740158853E-2</v>
      </c>
      <c r="S63" s="163">
        <f>O63*L63*G63</f>
        <v>0.44327639789204976</v>
      </c>
      <c r="T63" s="163">
        <f>N63*L63*G63</f>
        <v>1.4031795975174842E-2</v>
      </c>
      <c r="U63" s="163">
        <f>M63*G63</f>
        <v>4.0277754138940205</v>
      </c>
      <c r="V63" s="163">
        <f>F63</f>
        <v>0</v>
      </c>
      <c r="W63" s="163">
        <f>P63*L63*G63</f>
        <v>0.93183960767508489</v>
      </c>
      <c r="X63" s="164">
        <f>SUM(Q63:W63)</f>
        <v>5.5504463859338999</v>
      </c>
      <c r="AO63" s="7"/>
    </row>
    <row r="64" spans="1:84">
      <c r="A64" s="18" t="s">
        <v>4</v>
      </c>
      <c r="B64" s="277"/>
      <c r="C64" s="278"/>
      <c r="D64" s="278"/>
      <c r="E64" s="278"/>
      <c r="F64" s="279"/>
      <c r="G64" s="192">
        <v>17.54183986080708</v>
      </c>
      <c r="H64" s="113">
        <v>0.28986276174306735</v>
      </c>
      <c r="I64" s="6"/>
      <c r="J64" s="6"/>
      <c r="K64" s="114">
        <v>8.828503277212461E-3</v>
      </c>
      <c r="L64" s="115">
        <v>0.26700419877689552</v>
      </c>
      <c r="M64" s="117">
        <v>0.72372678062482909</v>
      </c>
      <c r="N64" s="128">
        <v>0.01</v>
      </c>
      <c r="O64" s="129">
        <v>0.31590852566292843</v>
      </c>
      <c r="P64" s="130">
        <v>0.66409147433707161</v>
      </c>
      <c r="Q64" s="161">
        <f>K64*G64*$G$79/$C$79</f>
        <v>0.12898468345882513</v>
      </c>
      <c r="R64" s="162">
        <f>K64*G64*(1-$G$79/$C$79)</f>
        <v>2.5883507240646347E-2</v>
      </c>
      <c r="S64" s="163">
        <f>O64*L64*G64</f>
        <v>1.4796349450264641</v>
      </c>
      <c r="T64" s="163">
        <f>N64*L64*G64</f>
        <v>4.683744897107403E-2</v>
      </c>
      <c r="U64" s="163">
        <f>M64*G64</f>
        <v>12.695499288698208</v>
      </c>
      <c r="V64" s="163">
        <f>F64</f>
        <v>0</v>
      </c>
      <c r="W64" s="163">
        <f>P64*L64*G64</f>
        <v>3.1104350541387911</v>
      </c>
      <c r="X64" s="164">
        <f>SUM(Q64:W64)</f>
        <v>17.48727492753401</v>
      </c>
      <c r="AO64" s="7"/>
    </row>
    <row r="65" spans="1:58" ht="15" customHeight="1">
      <c r="A65" s="10" t="s">
        <v>0</v>
      </c>
      <c r="B65" s="165"/>
      <c r="C65" s="193"/>
      <c r="D65" s="194"/>
      <c r="E65" s="195"/>
      <c r="F65" s="196"/>
      <c r="G65" s="197">
        <v>159.42795899355858</v>
      </c>
      <c r="H65" s="17"/>
      <c r="I65" s="6"/>
      <c r="J65" s="6"/>
      <c r="K65" s="10"/>
      <c r="L65" s="16"/>
      <c r="M65" s="93"/>
      <c r="N65" s="12"/>
      <c r="O65" s="9"/>
      <c r="P65" s="14"/>
      <c r="Q65" s="165">
        <f t="shared" ref="Q65:W65" si="18">SUM(Q61:Q64)</f>
        <v>1.0491124730665815</v>
      </c>
      <c r="R65" s="166">
        <f>SUM(R61:R64)</f>
        <v>0.21052662660942734</v>
      </c>
      <c r="S65" s="167">
        <f t="shared" si="18"/>
        <v>18.321300759805141</v>
      </c>
      <c r="T65" s="167">
        <f t="shared" si="18"/>
        <v>9.5285965905630682E-2</v>
      </c>
      <c r="U65" s="167">
        <f t="shared" si="18"/>
        <v>133.26573501889445</v>
      </c>
      <c r="V65" s="167">
        <f t="shared" si="18"/>
        <v>407.99844584730965</v>
      </c>
      <c r="W65" s="167">
        <f t="shared" si="18"/>
        <v>6.3278597581902218</v>
      </c>
      <c r="X65" s="168">
        <f>SUM(X61:X64)</f>
        <v>567.26826644978121</v>
      </c>
      <c r="AO65" s="7"/>
    </row>
    <row r="66" spans="1:58">
      <c r="B66" s="7"/>
      <c r="AP66" s="7"/>
      <c r="AQ66" s="7"/>
    </row>
    <row r="67" spans="1:58" ht="3.75" customHeight="1">
      <c r="N67" s="134"/>
    </row>
    <row r="69" spans="1:58" ht="9" customHeight="1">
      <c r="A69" s="72" t="s">
        <v>165</v>
      </c>
      <c r="B69" s="73"/>
      <c r="C69" s="73"/>
      <c r="D69" s="16"/>
      <c r="E69" s="16"/>
      <c r="F69" s="16"/>
      <c r="G69" s="15"/>
      <c r="K69" s="269" t="s">
        <v>156</v>
      </c>
      <c r="L69" s="284" t="s">
        <v>195</v>
      </c>
      <c r="M69" s="285"/>
      <c r="AW69" s="8"/>
      <c r="AX69" s="8"/>
      <c r="AY69" s="8"/>
      <c r="BC69" s="8"/>
      <c r="BD69" s="8"/>
      <c r="BE69" s="8"/>
      <c r="BF69" s="8"/>
    </row>
    <row r="70" spans="1:58" ht="36">
      <c r="A70" s="50"/>
      <c r="B70" s="37" t="s">
        <v>35</v>
      </c>
      <c r="C70" s="37" t="s">
        <v>34</v>
      </c>
      <c r="D70" s="33" t="s">
        <v>78</v>
      </c>
      <c r="E70" s="34" t="s">
        <v>79</v>
      </c>
      <c r="F70" s="13" t="s">
        <v>194</v>
      </c>
      <c r="G70" s="13" t="s">
        <v>18</v>
      </c>
      <c r="K70" s="270"/>
      <c r="L70" s="286"/>
      <c r="M70" s="287"/>
    </row>
    <row r="71" spans="1:58" ht="9" customHeight="1">
      <c r="A71" s="30" t="s">
        <v>13</v>
      </c>
      <c r="B71" s="49" t="s">
        <v>121</v>
      </c>
      <c r="C71" s="49" t="s">
        <v>10</v>
      </c>
      <c r="D71" s="212" t="s">
        <v>96</v>
      </c>
      <c r="E71" s="211" t="s">
        <v>96</v>
      </c>
      <c r="F71" s="49" t="s">
        <v>121</v>
      </c>
      <c r="G71" s="49"/>
      <c r="K71" s="29" t="s">
        <v>157</v>
      </c>
      <c r="L71" s="294" t="s">
        <v>159</v>
      </c>
      <c r="M71" s="295"/>
    </row>
    <row r="72" spans="1:58">
      <c r="A72" s="12" t="s">
        <v>9</v>
      </c>
      <c r="B72" s="48" t="s">
        <v>192</v>
      </c>
      <c r="C72" s="48" t="s">
        <v>191</v>
      </c>
      <c r="D72" s="170"/>
      <c r="E72" s="171"/>
      <c r="F72" s="48" t="s">
        <v>192</v>
      </c>
      <c r="G72" s="48" t="s">
        <v>192</v>
      </c>
      <c r="K72" s="96" t="s">
        <v>158</v>
      </c>
      <c r="L72" s="294" t="s">
        <v>197</v>
      </c>
      <c r="M72" s="295"/>
      <c r="AW72" s="7"/>
      <c r="AX72" s="7"/>
      <c r="AY72" s="7"/>
      <c r="BC72" s="7"/>
      <c r="BD72" s="7"/>
      <c r="BE72" s="7"/>
      <c r="BF72" s="7"/>
    </row>
    <row r="73" spans="1:58">
      <c r="A73" s="22" t="s">
        <v>82</v>
      </c>
      <c r="B73" s="175">
        <v>0.249446</v>
      </c>
      <c r="C73" s="55">
        <v>4.7357220974392482E-2</v>
      </c>
      <c r="D73" s="118">
        <v>0.11800000000000001</v>
      </c>
      <c r="E73" s="119">
        <v>0.13</v>
      </c>
      <c r="F73" s="156">
        <v>-1.2056208400847561E-2</v>
      </c>
      <c r="G73" s="156">
        <v>4.4678898890180514E-2</v>
      </c>
      <c r="K73" s="94">
        <v>2.2713293180757153</v>
      </c>
      <c r="L73" s="302">
        <v>8.1616554836675806E-2</v>
      </c>
      <c r="M73" s="303"/>
      <c r="AW73" s="7"/>
      <c r="AX73" s="7"/>
      <c r="AY73" s="7"/>
      <c r="BC73" s="7"/>
      <c r="BD73" s="7"/>
      <c r="BE73" s="7"/>
      <c r="BF73" s="7"/>
    </row>
    <row r="74" spans="1:58">
      <c r="A74" s="22" t="s">
        <v>83</v>
      </c>
      <c r="B74" s="175">
        <v>1.279317</v>
      </c>
      <c r="C74" s="55">
        <v>0.24287780868523398</v>
      </c>
      <c r="D74" s="118">
        <v>0.11800000000000001</v>
      </c>
      <c r="E74" s="119">
        <v>0.13</v>
      </c>
      <c r="F74" s="156">
        <v>-2.511710083509909E-3</v>
      </c>
      <c r="G74" s="156">
        <v>0.18453291811409542</v>
      </c>
      <c r="K74" s="95">
        <v>2.2713293180757153</v>
      </c>
      <c r="L74" s="296">
        <v>9.0041489529493951E-2</v>
      </c>
      <c r="M74" s="297"/>
      <c r="AW74" s="7"/>
      <c r="AX74" s="7"/>
      <c r="AY74" s="7"/>
      <c r="BC74" s="7"/>
      <c r="BD74" s="7"/>
      <c r="BE74" s="7"/>
      <c r="BF74" s="7"/>
    </row>
    <row r="75" spans="1:58">
      <c r="A75" s="22" t="s">
        <v>84</v>
      </c>
      <c r="B75" s="175">
        <v>0.419433</v>
      </c>
      <c r="C75" s="55">
        <v>9.3532691530557141E-2</v>
      </c>
      <c r="D75" s="118">
        <v>0.11800000000000001</v>
      </c>
      <c r="E75" s="119">
        <v>0.13</v>
      </c>
      <c r="F75" s="156">
        <v>-5.1137885721408106E-3</v>
      </c>
      <c r="G75" s="156">
        <v>7.418215303722886E-2</v>
      </c>
      <c r="K75" s="95">
        <v>2.2713293180757153</v>
      </c>
      <c r="L75" s="296">
        <v>0.26354197958349435</v>
      </c>
      <c r="M75" s="297"/>
      <c r="AW75" s="7"/>
      <c r="AX75" s="7"/>
      <c r="AY75" s="7"/>
      <c r="BC75" s="7"/>
      <c r="BD75" s="7"/>
      <c r="BE75" s="7"/>
      <c r="BF75" s="7"/>
    </row>
    <row r="76" spans="1:58">
      <c r="A76" s="22" t="s">
        <v>85</v>
      </c>
      <c r="B76" s="175">
        <v>10.183999999999999</v>
      </c>
      <c r="C76" s="55">
        <v>0.75959147153590889</v>
      </c>
      <c r="D76" s="118">
        <v>9.5000000000000001E-2</v>
      </c>
      <c r="E76" s="119">
        <v>0.1</v>
      </c>
      <c r="F76" s="156">
        <v>-3.2265482587560762E-2</v>
      </c>
      <c r="G76" s="156">
        <v>0.63744484806939317</v>
      </c>
      <c r="K76" s="95">
        <v>1.7879152693083047</v>
      </c>
      <c r="L76" s="296">
        <v>1.1097447643239284</v>
      </c>
      <c r="M76" s="297"/>
      <c r="AW76" s="7"/>
      <c r="AX76" s="7"/>
      <c r="AY76" s="7"/>
      <c r="BC76" s="7"/>
      <c r="BD76" s="7"/>
      <c r="BE76" s="7"/>
      <c r="BF76" s="7"/>
    </row>
    <row r="77" spans="1:58">
      <c r="A77" s="22" t="s">
        <v>86</v>
      </c>
      <c r="B77" s="175">
        <v>0.132409</v>
      </c>
      <c r="C77" s="55">
        <v>2.513779444047343E-2</v>
      </c>
      <c r="D77" s="118">
        <v>0.11800000000000001</v>
      </c>
      <c r="E77" s="119">
        <v>0.13</v>
      </c>
      <c r="F77" s="156">
        <v>-2.7126468901907019E-2</v>
      </c>
      <c r="G77" s="156">
        <v>3.9302726033470098E-2</v>
      </c>
      <c r="K77" s="95">
        <v>2.2713293180757153</v>
      </c>
      <c r="L77" s="296">
        <v>0.16507657291362896</v>
      </c>
      <c r="M77" s="297"/>
      <c r="BC77" s="4"/>
    </row>
    <row r="78" spans="1:58">
      <c r="A78" s="12" t="s">
        <v>87</v>
      </c>
      <c r="B78" s="194">
        <v>0.45193299999999997</v>
      </c>
      <c r="C78" s="199">
        <v>8.5799295024254249E-2</v>
      </c>
      <c r="D78" s="120">
        <v>0.11800000000000001</v>
      </c>
      <c r="E78" s="121">
        <v>0.13</v>
      </c>
      <c r="F78" s="156">
        <v>0</v>
      </c>
      <c r="G78" s="156">
        <v>6.4521069858239202E-2</v>
      </c>
      <c r="K78" s="17">
        <v>2.2713293180757153</v>
      </c>
      <c r="L78" s="298">
        <v>0.14953803309096023</v>
      </c>
      <c r="M78" s="299"/>
    </row>
    <row r="79" spans="1:58">
      <c r="A79" s="10" t="s">
        <v>0</v>
      </c>
      <c r="B79" s="173">
        <v>12.716538</v>
      </c>
      <c r="C79" s="173">
        <v>1.2542962821908201</v>
      </c>
      <c r="D79" s="10"/>
      <c r="E79" s="15"/>
      <c r="F79" s="157">
        <v>-7.9073658545966069E-2</v>
      </c>
      <c r="G79" s="157">
        <v>1.0446626140026072</v>
      </c>
      <c r="K79" s="12"/>
      <c r="L79" s="300">
        <v>1.8595593942781816</v>
      </c>
      <c r="M79" s="301"/>
    </row>
    <row r="81" spans="1:2" ht="10.5" customHeight="1">
      <c r="A81" s="2" t="s">
        <v>188</v>
      </c>
    </row>
    <row r="82" spans="1:2" ht="9.75" customHeight="1"/>
    <row r="83" spans="1:2">
      <c r="A83" s="1" t="s">
        <v>90</v>
      </c>
      <c r="B83" s="83" t="s">
        <v>207</v>
      </c>
    </row>
    <row r="84" spans="1:2">
      <c r="A84" s="1" t="s">
        <v>91</v>
      </c>
      <c r="B84" s="83" t="s">
        <v>135</v>
      </c>
    </row>
    <row r="85" spans="1:2">
      <c r="A85" s="1" t="s">
        <v>93</v>
      </c>
      <c r="B85" s="84" t="s">
        <v>170</v>
      </c>
    </row>
    <row r="86" spans="1:2">
      <c r="A86" s="1" t="s">
        <v>94</v>
      </c>
      <c r="B86" s="83" t="s">
        <v>137</v>
      </c>
    </row>
    <row r="87" spans="1:2">
      <c r="A87" s="1" t="s">
        <v>95</v>
      </c>
      <c r="B87" s="84" t="s">
        <v>99</v>
      </c>
    </row>
    <row r="88" spans="1:2">
      <c r="A88" s="1" t="s">
        <v>96</v>
      </c>
      <c r="B88" s="84" t="s">
        <v>138</v>
      </c>
    </row>
    <row r="89" spans="1:2">
      <c r="A89" s="1" t="s">
        <v>98</v>
      </c>
      <c r="B89" s="84" t="s">
        <v>97</v>
      </c>
    </row>
    <row r="90" spans="1:2">
      <c r="A90" s="1" t="s">
        <v>100</v>
      </c>
      <c r="B90" s="84" t="s">
        <v>170</v>
      </c>
    </row>
    <row r="91" spans="1:2">
      <c r="A91" s="1" t="s">
        <v>101</v>
      </c>
      <c r="B91" s="84" t="s">
        <v>136</v>
      </c>
    </row>
    <row r="92" spans="1:2">
      <c r="A92" s="1" t="s">
        <v>104</v>
      </c>
      <c r="B92" s="84" t="s">
        <v>126</v>
      </c>
    </row>
    <row r="93" spans="1:2">
      <c r="A93" s="1" t="s">
        <v>121</v>
      </c>
      <c r="B93" s="84" t="s">
        <v>105</v>
      </c>
    </row>
    <row r="94" spans="1:2">
      <c r="A94" s="1" t="s">
        <v>123</v>
      </c>
      <c r="B94" s="84" t="s">
        <v>120</v>
      </c>
    </row>
    <row r="95" spans="1:2" ht="9.75" customHeight="1">
      <c r="A95" s="1" t="s">
        <v>157</v>
      </c>
      <c r="B95" s="84" t="s">
        <v>160</v>
      </c>
    </row>
    <row r="96" spans="1:2">
      <c r="A96" s="1" t="s">
        <v>159</v>
      </c>
      <c r="B96" s="1" t="s">
        <v>161</v>
      </c>
    </row>
    <row r="97" spans="1:2">
      <c r="A97" s="1" t="s">
        <v>189</v>
      </c>
      <c r="B97" s="1" t="s">
        <v>145</v>
      </c>
    </row>
  </sheetData>
  <mergeCells count="48">
    <mergeCell ref="L71:M71"/>
    <mergeCell ref="V43:W43"/>
    <mergeCell ref="L77:M77"/>
    <mergeCell ref="L78:M78"/>
    <mergeCell ref="L79:M79"/>
    <mergeCell ref="L72:M72"/>
    <mergeCell ref="L73:M73"/>
    <mergeCell ref="L74:M74"/>
    <mergeCell ref="L75:M75"/>
    <mergeCell ref="L76:M76"/>
    <mergeCell ref="K69:K70"/>
    <mergeCell ref="B62:F64"/>
    <mergeCell ref="V50:W50"/>
    <mergeCell ref="V51:W51"/>
    <mergeCell ref="V52:W52"/>
    <mergeCell ref="V54:W54"/>
    <mergeCell ref="N57:P57"/>
    <mergeCell ref="L69:M70"/>
    <mergeCell ref="E59:G59"/>
    <mergeCell ref="E57:G57"/>
    <mergeCell ref="B29:D29"/>
    <mergeCell ref="M31:W31"/>
    <mergeCell ref="M32:W32"/>
    <mergeCell ref="Q60:X60"/>
    <mergeCell ref="V53:W53"/>
    <mergeCell ref="V44:W44"/>
    <mergeCell ref="V35:W35"/>
    <mergeCell ref="V36:W36"/>
    <mergeCell ref="V37:W37"/>
    <mergeCell ref="V38:W38"/>
    <mergeCell ref="V39:W39"/>
    <mergeCell ref="V45:W45"/>
    <mergeCell ref="F31:K31"/>
    <mergeCell ref="F32:K32"/>
    <mergeCell ref="E60:G60"/>
    <mergeCell ref="V30:W30"/>
    <mergeCell ref="Q59:X59"/>
    <mergeCell ref="V46:W46"/>
    <mergeCell ref="V47:W47"/>
    <mergeCell ref="V48:W48"/>
    <mergeCell ref="V49:W49"/>
    <mergeCell ref="Q57:X57"/>
    <mergeCell ref="X29:X30"/>
    <mergeCell ref="V40:W40"/>
    <mergeCell ref="V41:W41"/>
    <mergeCell ref="V42:W42"/>
    <mergeCell ref="V33:W33"/>
    <mergeCell ref="V34:W34"/>
  </mergeCells>
  <pageMargins left="0.32291666666666669" right="0.17708333333333334" top="0.47916666666666669" bottom="0.59027777777777779" header="0.3" footer="0.3"/>
  <pageSetup paperSize="9" orientation="landscape" r:id="rId1"/>
  <headerFooter differentOddEven="1"/>
  <drawing r:id="rId2"/>
</worksheet>
</file>

<file path=xl/worksheets/sheet3.xml><?xml version="1.0" encoding="utf-8"?>
<worksheet xmlns="http://schemas.openxmlformats.org/spreadsheetml/2006/main" xmlns:r="http://schemas.openxmlformats.org/officeDocument/2006/relationships">
  <dimension ref="A1:CF96"/>
  <sheetViews>
    <sheetView view="pageLayout" zoomScaleNormal="100" zoomScaleSheetLayoutView="100" workbookViewId="0">
      <selection activeCell="F87" sqref="F87"/>
    </sheetView>
  </sheetViews>
  <sheetFormatPr defaultRowHeight="9"/>
  <cols>
    <col min="1" max="1" width="10.28515625" style="1" customWidth="1"/>
    <col min="2" max="2" width="7" style="1" customWidth="1"/>
    <col min="3" max="3" width="6.28515625" style="1" customWidth="1"/>
    <col min="4" max="4" width="5.5703125" style="1" customWidth="1"/>
    <col min="5" max="5" width="6" style="1" customWidth="1"/>
    <col min="6" max="6" width="6.42578125" style="1" customWidth="1"/>
    <col min="7" max="7" width="6.28515625" style="1" customWidth="1"/>
    <col min="8" max="11" width="5.28515625" style="1" customWidth="1"/>
    <col min="12" max="12" width="5.5703125" style="1" customWidth="1"/>
    <col min="13" max="15" width="5.85546875" style="1" customWidth="1"/>
    <col min="16" max="16" width="6" style="1" customWidth="1"/>
    <col min="17" max="19" width="5.85546875" style="1" customWidth="1"/>
    <col min="20" max="20" width="5.28515625" style="1" customWidth="1"/>
    <col min="21" max="21" width="5.85546875" style="1" customWidth="1"/>
    <col min="22" max="23" width="5.140625" style="1" customWidth="1"/>
    <col min="24" max="24" width="5.28515625" style="1" customWidth="1"/>
    <col min="25" max="25" width="9.85546875" style="1" customWidth="1"/>
    <col min="26" max="28" width="3.7109375" style="1" customWidth="1"/>
    <col min="29" max="29" width="3" style="1" customWidth="1"/>
    <col min="30" max="31" width="3.7109375" style="1" customWidth="1"/>
    <col min="32" max="32" width="6" style="1" customWidth="1"/>
    <col min="33" max="33" width="6.42578125" style="1" customWidth="1"/>
    <col min="34" max="34" width="4.140625" style="1" customWidth="1"/>
    <col min="35" max="35" width="4.28515625" style="1" customWidth="1"/>
    <col min="36" max="37" width="3.7109375" style="1" customWidth="1"/>
    <col min="38" max="38" width="5.5703125" style="1" customWidth="1"/>
    <col min="39" max="39" width="7.42578125" style="1" customWidth="1"/>
    <col min="40" max="40" width="8.7109375" style="1" customWidth="1"/>
    <col min="41" max="41" width="6.5703125" style="1" customWidth="1"/>
    <col min="42" max="43" width="9.140625" style="1"/>
    <col min="44" max="44" width="15.85546875" style="1" customWidth="1"/>
    <col min="45" max="45" width="8.5703125" style="1" customWidth="1"/>
    <col min="46" max="48" width="5.7109375" style="1" customWidth="1"/>
    <col min="49" max="49" width="5.140625" style="1" customWidth="1"/>
    <col min="50" max="50" width="10" style="1" customWidth="1"/>
    <col min="51" max="52" width="9.140625" style="1"/>
    <col min="53" max="54" width="5.140625" style="1" customWidth="1"/>
    <col min="55" max="55" width="4.140625" style="1" customWidth="1"/>
    <col min="56" max="56" width="9.140625" style="1" customWidth="1"/>
    <col min="57" max="59" width="7.42578125" style="1" customWidth="1"/>
    <col min="60" max="60" width="9.140625" style="1"/>
    <col min="61" max="61" width="7.140625" style="1" customWidth="1"/>
    <col min="62" max="62" width="5.7109375" style="1" customWidth="1"/>
    <col min="63" max="63" width="3.42578125" style="1" customWidth="1"/>
    <col min="64" max="64" width="9.140625" style="1"/>
    <col min="65" max="65" width="10.28515625" style="1" customWidth="1"/>
    <col min="66" max="66" width="10.5703125" style="1" bestFit="1" customWidth="1"/>
    <col min="67" max="70" width="9.140625" style="1"/>
    <col min="71" max="71" width="3.85546875" style="1" customWidth="1"/>
    <col min="72" max="72" width="9.140625" style="1"/>
    <col min="73" max="73" width="10.5703125" style="1" bestFit="1" customWidth="1"/>
    <col min="74" max="83" width="9.140625" style="1"/>
    <col min="84" max="85" width="3.28515625" style="1" customWidth="1"/>
    <col min="86" max="16384" width="9.140625" style="1"/>
  </cols>
  <sheetData>
    <row r="1" spans="1:77" ht="15.75" customHeight="1">
      <c r="A1" s="134"/>
      <c r="D1" s="69" t="s">
        <v>151</v>
      </c>
      <c r="G1" s="69" t="s">
        <v>178</v>
      </c>
      <c r="P1" s="108" t="s">
        <v>172</v>
      </c>
      <c r="Q1" s="108"/>
      <c r="R1" s="108"/>
      <c r="S1" s="108"/>
      <c r="T1" s="108" t="s">
        <v>201</v>
      </c>
      <c r="AR1" s="68"/>
    </row>
    <row r="2" spans="1:77" ht="3" customHeight="1">
      <c r="A2" s="69"/>
      <c r="AR2" s="68"/>
    </row>
    <row r="3" spans="1:77" s="64" customFormat="1" ht="14.25" customHeight="1">
      <c r="A3" s="89" t="s">
        <v>74</v>
      </c>
      <c r="B3" s="66" t="s">
        <v>73</v>
      </c>
      <c r="C3" s="66"/>
      <c r="D3" s="66"/>
      <c r="E3" s="66"/>
      <c r="F3" s="66"/>
      <c r="G3" s="67" t="s">
        <v>71</v>
      </c>
      <c r="H3" s="66"/>
      <c r="I3" s="66"/>
      <c r="J3" s="66"/>
      <c r="K3" s="66"/>
      <c r="L3" s="66"/>
      <c r="M3" s="65"/>
      <c r="N3" s="67" t="s">
        <v>70</v>
      </c>
      <c r="O3" s="66"/>
      <c r="P3" s="66"/>
      <c r="Q3" s="66"/>
      <c r="R3" s="65"/>
      <c r="S3" s="71" t="s">
        <v>69</v>
      </c>
      <c r="T3" s="66"/>
      <c r="U3" s="66"/>
      <c r="V3" s="65"/>
      <c r="W3" s="65" t="s">
        <v>3</v>
      </c>
    </row>
    <row r="4" spans="1:77" ht="21.75" customHeight="1">
      <c r="A4" s="90"/>
      <c r="B4" s="35" t="s">
        <v>63</v>
      </c>
      <c r="C4" s="35" t="s">
        <v>66</v>
      </c>
      <c r="D4" s="35" t="s">
        <v>148</v>
      </c>
      <c r="E4" s="35" t="s">
        <v>61</v>
      </c>
      <c r="F4" s="35" t="s">
        <v>65</v>
      </c>
      <c r="G4" s="36" t="s">
        <v>3</v>
      </c>
      <c r="H4" s="35" t="s">
        <v>60</v>
      </c>
      <c r="I4" s="35" t="s">
        <v>166</v>
      </c>
      <c r="J4" s="35" t="s">
        <v>2</v>
      </c>
      <c r="K4" s="35" t="s">
        <v>58</v>
      </c>
      <c r="L4" s="35" t="s">
        <v>59</v>
      </c>
      <c r="M4" s="62" t="s">
        <v>20</v>
      </c>
      <c r="N4" s="35" t="s">
        <v>2</v>
      </c>
      <c r="O4" s="35" t="s">
        <v>16</v>
      </c>
      <c r="P4" s="35" t="s">
        <v>21</v>
      </c>
      <c r="Q4" s="35" t="s">
        <v>19</v>
      </c>
      <c r="R4" s="34" t="s">
        <v>113</v>
      </c>
      <c r="S4" s="36" t="s">
        <v>3</v>
      </c>
      <c r="T4" s="35" t="s">
        <v>2</v>
      </c>
      <c r="U4" s="35" t="s">
        <v>21</v>
      </c>
      <c r="V4" s="34" t="s">
        <v>58</v>
      </c>
      <c r="W4" s="34" t="s">
        <v>1</v>
      </c>
      <c r="AG4" s="8"/>
      <c r="AK4" s="8"/>
      <c r="AL4" s="8"/>
      <c r="AM4" s="8"/>
      <c r="AN4" s="8"/>
      <c r="AO4" s="8"/>
      <c r="AP4" s="8"/>
      <c r="AQ4" s="8"/>
      <c r="AR4" s="8"/>
      <c r="AS4" s="8"/>
      <c r="AT4" s="8"/>
      <c r="AV4" s="8"/>
      <c r="AW4" s="8"/>
      <c r="AX4" s="8"/>
      <c r="AY4" s="8"/>
      <c r="BD4" s="8"/>
      <c r="BE4" s="8"/>
      <c r="BF4" s="8"/>
      <c r="BG4" s="8"/>
      <c r="BH4" s="8"/>
      <c r="BI4" s="8"/>
      <c r="BJ4" s="8"/>
      <c r="BM4" s="8"/>
      <c r="BN4" s="8"/>
      <c r="BO4" s="8"/>
      <c r="BP4" s="8"/>
      <c r="BQ4" s="8"/>
      <c r="BS4" s="8"/>
      <c r="BT4" s="8"/>
      <c r="BU4" s="8"/>
      <c r="BV4" s="8"/>
    </row>
    <row r="5" spans="1:77">
      <c r="A5" s="91" t="s">
        <v>107</v>
      </c>
      <c r="B5" s="76" t="s">
        <v>173</v>
      </c>
      <c r="C5" s="76" t="s">
        <v>128</v>
      </c>
      <c r="D5" s="76" t="s">
        <v>147</v>
      </c>
      <c r="E5" s="76" t="s">
        <v>129</v>
      </c>
      <c r="F5" s="76" t="s">
        <v>130</v>
      </c>
      <c r="G5" s="77" t="s">
        <v>131</v>
      </c>
      <c r="H5" s="76" t="s">
        <v>132</v>
      </c>
      <c r="I5" s="76" t="s">
        <v>149</v>
      </c>
      <c r="J5" s="76" t="s">
        <v>150</v>
      </c>
      <c r="K5" s="76" t="s">
        <v>196</v>
      </c>
      <c r="L5" s="76" t="s">
        <v>115</v>
      </c>
      <c r="M5" s="78" t="s">
        <v>133</v>
      </c>
      <c r="N5" s="76" t="s">
        <v>116</v>
      </c>
      <c r="O5" s="76" t="s">
        <v>117</v>
      </c>
      <c r="P5" s="76" t="s">
        <v>118</v>
      </c>
      <c r="Q5" s="76" t="s">
        <v>119</v>
      </c>
      <c r="R5" s="79" t="s">
        <v>114</v>
      </c>
      <c r="S5" s="77" t="s">
        <v>108</v>
      </c>
      <c r="T5" s="76" t="s">
        <v>109</v>
      </c>
      <c r="U5" s="76" t="s">
        <v>110</v>
      </c>
      <c r="V5" s="79" t="s">
        <v>111</v>
      </c>
      <c r="W5" s="79" t="s">
        <v>112</v>
      </c>
    </row>
    <row r="6" spans="1:77" ht="9" customHeight="1">
      <c r="A6" s="18" t="s">
        <v>13</v>
      </c>
      <c r="B6" s="9" t="s">
        <v>122</v>
      </c>
      <c r="C6" s="9" t="s">
        <v>90</v>
      </c>
      <c r="D6" s="9"/>
      <c r="E6" s="9" t="s">
        <v>92</v>
      </c>
      <c r="F6" s="9" t="s">
        <v>94</v>
      </c>
      <c r="G6" s="12" t="s">
        <v>95</v>
      </c>
      <c r="H6" s="9" t="s">
        <v>95</v>
      </c>
      <c r="I6" s="9" t="s">
        <v>95</v>
      </c>
      <c r="J6" s="9" t="s">
        <v>95</v>
      </c>
      <c r="K6" s="9" t="s">
        <v>124</v>
      </c>
      <c r="L6" s="9" t="s">
        <v>95</v>
      </c>
      <c r="M6" s="14" t="s">
        <v>98</v>
      </c>
      <c r="N6" s="9" t="s">
        <v>100</v>
      </c>
      <c r="O6" s="59" t="s">
        <v>101</v>
      </c>
      <c r="P6" s="9" t="s">
        <v>101</v>
      </c>
      <c r="Q6" s="9" t="s">
        <v>103</v>
      </c>
      <c r="R6" s="14" t="s">
        <v>104</v>
      </c>
      <c r="S6" s="12" t="s">
        <v>125</v>
      </c>
      <c r="T6" s="9" t="s">
        <v>125</v>
      </c>
      <c r="U6" s="9" t="s">
        <v>11</v>
      </c>
      <c r="V6" s="14" t="s">
        <v>124</v>
      </c>
      <c r="W6" s="14" t="s">
        <v>96</v>
      </c>
    </row>
    <row r="7" spans="1:77" ht="9" customHeight="1">
      <c r="A7" s="58" t="s">
        <v>55</v>
      </c>
      <c r="B7" s="102">
        <v>0.33443399071243007</v>
      </c>
      <c r="C7" s="100">
        <v>0.34951778809729989</v>
      </c>
      <c r="D7" s="99">
        <v>0.15</v>
      </c>
      <c r="E7" s="98">
        <v>0.02</v>
      </c>
      <c r="F7" s="100">
        <v>0.14604822119027003</v>
      </c>
      <c r="G7" s="81">
        <v>0.1099676610624036</v>
      </c>
      <c r="H7" s="51">
        <v>3.4040350110825283E-2</v>
      </c>
      <c r="I7" s="51">
        <v>0.65246855372832269</v>
      </c>
      <c r="J7" s="51">
        <v>8.3523435098448451E-2</v>
      </c>
      <c r="K7" s="100">
        <v>0.12000000000000001</v>
      </c>
      <c r="L7" s="100">
        <v>0</v>
      </c>
      <c r="M7" s="104">
        <v>0</v>
      </c>
      <c r="N7" s="100">
        <v>0.24</v>
      </c>
      <c r="O7" s="107">
        <v>0.01</v>
      </c>
      <c r="P7" s="107">
        <v>0.03</v>
      </c>
      <c r="Q7" s="107">
        <v>0.57379999999999998</v>
      </c>
      <c r="R7" s="100">
        <v>0.1462</v>
      </c>
      <c r="S7" s="81">
        <v>0.73</v>
      </c>
      <c r="T7" s="51">
        <v>0.13770000000000002</v>
      </c>
      <c r="U7" s="100">
        <v>0</v>
      </c>
      <c r="V7" s="104">
        <v>0.1323</v>
      </c>
      <c r="W7" s="106">
        <v>0.22</v>
      </c>
      <c r="Y7" s="144"/>
      <c r="AG7" s="56"/>
      <c r="AH7" s="4"/>
      <c r="AL7" s="56"/>
      <c r="AM7" s="56"/>
      <c r="AN7" s="56"/>
      <c r="AS7" s="4"/>
      <c r="AV7" s="5"/>
      <c r="AW7" s="5"/>
      <c r="AX7" s="5"/>
      <c r="AY7" s="5"/>
      <c r="BA7" s="5"/>
      <c r="BB7" s="5"/>
      <c r="BD7" s="4"/>
      <c r="BE7" s="4"/>
      <c r="BF7" s="4"/>
      <c r="BG7" s="4"/>
      <c r="BH7" s="4"/>
      <c r="BI7" s="4"/>
      <c r="BJ7" s="4"/>
      <c r="BL7" s="5"/>
      <c r="BM7" s="3"/>
      <c r="BN7" s="3"/>
      <c r="BO7" s="3"/>
      <c r="BP7" s="3"/>
      <c r="BQ7" s="3"/>
      <c r="BS7" s="4"/>
      <c r="BT7" s="4"/>
      <c r="BU7" s="4"/>
      <c r="BV7" s="4"/>
      <c r="BX7" s="5"/>
      <c r="BY7" s="5"/>
    </row>
    <row r="8" spans="1:77">
      <c r="A8" s="20" t="s">
        <v>54</v>
      </c>
      <c r="B8" s="102">
        <v>0.21871481549125846</v>
      </c>
      <c r="C8" s="100">
        <v>0.33918427547084851</v>
      </c>
      <c r="D8" s="99">
        <v>0.15</v>
      </c>
      <c r="E8" s="98">
        <v>0.02</v>
      </c>
      <c r="F8" s="100">
        <v>0.27210090903789302</v>
      </c>
      <c r="G8" s="81">
        <v>0.74569088033025521</v>
      </c>
      <c r="H8" s="51">
        <v>3.3751756827513989E-2</v>
      </c>
      <c r="I8" s="51">
        <v>2.6228408371051339E-3</v>
      </c>
      <c r="J8" s="51">
        <v>9.7934522005125799E-2</v>
      </c>
      <c r="K8" s="100">
        <v>0.12000000000000001</v>
      </c>
      <c r="L8" s="100">
        <v>0</v>
      </c>
      <c r="M8" s="104">
        <v>0</v>
      </c>
      <c r="N8" s="100">
        <v>0.24</v>
      </c>
      <c r="O8" s="107">
        <v>0.01</v>
      </c>
      <c r="P8" s="107">
        <v>0.03</v>
      </c>
      <c r="Q8" s="107">
        <v>0.56869999999999998</v>
      </c>
      <c r="R8" s="100">
        <v>0.15130000000000002</v>
      </c>
      <c r="S8" s="81">
        <v>0.69</v>
      </c>
      <c r="T8" s="51">
        <v>0.12400000000000003</v>
      </c>
      <c r="U8" s="100">
        <v>0</v>
      </c>
      <c r="V8" s="104">
        <v>0.18600000000000003</v>
      </c>
      <c r="W8" s="106">
        <v>0.22</v>
      </c>
      <c r="Y8" s="144"/>
      <c r="AG8" s="54"/>
      <c r="AH8" s="4"/>
      <c r="AL8" s="54"/>
      <c r="AM8" s="54"/>
      <c r="AN8" s="54"/>
      <c r="AS8" s="4"/>
      <c r="AV8" s="5"/>
      <c r="AW8" s="5"/>
      <c r="AX8" s="5"/>
      <c r="AY8" s="5"/>
      <c r="BA8" s="5"/>
      <c r="BB8" s="5"/>
      <c r="BD8" s="4"/>
      <c r="BE8" s="4"/>
      <c r="BF8" s="4"/>
      <c r="BG8" s="4"/>
      <c r="BH8" s="4"/>
      <c r="BI8" s="4"/>
      <c r="BJ8" s="4"/>
      <c r="BL8" s="5"/>
      <c r="BM8" s="3"/>
      <c r="BN8" s="3"/>
      <c r="BO8" s="3"/>
      <c r="BP8" s="3"/>
      <c r="BQ8" s="3"/>
      <c r="BS8" s="4"/>
      <c r="BT8" s="4"/>
      <c r="BU8" s="4"/>
      <c r="BV8" s="4"/>
      <c r="BX8" s="5"/>
      <c r="BY8" s="5"/>
    </row>
    <row r="9" spans="1:77">
      <c r="A9" s="22" t="s">
        <v>53</v>
      </c>
      <c r="B9" s="102">
        <v>0.32652873148254219</v>
      </c>
      <c r="C9" s="100">
        <v>0.37425414122797568</v>
      </c>
      <c r="D9" s="99">
        <v>0.15</v>
      </c>
      <c r="E9" s="98">
        <v>0.02</v>
      </c>
      <c r="F9" s="100">
        <v>0.1292171272894822</v>
      </c>
      <c r="G9" s="81">
        <v>9.788200910333401E-3</v>
      </c>
      <c r="H9" s="51">
        <v>1.3663967611336033E-2</v>
      </c>
      <c r="I9" s="51">
        <v>0.62814027412340478</v>
      </c>
      <c r="J9" s="51">
        <v>0.22840755735492577</v>
      </c>
      <c r="K9" s="100">
        <v>0.12000000000000001</v>
      </c>
      <c r="L9" s="100">
        <v>0</v>
      </c>
      <c r="M9" s="104">
        <v>0</v>
      </c>
      <c r="N9" s="100">
        <v>0.24</v>
      </c>
      <c r="O9" s="107">
        <v>0.01</v>
      </c>
      <c r="P9" s="107">
        <v>0.03</v>
      </c>
      <c r="Q9" s="107">
        <v>0.5806</v>
      </c>
      <c r="R9" s="100">
        <v>0.1394</v>
      </c>
      <c r="S9" s="81">
        <v>0.5</v>
      </c>
      <c r="T9" s="51">
        <v>0.45</v>
      </c>
      <c r="U9" s="100">
        <v>0</v>
      </c>
      <c r="V9" s="104">
        <v>4.9999999999999989E-2</v>
      </c>
      <c r="W9" s="106">
        <v>0.22</v>
      </c>
      <c r="Y9" s="144"/>
      <c r="AG9" s="56"/>
      <c r="AH9" s="4"/>
      <c r="AL9" s="56"/>
      <c r="AM9" s="56"/>
      <c r="AN9" s="56"/>
      <c r="AS9" s="4"/>
      <c r="AV9" s="5"/>
      <c r="AW9" s="5"/>
      <c r="AX9" s="5"/>
      <c r="AY9" s="5"/>
      <c r="BA9" s="5"/>
      <c r="BB9" s="5"/>
      <c r="BD9" s="4"/>
      <c r="BE9" s="4"/>
      <c r="BF9" s="4"/>
      <c r="BG9" s="4"/>
      <c r="BH9" s="4"/>
      <c r="BI9" s="4"/>
      <c r="BJ9" s="4"/>
      <c r="BL9" s="5"/>
      <c r="BM9" s="3"/>
      <c r="BN9" s="3"/>
      <c r="BO9" s="3"/>
      <c r="BP9" s="3"/>
      <c r="BQ9" s="3"/>
      <c r="BS9" s="4"/>
      <c r="BT9" s="4"/>
      <c r="BU9" s="4"/>
      <c r="BV9" s="4"/>
      <c r="BX9" s="5"/>
      <c r="BY9" s="5"/>
    </row>
    <row r="10" spans="1:77">
      <c r="A10" s="22" t="s">
        <v>52</v>
      </c>
      <c r="B10" s="102">
        <v>0.32906752493766123</v>
      </c>
      <c r="C10" s="100">
        <v>0.33082765543767084</v>
      </c>
      <c r="D10" s="99">
        <v>0.15</v>
      </c>
      <c r="E10" s="98">
        <v>0.02</v>
      </c>
      <c r="F10" s="100">
        <v>0.17010481962466786</v>
      </c>
      <c r="G10" s="81">
        <v>1.6409720702608013E-2</v>
      </c>
      <c r="H10" s="51">
        <v>7.4403508476384604E-3</v>
      </c>
      <c r="I10" s="51">
        <v>0.16870081764187178</v>
      </c>
      <c r="J10" s="51">
        <v>0.68744911080788174</v>
      </c>
      <c r="K10" s="100">
        <v>0.12000000000000001</v>
      </c>
      <c r="L10" s="100">
        <v>0</v>
      </c>
      <c r="M10" s="104">
        <v>0</v>
      </c>
      <c r="N10" s="100">
        <v>0.27</v>
      </c>
      <c r="O10" s="107">
        <v>0.01</v>
      </c>
      <c r="P10" s="107">
        <v>0.03</v>
      </c>
      <c r="Q10" s="107">
        <v>0.53359999999999996</v>
      </c>
      <c r="R10" s="100">
        <v>0.15640000000000001</v>
      </c>
      <c r="S10" s="81">
        <v>0.69</v>
      </c>
      <c r="T10" s="51">
        <v>0.15500000000000003</v>
      </c>
      <c r="U10" s="100">
        <v>6.2000000000000013E-2</v>
      </c>
      <c r="V10" s="104">
        <v>9.3000000000000027E-2</v>
      </c>
      <c r="W10" s="106">
        <v>0.22</v>
      </c>
      <c r="Y10" s="144"/>
      <c r="AG10" s="54"/>
      <c r="AH10" s="4"/>
      <c r="AL10" s="54"/>
      <c r="AM10" s="54"/>
      <c r="AN10" s="54"/>
      <c r="AS10" s="4"/>
      <c r="AV10" s="5"/>
      <c r="AW10" s="5"/>
      <c r="AX10" s="5"/>
      <c r="AY10" s="5"/>
      <c r="BA10" s="5"/>
      <c r="BB10" s="5"/>
      <c r="BC10" s="5"/>
      <c r="BD10" s="4"/>
      <c r="BE10" s="4"/>
      <c r="BF10" s="4"/>
      <c r="BG10" s="4"/>
      <c r="BH10" s="4"/>
      <c r="BI10" s="4"/>
      <c r="BJ10" s="4"/>
      <c r="BL10" s="5"/>
      <c r="BM10" s="3"/>
      <c r="BN10" s="3"/>
      <c r="BO10" s="3"/>
      <c r="BP10" s="3"/>
      <c r="BQ10" s="3"/>
      <c r="BS10" s="4"/>
      <c r="BT10" s="4"/>
      <c r="BU10" s="4"/>
      <c r="BV10" s="4"/>
      <c r="BX10" s="5"/>
      <c r="BY10" s="5"/>
    </row>
    <row r="11" spans="1:77">
      <c r="A11" s="22" t="s">
        <v>51</v>
      </c>
      <c r="B11" s="102">
        <v>0.30028711010972009</v>
      </c>
      <c r="C11" s="100">
        <v>0.3633478981811073</v>
      </c>
      <c r="D11" s="99">
        <v>0.15</v>
      </c>
      <c r="E11" s="98">
        <v>0.02</v>
      </c>
      <c r="F11" s="100">
        <v>0.16636499170917265</v>
      </c>
      <c r="G11" s="81">
        <v>0.55300127713920821</v>
      </c>
      <c r="H11" s="51">
        <v>1.2915325999674309E-4</v>
      </c>
      <c r="I11" s="51">
        <v>0</v>
      </c>
      <c r="J11" s="51">
        <v>0.32686956960079505</v>
      </c>
      <c r="K11" s="100">
        <v>0.12000000000000001</v>
      </c>
      <c r="L11" s="100">
        <v>0</v>
      </c>
      <c r="M11" s="104">
        <v>0</v>
      </c>
      <c r="N11" s="100">
        <v>0.24</v>
      </c>
      <c r="O11" s="107">
        <v>0.01</v>
      </c>
      <c r="P11" s="107">
        <v>0.03</v>
      </c>
      <c r="Q11" s="107">
        <v>0.5806</v>
      </c>
      <c r="R11" s="100">
        <v>0.1394</v>
      </c>
      <c r="S11" s="81">
        <v>0.69</v>
      </c>
      <c r="T11" s="51">
        <v>0.13020000000000001</v>
      </c>
      <c r="U11" s="100">
        <v>0</v>
      </c>
      <c r="V11" s="104">
        <v>0.17980000000000004</v>
      </c>
      <c r="W11" s="106">
        <v>0.22</v>
      </c>
      <c r="Y11" s="144"/>
      <c r="AG11" s="54"/>
      <c r="AH11" s="4"/>
      <c r="AL11" s="54"/>
      <c r="AM11" s="54"/>
      <c r="AN11" s="54"/>
      <c r="AS11" s="4"/>
      <c r="AV11" s="5"/>
      <c r="AW11" s="5"/>
      <c r="AX11" s="5"/>
      <c r="AY11" s="5"/>
      <c r="BA11" s="5"/>
      <c r="BB11" s="5"/>
      <c r="BD11" s="4"/>
      <c r="BE11" s="4"/>
      <c r="BF11" s="4"/>
      <c r="BG11" s="4"/>
      <c r="BH11" s="4"/>
      <c r="BI11" s="4"/>
      <c r="BJ11" s="4"/>
      <c r="BL11" s="5"/>
      <c r="BM11" s="3"/>
      <c r="BN11" s="3"/>
      <c r="BO11" s="3"/>
      <c r="BP11" s="3"/>
      <c r="BQ11" s="3"/>
      <c r="BS11" s="4"/>
      <c r="BT11" s="4"/>
      <c r="BU11" s="4"/>
      <c r="BV11" s="4"/>
      <c r="BX11" s="5"/>
      <c r="BY11" s="5"/>
    </row>
    <row r="12" spans="1:77">
      <c r="A12" s="22" t="s">
        <v>50</v>
      </c>
      <c r="B12" s="102">
        <v>0.29799771852935653</v>
      </c>
      <c r="C12" s="100">
        <v>0.36593478132276097</v>
      </c>
      <c r="D12" s="99">
        <v>0.15</v>
      </c>
      <c r="E12" s="98">
        <v>0.02</v>
      </c>
      <c r="F12" s="100">
        <v>0.16606750014788252</v>
      </c>
      <c r="G12" s="81">
        <v>8.4388398486759136E-2</v>
      </c>
      <c r="H12" s="51">
        <v>2.7742749054224466E-2</v>
      </c>
      <c r="I12" s="51">
        <v>8.4388398486759136E-2</v>
      </c>
      <c r="J12" s="51">
        <v>0.68348045397225721</v>
      </c>
      <c r="K12" s="100">
        <v>0.12000000000000001</v>
      </c>
      <c r="L12" s="100">
        <v>0</v>
      </c>
      <c r="M12" s="104">
        <v>0</v>
      </c>
      <c r="N12" s="100">
        <v>0.24</v>
      </c>
      <c r="O12" s="107">
        <v>0.01</v>
      </c>
      <c r="P12" s="107">
        <v>0.03</v>
      </c>
      <c r="Q12" s="107">
        <v>0.5806</v>
      </c>
      <c r="R12" s="100">
        <v>0.1394</v>
      </c>
      <c r="S12" s="81">
        <v>0.69</v>
      </c>
      <c r="T12" s="51">
        <v>0.13020000000000001</v>
      </c>
      <c r="U12" s="100">
        <v>0</v>
      </c>
      <c r="V12" s="104">
        <v>0.17980000000000004</v>
      </c>
      <c r="W12" s="106">
        <v>0.22</v>
      </c>
      <c r="Y12" s="144"/>
      <c r="AG12" s="54"/>
      <c r="AH12" s="4"/>
      <c r="AL12" s="54"/>
      <c r="AM12" s="54"/>
      <c r="AN12" s="54"/>
      <c r="AS12" s="4"/>
      <c r="AV12" s="5"/>
      <c r="AW12" s="5"/>
      <c r="AX12" s="5"/>
      <c r="AY12" s="5"/>
      <c r="BA12" s="5"/>
      <c r="BB12" s="5"/>
      <c r="BD12" s="4"/>
      <c r="BE12" s="4"/>
      <c r="BF12" s="4"/>
      <c r="BG12" s="4"/>
      <c r="BH12" s="4"/>
      <c r="BI12" s="4"/>
      <c r="BJ12" s="4"/>
      <c r="BL12" s="5"/>
      <c r="BM12" s="3"/>
      <c r="BN12" s="3"/>
      <c r="BO12" s="3"/>
      <c r="BP12" s="3"/>
      <c r="BQ12" s="3"/>
      <c r="BS12" s="4"/>
      <c r="BT12" s="4"/>
      <c r="BU12" s="4"/>
      <c r="BV12" s="4"/>
      <c r="BX12" s="5"/>
      <c r="BY12" s="5"/>
    </row>
    <row r="13" spans="1:77">
      <c r="A13" s="22" t="s">
        <v>49</v>
      </c>
      <c r="B13" s="102">
        <v>0.27413675265412779</v>
      </c>
      <c r="C13" s="100">
        <v>0.39289632468460139</v>
      </c>
      <c r="D13" s="99">
        <v>0.15</v>
      </c>
      <c r="E13" s="98">
        <v>0.02</v>
      </c>
      <c r="F13" s="100">
        <v>0.16296692266127086</v>
      </c>
      <c r="G13" s="81">
        <v>0.13022154316271967</v>
      </c>
      <c r="H13" s="51">
        <v>2.1390374331550801E-2</v>
      </c>
      <c r="I13" s="51">
        <v>0.13022154316271967</v>
      </c>
      <c r="J13" s="51">
        <v>0.5981665393430099</v>
      </c>
      <c r="K13" s="100">
        <v>0.12000000000000001</v>
      </c>
      <c r="L13" s="100">
        <v>0</v>
      </c>
      <c r="M13" s="104">
        <v>0</v>
      </c>
      <c r="N13" s="100">
        <v>0.24</v>
      </c>
      <c r="O13" s="107">
        <v>0.01</v>
      </c>
      <c r="P13" s="107">
        <v>0.03</v>
      </c>
      <c r="Q13" s="107">
        <v>0.5806</v>
      </c>
      <c r="R13" s="100">
        <v>0.1394</v>
      </c>
      <c r="S13" s="81">
        <v>0.69</v>
      </c>
      <c r="T13" s="51">
        <v>0.13020000000000001</v>
      </c>
      <c r="U13" s="100">
        <v>0</v>
      </c>
      <c r="V13" s="104">
        <v>0.17980000000000004</v>
      </c>
      <c r="W13" s="106">
        <v>0.22</v>
      </c>
      <c r="Y13" s="144"/>
      <c r="AG13" s="56"/>
      <c r="AH13" s="4"/>
      <c r="AL13" s="56"/>
      <c r="AM13" s="56"/>
      <c r="AN13" s="56"/>
      <c r="AS13" s="4"/>
      <c r="AV13" s="5"/>
      <c r="AW13" s="5"/>
      <c r="AX13" s="5"/>
      <c r="AY13" s="5"/>
      <c r="BA13" s="5"/>
      <c r="BB13" s="5"/>
      <c r="BD13" s="4"/>
      <c r="BE13" s="4"/>
      <c r="BF13" s="4"/>
      <c r="BG13" s="4"/>
      <c r="BH13" s="4"/>
      <c r="BI13" s="4"/>
      <c r="BJ13" s="4"/>
      <c r="BL13" s="5"/>
      <c r="BM13" s="3"/>
      <c r="BN13" s="3"/>
      <c r="BO13" s="3"/>
      <c r="BP13" s="3"/>
      <c r="BQ13" s="3"/>
      <c r="BS13" s="4"/>
      <c r="BT13" s="4"/>
      <c r="BU13" s="4"/>
      <c r="BV13" s="4"/>
      <c r="BX13" s="5"/>
      <c r="BY13" s="5"/>
    </row>
    <row r="14" spans="1:77">
      <c r="A14" s="22" t="s">
        <v>48</v>
      </c>
      <c r="B14" s="102">
        <v>0.29972442295655166</v>
      </c>
      <c r="C14" s="100">
        <v>0.36398370287395299</v>
      </c>
      <c r="D14" s="99">
        <v>0.15</v>
      </c>
      <c r="E14" s="98">
        <v>0.02</v>
      </c>
      <c r="F14" s="100">
        <v>0.16629187416949542</v>
      </c>
      <c r="G14" s="81">
        <v>2.2955781996882127E-2</v>
      </c>
      <c r="H14" s="51">
        <v>5.9982862039417309E-3</v>
      </c>
      <c r="I14" s="51">
        <v>0.13582171014821925</v>
      </c>
      <c r="J14" s="51">
        <v>0.71522422165095689</v>
      </c>
      <c r="K14" s="100">
        <v>0.12000000000000001</v>
      </c>
      <c r="L14" s="100">
        <v>0</v>
      </c>
      <c r="M14" s="104">
        <v>0</v>
      </c>
      <c r="N14" s="100">
        <v>0.24</v>
      </c>
      <c r="O14" s="107">
        <v>0.01</v>
      </c>
      <c r="P14" s="107">
        <v>0.03</v>
      </c>
      <c r="Q14" s="107">
        <v>0.5806</v>
      </c>
      <c r="R14" s="100">
        <v>0.1394</v>
      </c>
      <c r="S14" s="81">
        <v>0.69</v>
      </c>
      <c r="T14" s="51">
        <v>0.13020000000000001</v>
      </c>
      <c r="U14" s="100">
        <v>0</v>
      </c>
      <c r="V14" s="104">
        <v>0.17980000000000004</v>
      </c>
      <c r="W14" s="106">
        <v>0.22</v>
      </c>
      <c r="Y14" s="144"/>
      <c r="AG14" s="56"/>
      <c r="AH14" s="4"/>
      <c r="AL14" s="56"/>
      <c r="AM14" s="56"/>
      <c r="AN14" s="56"/>
      <c r="AS14" s="4"/>
      <c r="AV14" s="5"/>
      <c r="AW14" s="5"/>
      <c r="AX14" s="5"/>
      <c r="AY14" s="5"/>
      <c r="BA14" s="5"/>
      <c r="BB14" s="5"/>
      <c r="BD14" s="4"/>
      <c r="BE14" s="4"/>
      <c r="BF14" s="4"/>
      <c r="BG14" s="4"/>
      <c r="BH14" s="4"/>
      <c r="BI14" s="4"/>
      <c r="BJ14" s="4"/>
      <c r="BL14" s="5"/>
      <c r="BM14" s="3"/>
      <c r="BN14" s="3"/>
      <c r="BO14" s="3"/>
      <c r="BP14" s="3"/>
      <c r="BQ14" s="3"/>
      <c r="BS14" s="4"/>
      <c r="BT14" s="4"/>
      <c r="BU14" s="4"/>
      <c r="BV14" s="4"/>
      <c r="BX14" s="5"/>
      <c r="BY14" s="5"/>
    </row>
    <row r="15" spans="1:77">
      <c r="A15" s="22" t="s">
        <v>47</v>
      </c>
      <c r="B15" s="102">
        <v>0.30921617772389687</v>
      </c>
      <c r="C15" s="100">
        <v>0.35325855624418434</v>
      </c>
      <c r="D15" s="99">
        <v>0.15</v>
      </c>
      <c r="E15" s="98">
        <v>0.02</v>
      </c>
      <c r="F15" s="100">
        <v>0.16752526603191881</v>
      </c>
      <c r="G15" s="81">
        <v>5.7057605421686731E-2</v>
      </c>
      <c r="H15" s="51">
        <v>0.1123046875</v>
      </c>
      <c r="I15" s="51">
        <v>0.33759083207831314</v>
      </c>
      <c r="J15" s="51">
        <v>0.373046875</v>
      </c>
      <c r="K15" s="100">
        <v>0.12000000000000001</v>
      </c>
      <c r="L15" s="100">
        <v>0</v>
      </c>
      <c r="M15" s="104">
        <v>0</v>
      </c>
      <c r="N15" s="100">
        <v>0.24</v>
      </c>
      <c r="O15" s="107">
        <v>0.01</v>
      </c>
      <c r="P15" s="107">
        <v>0.03</v>
      </c>
      <c r="Q15" s="107">
        <v>0.5806</v>
      </c>
      <c r="R15" s="100">
        <v>0.1394</v>
      </c>
      <c r="S15" s="81">
        <v>0.69</v>
      </c>
      <c r="T15" s="51">
        <v>0.13020000000000001</v>
      </c>
      <c r="U15" s="100">
        <v>0</v>
      </c>
      <c r="V15" s="104">
        <v>0.17980000000000004</v>
      </c>
      <c r="W15" s="106">
        <v>0.22</v>
      </c>
      <c r="Y15" s="144"/>
      <c r="AG15" s="56"/>
      <c r="AH15" s="4"/>
      <c r="AK15" s="57"/>
      <c r="AL15" s="56"/>
      <c r="AM15" s="56"/>
      <c r="AN15" s="56"/>
      <c r="AS15" s="4"/>
      <c r="AV15" s="5"/>
      <c r="AW15" s="5"/>
      <c r="AX15" s="5"/>
      <c r="AY15" s="5"/>
      <c r="BA15" s="5"/>
      <c r="BB15" s="5"/>
      <c r="BD15" s="4"/>
      <c r="BE15" s="4"/>
      <c r="BF15" s="4"/>
      <c r="BG15" s="4"/>
      <c r="BH15" s="4"/>
      <c r="BI15" s="4"/>
      <c r="BJ15" s="4"/>
      <c r="BL15" s="5"/>
      <c r="BM15" s="3"/>
      <c r="BN15" s="3"/>
      <c r="BO15" s="3"/>
      <c r="BP15" s="3"/>
      <c r="BQ15" s="3"/>
      <c r="BS15" s="4"/>
      <c r="BT15" s="4"/>
      <c r="BU15" s="4"/>
      <c r="BV15" s="4"/>
      <c r="BX15" s="5"/>
      <c r="BY15" s="5"/>
    </row>
    <row r="16" spans="1:77">
      <c r="A16" s="22" t="s">
        <v>46</v>
      </c>
      <c r="B16" s="102">
        <v>0.29369565217391302</v>
      </c>
      <c r="C16" s="100">
        <v>0.29369565217391302</v>
      </c>
      <c r="D16" s="99">
        <v>0.15</v>
      </c>
      <c r="E16" s="98">
        <v>0.02</v>
      </c>
      <c r="F16" s="100">
        <v>0.24260869565217391</v>
      </c>
      <c r="G16" s="81">
        <v>0.32821878705597374</v>
      </c>
      <c r="H16" s="51">
        <v>1.6483084391924127E-2</v>
      </c>
      <c r="I16" s="51">
        <v>3.6558214218005064E-2</v>
      </c>
      <c r="J16" s="51">
        <v>0.34873991433409701</v>
      </c>
      <c r="K16" s="100">
        <v>0.27</v>
      </c>
      <c r="L16" s="100">
        <v>0</v>
      </c>
      <c r="M16" s="104">
        <v>0</v>
      </c>
      <c r="N16" s="100">
        <v>0.27999999999999997</v>
      </c>
      <c r="O16" s="107">
        <v>0.01</v>
      </c>
      <c r="P16" s="107">
        <v>0.03</v>
      </c>
      <c r="Q16" s="107">
        <v>0.54060000000000008</v>
      </c>
      <c r="R16" s="100">
        <v>0.1394</v>
      </c>
      <c r="S16" s="81">
        <v>0.69</v>
      </c>
      <c r="T16" s="51">
        <v>0</v>
      </c>
      <c r="U16" s="100">
        <v>0</v>
      </c>
      <c r="V16" s="104">
        <v>0.31000000000000005</v>
      </c>
      <c r="W16" s="106">
        <v>0.19</v>
      </c>
      <c r="Y16" s="144"/>
      <c r="AF16" s="4"/>
      <c r="AG16" s="54"/>
      <c r="AH16" s="4"/>
      <c r="AS16" s="4"/>
      <c r="AV16" s="5"/>
      <c r="AW16" s="5"/>
      <c r="AX16" s="5"/>
      <c r="AY16" s="5"/>
      <c r="BA16" s="5"/>
      <c r="BB16" s="5"/>
      <c r="BD16" s="4"/>
      <c r="BE16" s="4"/>
      <c r="BF16" s="4"/>
      <c r="BG16" s="4"/>
      <c r="BH16" s="4"/>
      <c r="BI16" s="4"/>
      <c r="BJ16" s="4"/>
      <c r="BL16" s="5"/>
      <c r="BM16" s="3"/>
      <c r="BN16" s="3"/>
      <c r="BO16" s="3"/>
      <c r="BP16" s="3"/>
      <c r="BQ16" s="3"/>
      <c r="BS16" s="4"/>
      <c r="BT16" s="4"/>
      <c r="BU16" s="4"/>
      <c r="BV16" s="4"/>
      <c r="BX16" s="5"/>
      <c r="BY16" s="5"/>
    </row>
    <row r="17" spans="1:84">
      <c r="A17" s="22" t="s">
        <v>45</v>
      </c>
      <c r="B17" s="102">
        <v>0.35648936170212769</v>
      </c>
      <c r="C17" s="100">
        <v>0.23765957446808514</v>
      </c>
      <c r="D17" s="99">
        <v>0.15</v>
      </c>
      <c r="E17" s="98">
        <v>0.02</v>
      </c>
      <c r="F17" s="100">
        <v>0.23585106382978721</v>
      </c>
      <c r="G17" s="81">
        <v>4.9179719397223669E-4</v>
      </c>
      <c r="H17" s="51">
        <v>0</v>
      </c>
      <c r="I17" s="51">
        <v>0.98014252839432858</v>
      </c>
      <c r="J17" s="51">
        <v>1.9365674411699205E-2</v>
      </c>
      <c r="K17" s="100">
        <v>0</v>
      </c>
      <c r="L17" s="100">
        <v>0</v>
      </c>
      <c r="M17" s="104">
        <v>0</v>
      </c>
      <c r="N17" s="100">
        <v>0.36000000000000004</v>
      </c>
      <c r="O17" s="107">
        <v>0.01</v>
      </c>
      <c r="P17" s="107">
        <v>0.03</v>
      </c>
      <c r="Q17" s="107">
        <v>0.48439999999999994</v>
      </c>
      <c r="R17" s="100">
        <v>0.11560000000000002</v>
      </c>
      <c r="S17" s="81">
        <v>0.40941207687964054</v>
      </c>
      <c r="T17" s="51">
        <v>0</v>
      </c>
      <c r="U17" s="100">
        <v>0.53152913080832354</v>
      </c>
      <c r="V17" s="104">
        <v>5.9058792312035924E-2</v>
      </c>
      <c r="W17" s="106">
        <v>4.5999999999999999E-2</v>
      </c>
      <c r="Y17" s="144"/>
      <c r="AF17" s="4"/>
      <c r="AG17" s="54"/>
      <c r="AH17" s="4"/>
      <c r="AS17" s="4"/>
      <c r="AV17" s="5"/>
      <c r="AW17" s="5"/>
      <c r="AX17" s="5"/>
      <c r="AY17" s="5"/>
      <c r="BA17" s="5"/>
      <c r="BB17" s="5"/>
      <c r="BD17" s="4"/>
      <c r="BE17" s="4"/>
      <c r="BF17" s="4"/>
      <c r="BG17" s="4"/>
      <c r="BH17" s="4"/>
      <c r="BI17" s="4"/>
      <c r="BJ17" s="4"/>
      <c r="BL17" s="5"/>
      <c r="BM17" s="3"/>
      <c r="BN17" s="3"/>
      <c r="BO17" s="3"/>
      <c r="BP17" s="3"/>
      <c r="BQ17" s="3"/>
      <c r="BS17" s="4"/>
      <c r="BT17" s="4"/>
      <c r="BU17" s="4"/>
      <c r="BV17" s="4"/>
      <c r="BX17" s="5"/>
      <c r="BY17" s="5"/>
    </row>
    <row r="18" spans="1:84">
      <c r="A18" s="22" t="s">
        <v>44</v>
      </c>
      <c r="B18" s="102">
        <v>0.35648936170212769</v>
      </c>
      <c r="C18" s="100">
        <v>0.23765957446808514</v>
      </c>
      <c r="D18" s="99">
        <v>0.15</v>
      </c>
      <c r="E18" s="98">
        <v>0.02</v>
      </c>
      <c r="F18" s="100">
        <v>0.23585106382978721</v>
      </c>
      <c r="G18" s="81">
        <v>0</v>
      </c>
      <c r="H18" s="51">
        <v>0</v>
      </c>
      <c r="I18" s="51">
        <v>0</v>
      </c>
      <c r="J18" s="51">
        <v>0</v>
      </c>
      <c r="K18" s="100">
        <v>0</v>
      </c>
      <c r="L18" s="100">
        <v>0</v>
      </c>
      <c r="M18" s="104">
        <v>0</v>
      </c>
      <c r="N18" s="100">
        <v>0.13500000000000001</v>
      </c>
      <c r="O18" s="107">
        <v>0</v>
      </c>
      <c r="P18" s="107">
        <v>0</v>
      </c>
      <c r="Q18" s="107">
        <v>0.72560000000000002</v>
      </c>
      <c r="R18" s="100">
        <v>0.1394</v>
      </c>
      <c r="S18" s="81">
        <v>0.40941207687964054</v>
      </c>
      <c r="T18" s="51">
        <v>0.53152913080832354</v>
      </c>
      <c r="U18" s="100">
        <v>0</v>
      </c>
      <c r="V18" s="104">
        <v>5.9058792312035924E-2</v>
      </c>
      <c r="W18" s="106">
        <v>4.5999999999999999E-2</v>
      </c>
      <c r="Y18" s="144"/>
      <c r="AF18" s="4"/>
      <c r="AG18" s="54"/>
      <c r="AH18" s="4"/>
      <c r="AS18" s="4"/>
      <c r="AV18" s="5"/>
      <c r="AW18" s="5"/>
      <c r="AX18" s="5"/>
      <c r="AY18" s="5"/>
      <c r="BA18" s="5"/>
      <c r="BB18" s="5"/>
      <c r="BD18" s="4"/>
      <c r="BE18" s="4"/>
      <c r="BF18" s="4"/>
      <c r="BG18" s="4"/>
      <c r="BH18" s="4"/>
      <c r="BI18" s="4"/>
      <c r="BJ18" s="4"/>
      <c r="BL18" s="5"/>
      <c r="BM18" s="3"/>
      <c r="BN18" s="3"/>
      <c r="BO18" s="3"/>
      <c r="BP18" s="3"/>
      <c r="BQ18" s="3"/>
      <c r="BS18" s="4"/>
      <c r="BT18" s="4"/>
      <c r="BU18" s="4"/>
      <c r="BV18" s="4"/>
      <c r="BX18" s="5"/>
      <c r="BY18" s="5"/>
    </row>
    <row r="19" spans="1:84">
      <c r="A19" s="22" t="s">
        <v>43</v>
      </c>
      <c r="B19" s="102">
        <v>0.30189189189189192</v>
      </c>
      <c r="C19" s="100">
        <v>0.30189189189189192</v>
      </c>
      <c r="D19" s="99">
        <v>0.15</v>
      </c>
      <c r="E19" s="98">
        <v>0.02</v>
      </c>
      <c r="F19" s="100">
        <v>0.22621621621621624</v>
      </c>
      <c r="G19" s="81">
        <v>6.9486510964129874E-2</v>
      </c>
      <c r="H19" s="51">
        <v>6.6742596810933946E-2</v>
      </c>
      <c r="I19" s="51">
        <v>0.4111285232044351</v>
      </c>
      <c r="J19" s="51">
        <v>0.36264236902050112</v>
      </c>
      <c r="K19" s="100">
        <v>0.09</v>
      </c>
      <c r="L19" s="100">
        <v>0</v>
      </c>
      <c r="M19" s="104">
        <v>0</v>
      </c>
      <c r="N19" s="100">
        <v>0.17499999999999999</v>
      </c>
      <c r="O19" s="107">
        <v>0</v>
      </c>
      <c r="P19" s="107">
        <v>0</v>
      </c>
      <c r="Q19" s="107">
        <v>0.68559999999999999</v>
      </c>
      <c r="R19" s="100">
        <v>0.1394</v>
      </c>
      <c r="S19" s="81">
        <v>0.9</v>
      </c>
      <c r="T19" s="51">
        <v>0</v>
      </c>
      <c r="U19" s="100">
        <v>0</v>
      </c>
      <c r="V19" s="104">
        <v>9.9999999999999978E-2</v>
      </c>
      <c r="W19" s="106">
        <v>4.5999999999999999E-2</v>
      </c>
      <c r="Y19" s="144"/>
      <c r="AF19" s="4"/>
      <c r="AG19" s="54"/>
      <c r="AH19" s="4"/>
      <c r="AS19" s="4"/>
      <c r="AV19" s="5"/>
      <c r="AW19" s="5"/>
      <c r="AX19" s="5"/>
      <c r="AY19" s="5"/>
      <c r="BA19" s="5"/>
      <c r="BB19" s="5"/>
      <c r="BD19" s="4"/>
      <c r="BE19" s="4"/>
      <c r="BF19" s="4"/>
      <c r="BG19" s="4"/>
      <c r="BH19" s="4"/>
      <c r="BI19" s="4"/>
      <c r="BJ19" s="4"/>
      <c r="BL19" s="5"/>
      <c r="BM19" s="3"/>
      <c r="BN19" s="3"/>
      <c r="BO19" s="3"/>
      <c r="BP19" s="3"/>
      <c r="BQ19" s="3"/>
      <c r="BS19" s="4"/>
      <c r="BT19" s="4"/>
      <c r="BU19" s="4"/>
      <c r="BV19" s="4"/>
      <c r="BX19" s="5"/>
      <c r="BY19" s="5"/>
    </row>
    <row r="20" spans="1:84">
      <c r="A20" s="22" t="s">
        <v>42</v>
      </c>
      <c r="B20" s="102">
        <v>0.17872000000000002</v>
      </c>
      <c r="C20" s="100">
        <v>0.44680000000000009</v>
      </c>
      <c r="D20" s="99">
        <v>0.15</v>
      </c>
      <c r="E20" s="98">
        <v>0.02</v>
      </c>
      <c r="F20" s="100">
        <v>0.20448</v>
      </c>
      <c r="G20" s="81">
        <v>0.91</v>
      </c>
      <c r="H20" s="51">
        <v>0</v>
      </c>
      <c r="I20" s="51">
        <v>0</v>
      </c>
      <c r="J20" s="51">
        <v>0</v>
      </c>
      <c r="K20" s="100">
        <v>0.09</v>
      </c>
      <c r="L20" s="100">
        <v>0</v>
      </c>
      <c r="M20" s="104">
        <v>0</v>
      </c>
      <c r="N20" s="100">
        <v>0.27999999999999997</v>
      </c>
      <c r="O20" s="107">
        <v>0</v>
      </c>
      <c r="P20" s="107">
        <v>0</v>
      </c>
      <c r="Q20" s="107">
        <v>0.5806</v>
      </c>
      <c r="R20" s="100">
        <v>0.1394</v>
      </c>
      <c r="S20" s="81">
        <v>0.9</v>
      </c>
      <c r="T20" s="51">
        <v>4.8999999999999988E-2</v>
      </c>
      <c r="U20" s="100">
        <v>0</v>
      </c>
      <c r="V20" s="104">
        <v>5.099999999999999E-2</v>
      </c>
      <c r="W20" s="106">
        <v>4.5999999999999999E-2</v>
      </c>
      <c r="Y20" s="144"/>
      <c r="AF20" s="4"/>
      <c r="AG20" s="54"/>
      <c r="AH20" s="4"/>
      <c r="AS20" s="4"/>
      <c r="AV20" s="5"/>
      <c r="AW20" s="5"/>
      <c r="AX20" s="5"/>
      <c r="AY20" s="5"/>
      <c r="BA20" s="5"/>
      <c r="BB20" s="5"/>
      <c r="BD20" s="4"/>
      <c r="BE20" s="4"/>
      <c r="BF20" s="4"/>
      <c r="BG20" s="4"/>
      <c r="BH20" s="4"/>
      <c r="BI20" s="4"/>
      <c r="BJ20" s="4"/>
      <c r="BL20" s="5"/>
      <c r="BM20" s="3"/>
      <c r="BN20" s="3"/>
      <c r="BO20" s="3"/>
      <c r="BP20" s="3"/>
      <c r="BQ20" s="3"/>
      <c r="BS20" s="4"/>
      <c r="BT20" s="4"/>
      <c r="BU20" s="4"/>
      <c r="BV20" s="4"/>
      <c r="BX20" s="5"/>
      <c r="BY20" s="5"/>
    </row>
    <row r="21" spans="1:84">
      <c r="A21" s="22" t="s">
        <v>41</v>
      </c>
      <c r="B21" s="102">
        <v>0.30189189189189192</v>
      </c>
      <c r="C21" s="100">
        <v>0.30189189189189192</v>
      </c>
      <c r="D21" s="99">
        <v>0.15</v>
      </c>
      <c r="E21" s="98">
        <v>0.02</v>
      </c>
      <c r="F21" s="100">
        <v>0.22621621621621624</v>
      </c>
      <c r="G21" s="81">
        <v>9.667917374470851E-2</v>
      </c>
      <c r="H21" s="51">
        <v>1.8301047859040093E-2</v>
      </c>
      <c r="I21" s="51">
        <v>0.78973344690481351</v>
      </c>
      <c r="J21" s="51">
        <v>5.4419200870764788E-2</v>
      </c>
      <c r="K21" s="100">
        <v>3.9658153429382163E-2</v>
      </c>
      <c r="L21" s="100">
        <v>0</v>
      </c>
      <c r="M21" s="104">
        <v>0</v>
      </c>
      <c r="N21" s="100">
        <v>0.17499999999999999</v>
      </c>
      <c r="O21" s="107">
        <v>0</v>
      </c>
      <c r="P21" s="107">
        <v>0</v>
      </c>
      <c r="Q21" s="107">
        <v>0.68559999999999999</v>
      </c>
      <c r="R21" s="100">
        <v>0.1394</v>
      </c>
      <c r="S21" s="81">
        <v>0.36254635322941342</v>
      </c>
      <c r="T21" s="51">
        <v>0.57370828209352798</v>
      </c>
      <c r="U21" s="100">
        <v>0</v>
      </c>
      <c r="V21" s="104">
        <v>6.3745364677058602E-2</v>
      </c>
      <c r="W21" s="106">
        <v>4.5999999999999999E-2</v>
      </c>
      <c r="Y21" s="144"/>
      <c r="AF21" s="4"/>
      <c r="AG21" s="54"/>
      <c r="AH21" s="4"/>
      <c r="AS21" s="4"/>
      <c r="AV21" s="5"/>
      <c r="AW21" s="5"/>
      <c r="AX21" s="5"/>
      <c r="AY21" s="5"/>
      <c r="BA21" s="5"/>
      <c r="BB21" s="5"/>
      <c r="BD21" s="4"/>
      <c r="BE21" s="4"/>
      <c r="BF21" s="4"/>
      <c r="BG21" s="4"/>
      <c r="BH21" s="4"/>
      <c r="BI21" s="4"/>
      <c r="BJ21" s="4"/>
      <c r="BL21" s="5"/>
      <c r="BM21" s="3"/>
      <c r="BN21" s="3"/>
      <c r="BO21" s="3"/>
      <c r="BP21" s="3"/>
      <c r="BQ21" s="3"/>
      <c r="BS21" s="4"/>
      <c r="BT21" s="4"/>
      <c r="BU21" s="4"/>
      <c r="BV21" s="4"/>
      <c r="BX21" s="5"/>
      <c r="BY21" s="5"/>
    </row>
    <row r="22" spans="1:84">
      <c r="A22" s="22" t="s">
        <v>40</v>
      </c>
      <c r="B22" s="102">
        <v>0.31244790292798735</v>
      </c>
      <c r="C22" s="100">
        <v>0.38188077024531786</v>
      </c>
      <c r="D22" s="99">
        <v>0.15</v>
      </c>
      <c r="E22" s="98">
        <v>0.02</v>
      </c>
      <c r="F22" s="100">
        <v>0.1356713268266948</v>
      </c>
      <c r="G22" s="81">
        <v>0.10198584886600283</v>
      </c>
      <c r="H22" s="51">
        <v>1.9477025718282578E-2</v>
      </c>
      <c r="I22" s="51">
        <v>0.75527091890082632</v>
      </c>
      <c r="J22" s="51">
        <v>3.3266206514888319E-2</v>
      </c>
      <c r="K22" s="100">
        <v>0.09</v>
      </c>
      <c r="L22" s="100">
        <v>0</v>
      </c>
      <c r="M22" s="104">
        <v>0</v>
      </c>
      <c r="N22" s="100">
        <v>0.2</v>
      </c>
      <c r="O22" s="107">
        <v>0</v>
      </c>
      <c r="P22" s="107">
        <v>0</v>
      </c>
      <c r="Q22" s="107">
        <v>0.6843999999999999</v>
      </c>
      <c r="R22" s="100">
        <v>0.11560000000000002</v>
      </c>
      <c r="S22" s="81">
        <v>0.20611147974035343</v>
      </c>
      <c r="T22" s="51">
        <v>0.79388852025964662</v>
      </c>
      <c r="U22" s="100">
        <v>0</v>
      </c>
      <c r="V22" s="104">
        <v>0</v>
      </c>
      <c r="W22" s="106">
        <v>4.5999999999999999E-2</v>
      </c>
      <c r="Y22" s="144"/>
      <c r="AF22" s="4"/>
      <c r="AG22" s="54"/>
      <c r="AH22" s="4"/>
      <c r="AS22" s="4"/>
      <c r="AV22" s="5"/>
      <c r="AW22" s="5"/>
      <c r="AX22" s="5"/>
      <c r="AY22" s="5"/>
      <c r="BA22" s="5"/>
      <c r="BB22" s="5"/>
      <c r="BD22" s="4"/>
      <c r="BE22" s="4"/>
      <c r="BF22" s="4"/>
      <c r="BG22" s="4"/>
      <c r="BH22" s="4"/>
      <c r="BI22" s="4"/>
      <c r="BJ22" s="4"/>
      <c r="BL22" s="5"/>
      <c r="BM22" s="3"/>
      <c r="BN22" s="3"/>
      <c r="BO22" s="3"/>
      <c r="BP22" s="3"/>
      <c r="BQ22" s="3"/>
      <c r="BS22" s="4"/>
      <c r="BT22" s="4"/>
      <c r="BU22" s="4"/>
      <c r="BV22" s="4"/>
      <c r="BX22" s="5"/>
      <c r="BY22" s="5"/>
    </row>
    <row r="23" spans="1:84">
      <c r="A23" s="22" t="s">
        <v>39</v>
      </c>
      <c r="B23" s="102">
        <v>0.46061855670103091</v>
      </c>
      <c r="C23" s="100">
        <v>0.1151546391752577</v>
      </c>
      <c r="D23" s="99">
        <v>0.15</v>
      </c>
      <c r="E23" s="98">
        <v>0.02</v>
      </c>
      <c r="F23" s="100">
        <v>0.25422680412371135</v>
      </c>
      <c r="G23" s="81">
        <v>0.110679976740417</v>
      </c>
      <c r="H23" s="51">
        <v>0</v>
      </c>
      <c r="I23" s="51">
        <v>0.65485652904746727</v>
      </c>
      <c r="J23" s="51">
        <v>5.446349421211575E-2</v>
      </c>
      <c r="K23" s="100">
        <v>0.18</v>
      </c>
      <c r="L23" s="100">
        <v>0</v>
      </c>
      <c r="M23" s="104">
        <v>0</v>
      </c>
      <c r="N23" s="100">
        <v>0.17499999999999999</v>
      </c>
      <c r="O23" s="107">
        <v>0</v>
      </c>
      <c r="P23" s="107">
        <v>0</v>
      </c>
      <c r="Q23" s="107">
        <v>0.68559999999999999</v>
      </c>
      <c r="R23" s="100">
        <v>0.1394</v>
      </c>
      <c r="S23" s="81">
        <v>0.9</v>
      </c>
      <c r="T23" s="51">
        <v>0</v>
      </c>
      <c r="U23" s="100">
        <v>0</v>
      </c>
      <c r="V23" s="104">
        <v>9.9999999999999978E-2</v>
      </c>
      <c r="W23" s="106">
        <v>0.23</v>
      </c>
      <c r="Y23" s="144"/>
      <c r="AF23" s="4"/>
      <c r="AG23" s="54"/>
      <c r="AH23" s="4"/>
      <c r="AS23" s="4"/>
      <c r="AV23" s="5"/>
      <c r="AW23" s="5"/>
      <c r="AX23" s="5"/>
      <c r="AY23" s="5"/>
      <c r="BA23" s="5"/>
      <c r="BB23" s="5"/>
      <c r="BD23" s="4"/>
      <c r="BE23" s="4"/>
      <c r="BF23" s="4"/>
      <c r="BG23" s="4"/>
      <c r="BH23" s="4"/>
      <c r="BI23" s="4"/>
      <c r="BJ23" s="4"/>
      <c r="BL23" s="5"/>
      <c r="BM23" s="3"/>
      <c r="BN23" s="3"/>
      <c r="BO23" s="3"/>
      <c r="BP23" s="3"/>
      <c r="BQ23" s="3"/>
      <c r="BS23" s="4"/>
      <c r="BT23" s="4"/>
      <c r="BU23" s="4"/>
      <c r="BV23" s="4"/>
      <c r="BX23" s="5"/>
      <c r="BY23" s="5"/>
    </row>
    <row r="24" spans="1:84">
      <c r="A24" s="22" t="s">
        <v>38</v>
      </c>
      <c r="B24" s="102">
        <v>0.17872000000000002</v>
      </c>
      <c r="C24" s="100">
        <v>0.44680000000000009</v>
      </c>
      <c r="D24" s="99">
        <v>0.15</v>
      </c>
      <c r="E24" s="98">
        <v>0.02</v>
      </c>
      <c r="F24" s="100">
        <v>0.20448</v>
      </c>
      <c r="G24" s="81">
        <v>0.61739235131102121</v>
      </c>
      <c r="H24" s="51">
        <v>0</v>
      </c>
      <c r="I24" s="51">
        <v>0.20260764868897888</v>
      </c>
      <c r="J24" s="51">
        <v>0</v>
      </c>
      <c r="K24" s="100">
        <v>0.18</v>
      </c>
      <c r="L24" s="100">
        <v>0</v>
      </c>
      <c r="M24" s="104">
        <v>0</v>
      </c>
      <c r="N24" s="100">
        <v>0</v>
      </c>
      <c r="O24" s="107">
        <v>0</v>
      </c>
      <c r="P24" s="107">
        <v>0</v>
      </c>
      <c r="Q24" s="107">
        <v>0.86060000000000003</v>
      </c>
      <c r="R24" s="100">
        <v>0.1394</v>
      </c>
      <c r="S24" s="81">
        <v>0.9</v>
      </c>
      <c r="T24" s="51">
        <v>0</v>
      </c>
      <c r="U24" s="100">
        <v>0</v>
      </c>
      <c r="V24" s="104">
        <v>9.9999999999999978E-2</v>
      </c>
      <c r="W24" s="106">
        <v>0.23</v>
      </c>
      <c r="Y24" s="144"/>
      <c r="AF24" s="4"/>
      <c r="AG24" s="54"/>
      <c r="AH24" s="4"/>
      <c r="AS24" s="4"/>
      <c r="AV24" s="5"/>
      <c r="AW24" s="5"/>
      <c r="AX24" s="5"/>
      <c r="AY24" s="5"/>
      <c r="BA24" s="5"/>
      <c r="BB24" s="5"/>
      <c r="BD24" s="4"/>
      <c r="BE24" s="4"/>
      <c r="BF24" s="4"/>
      <c r="BG24" s="4"/>
      <c r="BH24" s="4"/>
      <c r="BI24" s="4"/>
      <c r="BJ24" s="4"/>
      <c r="BL24" s="5"/>
      <c r="BM24" s="3"/>
      <c r="BN24" s="3"/>
      <c r="BO24" s="3"/>
      <c r="BP24" s="3"/>
      <c r="BQ24" s="3"/>
      <c r="BS24" s="4"/>
      <c r="BT24" s="4"/>
      <c r="BU24" s="4"/>
      <c r="BV24" s="4"/>
      <c r="BX24" s="5"/>
      <c r="BY24" s="5"/>
    </row>
    <row r="25" spans="1:84">
      <c r="A25" s="22" t="s">
        <v>37</v>
      </c>
      <c r="B25" s="102">
        <v>0.20288743882544863</v>
      </c>
      <c r="C25" s="100">
        <v>0.47340402392604675</v>
      </c>
      <c r="D25" s="99">
        <v>0.15</v>
      </c>
      <c r="E25" s="98">
        <v>0.02</v>
      </c>
      <c r="F25" s="100">
        <v>0.15370853724850461</v>
      </c>
      <c r="G25" s="81">
        <v>0</v>
      </c>
      <c r="H25" s="51">
        <v>3.4040350110825283E-2</v>
      </c>
      <c r="I25" s="51">
        <v>0</v>
      </c>
      <c r="J25" s="51">
        <v>0</v>
      </c>
      <c r="K25" s="100">
        <v>0.12000000000000001</v>
      </c>
      <c r="L25" s="100">
        <v>0.84595964988917471</v>
      </c>
      <c r="M25" s="104">
        <v>0</v>
      </c>
      <c r="N25" s="100">
        <v>0</v>
      </c>
      <c r="O25" s="107">
        <v>0</v>
      </c>
      <c r="P25" s="107">
        <v>0</v>
      </c>
      <c r="Q25" s="107">
        <v>0.86060000000000003</v>
      </c>
      <c r="R25" s="100">
        <v>0.1394</v>
      </c>
      <c r="S25" s="81">
        <v>0.9</v>
      </c>
      <c r="T25" s="51">
        <v>0</v>
      </c>
      <c r="U25" s="100">
        <v>0</v>
      </c>
      <c r="V25" s="104">
        <v>9.9999999999999978E-2</v>
      </c>
      <c r="W25" s="104">
        <v>0</v>
      </c>
      <c r="Y25" s="144"/>
      <c r="AF25" s="4"/>
      <c r="AG25" s="54"/>
      <c r="AH25" s="4"/>
      <c r="AS25" s="4"/>
      <c r="AV25" s="5"/>
      <c r="AW25" s="5"/>
      <c r="AX25" s="5"/>
      <c r="AY25" s="5"/>
      <c r="BA25" s="5"/>
      <c r="BB25" s="5"/>
      <c r="BD25" s="4"/>
      <c r="BE25" s="4"/>
      <c r="BF25" s="4"/>
      <c r="BG25" s="4"/>
      <c r="BH25" s="4"/>
      <c r="BI25" s="4"/>
      <c r="BJ25" s="4"/>
      <c r="BL25" s="5"/>
      <c r="BM25" s="3"/>
      <c r="BN25" s="3"/>
      <c r="BO25" s="3"/>
      <c r="BP25" s="3"/>
      <c r="BQ25" s="3"/>
      <c r="BS25" s="4"/>
      <c r="BT25" s="4"/>
      <c r="BU25" s="4"/>
      <c r="BV25" s="4"/>
      <c r="BX25" s="5"/>
      <c r="BY25" s="5"/>
    </row>
    <row r="26" spans="1:84">
      <c r="A26" s="22" t="s">
        <v>36</v>
      </c>
      <c r="B26" s="102">
        <v>0.46746347941567068</v>
      </c>
      <c r="C26" s="100">
        <v>0</v>
      </c>
      <c r="D26" s="99">
        <v>0.4</v>
      </c>
      <c r="E26" s="98">
        <v>0.13253652058432935</v>
      </c>
      <c r="F26" s="100">
        <v>0</v>
      </c>
      <c r="G26" s="81">
        <v>0</v>
      </c>
      <c r="H26" s="51">
        <v>0</v>
      </c>
      <c r="I26" s="51">
        <v>0</v>
      </c>
      <c r="J26" s="51">
        <v>1</v>
      </c>
      <c r="K26" s="100">
        <v>0</v>
      </c>
      <c r="L26" s="100">
        <v>0</v>
      </c>
      <c r="M26" s="104">
        <v>0</v>
      </c>
      <c r="N26" s="100" t="s">
        <v>106</v>
      </c>
      <c r="O26" s="107" t="s">
        <v>106</v>
      </c>
      <c r="P26" s="107" t="s">
        <v>106</v>
      </c>
      <c r="Q26" s="107" t="s">
        <v>106</v>
      </c>
      <c r="R26" s="100" t="s">
        <v>106</v>
      </c>
      <c r="S26" s="81" t="s">
        <v>106</v>
      </c>
      <c r="T26" s="51" t="s">
        <v>106</v>
      </c>
      <c r="U26" s="100" t="s">
        <v>106</v>
      </c>
      <c r="V26" s="104" t="s">
        <v>106</v>
      </c>
      <c r="W26" s="104" t="s">
        <v>106</v>
      </c>
      <c r="Y26" s="144"/>
      <c r="AF26" s="4"/>
      <c r="AG26" s="54"/>
      <c r="AH26" s="4"/>
      <c r="AP26" s="5"/>
      <c r="AS26" s="4"/>
      <c r="AV26" s="5"/>
      <c r="AW26" s="5"/>
      <c r="AX26" s="5"/>
      <c r="AY26" s="5"/>
      <c r="BA26" s="5"/>
      <c r="BB26" s="5"/>
      <c r="BD26" s="4"/>
      <c r="BE26" s="4"/>
      <c r="BF26" s="4"/>
      <c r="BG26" s="4"/>
      <c r="BH26" s="4"/>
      <c r="BI26" s="4"/>
      <c r="BJ26" s="4"/>
      <c r="BL26" s="5"/>
      <c r="BM26" s="3"/>
      <c r="BN26" s="3"/>
      <c r="BO26" s="3"/>
      <c r="BP26" s="3"/>
      <c r="BQ26" s="3"/>
      <c r="BS26" s="4"/>
      <c r="BT26" s="4"/>
      <c r="BU26" s="4"/>
      <c r="BV26" s="4"/>
    </row>
    <row r="27" spans="1:84">
      <c r="A27" s="12" t="s">
        <v>186</v>
      </c>
      <c r="B27" s="103">
        <v>0.33443399071243007</v>
      </c>
      <c r="C27" s="101">
        <v>0.34951778809729989</v>
      </c>
      <c r="D27" s="101">
        <v>0.15</v>
      </c>
      <c r="E27" s="101">
        <v>0.02</v>
      </c>
      <c r="F27" s="105">
        <v>0.14604822119027003</v>
      </c>
      <c r="G27" s="101">
        <v>0.1099676610624036</v>
      </c>
      <c r="H27" s="101">
        <v>3.4040350110825283E-2</v>
      </c>
      <c r="I27" s="101">
        <v>0.65246855372832269</v>
      </c>
      <c r="J27" s="101">
        <v>8.3523435098448451E-2</v>
      </c>
      <c r="K27" s="101">
        <v>0.12000000000000001</v>
      </c>
      <c r="L27" s="101">
        <v>0</v>
      </c>
      <c r="M27" s="101">
        <v>0</v>
      </c>
      <c r="N27" s="103">
        <v>0.24</v>
      </c>
      <c r="O27" s="101">
        <v>0.01</v>
      </c>
      <c r="P27" s="101">
        <v>0.03</v>
      </c>
      <c r="Q27" s="101">
        <v>0.57379999999999998</v>
      </c>
      <c r="R27" s="105">
        <v>0.1462</v>
      </c>
      <c r="S27" s="101">
        <v>0.73</v>
      </c>
      <c r="T27" s="101">
        <v>0.13770000000000002</v>
      </c>
      <c r="U27" s="101">
        <v>0</v>
      </c>
      <c r="V27" s="101">
        <v>0.1323</v>
      </c>
      <c r="W27" s="155">
        <v>0.22</v>
      </c>
      <c r="Y27" s="144"/>
      <c r="AF27" s="4"/>
      <c r="AG27" s="54"/>
      <c r="AH27" s="4"/>
      <c r="AP27" s="5"/>
      <c r="AS27" s="4"/>
      <c r="AV27" s="5"/>
      <c r="AW27" s="5"/>
      <c r="AX27" s="5"/>
      <c r="AY27" s="5"/>
      <c r="BA27" s="5"/>
      <c r="BB27" s="5"/>
      <c r="BD27" s="4"/>
      <c r="BE27" s="4"/>
      <c r="BF27" s="4"/>
      <c r="BG27" s="4"/>
      <c r="BH27" s="4"/>
      <c r="BI27" s="4"/>
      <c r="BJ27" s="4"/>
      <c r="BL27" s="5"/>
      <c r="BM27" s="3"/>
      <c r="BN27" s="3"/>
      <c r="BO27" s="3"/>
      <c r="BP27" s="3"/>
      <c r="BQ27" s="3"/>
      <c r="BS27" s="4"/>
      <c r="BT27" s="4"/>
      <c r="BU27" s="4"/>
      <c r="BV27" s="4"/>
    </row>
    <row r="28" spans="1:84">
      <c r="H28" s="4"/>
      <c r="I28" s="7"/>
      <c r="J28" s="7"/>
      <c r="AF28" s="4"/>
      <c r="AG28" s="4"/>
      <c r="AH28" s="4"/>
      <c r="AI28" s="4"/>
      <c r="AJ28" s="4"/>
      <c r="AK28" s="4"/>
      <c r="AL28" s="4"/>
      <c r="AM28" s="4"/>
      <c r="AN28" s="4"/>
      <c r="AP28" s="4"/>
      <c r="AX28" s="3"/>
      <c r="BP28" s="4"/>
      <c r="BU28" s="3"/>
      <c r="CB28" s="4"/>
      <c r="CC28" s="4"/>
    </row>
    <row r="29" spans="1:84" ht="15" customHeight="1">
      <c r="A29" s="11"/>
      <c r="B29" s="249" t="s">
        <v>89</v>
      </c>
      <c r="C29" s="250"/>
      <c r="D29" s="251"/>
      <c r="F29" s="67" t="s">
        <v>72</v>
      </c>
      <c r="G29" s="66"/>
      <c r="H29" s="66"/>
      <c r="I29" s="66"/>
      <c r="J29" s="66"/>
      <c r="K29" s="65"/>
      <c r="M29" s="67" t="s">
        <v>30</v>
      </c>
      <c r="N29" s="66"/>
      <c r="O29" s="66"/>
      <c r="P29" s="66"/>
      <c r="Q29" s="66"/>
      <c r="R29" s="66"/>
      <c r="S29" s="66"/>
      <c r="T29" s="66"/>
      <c r="U29" s="66"/>
      <c r="V29" s="66"/>
      <c r="W29" s="65"/>
      <c r="X29" s="240"/>
      <c r="AI29" s="4"/>
      <c r="AJ29" s="4"/>
      <c r="AK29" s="4"/>
      <c r="AL29" s="4"/>
      <c r="AM29" s="4"/>
      <c r="AN29" s="4"/>
      <c r="AO29" s="4"/>
      <c r="AP29" s="4"/>
      <c r="AQ29" s="4"/>
      <c r="AS29" s="4"/>
      <c r="BA29" s="3"/>
      <c r="BS29" s="4"/>
      <c r="BX29" s="3"/>
      <c r="CE29" s="4"/>
      <c r="CF29" s="4"/>
    </row>
    <row r="30" spans="1:84" ht="30.75" customHeight="1">
      <c r="A30" s="22"/>
      <c r="B30" s="36" t="s">
        <v>68</v>
      </c>
      <c r="C30" s="37" t="s">
        <v>67</v>
      </c>
      <c r="D30" s="37" t="s">
        <v>193</v>
      </c>
      <c r="F30" s="70" t="s">
        <v>64</v>
      </c>
      <c r="G30" s="35" t="s">
        <v>63</v>
      </c>
      <c r="H30" s="35" t="s">
        <v>181</v>
      </c>
      <c r="I30" s="35" t="s">
        <v>182</v>
      </c>
      <c r="J30" s="35" t="s">
        <v>61</v>
      </c>
      <c r="K30" s="34" t="s">
        <v>62</v>
      </c>
      <c r="M30" s="36" t="s">
        <v>3</v>
      </c>
      <c r="N30" s="35" t="s">
        <v>202</v>
      </c>
      <c r="O30" s="35" t="s">
        <v>2</v>
      </c>
      <c r="P30" s="35" t="s">
        <v>65</v>
      </c>
      <c r="Q30" s="35" t="s">
        <v>19</v>
      </c>
      <c r="R30" s="35" t="s">
        <v>16</v>
      </c>
      <c r="S30" s="35" t="s">
        <v>21</v>
      </c>
      <c r="T30" s="35" t="s">
        <v>205</v>
      </c>
      <c r="U30" s="35" t="s">
        <v>203</v>
      </c>
      <c r="V30" s="267" t="s">
        <v>0</v>
      </c>
      <c r="W30" s="268"/>
      <c r="X30" s="240"/>
      <c r="Y30" s="8"/>
      <c r="AI30" s="4"/>
      <c r="AJ30" s="4"/>
      <c r="AK30" s="4"/>
      <c r="AL30" s="4"/>
      <c r="AM30" s="4"/>
      <c r="AN30" s="4"/>
      <c r="AO30" s="4"/>
      <c r="AP30" s="4"/>
      <c r="AQ30" s="4"/>
      <c r="AS30" s="4"/>
      <c r="BA30" s="3"/>
      <c r="BS30" s="4"/>
      <c r="BX30" s="3"/>
      <c r="CE30" s="4"/>
      <c r="CF30" s="4"/>
    </row>
    <row r="31" spans="1:84">
      <c r="A31" s="30" t="s">
        <v>13</v>
      </c>
      <c r="B31" s="30" t="s">
        <v>95</v>
      </c>
      <c r="C31" s="29" t="s">
        <v>121</v>
      </c>
      <c r="D31" s="138" t="s">
        <v>95</v>
      </c>
      <c r="F31" s="252" t="s">
        <v>10</v>
      </c>
      <c r="G31" s="253"/>
      <c r="H31" s="253"/>
      <c r="I31" s="253"/>
      <c r="J31" s="253"/>
      <c r="K31" s="172"/>
      <c r="M31" s="252" t="s">
        <v>10</v>
      </c>
      <c r="N31" s="253"/>
      <c r="O31" s="253"/>
      <c r="P31" s="253"/>
      <c r="Q31" s="253"/>
      <c r="R31" s="253"/>
      <c r="S31" s="253"/>
      <c r="T31" s="253"/>
      <c r="U31" s="253"/>
      <c r="V31" s="253"/>
      <c r="W31" s="254"/>
      <c r="AI31" s="4"/>
      <c r="AJ31" s="4"/>
      <c r="AK31" s="4"/>
      <c r="AL31" s="4"/>
      <c r="AM31" s="4"/>
      <c r="AN31" s="4"/>
      <c r="AO31" s="4"/>
      <c r="AP31" s="4"/>
      <c r="AQ31" s="4"/>
      <c r="AS31" s="4"/>
      <c r="BA31" s="3"/>
      <c r="BS31" s="4"/>
      <c r="BX31" s="3"/>
      <c r="CE31" s="4"/>
      <c r="CF31" s="4"/>
    </row>
    <row r="32" spans="1:84">
      <c r="A32" s="12" t="s">
        <v>9</v>
      </c>
      <c r="B32" s="61" t="s">
        <v>198</v>
      </c>
      <c r="C32" s="60" t="s">
        <v>56</v>
      </c>
      <c r="D32" s="61" t="s">
        <v>198</v>
      </c>
      <c r="F32" s="255" t="s">
        <v>198</v>
      </c>
      <c r="G32" s="256"/>
      <c r="H32" s="256"/>
      <c r="I32" s="256"/>
      <c r="J32" s="256"/>
      <c r="K32" s="154"/>
      <c r="M32" s="255" t="s">
        <v>198</v>
      </c>
      <c r="N32" s="256"/>
      <c r="O32" s="256"/>
      <c r="P32" s="256"/>
      <c r="Q32" s="256"/>
      <c r="R32" s="256"/>
      <c r="S32" s="256"/>
      <c r="T32" s="256"/>
      <c r="U32" s="256"/>
      <c r="V32" s="256"/>
      <c r="W32" s="257"/>
      <c r="X32" s="74"/>
      <c r="AI32" s="4"/>
      <c r="AJ32" s="4"/>
      <c r="AK32" s="4"/>
      <c r="AL32" s="4"/>
      <c r="AM32" s="4"/>
      <c r="AN32" s="4"/>
      <c r="AO32" s="4"/>
      <c r="AP32" s="4"/>
      <c r="AQ32" s="4"/>
      <c r="AS32" s="4"/>
      <c r="BA32" s="3"/>
      <c r="BS32" s="4"/>
      <c r="BX32" s="3"/>
      <c r="CE32" s="4"/>
      <c r="CF32" s="4"/>
    </row>
    <row r="33" spans="1:84" ht="11.25" customHeight="1">
      <c r="A33" s="58" t="s">
        <v>55</v>
      </c>
      <c r="B33" s="55">
        <v>116.36499999999999</v>
      </c>
      <c r="C33" s="55">
        <v>4.6868999999999996</v>
      </c>
      <c r="D33" s="174">
        <v>-2.8975734999999987</v>
      </c>
      <c r="E33" s="175"/>
      <c r="F33" s="176">
        <f t="shared" ref="F33:F52" si="0">G33/B7</f>
        <v>139.00446363412112</v>
      </c>
      <c r="G33" s="85">
        <f>$B33*Cover!$C16*Cover!$D16</f>
        <v>46.487817499999991</v>
      </c>
      <c r="H33" s="177">
        <f t="shared" ref="H33:H52" si="1">$F33*C7</f>
        <v>48.584532665049572</v>
      </c>
      <c r="I33" s="177">
        <f t="shared" ref="I33:I52" si="2">$F33*D7</f>
        <v>20.850669545118169</v>
      </c>
      <c r="J33" s="177">
        <f t="shared" ref="J33:K52" si="3">$F33*E7</f>
        <v>2.7800892726824227</v>
      </c>
      <c r="K33" s="178">
        <f>$F33*F7</f>
        <v>20.301354651270969</v>
      </c>
      <c r="L33" s="174"/>
      <c r="M33" s="179">
        <f t="shared" ref="M33:M51" si="4">(G33-D33)*(G7+I7*S7)*(1-W7)</f>
        <v>22.583463728989031</v>
      </c>
      <c r="N33" s="162">
        <f t="shared" ref="N33:N51" si="5">H33*N7+(G33-D33)*(I7*T7)</f>
        <v>16.097314335688299</v>
      </c>
      <c r="O33" s="174">
        <f t="shared" ref="O33:O51" si="6">(G33-D33)*(J7)</f>
        <v>4.1248374999999999</v>
      </c>
      <c r="P33" s="162">
        <f t="shared" ref="P33:P51" si="7">(G33-D33)*(K7+I7*V7+(G7+I7*S7)*W7)+K33+H33*R7</f>
        <v>43.96338060183578</v>
      </c>
      <c r="Q33" s="163">
        <f t="shared" ref="Q33:Q51" si="8">H33*Q7+I33</f>
        <v>48.728474388323612</v>
      </c>
      <c r="R33" s="163">
        <f t="shared" ref="R33:R51" si="9">H33*O7+(G33-D33)*L7</f>
        <v>0.48584532665049573</v>
      </c>
      <c r="S33" s="162">
        <f t="shared" ref="S33:S51" si="10">H33*P7+(G33-D33)*I7*U7</f>
        <v>1.4575359799514871</v>
      </c>
      <c r="T33" s="174">
        <f t="shared" ref="T33:T52" si="11">(G33-D33)*H7</f>
        <v>1.6810959999999997</v>
      </c>
      <c r="U33" s="163">
        <f>J33</f>
        <v>2.7800892726824227</v>
      </c>
      <c r="V33" s="241">
        <f t="shared" ref="V33:V53" si="12">SUM(M33:U33)+D33</f>
        <v>139.00446363412115</v>
      </c>
      <c r="W33" s="242"/>
      <c r="X33" s="6"/>
      <c r="Y33" s="4"/>
      <c r="AI33" s="4"/>
      <c r="AJ33" s="4"/>
      <c r="AK33" s="4"/>
      <c r="AL33" s="4"/>
      <c r="AM33" s="4"/>
      <c r="AN33" s="4"/>
      <c r="AO33" s="4"/>
      <c r="AP33" s="4"/>
      <c r="AQ33" s="4"/>
      <c r="AS33" s="4"/>
      <c r="BA33" s="3"/>
      <c r="BS33" s="4"/>
      <c r="BX33" s="3"/>
      <c r="CE33" s="4"/>
      <c r="CF33" s="4"/>
    </row>
    <row r="34" spans="1:84">
      <c r="A34" s="20" t="s">
        <v>54</v>
      </c>
      <c r="B34" s="55">
        <v>144.49199999999999</v>
      </c>
      <c r="C34" s="55">
        <v>6.5006000000000004</v>
      </c>
      <c r="D34" s="174">
        <v>-0.27709440000000179</v>
      </c>
      <c r="E34" s="175"/>
      <c r="F34" s="176">
        <f t="shared" si="0"/>
        <v>279.0548078003402</v>
      </c>
      <c r="G34" s="85">
        <f>$B34*Cover!$C17*Cover!$D17</f>
        <v>61.033420799999995</v>
      </c>
      <c r="H34" s="177">
        <f t="shared" si="1"/>
        <v>94.65100280041527</v>
      </c>
      <c r="I34" s="177">
        <f t="shared" si="2"/>
        <v>41.858221170051031</v>
      </c>
      <c r="J34" s="177">
        <f t="shared" si="3"/>
        <v>5.5810961560068044</v>
      </c>
      <c r="K34" s="178">
        <f t="shared" si="3"/>
        <v>75.931066873867096</v>
      </c>
      <c r="L34" s="174"/>
      <c r="M34" s="179">
        <f t="shared" si="4"/>
        <v>35.747126517856067</v>
      </c>
      <c r="N34" s="162">
        <f t="shared" si="5"/>
        <v>22.736180829752971</v>
      </c>
      <c r="O34" s="174">
        <f t="shared" si="6"/>
        <v>6.0044159999999991</v>
      </c>
      <c r="P34" s="162">
        <f t="shared" si="7"/>
        <v>107.72145852206057</v>
      </c>
      <c r="Q34" s="163">
        <f t="shared" si="8"/>
        <v>95.68624646264719</v>
      </c>
      <c r="R34" s="163">
        <f t="shared" si="9"/>
        <v>0.94651002800415274</v>
      </c>
      <c r="S34" s="162">
        <f t="shared" si="10"/>
        <v>2.8395300840124582</v>
      </c>
      <c r="T34" s="174">
        <f t="shared" si="11"/>
        <v>2.0693375999999999</v>
      </c>
      <c r="U34" s="163">
        <f t="shared" ref="U34:U52" si="13">J34</f>
        <v>5.5810961560068044</v>
      </c>
      <c r="V34" s="241">
        <f t="shared" si="12"/>
        <v>279.05480780034014</v>
      </c>
      <c r="W34" s="242"/>
      <c r="X34" s="6"/>
      <c r="Y34" s="4"/>
      <c r="AI34" s="4"/>
      <c r="AJ34" s="4"/>
      <c r="AK34" s="4"/>
      <c r="AL34" s="4"/>
      <c r="AM34" s="4"/>
      <c r="AN34" s="4"/>
      <c r="AO34" s="4"/>
      <c r="AP34" s="4"/>
      <c r="AQ34" s="4"/>
      <c r="AS34" s="4"/>
      <c r="BA34" s="3"/>
      <c r="BS34" s="4"/>
      <c r="BX34" s="3"/>
      <c r="CE34" s="4"/>
      <c r="CF34" s="4"/>
    </row>
    <row r="35" spans="1:84">
      <c r="A35" s="22" t="s">
        <v>53</v>
      </c>
      <c r="B35" s="55">
        <v>2.7109999999999999</v>
      </c>
      <c r="C35" s="55">
        <v>3.5476999999999999</v>
      </c>
      <c r="D35" s="174">
        <v>-1.2851914999999998</v>
      </c>
      <c r="E35" s="175"/>
      <c r="F35" s="176">
        <f t="shared" si="0"/>
        <v>3.3168428857167958</v>
      </c>
      <c r="G35" s="85">
        <f>$B35*Cover!$C18*Cover!$D18</f>
        <v>1.0830445</v>
      </c>
      <c r="H35" s="177">
        <f t="shared" si="1"/>
        <v>1.2413421857820601</v>
      </c>
      <c r="I35" s="177">
        <f t="shared" si="2"/>
        <v>0.49752643285751935</v>
      </c>
      <c r="J35" s="177">
        <f t="shared" si="3"/>
        <v>6.6336857714335923E-2</v>
      </c>
      <c r="K35" s="178">
        <f t="shared" si="3"/>
        <v>0.42859290936288069</v>
      </c>
      <c r="L35" s="174"/>
      <c r="M35" s="179">
        <f t="shared" si="4"/>
        <v>0.59823892041072269</v>
      </c>
      <c r="N35" s="162">
        <f t="shared" si="5"/>
        <v>0.96733510919070642</v>
      </c>
      <c r="O35" s="174">
        <f t="shared" si="6"/>
        <v>0.54092299999999993</v>
      </c>
      <c r="P35" s="162">
        <f t="shared" si="7"/>
        <v>1.1289376050471647</v>
      </c>
      <c r="Q35" s="163">
        <f t="shared" si="8"/>
        <v>1.2182497059225834</v>
      </c>
      <c r="R35" s="163">
        <f t="shared" si="9"/>
        <v>1.2413421857820602E-2</v>
      </c>
      <c r="S35" s="162">
        <f t="shared" si="10"/>
        <v>3.72402655734618E-2</v>
      </c>
      <c r="T35" s="174">
        <f t="shared" si="11"/>
        <v>3.2359499999999992E-2</v>
      </c>
      <c r="U35" s="163">
        <f t="shared" si="13"/>
        <v>6.6336857714335923E-2</v>
      </c>
      <c r="V35" s="241">
        <f t="shared" si="12"/>
        <v>3.3168428857167953</v>
      </c>
      <c r="W35" s="242"/>
      <c r="X35" s="6"/>
      <c r="Y35" s="4"/>
      <c r="AI35" s="4"/>
      <c r="AJ35" s="4"/>
      <c r="AK35" s="4"/>
      <c r="AL35" s="4"/>
      <c r="AM35" s="4"/>
      <c r="AN35" s="4"/>
      <c r="AO35" s="4"/>
      <c r="AP35" s="4"/>
      <c r="AQ35" s="4"/>
      <c r="AS35" s="4"/>
      <c r="BA35" s="3"/>
      <c r="BS35" s="4"/>
      <c r="BX35" s="3"/>
      <c r="CE35" s="4"/>
      <c r="CF35" s="4"/>
    </row>
    <row r="36" spans="1:84">
      <c r="A36" s="22" t="s">
        <v>52</v>
      </c>
      <c r="B36" s="55">
        <v>165.89</v>
      </c>
      <c r="C36" s="55">
        <v>5.2294999999999998</v>
      </c>
      <c r="D36" s="174">
        <v>-5.0186387999999864</v>
      </c>
      <c r="E36" s="175"/>
      <c r="F36" s="176">
        <f t="shared" si="0"/>
        <v>207.49639154740368</v>
      </c>
      <c r="G36" s="85">
        <f>$B36*Cover!$C19*Cover!$D19</f>
        <v>68.280323999999979</v>
      </c>
      <c r="H36" s="177">
        <f t="shared" si="1"/>
        <v>68.645544727404499</v>
      </c>
      <c r="I36" s="177">
        <f t="shared" si="2"/>
        <v>31.124458732110551</v>
      </c>
      <c r="J36" s="177">
        <f t="shared" si="3"/>
        <v>4.1499278309480738</v>
      </c>
      <c r="K36" s="178">
        <f t="shared" si="3"/>
        <v>35.296136256940557</v>
      </c>
      <c r="L36" s="174"/>
      <c r="M36" s="179">
        <f t="shared" si="4"/>
        <v>7.5933593013993299</v>
      </c>
      <c r="N36" s="162">
        <f t="shared" si="5"/>
        <v>20.450964294681693</v>
      </c>
      <c r="O36" s="174">
        <f t="shared" si="6"/>
        <v>50.389306799999979</v>
      </c>
      <c r="P36" s="162">
        <f t="shared" si="7"/>
        <v>58.119892045311815</v>
      </c>
      <c r="Q36" s="163">
        <f t="shared" si="8"/>
        <v>67.753721398653582</v>
      </c>
      <c r="R36" s="163">
        <f t="shared" si="9"/>
        <v>0.68645544727404495</v>
      </c>
      <c r="S36" s="162">
        <f t="shared" si="10"/>
        <v>2.8260332291351258</v>
      </c>
      <c r="T36" s="174">
        <f t="shared" si="11"/>
        <v>0.5453699999999998</v>
      </c>
      <c r="U36" s="163">
        <f t="shared" si="13"/>
        <v>4.1499278309480738</v>
      </c>
      <c r="V36" s="241">
        <f t="shared" si="12"/>
        <v>207.49639154740368</v>
      </c>
      <c r="W36" s="242"/>
      <c r="X36" s="6"/>
      <c r="Y36" s="4"/>
      <c r="AI36" s="4"/>
      <c r="AJ36" s="4"/>
      <c r="AK36" s="4"/>
      <c r="AL36" s="4"/>
      <c r="AM36" s="4"/>
      <c r="AN36" s="4"/>
      <c r="AO36" s="4"/>
      <c r="AP36" s="4"/>
      <c r="AQ36" s="4"/>
      <c r="AS36" s="4"/>
      <c r="BA36" s="3"/>
      <c r="BS36" s="4"/>
      <c r="BX36" s="3"/>
      <c r="CE36" s="4"/>
      <c r="CF36" s="4"/>
    </row>
    <row r="37" spans="1:84">
      <c r="A37" s="22" t="s">
        <v>51</v>
      </c>
      <c r="B37" s="55">
        <v>0.69899999999999995</v>
      </c>
      <c r="C37" s="55">
        <v>2.9754</v>
      </c>
      <c r="D37" s="174">
        <v>-3.3557999999999991E-2</v>
      </c>
      <c r="E37" s="175"/>
      <c r="F37" s="176">
        <f t="shared" si="0"/>
        <v>0.92994501128592</v>
      </c>
      <c r="G37" s="85">
        <f>$B37*Cover!$C20*Cover!$D20</f>
        <v>0.27925049999999996</v>
      </c>
      <c r="H37" s="177">
        <f t="shared" si="1"/>
        <v>0.33789356527474512</v>
      </c>
      <c r="I37" s="177">
        <f t="shared" si="2"/>
        <v>0.13949175169288799</v>
      </c>
      <c r="J37" s="177">
        <f t="shared" si="3"/>
        <v>1.85989002257184E-2</v>
      </c>
      <c r="K37" s="178">
        <f t="shared" si="3"/>
        <v>0.15471029409256856</v>
      </c>
      <c r="L37" s="174"/>
      <c r="M37" s="179">
        <f t="shared" si="4"/>
        <v>0.13492713000000001</v>
      </c>
      <c r="N37" s="162">
        <f t="shared" si="5"/>
        <v>8.1094455665938828E-2</v>
      </c>
      <c r="O37" s="174">
        <f t="shared" si="6"/>
        <v>0.10224757976247027</v>
      </c>
      <c r="P37" s="162">
        <f t="shared" si="7"/>
        <v>0.277406047091868</v>
      </c>
      <c r="Q37" s="163">
        <f t="shared" si="8"/>
        <v>0.33567275569140498</v>
      </c>
      <c r="R37" s="163">
        <f t="shared" si="9"/>
        <v>3.3789356527474512E-3</v>
      </c>
      <c r="S37" s="162">
        <f t="shared" si="10"/>
        <v>1.0136806958242353E-2</v>
      </c>
      <c r="T37" s="174">
        <f t="shared" si="11"/>
        <v>4.0400237529691201E-5</v>
      </c>
      <c r="U37" s="163">
        <f t="shared" si="13"/>
        <v>1.85989002257184E-2</v>
      </c>
      <c r="V37" s="241">
        <f t="shared" si="12"/>
        <v>0.92994501128592011</v>
      </c>
      <c r="W37" s="242"/>
      <c r="X37" s="6"/>
      <c r="Y37" s="4"/>
      <c r="AI37" s="4"/>
      <c r="AJ37" s="4"/>
      <c r="AK37" s="4"/>
      <c r="AL37" s="4"/>
      <c r="AM37" s="4"/>
      <c r="AN37" s="4"/>
      <c r="AO37" s="4"/>
      <c r="AP37" s="4"/>
      <c r="AQ37" s="4"/>
      <c r="AS37" s="4"/>
      <c r="BA37" s="3"/>
      <c r="BS37" s="4"/>
      <c r="BX37" s="3"/>
      <c r="CE37" s="4"/>
      <c r="CF37" s="4"/>
    </row>
    <row r="38" spans="1:84">
      <c r="A38" s="22" t="s">
        <v>50</v>
      </c>
      <c r="B38" s="55">
        <v>0.59899999999999998</v>
      </c>
      <c r="C38" s="55">
        <v>2.8315999999999999</v>
      </c>
      <c r="D38" s="174">
        <v>-7.7503000000000016E-2</v>
      </c>
      <c r="E38" s="175"/>
      <c r="F38" s="176">
        <f t="shared" si="0"/>
        <v>0.80302796001582766</v>
      </c>
      <c r="G38" s="85">
        <f>$B38*Cover!$C21*Cover!$D21</f>
        <v>0.23930049999999997</v>
      </c>
      <c r="H38" s="177">
        <f t="shared" si="1"/>
        <v>0.29385586094445476</v>
      </c>
      <c r="I38" s="177">
        <f t="shared" si="2"/>
        <v>0.12045419400237414</v>
      </c>
      <c r="J38" s="177">
        <f t="shared" si="3"/>
        <v>1.6060559200316554E-2</v>
      </c>
      <c r="K38" s="178">
        <f t="shared" si="3"/>
        <v>0.13335684586868227</v>
      </c>
      <c r="L38" s="174"/>
      <c r="M38" s="179">
        <f t="shared" si="4"/>
        <v>3.5241470628000003E-2</v>
      </c>
      <c r="N38" s="162">
        <f t="shared" si="5"/>
        <v>7.4006243734669144E-2</v>
      </c>
      <c r="O38" s="174">
        <f t="shared" si="6"/>
        <v>0.216529</v>
      </c>
      <c r="P38" s="162">
        <f t="shared" si="7"/>
        <v>0.22708354514833926</v>
      </c>
      <c r="Q38" s="163">
        <f t="shared" si="8"/>
        <v>0.29106690686672454</v>
      </c>
      <c r="R38" s="163">
        <f t="shared" si="9"/>
        <v>2.9385586094445477E-3</v>
      </c>
      <c r="S38" s="162">
        <f t="shared" si="10"/>
        <v>8.8156758283336432E-3</v>
      </c>
      <c r="T38" s="174">
        <f t="shared" si="11"/>
        <v>8.7890000000000017E-3</v>
      </c>
      <c r="U38" s="163">
        <f t="shared" si="13"/>
        <v>1.6060559200316554E-2</v>
      </c>
      <c r="V38" s="241">
        <f t="shared" si="12"/>
        <v>0.80302796001582777</v>
      </c>
      <c r="W38" s="242"/>
      <c r="X38" s="6"/>
      <c r="Y38" s="4"/>
      <c r="AI38" s="4"/>
      <c r="AJ38" s="4"/>
      <c r="AK38" s="4"/>
      <c r="AL38" s="4"/>
      <c r="AM38" s="4"/>
      <c r="AN38" s="4"/>
      <c r="AO38" s="4"/>
      <c r="AP38" s="4"/>
      <c r="AQ38" s="4"/>
      <c r="AS38" s="4"/>
      <c r="BA38" s="3"/>
      <c r="BS38" s="4"/>
      <c r="BX38" s="3"/>
      <c r="CE38" s="4"/>
      <c r="CF38" s="4"/>
    </row>
    <row r="39" spans="1:84">
      <c r="A39" s="22" t="s">
        <v>49</v>
      </c>
      <c r="B39" s="55">
        <v>1.2889999999999999</v>
      </c>
      <c r="C39" s="55">
        <v>1.6085</v>
      </c>
      <c r="D39" s="174">
        <v>-8.4480000000000926E-3</v>
      </c>
      <c r="E39" s="175"/>
      <c r="F39" s="176">
        <f t="shared" si="0"/>
        <v>1.986138650613368</v>
      </c>
      <c r="G39" s="85">
        <f>$B39*Cover!$C22*Cover!$D22</f>
        <v>0.5444736</v>
      </c>
      <c r="H39" s="177">
        <f t="shared" si="1"/>
        <v>0.78034657614002589</v>
      </c>
      <c r="I39" s="177">
        <f t="shared" si="2"/>
        <v>0.29792079759200518</v>
      </c>
      <c r="J39" s="177">
        <f t="shared" si="3"/>
        <v>3.9722773012267364E-2</v>
      </c>
      <c r="K39" s="178">
        <f t="shared" si="3"/>
        <v>0.32367490386906961</v>
      </c>
      <c r="L39" s="174"/>
      <c r="M39" s="179">
        <f t="shared" si="4"/>
        <v>9.4913437132800038E-2</v>
      </c>
      <c r="N39" s="162">
        <f t="shared" si="5"/>
        <v>0.19665787825440623</v>
      </c>
      <c r="O39" s="174">
        <f t="shared" si="6"/>
        <v>0.33073920000000007</v>
      </c>
      <c r="P39" s="162">
        <f t="shared" si="7"/>
        <v>0.53852227946938924</v>
      </c>
      <c r="Q39" s="163">
        <f t="shared" si="8"/>
        <v>0.75099001969890422</v>
      </c>
      <c r="R39" s="163">
        <f t="shared" si="9"/>
        <v>7.8034657614002587E-3</v>
      </c>
      <c r="S39" s="162">
        <f t="shared" si="10"/>
        <v>2.3410397284200777E-2</v>
      </c>
      <c r="T39" s="174">
        <f t="shared" si="11"/>
        <v>1.1827200000000001E-2</v>
      </c>
      <c r="U39" s="163">
        <f t="shared" si="13"/>
        <v>3.9722773012267364E-2</v>
      </c>
      <c r="V39" s="241">
        <f t="shared" si="12"/>
        <v>1.9861386506133683</v>
      </c>
      <c r="W39" s="242"/>
      <c r="X39" s="6"/>
      <c r="Y39" s="4"/>
      <c r="AI39" s="4"/>
      <c r="AJ39" s="4"/>
      <c r="AK39" s="4"/>
      <c r="AL39" s="4"/>
      <c r="AM39" s="4"/>
      <c r="AN39" s="4"/>
      <c r="AO39" s="4"/>
      <c r="AP39" s="4"/>
      <c r="AQ39" s="4"/>
      <c r="AS39" s="4"/>
      <c r="BA39" s="3"/>
      <c r="BS39" s="4"/>
      <c r="BX39" s="3"/>
      <c r="CE39" s="4"/>
      <c r="CF39" s="4"/>
    </row>
    <row r="40" spans="1:84">
      <c r="A40" s="22" t="s">
        <v>48</v>
      </c>
      <c r="B40" s="55">
        <v>1.71</v>
      </c>
      <c r="C40" s="55">
        <v>2.9396</v>
      </c>
      <c r="D40" s="174">
        <v>-0.75651840000000004</v>
      </c>
      <c r="E40" s="175"/>
      <c r="F40" s="176">
        <f t="shared" si="0"/>
        <v>2.4098937046071343</v>
      </c>
      <c r="G40" s="85">
        <f>$B40*Cover!$C23*Cover!$D23</f>
        <v>0.72230399999999995</v>
      </c>
      <c r="H40" s="177">
        <f t="shared" si="1"/>
        <v>0.87716203413553295</v>
      </c>
      <c r="I40" s="177">
        <f t="shared" si="2"/>
        <v>0.36148405569107012</v>
      </c>
      <c r="J40" s="177">
        <f t="shared" si="3"/>
        <v>4.8197874092142684E-2</v>
      </c>
      <c r="K40" s="178">
        <f t="shared" si="3"/>
        <v>0.40074574068838875</v>
      </c>
      <c r="L40" s="174"/>
      <c r="M40" s="179">
        <f t="shared" si="4"/>
        <v>0.13457986925308912</v>
      </c>
      <c r="N40" s="162">
        <f t="shared" si="5"/>
        <v>0.2366703637885568</v>
      </c>
      <c r="O40" s="174">
        <f t="shared" si="6"/>
        <v>1.0576896</v>
      </c>
      <c r="P40" s="162">
        <f t="shared" si="7"/>
        <v>0.77455318339776391</v>
      </c>
      <c r="Q40" s="163">
        <f t="shared" si="8"/>
        <v>0.87076433271016052</v>
      </c>
      <c r="R40" s="163">
        <f t="shared" si="9"/>
        <v>8.7716203413553302E-3</v>
      </c>
      <c r="S40" s="162">
        <f t="shared" si="10"/>
        <v>2.6314861024065987E-2</v>
      </c>
      <c r="T40" s="174">
        <f t="shared" si="11"/>
        <v>8.8703999999999988E-3</v>
      </c>
      <c r="U40" s="163">
        <f t="shared" si="13"/>
        <v>4.8197874092142684E-2</v>
      </c>
      <c r="V40" s="241">
        <f t="shared" si="12"/>
        <v>2.4098937046071347</v>
      </c>
      <c r="W40" s="242"/>
      <c r="X40" s="6"/>
      <c r="Y40" s="4"/>
      <c r="AI40" s="4"/>
      <c r="AJ40" s="4"/>
      <c r="AK40" s="4"/>
      <c r="AL40" s="4"/>
      <c r="AM40" s="4"/>
      <c r="AN40" s="4"/>
      <c r="AO40" s="4"/>
      <c r="AP40" s="4"/>
      <c r="AQ40" s="4"/>
      <c r="AS40" s="4"/>
      <c r="BA40" s="3"/>
      <c r="BS40" s="4"/>
      <c r="BX40" s="3"/>
      <c r="CE40" s="4"/>
      <c r="CF40" s="4"/>
    </row>
    <row r="41" spans="1:84">
      <c r="A41" s="22" t="s">
        <v>47</v>
      </c>
      <c r="B41" s="55">
        <v>0.96799999999999997</v>
      </c>
      <c r="C41" s="55">
        <v>3.5843285714285718</v>
      </c>
      <c r="D41" s="174">
        <v>-2.3687999999999987E-2</v>
      </c>
      <c r="E41" s="175"/>
      <c r="F41" s="176">
        <f t="shared" si="0"/>
        <v>1.3241997977402582</v>
      </c>
      <c r="G41" s="85">
        <f>$B41*Cover!$C24*Cover!$D24</f>
        <v>0.40946399999999994</v>
      </c>
      <c r="H41" s="177">
        <f t="shared" si="1"/>
        <v>0.46778490872856454</v>
      </c>
      <c r="I41" s="177">
        <f t="shared" si="2"/>
        <v>0.19862996966103871</v>
      </c>
      <c r="J41" s="177">
        <f t="shared" si="3"/>
        <v>2.6483995954805165E-2</v>
      </c>
      <c r="K41" s="178">
        <f t="shared" si="3"/>
        <v>0.22183692339584984</v>
      </c>
      <c r="L41" s="174"/>
      <c r="M41" s="179">
        <f t="shared" si="4"/>
        <v>9.7977387557493925E-2</v>
      </c>
      <c r="N41" s="162">
        <f t="shared" si="5"/>
        <v>0.13130728245620488</v>
      </c>
      <c r="O41" s="174">
        <f t="shared" si="6"/>
        <v>0.16158599999999998</v>
      </c>
      <c r="P41" s="162">
        <f t="shared" si="7"/>
        <v>0.39295084775376832</v>
      </c>
      <c r="Q41" s="163">
        <f t="shared" si="8"/>
        <v>0.47022588766884332</v>
      </c>
      <c r="R41" s="163">
        <f t="shared" si="9"/>
        <v>4.6778490872856453E-3</v>
      </c>
      <c r="S41" s="162">
        <f t="shared" si="10"/>
        <v>1.4033547261856936E-2</v>
      </c>
      <c r="T41" s="174">
        <f t="shared" si="11"/>
        <v>4.8644999999999994E-2</v>
      </c>
      <c r="U41" s="163">
        <f t="shared" si="13"/>
        <v>2.6483995954805165E-2</v>
      </c>
      <c r="V41" s="241">
        <f t="shared" si="12"/>
        <v>1.3241997977402582</v>
      </c>
      <c r="W41" s="242"/>
      <c r="X41" s="6"/>
      <c r="Y41" s="4"/>
      <c r="AI41" s="4"/>
      <c r="AJ41" s="4"/>
      <c r="AK41" s="4"/>
      <c r="AL41" s="4"/>
      <c r="AM41" s="4"/>
      <c r="AN41" s="4"/>
      <c r="AO41" s="4"/>
      <c r="AP41" s="4"/>
      <c r="AQ41" s="4"/>
      <c r="AS41" s="4"/>
      <c r="BA41" s="3"/>
      <c r="BS41" s="4"/>
      <c r="BX41" s="3"/>
      <c r="CE41" s="4"/>
      <c r="CF41" s="4"/>
    </row>
    <row r="42" spans="1:84">
      <c r="A42" s="22" t="s">
        <v>46</v>
      </c>
      <c r="B42" s="55">
        <v>163.21</v>
      </c>
      <c r="C42" s="55">
        <v>17.398900000000001</v>
      </c>
      <c r="D42" s="174">
        <v>-3.02841</v>
      </c>
      <c r="E42" s="175"/>
      <c r="F42" s="176">
        <f t="shared" si="0"/>
        <v>61.128245743893423</v>
      </c>
      <c r="G42" s="85">
        <f>$B42*Cover!$C25*Cover!$D25</f>
        <v>17.953100000000003</v>
      </c>
      <c r="H42" s="177">
        <f t="shared" si="1"/>
        <v>17.953100000000003</v>
      </c>
      <c r="I42" s="177">
        <f t="shared" si="2"/>
        <v>9.1692368615840127</v>
      </c>
      <c r="J42" s="177">
        <f t="shared" si="3"/>
        <v>1.2225649148778686</v>
      </c>
      <c r="K42" s="178">
        <f t="shared" si="3"/>
        <v>14.830243967431535</v>
      </c>
      <c r="L42" s="174"/>
      <c r="M42" s="179">
        <f t="shared" si="4"/>
        <v>6.0067881775097796</v>
      </c>
      <c r="N42" s="162">
        <f t="shared" si="5"/>
        <v>5.0268680000000003</v>
      </c>
      <c r="O42" s="174">
        <f t="shared" si="6"/>
        <v>7.3170900000000012</v>
      </c>
      <c r="P42" s="162">
        <f t="shared" si="7"/>
        <v>24.644697929921758</v>
      </c>
      <c r="Q42" s="163">
        <f t="shared" si="8"/>
        <v>18.874682721584016</v>
      </c>
      <c r="R42" s="163">
        <f t="shared" si="9"/>
        <v>0.17953100000000002</v>
      </c>
      <c r="S42" s="162">
        <f t="shared" si="10"/>
        <v>0.5385930000000001</v>
      </c>
      <c r="T42" s="174">
        <f t="shared" si="11"/>
        <v>0.34584000000000004</v>
      </c>
      <c r="U42" s="163">
        <f t="shared" si="13"/>
        <v>1.2225649148778686</v>
      </c>
      <c r="V42" s="241">
        <f t="shared" si="12"/>
        <v>61.128245743893423</v>
      </c>
      <c r="W42" s="242"/>
      <c r="X42" s="6"/>
      <c r="Y42" s="4"/>
      <c r="AI42" s="4"/>
      <c r="AJ42" s="4"/>
      <c r="AK42" s="4"/>
      <c r="AL42" s="4"/>
      <c r="AM42" s="4"/>
      <c r="AN42" s="4"/>
      <c r="AO42" s="4"/>
      <c r="AP42" s="4"/>
      <c r="AQ42" s="4"/>
      <c r="AS42" s="4"/>
      <c r="BA42" s="3"/>
      <c r="BS42" s="4"/>
      <c r="BX42" s="3"/>
      <c r="CE42" s="4"/>
      <c r="CF42" s="4"/>
    </row>
    <row r="43" spans="1:84">
      <c r="A43" s="22" t="s">
        <v>45</v>
      </c>
      <c r="B43" s="55">
        <v>117.76600000000001</v>
      </c>
      <c r="C43" s="55">
        <v>68.0501</v>
      </c>
      <c r="D43" s="174">
        <v>-1.2198181001791073</v>
      </c>
      <c r="E43" s="175"/>
      <c r="F43" s="176">
        <f t="shared" si="0"/>
        <v>42.813265246195165</v>
      </c>
      <c r="G43" s="85">
        <f>$B43*Cover!$C26*Cover!$D26</f>
        <v>15.262473600000002</v>
      </c>
      <c r="H43" s="177">
        <f t="shared" si="1"/>
        <v>10.174982400000001</v>
      </c>
      <c r="I43" s="177">
        <f t="shared" si="2"/>
        <v>6.4219897869292746</v>
      </c>
      <c r="J43" s="177">
        <f t="shared" si="3"/>
        <v>0.85626530492390329</v>
      </c>
      <c r="K43" s="178">
        <f t="shared" si="3"/>
        <v>10.097554154341987</v>
      </c>
      <c r="L43" s="174"/>
      <c r="M43" s="179">
        <f t="shared" si="4"/>
        <v>6.3175368474768909</v>
      </c>
      <c r="N43" s="162">
        <f t="shared" si="5"/>
        <v>3.6629936640000009</v>
      </c>
      <c r="O43" s="174">
        <f t="shared" si="6"/>
        <v>0.31919069462432076</v>
      </c>
      <c r="P43" s="162">
        <f t="shared" si="7"/>
        <v>12.532495795008586</v>
      </c>
      <c r="Q43" s="163">
        <f t="shared" si="8"/>
        <v>11.350751261489275</v>
      </c>
      <c r="R43" s="163">
        <f t="shared" si="9"/>
        <v>0.10174982400000002</v>
      </c>
      <c r="S43" s="162">
        <f t="shared" si="10"/>
        <v>8.8920999548512984</v>
      </c>
      <c r="T43" s="174">
        <f t="shared" si="11"/>
        <v>0</v>
      </c>
      <c r="U43" s="163">
        <f t="shared" si="13"/>
        <v>0.85626530492390329</v>
      </c>
      <c r="V43" s="241">
        <f t="shared" si="12"/>
        <v>42.813265246195172</v>
      </c>
      <c r="W43" s="242"/>
      <c r="X43" s="6"/>
      <c r="Y43" s="4"/>
      <c r="AI43" s="4"/>
      <c r="AJ43" s="4"/>
      <c r="AK43" s="4"/>
      <c r="AL43" s="4"/>
      <c r="AM43" s="4"/>
      <c r="AN43" s="4"/>
      <c r="AO43" s="4"/>
      <c r="AP43" s="4"/>
      <c r="AQ43" s="4"/>
      <c r="AS43" s="4"/>
      <c r="BA43" s="3"/>
      <c r="BS43" s="4"/>
      <c r="BX43" s="3"/>
      <c r="CE43" s="4"/>
      <c r="CF43" s="4"/>
    </row>
    <row r="44" spans="1:84">
      <c r="A44" s="22" t="s">
        <v>44</v>
      </c>
      <c r="B44" s="55">
        <v>10.827999999999999</v>
      </c>
      <c r="C44" s="55">
        <v>43.1599</v>
      </c>
      <c r="D44" s="174">
        <v>9.2399999999997814E-5</v>
      </c>
      <c r="E44" s="175"/>
      <c r="F44" s="176">
        <f t="shared" si="0"/>
        <v>2.8065555595344667</v>
      </c>
      <c r="G44" s="85">
        <f>$B44*Cover!$C27*Cover!$D27</f>
        <v>1.0005071999999999</v>
      </c>
      <c r="H44" s="177">
        <f t="shared" si="1"/>
        <v>0.66700479999999995</v>
      </c>
      <c r="I44" s="177">
        <f t="shared" si="2"/>
        <v>0.42098333393017001</v>
      </c>
      <c r="J44" s="177">
        <f t="shared" si="3"/>
        <v>5.6131111190689337E-2</v>
      </c>
      <c r="K44" s="178">
        <f t="shared" si="3"/>
        <v>0.66192911441360769</v>
      </c>
      <c r="L44" s="174"/>
      <c r="M44" s="179">
        <f t="shared" si="4"/>
        <v>0</v>
      </c>
      <c r="N44" s="162">
        <f t="shared" si="5"/>
        <v>9.0045648000000006E-2</v>
      </c>
      <c r="O44" s="174">
        <f t="shared" si="6"/>
        <v>0</v>
      </c>
      <c r="P44" s="162">
        <f t="shared" si="7"/>
        <v>0.75490958353360771</v>
      </c>
      <c r="Q44" s="163">
        <f t="shared" si="8"/>
        <v>0.90496201681016997</v>
      </c>
      <c r="R44" s="163">
        <f t="shared" si="9"/>
        <v>0</v>
      </c>
      <c r="S44" s="162">
        <f t="shared" si="10"/>
        <v>0</v>
      </c>
      <c r="T44" s="174">
        <f t="shared" si="11"/>
        <v>0</v>
      </c>
      <c r="U44" s="163">
        <f t="shared" si="13"/>
        <v>5.6131111190689337E-2</v>
      </c>
      <c r="V44" s="241">
        <f t="shared" si="12"/>
        <v>1.806140759534467</v>
      </c>
      <c r="W44" s="242"/>
      <c r="X44" s="6"/>
      <c r="Y44" s="4"/>
      <c r="AI44" s="4"/>
      <c r="AJ44" s="4"/>
      <c r="AK44" s="4"/>
      <c r="AL44" s="4"/>
      <c r="AM44" s="4"/>
      <c r="AN44" s="4"/>
      <c r="AO44" s="4"/>
      <c r="AP44" s="4"/>
      <c r="AQ44" s="4"/>
      <c r="AS44" s="4"/>
      <c r="BA44" s="3"/>
      <c r="BS44" s="4"/>
      <c r="BX44" s="3"/>
      <c r="CE44" s="4"/>
      <c r="CF44" s="4"/>
    </row>
    <row r="45" spans="1:84">
      <c r="A45" s="22" t="s">
        <v>43</v>
      </c>
      <c r="B45" s="55">
        <v>4.7530000000000001</v>
      </c>
      <c r="C45" s="55">
        <v>1.4874000000000001</v>
      </c>
      <c r="D45" s="174">
        <v>0.15354899999999999</v>
      </c>
      <c r="E45" s="175"/>
      <c r="F45" s="176">
        <f t="shared" si="0"/>
        <v>6.6597316920322287</v>
      </c>
      <c r="G45" s="85">
        <f>$B45*Cover!$C28*Cover!$D28</f>
        <v>2.0105189999999999</v>
      </c>
      <c r="H45" s="177">
        <f t="shared" si="1"/>
        <v>2.0105189999999999</v>
      </c>
      <c r="I45" s="177">
        <f t="shared" si="2"/>
        <v>0.99895975380483426</v>
      </c>
      <c r="J45" s="177">
        <f t="shared" si="3"/>
        <v>0.13319463384064459</v>
      </c>
      <c r="K45" s="178">
        <f t="shared" si="3"/>
        <v>1.5065393043867503</v>
      </c>
      <c r="L45" s="174"/>
      <c r="M45" s="179">
        <f t="shared" si="4"/>
        <v>0.77859981776168685</v>
      </c>
      <c r="N45" s="162">
        <f t="shared" si="5"/>
        <v>0.35184082499999997</v>
      </c>
      <c r="O45" s="174">
        <f t="shared" si="6"/>
        <v>0.67341600000000001</v>
      </c>
      <c r="P45" s="162">
        <f t="shared" si="7"/>
        <v>2.0678208352250635</v>
      </c>
      <c r="Q45" s="163">
        <f t="shared" si="8"/>
        <v>2.3773715802048345</v>
      </c>
      <c r="R45" s="163">
        <f t="shared" si="9"/>
        <v>0</v>
      </c>
      <c r="S45" s="162">
        <f t="shared" si="10"/>
        <v>0</v>
      </c>
      <c r="T45" s="174">
        <f t="shared" si="11"/>
        <v>0.12393900000000001</v>
      </c>
      <c r="U45" s="163">
        <f t="shared" si="13"/>
        <v>0.13319463384064459</v>
      </c>
      <c r="V45" s="241">
        <f t="shared" si="12"/>
        <v>6.6597316920322296</v>
      </c>
      <c r="W45" s="242"/>
      <c r="X45" s="6"/>
      <c r="Y45" s="4"/>
      <c r="AI45" s="4"/>
      <c r="AJ45" s="4"/>
      <c r="AK45" s="4"/>
      <c r="AL45" s="4"/>
      <c r="AM45" s="4"/>
      <c r="AN45" s="4"/>
      <c r="AO45" s="4"/>
      <c r="AP45" s="4"/>
      <c r="AQ45" s="4"/>
      <c r="AS45" s="4"/>
      <c r="BA45" s="3"/>
      <c r="BS45" s="4"/>
      <c r="BX45" s="3"/>
      <c r="CE45" s="4"/>
      <c r="CF45" s="4"/>
    </row>
    <row r="46" spans="1:84">
      <c r="A46" s="22" t="s">
        <v>42</v>
      </c>
      <c r="B46" s="55">
        <v>3.08</v>
      </c>
      <c r="C46" s="55">
        <v>3.9180999999999999</v>
      </c>
      <c r="D46" s="174">
        <v>-0.22571999999999981</v>
      </c>
      <c r="E46" s="175"/>
      <c r="F46" s="176">
        <f t="shared" si="0"/>
        <v>9.8231871083258717</v>
      </c>
      <c r="G46" s="85">
        <f>$B46*Cover!$C29*Cover!$D29</f>
        <v>1.7555999999999998</v>
      </c>
      <c r="H46" s="177">
        <f t="shared" si="1"/>
        <v>4.3890000000000002</v>
      </c>
      <c r="I46" s="177">
        <f t="shared" si="2"/>
        <v>1.4734780662488807</v>
      </c>
      <c r="J46" s="177">
        <f t="shared" si="3"/>
        <v>0.19646374216651744</v>
      </c>
      <c r="K46" s="178">
        <f t="shared" si="3"/>
        <v>2.0086452999104742</v>
      </c>
      <c r="L46" s="174"/>
      <c r="M46" s="179">
        <f t="shared" si="4"/>
        <v>1.7200631447999997</v>
      </c>
      <c r="N46" s="162">
        <f t="shared" si="5"/>
        <v>1.22892</v>
      </c>
      <c r="O46" s="174">
        <f t="shared" si="6"/>
        <v>0</v>
      </c>
      <c r="P46" s="162">
        <f t="shared" si="7"/>
        <v>2.8817287551104744</v>
      </c>
      <c r="Q46" s="163">
        <f t="shared" si="8"/>
        <v>4.0217314662488803</v>
      </c>
      <c r="R46" s="163">
        <f t="shared" si="9"/>
        <v>0</v>
      </c>
      <c r="S46" s="162">
        <f t="shared" si="10"/>
        <v>0</v>
      </c>
      <c r="T46" s="174">
        <f t="shared" si="11"/>
        <v>0</v>
      </c>
      <c r="U46" s="163">
        <f t="shared" si="13"/>
        <v>0.19646374216651744</v>
      </c>
      <c r="V46" s="241">
        <f t="shared" si="12"/>
        <v>9.8231871083258735</v>
      </c>
      <c r="W46" s="242"/>
      <c r="X46" s="6"/>
      <c r="Y46" s="4"/>
      <c r="AI46" s="4"/>
      <c r="AJ46" s="4"/>
      <c r="AK46" s="4"/>
      <c r="AL46" s="4"/>
      <c r="AM46" s="4"/>
      <c r="AN46" s="4"/>
      <c r="AO46" s="4"/>
      <c r="AP46" s="4"/>
      <c r="AQ46" s="4"/>
      <c r="AS46" s="4"/>
      <c r="BA46" s="3"/>
      <c r="BS46" s="4"/>
      <c r="BX46" s="3"/>
      <c r="CE46" s="4"/>
      <c r="CF46" s="4"/>
    </row>
    <row r="47" spans="1:84">
      <c r="A47" s="22" t="s">
        <v>41</v>
      </c>
      <c r="B47" s="55">
        <v>42.93</v>
      </c>
      <c r="C47" s="55">
        <v>1.8762000000000001</v>
      </c>
      <c r="D47" s="174">
        <v>-8.4226462190938278</v>
      </c>
      <c r="E47" s="175"/>
      <c r="F47" s="176">
        <f t="shared" si="0"/>
        <v>68.030021844225601</v>
      </c>
      <c r="G47" s="85">
        <f>$B47*Cover!$C30*Cover!$D30</f>
        <v>20.537712000000003</v>
      </c>
      <c r="H47" s="177">
        <f t="shared" si="1"/>
        <v>20.537711999999999</v>
      </c>
      <c r="I47" s="177">
        <f t="shared" si="2"/>
        <v>10.20450327663384</v>
      </c>
      <c r="J47" s="177">
        <f t="shared" si="3"/>
        <v>1.3606004368845122</v>
      </c>
      <c r="K47" s="178">
        <f t="shared" si="3"/>
        <v>15.389494130707252</v>
      </c>
      <c r="L47" s="174"/>
      <c r="M47" s="179">
        <f t="shared" si="4"/>
        <v>10.581432118521343</v>
      </c>
      <c r="N47" s="162">
        <f>H47*N21</f>
        <v>3.5940995999999994</v>
      </c>
      <c r="O47" s="174">
        <f>(G47-D47)*(J21)+(G47-D47)*(I21*T21)</f>
        <v>14.697260742075958</v>
      </c>
      <c r="P47" s="162">
        <f t="shared" si="7"/>
        <v>21.3690992276827</v>
      </c>
      <c r="Q47" s="163">
        <f t="shared" si="8"/>
        <v>24.285158623833837</v>
      </c>
      <c r="R47" s="163">
        <f t="shared" si="9"/>
        <v>0</v>
      </c>
      <c r="S47" s="162">
        <f t="shared" si="10"/>
        <v>0</v>
      </c>
      <c r="T47" s="174">
        <f t="shared" si="11"/>
        <v>0.53000490178258131</v>
      </c>
      <c r="U47" s="163">
        <f t="shared" si="13"/>
        <v>1.3606004368845122</v>
      </c>
      <c r="V47" s="241">
        <f t="shared" si="12"/>
        <v>67.995009431687095</v>
      </c>
      <c r="W47" s="242"/>
      <c r="X47" s="6"/>
      <c r="Y47" s="4"/>
      <c r="AI47" s="4"/>
      <c r="AJ47" s="4"/>
      <c r="AK47" s="4"/>
      <c r="AL47" s="4"/>
      <c r="AM47" s="4"/>
      <c r="AN47" s="4"/>
      <c r="AO47" s="4"/>
      <c r="AP47" s="4"/>
      <c r="AQ47" s="4"/>
      <c r="AS47" s="4"/>
      <c r="BA47" s="3"/>
      <c r="BS47" s="4"/>
      <c r="BX47" s="3"/>
      <c r="CE47" s="4"/>
      <c r="CF47" s="4"/>
    </row>
    <row r="48" spans="1:84">
      <c r="A48" s="22" t="s">
        <v>40</v>
      </c>
      <c r="B48" s="55">
        <v>15.7</v>
      </c>
      <c r="C48" s="55">
        <v>1.6175999999999999</v>
      </c>
      <c r="D48" s="174">
        <v>-23.641968502331757</v>
      </c>
      <c r="E48" s="175"/>
      <c r="F48" s="176">
        <f t="shared" si="0"/>
        <v>22.732365727021755</v>
      </c>
      <c r="G48" s="85">
        <f>$B48*Cover!$C31*Cover!$D31</f>
        <v>7.1026799999999994</v>
      </c>
      <c r="H48" s="177">
        <f t="shared" si="1"/>
        <v>8.6810533333333328</v>
      </c>
      <c r="I48" s="177">
        <f t="shared" si="2"/>
        <v>3.4098548590532629</v>
      </c>
      <c r="J48" s="177">
        <f t="shared" si="3"/>
        <v>0.45464731454043511</v>
      </c>
      <c r="K48" s="178">
        <f t="shared" si="3"/>
        <v>3.0841302200947243</v>
      </c>
      <c r="L48" s="174"/>
      <c r="M48" s="179">
        <f t="shared" si="4"/>
        <v>7.5571479330883822</v>
      </c>
      <c r="N48" s="162">
        <f t="shared" si="5"/>
        <v>20.170729953973755</v>
      </c>
      <c r="O48" s="174">
        <f t="shared" si="6"/>
        <v>1.02275782630622</v>
      </c>
      <c r="P48" s="162">
        <f t="shared" si="7"/>
        <v>7.2190691314786548</v>
      </c>
      <c r="Q48" s="163">
        <f t="shared" si="8"/>
        <v>9.3511677603865948</v>
      </c>
      <c r="R48" s="163">
        <f t="shared" si="9"/>
        <v>0</v>
      </c>
      <c r="S48" s="162">
        <f t="shared" si="10"/>
        <v>0</v>
      </c>
      <c r="T48" s="174">
        <f t="shared" si="11"/>
        <v>0.59881430957947357</v>
      </c>
      <c r="U48" s="163">
        <f t="shared" si="13"/>
        <v>0.45464731454043511</v>
      </c>
      <c r="V48" s="241">
        <f t="shared" si="12"/>
        <v>22.732365727021758</v>
      </c>
      <c r="W48" s="242"/>
      <c r="X48" s="6"/>
      <c r="Y48" s="4"/>
      <c r="AI48" s="4"/>
      <c r="AJ48" s="4"/>
      <c r="AK48" s="4"/>
      <c r="AL48" s="4"/>
      <c r="AM48" s="4"/>
      <c r="AN48" s="4"/>
      <c r="AO48" s="4"/>
      <c r="AP48" s="4"/>
      <c r="AQ48" s="4"/>
      <c r="AS48" s="4"/>
      <c r="BA48" s="3"/>
      <c r="BS48" s="4"/>
      <c r="BX48" s="3"/>
      <c r="CE48" s="4"/>
      <c r="CF48" s="4"/>
    </row>
    <row r="49" spans="1:84">
      <c r="A49" s="22" t="s">
        <v>39</v>
      </c>
      <c r="B49" s="55">
        <v>549.80100000000004</v>
      </c>
      <c r="C49" s="55">
        <v>23.099599999999999</v>
      </c>
      <c r="D49" s="174">
        <v>0.36352420000000346</v>
      </c>
      <c r="E49" s="175"/>
      <c r="F49" s="176">
        <f t="shared" si="0"/>
        <v>71.378148625783354</v>
      </c>
      <c r="G49" s="85">
        <f>$B49*Cover!$C32*Cover!$D32</f>
        <v>32.878099800000001</v>
      </c>
      <c r="H49" s="177">
        <f t="shared" si="1"/>
        <v>8.2195249499999985</v>
      </c>
      <c r="I49" s="177">
        <f t="shared" si="2"/>
        <v>10.706722293867502</v>
      </c>
      <c r="J49" s="177">
        <f t="shared" si="3"/>
        <v>1.4275629725156671</v>
      </c>
      <c r="K49" s="178">
        <f t="shared" si="3"/>
        <v>18.146238609400182</v>
      </c>
      <c r="L49" s="174"/>
      <c r="M49" s="179">
        <f t="shared" si="4"/>
        <v>17.526629412533207</v>
      </c>
      <c r="N49" s="162">
        <f t="shared" si="5"/>
        <v>1.4384168662499996</v>
      </c>
      <c r="O49" s="174">
        <f t="shared" si="6"/>
        <v>1.7708573999999999</v>
      </c>
      <c r="P49" s="162">
        <f t="shared" si="7"/>
        <v>32.509129174896977</v>
      </c>
      <c r="Q49" s="163">
        <f t="shared" si="8"/>
        <v>16.342028599587501</v>
      </c>
      <c r="R49" s="163">
        <f t="shared" si="9"/>
        <v>0</v>
      </c>
      <c r="S49" s="162">
        <f t="shared" si="10"/>
        <v>0</v>
      </c>
      <c r="T49" s="174">
        <f t="shared" si="11"/>
        <v>0</v>
      </c>
      <c r="U49" s="163">
        <f t="shared" si="13"/>
        <v>1.4275629725156671</v>
      </c>
      <c r="V49" s="241">
        <f t="shared" si="12"/>
        <v>71.378148625783368</v>
      </c>
      <c r="W49" s="242"/>
      <c r="X49" s="6"/>
      <c r="Y49" s="4"/>
      <c r="AI49" s="4"/>
      <c r="AJ49" s="4"/>
      <c r="AK49" s="4"/>
      <c r="AL49" s="4"/>
      <c r="AM49" s="4"/>
      <c r="AN49" s="4"/>
      <c r="AO49" s="4"/>
      <c r="AP49" s="4"/>
      <c r="AQ49" s="4"/>
      <c r="AS49" s="4"/>
      <c r="BA49" s="3"/>
      <c r="BS49" s="4"/>
      <c r="BX49" s="3"/>
      <c r="CE49" s="4"/>
      <c r="CF49" s="4"/>
    </row>
    <row r="50" spans="1:84">
      <c r="A50" s="22" t="s">
        <v>38</v>
      </c>
      <c r="B50" s="55">
        <v>123.88800000000001</v>
      </c>
      <c r="C50" s="55">
        <v>10.6076</v>
      </c>
      <c r="D50" s="174">
        <v>-0.25008749999999963</v>
      </c>
      <c r="E50" s="175"/>
      <c r="F50" s="176">
        <f t="shared" si="0"/>
        <v>59.268263205013433</v>
      </c>
      <c r="G50" s="85">
        <f>$B50*Cover!$C33*Cover!$D33</f>
        <v>10.592424000000001</v>
      </c>
      <c r="H50" s="177">
        <f t="shared" si="1"/>
        <v>26.481060000000006</v>
      </c>
      <c r="I50" s="177">
        <f t="shared" si="2"/>
        <v>8.8902394807520153</v>
      </c>
      <c r="J50" s="177">
        <f t="shared" si="3"/>
        <v>1.1853652641002688</v>
      </c>
      <c r="K50" s="178">
        <f t="shared" si="3"/>
        <v>12.119174460161146</v>
      </c>
      <c r="L50" s="174"/>
      <c r="M50" s="179">
        <f t="shared" si="4"/>
        <v>6.6768100275108395</v>
      </c>
      <c r="N50" s="162">
        <f t="shared" si="5"/>
        <v>0</v>
      </c>
      <c r="O50" s="174">
        <f t="shared" si="6"/>
        <v>0</v>
      </c>
      <c r="P50" s="162">
        <f t="shared" si="7"/>
        <v>19.97633569665031</v>
      </c>
      <c r="Q50" s="163">
        <f t="shared" si="8"/>
        <v>31.679839716752021</v>
      </c>
      <c r="R50" s="163">
        <f t="shared" si="9"/>
        <v>0</v>
      </c>
      <c r="S50" s="162">
        <f t="shared" si="10"/>
        <v>0</v>
      </c>
      <c r="T50" s="174">
        <f t="shared" si="11"/>
        <v>0</v>
      </c>
      <c r="U50" s="163">
        <f t="shared" si="13"/>
        <v>1.1853652641002688</v>
      </c>
      <c r="V50" s="241">
        <f t="shared" si="12"/>
        <v>59.26826320501344</v>
      </c>
      <c r="W50" s="242"/>
      <c r="X50" s="6"/>
      <c r="Y50" s="4"/>
      <c r="AI50" s="4"/>
      <c r="AJ50" s="4"/>
      <c r="AK50" s="4"/>
      <c r="AL50" s="4"/>
      <c r="AM50" s="4"/>
      <c r="AN50" s="4"/>
      <c r="AO50" s="4"/>
      <c r="AP50" s="4"/>
      <c r="AQ50" s="4"/>
      <c r="AS50" s="4"/>
      <c r="BA50" s="3"/>
      <c r="BS50" s="4"/>
      <c r="BX50" s="3"/>
      <c r="CE50" s="4"/>
      <c r="CF50" s="4"/>
    </row>
    <row r="51" spans="1:84">
      <c r="A51" s="22" t="s">
        <v>37</v>
      </c>
      <c r="B51" s="55">
        <v>6.829523</v>
      </c>
      <c r="C51" s="55">
        <v>1.3234999999999999</v>
      </c>
      <c r="D51" s="174">
        <v>0</v>
      </c>
      <c r="E51" s="175"/>
      <c r="F51" s="176">
        <f t="shared" si="0"/>
        <v>15.450690664476962</v>
      </c>
      <c r="G51" s="85">
        <f>$B51*Cover!$C34*Cover!$D34</f>
        <v>3.1347510569999999</v>
      </c>
      <c r="H51" s="177">
        <f t="shared" si="1"/>
        <v>7.3144191329999986</v>
      </c>
      <c r="I51" s="177">
        <f t="shared" si="2"/>
        <v>2.3176035996715441</v>
      </c>
      <c r="J51" s="177">
        <f t="shared" si="3"/>
        <v>0.30901381328953925</v>
      </c>
      <c r="K51" s="178">
        <f t="shared" si="3"/>
        <v>2.3749030615158797</v>
      </c>
      <c r="L51" s="174"/>
      <c r="M51" s="179">
        <f t="shared" si="4"/>
        <v>0</v>
      </c>
      <c r="N51" s="162">
        <f t="shared" si="5"/>
        <v>0</v>
      </c>
      <c r="O51" s="174">
        <f t="shared" si="6"/>
        <v>0</v>
      </c>
      <c r="P51" s="162">
        <f t="shared" si="7"/>
        <v>3.7707032154960793</v>
      </c>
      <c r="Q51" s="163">
        <f t="shared" si="8"/>
        <v>8.6123927055313434</v>
      </c>
      <c r="R51" s="163">
        <f t="shared" si="9"/>
        <v>2.6518729066694404</v>
      </c>
      <c r="S51" s="162">
        <f t="shared" si="10"/>
        <v>0</v>
      </c>
      <c r="T51" s="174">
        <f t="shared" si="11"/>
        <v>0.10670802349055962</v>
      </c>
      <c r="U51" s="163">
        <f t="shared" si="13"/>
        <v>0.30901381328953925</v>
      </c>
      <c r="V51" s="241">
        <f t="shared" si="12"/>
        <v>15.450690664476962</v>
      </c>
      <c r="W51" s="242"/>
      <c r="X51" s="6"/>
      <c r="Y51" s="4"/>
      <c r="AI51" s="4"/>
      <c r="AJ51" s="4"/>
      <c r="AK51" s="4"/>
      <c r="AL51" s="4"/>
      <c r="AM51" s="4"/>
      <c r="AN51" s="4"/>
      <c r="AO51" s="4"/>
      <c r="AP51" s="4"/>
      <c r="AQ51" s="4"/>
      <c r="AS51" s="4"/>
      <c r="BA51" s="3"/>
      <c r="BS51" s="4"/>
      <c r="BX51" s="3"/>
      <c r="CE51" s="4"/>
      <c r="CF51" s="4"/>
    </row>
    <row r="52" spans="1:84">
      <c r="A52" s="22" t="s">
        <v>36</v>
      </c>
      <c r="B52" s="131">
        <v>237.2511906097707</v>
      </c>
      <c r="C52" s="131">
        <v>40.903054448871181</v>
      </c>
      <c r="D52" s="174">
        <v>0</v>
      </c>
      <c r="E52" s="175"/>
      <c r="F52" s="176">
        <f t="shared" si="0"/>
        <v>60.892857919741239</v>
      </c>
      <c r="G52" s="177">
        <f>$B52*Cover!$C35*Cover!$D35</f>
        <v>28.465187234726319</v>
      </c>
      <c r="H52" s="177">
        <f t="shared" si="1"/>
        <v>0</v>
      </c>
      <c r="I52" s="177">
        <f t="shared" si="2"/>
        <v>24.357143167896496</v>
      </c>
      <c r="J52" s="177">
        <f t="shared" si="3"/>
        <v>8.0705275171184283</v>
      </c>
      <c r="K52" s="178">
        <f t="shared" si="3"/>
        <v>0</v>
      </c>
      <c r="L52" s="174"/>
      <c r="M52" s="179">
        <v>0</v>
      </c>
      <c r="N52" s="162">
        <f>G52</f>
        <v>28.465187234726319</v>
      </c>
      <c r="O52" s="174">
        <v>0</v>
      </c>
      <c r="P52" s="162">
        <v>0</v>
      </c>
      <c r="Q52" s="163">
        <f>I52</f>
        <v>24.357143167896496</v>
      </c>
      <c r="R52" s="163"/>
      <c r="S52" s="162"/>
      <c r="T52" s="174">
        <f t="shared" si="11"/>
        <v>0</v>
      </c>
      <c r="U52" s="163">
        <f t="shared" si="13"/>
        <v>8.0705275171184283</v>
      </c>
      <c r="V52" s="241">
        <f>SUM(M52:U52)+D52</f>
        <v>60.892857919741239</v>
      </c>
      <c r="W52" s="242"/>
      <c r="X52" s="6"/>
      <c r="Y52" s="4"/>
      <c r="AI52" s="4"/>
      <c r="AJ52" s="4"/>
      <c r="AK52" s="4"/>
      <c r="AL52" s="4"/>
      <c r="AM52" s="4"/>
      <c r="AN52" s="4"/>
      <c r="AO52" s="4"/>
      <c r="AP52" s="4"/>
      <c r="AQ52" s="4"/>
      <c r="AS52" s="4"/>
      <c r="BA52" s="3"/>
      <c r="BS52" s="4"/>
      <c r="BX52" s="3"/>
      <c r="CE52" s="4"/>
      <c r="CF52" s="4"/>
    </row>
    <row r="53" spans="1:84">
      <c r="A53" s="22" t="s">
        <v>59</v>
      </c>
      <c r="B53" s="131">
        <v>0</v>
      </c>
      <c r="C53" s="131">
        <v>0</v>
      </c>
      <c r="D53" s="174">
        <v>0</v>
      </c>
      <c r="E53" s="175"/>
      <c r="F53" s="176">
        <f t="shared" ref="F53" si="14">G53/B27</f>
        <v>0</v>
      </c>
      <c r="G53" s="85">
        <f>$B53*Cover!$C36*Cover!$D36</f>
        <v>0</v>
      </c>
      <c r="H53" s="177">
        <f t="shared" ref="H53" si="15">$F53*C27</f>
        <v>0</v>
      </c>
      <c r="I53" s="177">
        <f t="shared" ref="I53" si="16">$F53*D27</f>
        <v>0</v>
      </c>
      <c r="J53" s="177">
        <f t="shared" ref="J53:K53" si="17">$F53*E27</f>
        <v>0</v>
      </c>
      <c r="K53" s="178">
        <f t="shared" si="17"/>
        <v>0</v>
      </c>
      <c r="L53" s="174"/>
      <c r="M53" s="179">
        <f>(G53-D53)*(G27+I27*S27)*(1-W27)</f>
        <v>0</v>
      </c>
      <c r="N53" s="162">
        <f>H53*N27+(G53-D53)*(I27*T27)</f>
        <v>0</v>
      </c>
      <c r="O53" s="174">
        <f t="shared" ref="O53" si="18">(G53-D53)*(J27)</f>
        <v>0</v>
      </c>
      <c r="P53" s="162">
        <v>0</v>
      </c>
      <c r="Q53" s="163">
        <f>H53*Q27+I53</f>
        <v>0</v>
      </c>
      <c r="R53" s="163">
        <f>H53*O27+(G53-D53)*L27</f>
        <v>0</v>
      </c>
      <c r="S53" s="162">
        <f>H53*P27+(G53-D53)*I27*U27</f>
        <v>0</v>
      </c>
      <c r="T53" s="174">
        <f t="shared" ref="T53" si="19">(G53-D53)*H27</f>
        <v>0</v>
      </c>
      <c r="U53" s="163">
        <f t="shared" ref="U53" si="20">J53</f>
        <v>0</v>
      </c>
      <c r="V53" s="241">
        <f t="shared" si="12"/>
        <v>0</v>
      </c>
      <c r="W53" s="242"/>
      <c r="X53" s="6"/>
      <c r="AI53" s="4"/>
      <c r="AJ53" s="4"/>
      <c r="AK53" s="4"/>
      <c r="AL53" s="4"/>
      <c r="AM53" s="4"/>
      <c r="AN53" s="4"/>
      <c r="AO53" s="4"/>
      <c r="AP53" s="4"/>
      <c r="AQ53" s="4"/>
      <c r="AS53" s="4"/>
      <c r="BA53" s="3"/>
      <c r="BS53" s="4"/>
      <c r="BX53" s="3"/>
      <c r="CE53" s="4"/>
      <c r="CF53" s="4"/>
    </row>
    <row r="54" spans="1:84">
      <c r="A54" s="10" t="s">
        <v>0</v>
      </c>
      <c r="B54" s="180">
        <v>1473.5085230000002</v>
      </c>
      <c r="C54" s="169"/>
      <c r="D54" s="181">
        <v>-46.649698321604674</v>
      </c>
      <c r="E54" s="179"/>
      <c r="F54" s="180">
        <f>SUM(F33:F53)</f>
        <v>1057.309044328088</v>
      </c>
      <c r="G54" s="182">
        <f t="shared" ref="G54:J54" si="21">SUM(G33:G53)</f>
        <v>319.77245329172626</v>
      </c>
      <c r="H54" s="182">
        <f t="shared" si="21"/>
        <v>322.30784094020805</v>
      </c>
      <c r="I54" s="182">
        <f t="shared" si="21"/>
        <v>173.81957112914847</v>
      </c>
      <c r="J54" s="182">
        <f t="shared" si="21"/>
        <v>27.998851245285362</v>
      </c>
      <c r="K54" s="183">
        <f>SUM(K33:K51)</f>
        <v>213.41032772171957</v>
      </c>
      <c r="L54" s="174"/>
      <c r="M54" s="165">
        <f>SUM(M33:M53)</f>
        <v>124.18483524242865</v>
      </c>
      <c r="N54" s="181">
        <f t="shared" ref="N54:U54" si="22">SUM(N33:N53)</f>
        <v>125.00063258516352</v>
      </c>
      <c r="O54" s="181">
        <f t="shared" si="22"/>
        <v>88.728847342768958</v>
      </c>
      <c r="P54" s="181">
        <f t="shared" ref="P54" si="23">SUM(P33:P52)</f>
        <v>340.87017402212069</v>
      </c>
      <c r="Q54" s="181">
        <f t="shared" si="22"/>
        <v>368.26264147850799</v>
      </c>
      <c r="R54" s="181">
        <f t="shared" si="22"/>
        <v>5.0919483839081874</v>
      </c>
      <c r="S54" s="181">
        <f t="shared" si="22"/>
        <v>16.67374380188053</v>
      </c>
      <c r="T54" s="181">
        <f t="shared" si="22"/>
        <v>6.1116413350901428</v>
      </c>
      <c r="U54" s="181">
        <f t="shared" si="22"/>
        <v>27.998851245285362</v>
      </c>
      <c r="V54" s="280">
        <f>SUM(V33:W53)</f>
        <v>1056.2736171155495</v>
      </c>
      <c r="W54" s="281"/>
      <c r="AI54" s="4"/>
      <c r="AJ54" s="4"/>
      <c r="AK54" s="4"/>
      <c r="AL54" s="4"/>
      <c r="AM54" s="4"/>
      <c r="AN54" s="4"/>
      <c r="AO54" s="4"/>
      <c r="AP54" s="4"/>
      <c r="AQ54" s="4"/>
      <c r="AS54" s="4"/>
      <c r="BA54" s="3"/>
      <c r="BS54" s="4"/>
      <c r="BX54" s="3"/>
      <c r="CE54" s="4"/>
      <c r="CF54" s="4"/>
    </row>
    <row r="55" spans="1:84" ht="15.75">
      <c r="A55" s="134"/>
      <c r="D55" s="69" t="str">
        <f>D1</f>
        <v>East Asia</v>
      </c>
      <c r="E55" s="69"/>
      <c r="F55" s="69"/>
      <c r="G55" s="69" t="s">
        <v>127</v>
      </c>
      <c r="H55" s="69"/>
      <c r="I55" s="7"/>
      <c r="J55" s="7"/>
      <c r="AE55" s="4"/>
      <c r="AF55" s="4"/>
      <c r="AG55" s="4"/>
      <c r="AH55" s="4"/>
      <c r="AI55" s="4"/>
      <c r="AJ55" s="4"/>
      <c r="AK55" s="4"/>
      <c r="AL55" s="4"/>
      <c r="AM55" s="4"/>
      <c r="AO55" s="4"/>
      <c r="AW55" s="3"/>
      <c r="BO55" s="4"/>
      <c r="BT55" s="3"/>
      <c r="CA55" s="4"/>
      <c r="CB55" s="4"/>
    </row>
    <row r="56" spans="1:84" ht="6" customHeight="1">
      <c r="O56" s="3"/>
      <c r="BB56" s="3"/>
    </row>
    <row r="57" spans="1:84" s="8" customFormat="1" ht="24.75" customHeight="1">
      <c r="A57" s="46" t="s">
        <v>33</v>
      </c>
      <c r="B57" s="45"/>
      <c r="C57" s="44"/>
      <c r="D57" s="43"/>
      <c r="E57" s="291" t="s">
        <v>154</v>
      </c>
      <c r="F57" s="292"/>
      <c r="G57" s="293"/>
      <c r="H57" s="43"/>
      <c r="I57" s="42"/>
      <c r="J57" s="42"/>
      <c r="K57" s="158" t="s">
        <v>32</v>
      </c>
      <c r="L57" s="159"/>
      <c r="M57" s="160"/>
      <c r="N57" s="282" t="s">
        <v>31</v>
      </c>
      <c r="O57" s="283"/>
      <c r="P57" s="283"/>
      <c r="Q57" s="246" t="s">
        <v>30</v>
      </c>
      <c r="R57" s="247"/>
      <c r="S57" s="247"/>
      <c r="T57" s="247"/>
      <c r="U57" s="247"/>
      <c r="V57" s="247"/>
      <c r="W57" s="247"/>
      <c r="X57" s="248"/>
      <c r="Y57" s="42"/>
      <c r="Z57" s="42"/>
      <c r="AA57" s="42"/>
      <c r="BA57" s="41"/>
    </row>
    <row r="58" spans="1:84" ht="36" customHeight="1">
      <c r="A58" s="40"/>
      <c r="B58" s="39" t="s">
        <v>29</v>
      </c>
      <c r="C58" s="38" t="s">
        <v>28</v>
      </c>
      <c r="D58" s="37" t="s">
        <v>167</v>
      </c>
      <c r="E58" s="36" t="s">
        <v>26</v>
      </c>
      <c r="F58" s="35" t="s">
        <v>25</v>
      </c>
      <c r="G58" s="35" t="s">
        <v>24</v>
      </c>
      <c r="H58" s="37" t="s">
        <v>168</v>
      </c>
      <c r="K58" s="36" t="s">
        <v>3</v>
      </c>
      <c r="L58" s="35" t="s">
        <v>22</v>
      </c>
      <c r="M58" s="34" t="s">
        <v>15</v>
      </c>
      <c r="N58" s="33" t="s">
        <v>88</v>
      </c>
      <c r="O58" s="32" t="s">
        <v>19</v>
      </c>
      <c r="P58" s="31" t="s">
        <v>1</v>
      </c>
      <c r="Q58" s="33" t="s">
        <v>18</v>
      </c>
      <c r="R58" s="32" t="s">
        <v>80</v>
      </c>
      <c r="S58" s="32" t="s">
        <v>17</v>
      </c>
      <c r="T58" s="32" t="s">
        <v>88</v>
      </c>
      <c r="U58" s="32" t="s">
        <v>15</v>
      </c>
      <c r="V58" s="32" t="s">
        <v>14</v>
      </c>
      <c r="W58" s="32" t="s">
        <v>81</v>
      </c>
      <c r="X58" s="31" t="s">
        <v>0</v>
      </c>
      <c r="AP58" s="8"/>
      <c r="AQ58" s="8"/>
      <c r="AR58" s="8"/>
      <c r="AU58" s="8"/>
      <c r="AV58" s="8"/>
    </row>
    <row r="59" spans="1:84" ht="11.25" customHeight="1">
      <c r="A59" s="30" t="s">
        <v>13</v>
      </c>
      <c r="B59" s="30" t="s">
        <v>100</v>
      </c>
      <c r="C59" s="80" t="s">
        <v>100</v>
      </c>
      <c r="D59" s="29" t="s">
        <v>92</v>
      </c>
      <c r="E59" s="288" t="s">
        <v>10</v>
      </c>
      <c r="F59" s="289"/>
      <c r="G59" s="290"/>
      <c r="H59" s="28" t="s">
        <v>100</v>
      </c>
      <c r="I59" s="27"/>
      <c r="J59" s="27"/>
      <c r="K59" s="26" t="s">
        <v>10</v>
      </c>
      <c r="L59" s="25"/>
      <c r="M59" s="24"/>
      <c r="N59" s="26" t="s">
        <v>92</v>
      </c>
      <c r="O59" s="25" t="s">
        <v>123</v>
      </c>
      <c r="P59" s="24" t="s">
        <v>123</v>
      </c>
      <c r="Q59" s="243" t="s">
        <v>10</v>
      </c>
      <c r="R59" s="244"/>
      <c r="S59" s="244"/>
      <c r="T59" s="244"/>
      <c r="U59" s="244"/>
      <c r="V59" s="244"/>
      <c r="W59" s="244"/>
      <c r="X59" s="245"/>
      <c r="AP59" s="8"/>
      <c r="AR59" s="8"/>
    </row>
    <row r="60" spans="1:84" ht="11.25" customHeight="1">
      <c r="A60" s="12" t="s">
        <v>9</v>
      </c>
      <c r="B60" s="210" t="s">
        <v>198</v>
      </c>
      <c r="C60" s="209" t="s">
        <v>198</v>
      </c>
      <c r="D60" s="18"/>
      <c r="E60" s="304" t="s">
        <v>198</v>
      </c>
      <c r="F60" s="305"/>
      <c r="G60" s="306"/>
      <c r="H60" s="18"/>
      <c r="K60" s="140"/>
      <c r="L60" s="141"/>
      <c r="M60" s="142"/>
      <c r="N60" s="22"/>
      <c r="P60" s="23"/>
      <c r="Q60" s="258" t="s">
        <v>198</v>
      </c>
      <c r="R60" s="259"/>
      <c r="S60" s="259"/>
      <c r="T60" s="259"/>
      <c r="U60" s="259"/>
      <c r="V60" s="259"/>
      <c r="W60" s="259"/>
      <c r="X60" s="260"/>
      <c r="AP60" s="8"/>
      <c r="AR60" s="8"/>
    </row>
    <row r="61" spans="1:84" ht="15" customHeight="1">
      <c r="A61" s="58" t="s">
        <v>7</v>
      </c>
      <c r="B61" s="185">
        <v>603.63394301522794</v>
      </c>
      <c r="C61" s="185">
        <v>285.4685522176182</v>
      </c>
      <c r="D61" s="186">
        <v>0.5</v>
      </c>
      <c r="E61" s="187">
        <v>579.4885852946187</v>
      </c>
      <c r="F61" s="188">
        <v>442.46368023016197</v>
      </c>
      <c r="G61" s="189">
        <v>137.02490506445676</v>
      </c>
      <c r="H61" s="111">
        <v>0.28986276174306735</v>
      </c>
      <c r="I61" s="6"/>
      <c r="J61" s="6"/>
      <c r="K61" s="114">
        <v>4.044663317324157E-2</v>
      </c>
      <c r="L61" s="115">
        <v>0.2384163169454524</v>
      </c>
      <c r="M61" s="116">
        <v>0.721137049881306</v>
      </c>
      <c r="N61" s="122">
        <v>0</v>
      </c>
      <c r="O61" s="123">
        <v>1</v>
      </c>
      <c r="P61" s="124">
        <v>0</v>
      </c>
      <c r="Q61" s="161">
        <f>K61*G61*$G$79/$C$79</f>
        <v>4.6210375731963715</v>
      </c>
      <c r="R61" s="162">
        <f>K61*G61*(1-$G$79/$C$79)</f>
        <v>0.9211584975439624</v>
      </c>
      <c r="S61" s="163">
        <f>O61*L61*G61</f>
        <v>32.668973195268052</v>
      </c>
      <c r="T61" s="163">
        <f>N61*L61*G61</f>
        <v>0</v>
      </c>
      <c r="U61" s="163">
        <f>M61*G61</f>
        <v>98.813735798448377</v>
      </c>
      <c r="V61" s="163">
        <f>F61</f>
        <v>442.46368023016197</v>
      </c>
      <c r="W61" s="163">
        <f>P61*L61*G61</f>
        <v>0</v>
      </c>
      <c r="X61" s="164">
        <f>SUM(Q61:W61)</f>
        <v>579.4885852946187</v>
      </c>
      <c r="AM61" s="21"/>
      <c r="AN61" s="6"/>
      <c r="AP61" s="5"/>
      <c r="AQ61" s="5"/>
      <c r="AU61" s="5"/>
      <c r="AV61" s="7"/>
    </row>
    <row r="62" spans="1:84" ht="9.75" customHeight="1">
      <c r="A62" s="22" t="s">
        <v>164</v>
      </c>
      <c r="B62" s="271" t="s">
        <v>5</v>
      </c>
      <c r="C62" s="272"/>
      <c r="D62" s="272"/>
      <c r="E62" s="272"/>
      <c r="F62" s="273"/>
      <c r="G62" s="190">
        <f>N52</f>
        <v>28.465187234726319</v>
      </c>
      <c r="H62" s="112">
        <v>0.36836178283546706</v>
      </c>
      <c r="I62" s="6"/>
      <c r="J62" s="6"/>
      <c r="K62" s="114">
        <v>5.140016542929992E-2</v>
      </c>
      <c r="L62" s="115">
        <v>0.34765229300294509</v>
      </c>
      <c r="M62" s="116">
        <v>0.60094754156775498</v>
      </c>
      <c r="N62" s="125">
        <v>0.01</v>
      </c>
      <c r="O62" s="126">
        <v>0.48362724061081452</v>
      </c>
      <c r="P62" s="127">
        <v>0.49637275938918546</v>
      </c>
      <c r="Q62" s="161">
        <f>K62*G62*$G$79/$C$79</f>
        <v>1.2199335499284294</v>
      </c>
      <c r="R62" s="162">
        <f>K62*G62*(1-$G$79/$C$79)</f>
        <v>0.24318178291249973</v>
      </c>
      <c r="S62" s="163">
        <f>O62*L62*G62</f>
        <v>4.7859691823508355</v>
      </c>
      <c r="T62" s="163">
        <f>N62*L62*G62</f>
        <v>9.8959876129107671E-2</v>
      </c>
      <c r="U62" s="163">
        <f>M62*G62</f>
        <v>17.106084288974621</v>
      </c>
      <c r="V62" s="163">
        <f>F62</f>
        <v>0</v>
      </c>
      <c r="W62" s="163">
        <f>P62*L62*G62</f>
        <v>4.9120986783017155</v>
      </c>
      <c r="X62" s="164">
        <f>SUM(Q62:W62)</f>
        <v>28.366227358597207</v>
      </c>
      <c r="AM62" s="21"/>
      <c r="AN62" s="6"/>
      <c r="AP62" s="5"/>
      <c r="AQ62" s="5"/>
      <c r="AU62" s="5"/>
      <c r="AV62" s="7"/>
    </row>
    <row r="63" spans="1:84">
      <c r="A63" s="20" t="s">
        <v>2</v>
      </c>
      <c r="B63" s="274"/>
      <c r="C63" s="275"/>
      <c r="D63" s="275"/>
      <c r="E63" s="275"/>
      <c r="F63" s="276"/>
      <c r="G63" s="191">
        <f>O54</f>
        <v>88.728847342768958</v>
      </c>
      <c r="H63" s="19">
        <v>1</v>
      </c>
      <c r="I63" s="6"/>
      <c r="J63" s="6"/>
      <c r="K63" s="114">
        <v>0.13953718280340277</v>
      </c>
      <c r="L63" s="115">
        <v>0.25951527562884225</v>
      </c>
      <c r="M63" s="119">
        <v>0.60094754156775498</v>
      </c>
      <c r="N63" s="125">
        <v>0.01</v>
      </c>
      <c r="O63" s="126">
        <v>0.48362724061081452</v>
      </c>
      <c r="P63" s="127">
        <v>0.49637275938918546</v>
      </c>
      <c r="Q63" s="161">
        <f>K63*G63*$G$79/$C$79</f>
        <v>10.323153945670526</v>
      </c>
      <c r="R63" s="162">
        <f>K63*G63*(1-$G$79/$C$79)</f>
        <v>2.0578194459326444</v>
      </c>
      <c r="S63" s="163">
        <f>O63*L63*G63</f>
        <v>11.136238435981339</v>
      </c>
      <c r="T63" s="163">
        <f>N63*L63*G63</f>
        <v>0.23026491274388153</v>
      </c>
      <c r="U63" s="163">
        <f>M63*G63</f>
        <v>53.321382676777638</v>
      </c>
      <c r="V63" s="163">
        <f>F63</f>
        <v>0</v>
      </c>
      <c r="W63" s="163">
        <f>P63*L63*G63</f>
        <v>11.429723012919048</v>
      </c>
      <c r="X63" s="164">
        <f>SUM(Q63:W63)</f>
        <v>88.498582430025067</v>
      </c>
      <c r="AO63" s="7"/>
    </row>
    <row r="64" spans="1:84">
      <c r="A64" s="18" t="s">
        <v>4</v>
      </c>
      <c r="B64" s="277"/>
      <c r="C64" s="278"/>
      <c r="D64" s="278"/>
      <c r="E64" s="278"/>
      <c r="F64" s="279"/>
      <c r="G64" s="192">
        <f>N54-N52</f>
        <v>96.5354453504372</v>
      </c>
      <c r="H64" s="113">
        <v>0.28986276174306735</v>
      </c>
      <c r="I64" s="6"/>
      <c r="J64" s="6"/>
      <c r="K64" s="114">
        <v>5.140016542929992E-2</v>
      </c>
      <c r="L64" s="115">
        <v>0.34765229300294509</v>
      </c>
      <c r="M64" s="116">
        <v>0.60094754156775498</v>
      </c>
      <c r="N64" s="128">
        <v>0.01</v>
      </c>
      <c r="O64" s="129">
        <v>0.48362724061081452</v>
      </c>
      <c r="P64" s="130">
        <v>0.49637275938918546</v>
      </c>
      <c r="Q64" s="161">
        <f>K64*G64*$G$79/$C$79</f>
        <v>4.1372230426297785</v>
      </c>
      <c r="R64" s="162">
        <f>K64*G64*(1-$G$79/$C$79)</f>
        <v>0.82471481817383552</v>
      </c>
      <c r="S64" s="163">
        <f>O64*L64*G64</f>
        <v>16.230902071428016</v>
      </c>
      <c r="T64" s="163">
        <f>N64*L64*G64</f>
        <v>0.33560768932139989</v>
      </c>
      <c r="U64" s="163">
        <f>M64*G64</f>
        <v>58.012738557493599</v>
      </c>
      <c r="V64" s="163">
        <f>F64</f>
        <v>0</v>
      </c>
      <c r="W64" s="163">
        <f>P64*L64*G64</f>
        <v>16.658651482069171</v>
      </c>
      <c r="X64" s="164">
        <f>SUM(Q64:W64)</f>
        <v>96.199837661115808</v>
      </c>
      <c r="AO64" s="7"/>
    </row>
    <row r="65" spans="1:58" ht="15" customHeight="1">
      <c r="A65" s="10" t="s">
        <v>0</v>
      </c>
      <c r="B65" s="165"/>
      <c r="C65" s="193"/>
      <c r="D65" s="194"/>
      <c r="E65" s="195"/>
      <c r="F65" s="196"/>
      <c r="G65" s="197">
        <f>SUM(G61:G64)</f>
        <v>350.75438499238925</v>
      </c>
      <c r="H65" s="17"/>
      <c r="I65" s="6"/>
      <c r="J65" s="6"/>
      <c r="K65" s="10"/>
      <c r="L65" s="16"/>
      <c r="M65" s="15"/>
      <c r="N65" s="12"/>
      <c r="O65" s="9"/>
      <c r="P65" s="14"/>
      <c r="Q65" s="165">
        <f t="shared" ref="Q65:W65" si="24">SUM(Q61:Q64)</f>
        <v>20.301348111425106</v>
      </c>
      <c r="R65" s="166">
        <f>SUM(R61:R64)</f>
        <v>4.0468745445629422</v>
      </c>
      <c r="S65" s="167">
        <f t="shared" si="24"/>
        <v>64.822082885028237</v>
      </c>
      <c r="T65" s="167">
        <f t="shared" si="24"/>
        <v>0.66483247819438906</v>
      </c>
      <c r="U65" s="167">
        <f t="shared" si="24"/>
        <v>227.25394132169424</v>
      </c>
      <c r="V65" s="167">
        <f t="shared" si="24"/>
        <v>442.46368023016197</v>
      </c>
      <c r="W65" s="167">
        <f t="shared" si="24"/>
        <v>33.000473173289933</v>
      </c>
      <c r="X65" s="168">
        <f>SUM(X61:X64)</f>
        <v>792.55323274435682</v>
      </c>
      <c r="AO65" s="7"/>
    </row>
    <row r="66" spans="1:58">
      <c r="B66" s="7"/>
      <c r="AP66" s="7"/>
      <c r="AQ66" s="7"/>
    </row>
    <row r="69" spans="1:58" ht="9" customHeight="1">
      <c r="A69" s="72" t="s">
        <v>165</v>
      </c>
      <c r="B69" s="73"/>
      <c r="C69" s="73"/>
      <c r="D69" s="16"/>
      <c r="E69" s="16"/>
      <c r="F69" s="16"/>
      <c r="G69" s="15"/>
      <c r="K69" s="269" t="s">
        <v>156</v>
      </c>
      <c r="L69" s="284" t="s">
        <v>204</v>
      </c>
      <c r="M69" s="285"/>
      <c r="AW69" s="8"/>
      <c r="AX69" s="8"/>
      <c r="AY69" s="8"/>
      <c r="BC69" s="8"/>
      <c r="BD69" s="8"/>
      <c r="BE69" s="8"/>
      <c r="BF69" s="8"/>
    </row>
    <row r="70" spans="1:58" ht="36">
      <c r="A70" s="50"/>
      <c r="B70" s="37" t="s">
        <v>35</v>
      </c>
      <c r="C70" s="37" t="s">
        <v>34</v>
      </c>
      <c r="D70" s="33" t="s">
        <v>78</v>
      </c>
      <c r="E70" s="34" t="s">
        <v>79</v>
      </c>
      <c r="F70" s="13" t="s">
        <v>194</v>
      </c>
      <c r="G70" s="13" t="s">
        <v>18</v>
      </c>
      <c r="K70" s="270"/>
      <c r="L70" s="286"/>
      <c r="M70" s="287"/>
    </row>
    <row r="71" spans="1:58">
      <c r="A71" s="30" t="s">
        <v>13</v>
      </c>
      <c r="B71" s="49" t="s">
        <v>121</v>
      </c>
      <c r="C71" s="49" t="s">
        <v>10</v>
      </c>
      <c r="D71" s="212" t="s">
        <v>96</v>
      </c>
      <c r="E71" s="211" t="s">
        <v>96</v>
      </c>
      <c r="F71" s="49" t="s">
        <v>121</v>
      </c>
      <c r="G71" s="49"/>
      <c r="K71" s="29" t="s">
        <v>157</v>
      </c>
      <c r="L71" s="294" t="s">
        <v>159</v>
      </c>
      <c r="M71" s="295"/>
    </row>
    <row r="72" spans="1:58">
      <c r="A72" s="12" t="s">
        <v>9</v>
      </c>
      <c r="B72" s="208" t="s">
        <v>198</v>
      </c>
      <c r="C72" s="208" t="s">
        <v>198</v>
      </c>
      <c r="D72" s="153"/>
      <c r="E72" s="154"/>
      <c r="F72" s="208" t="s">
        <v>198</v>
      </c>
      <c r="G72" s="208" t="s">
        <v>198</v>
      </c>
      <c r="K72" s="96" t="s">
        <v>158</v>
      </c>
      <c r="L72" s="294" t="s">
        <v>198</v>
      </c>
      <c r="M72" s="295"/>
      <c r="O72" s="7"/>
      <c r="S72" s="27"/>
      <c r="AW72" s="7"/>
      <c r="AX72" s="7"/>
      <c r="AY72" s="7"/>
      <c r="BC72" s="7"/>
      <c r="BD72" s="7"/>
      <c r="BE72" s="7"/>
      <c r="BF72" s="7"/>
    </row>
    <row r="73" spans="1:58">
      <c r="A73" s="22" t="s">
        <v>82</v>
      </c>
      <c r="B73" s="175">
        <v>52.362743000000002</v>
      </c>
      <c r="C73" s="55">
        <v>9.5304369270534703</v>
      </c>
      <c r="D73" s="118">
        <v>0.08</v>
      </c>
      <c r="E73" s="119">
        <v>0.14000000000000001</v>
      </c>
      <c r="F73" s="156">
        <v>-0.34929514894677793</v>
      </c>
      <c r="G73" s="156">
        <f>(C73-F73)*(1-E73-D73)</f>
        <v>7.7061910192801939</v>
      </c>
      <c r="K73" s="94">
        <v>1.6019321308913805</v>
      </c>
      <c r="L73" s="302">
        <v>1.5207930189899943</v>
      </c>
      <c r="M73" s="303"/>
      <c r="O73" s="7"/>
      <c r="S73" s="27"/>
      <c r="AW73" s="7"/>
      <c r="AX73" s="7"/>
      <c r="AY73" s="7"/>
      <c r="BC73" s="7"/>
      <c r="BD73" s="7"/>
      <c r="BE73" s="7"/>
      <c r="BF73" s="7"/>
    </row>
    <row r="74" spans="1:58">
      <c r="A74" s="22" t="s">
        <v>83</v>
      </c>
      <c r="B74" s="175">
        <v>7.2498420000000001</v>
      </c>
      <c r="C74" s="55">
        <v>1.3195290764676555</v>
      </c>
      <c r="D74" s="118">
        <v>0.08</v>
      </c>
      <c r="E74" s="119">
        <v>0.14000000000000001</v>
      </c>
      <c r="F74" s="156">
        <v>-0.18402462545182599</v>
      </c>
      <c r="G74" s="156">
        <f t="shared" ref="G74:G78" si="25">(C74-F74)*(1-E74-D74)</f>
        <v>1.1727718874971957</v>
      </c>
      <c r="K74" s="95">
        <v>1.6019321308913805</v>
      </c>
      <c r="L74" s="296">
        <v>1.6777781048212193</v>
      </c>
      <c r="M74" s="297"/>
      <c r="O74" s="7"/>
      <c r="S74" s="27"/>
      <c r="AW74" s="7"/>
      <c r="AX74" s="7"/>
      <c r="AY74" s="7"/>
      <c r="BC74" s="7"/>
      <c r="BD74" s="7"/>
      <c r="BE74" s="7"/>
      <c r="BF74" s="7"/>
    </row>
    <row r="75" spans="1:58">
      <c r="A75" s="22" t="s">
        <v>84</v>
      </c>
      <c r="B75" s="175">
        <v>31.065156999999999</v>
      </c>
      <c r="C75" s="55">
        <v>6.6413313067876301</v>
      </c>
      <c r="D75" s="118">
        <v>0.08</v>
      </c>
      <c r="E75" s="119">
        <v>0.14000000000000001</v>
      </c>
      <c r="F75" s="156">
        <v>1.5734734068125571E-3</v>
      </c>
      <c r="G75" s="156">
        <f t="shared" si="25"/>
        <v>5.1790111100370373</v>
      </c>
      <c r="K75" s="95">
        <v>1.6019321308913805</v>
      </c>
      <c r="L75" s="296">
        <v>5.1008823374468228</v>
      </c>
      <c r="M75" s="297"/>
      <c r="O75" s="7"/>
      <c r="AW75" s="7"/>
      <c r="AX75" s="7"/>
      <c r="AY75" s="7"/>
      <c r="BC75" s="7"/>
      <c r="BD75" s="7"/>
      <c r="BE75" s="7"/>
      <c r="BF75" s="7"/>
    </row>
    <row r="76" spans="1:58">
      <c r="A76" s="22" t="s">
        <v>169</v>
      </c>
      <c r="B76" s="175">
        <v>47.905000000000001</v>
      </c>
      <c r="C76" s="55">
        <v>3.4290942362288486</v>
      </c>
      <c r="D76" s="118">
        <v>5.6999999999999995E-2</v>
      </c>
      <c r="E76" s="119">
        <v>5.5E-2</v>
      </c>
      <c r="F76" s="156">
        <v>-0.37341558509285805</v>
      </c>
      <c r="G76" s="156">
        <f t="shared" si="25"/>
        <v>3.3766287213336752</v>
      </c>
      <c r="K76" s="95">
        <v>1.6758529717454138</v>
      </c>
      <c r="L76" s="296">
        <v>5.6794938357922673</v>
      </c>
      <c r="M76" s="297"/>
      <c r="O76" s="7"/>
      <c r="S76" s="4"/>
      <c r="AW76" s="7"/>
      <c r="AX76" s="7"/>
      <c r="AY76" s="7"/>
      <c r="BC76" s="7"/>
      <c r="BD76" s="7"/>
      <c r="BE76" s="7"/>
      <c r="BF76" s="7"/>
    </row>
    <row r="77" spans="1:58">
      <c r="A77" s="22" t="s">
        <v>86</v>
      </c>
      <c r="B77" s="175">
        <v>18.685829999999999</v>
      </c>
      <c r="C77" s="55">
        <v>3.4009701180979679</v>
      </c>
      <c r="D77" s="118">
        <v>0.08</v>
      </c>
      <c r="E77" s="119">
        <v>0.14000000000000001</v>
      </c>
      <c r="F77" s="156">
        <v>-0.27746024055839458</v>
      </c>
      <c r="G77" s="156">
        <f t="shared" si="25"/>
        <v>2.869175679751963</v>
      </c>
      <c r="K77" s="95">
        <v>1.6019321308913805</v>
      </c>
      <c r="L77" s="296">
        <v>2.8857339042167625</v>
      </c>
      <c r="M77" s="297"/>
      <c r="S77" s="4"/>
      <c r="BC77" s="4"/>
    </row>
    <row r="78" spans="1:58">
      <c r="A78" s="12" t="s">
        <v>87</v>
      </c>
      <c r="B78" s="194">
        <v>4.083272</v>
      </c>
      <c r="C78" s="199">
        <v>0.74318807652997609</v>
      </c>
      <c r="D78" s="120">
        <v>0.08</v>
      </c>
      <c r="E78" s="121">
        <v>0.14000000000000001</v>
      </c>
      <c r="F78" s="156">
        <v>-1.9423891312476627E-2</v>
      </c>
      <c r="G78" s="156">
        <f t="shared" si="25"/>
        <v>0.59483733491711321</v>
      </c>
      <c r="K78" s="17">
        <v>1.6019321308913805</v>
      </c>
      <c r="L78" s="298">
        <v>0.96871231272734659</v>
      </c>
      <c r="M78" s="299"/>
      <c r="S78" s="4"/>
    </row>
    <row r="79" spans="1:58">
      <c r="A79" s="10" t="s">
        <v>0</v>
      </c>
      <c r="B79" s="173">
        <f>SUM(B73:B78)</f>
        <v>161.351844</v>
      </c>
      <c r="C79" s="173">
        <f>SUM(C73:C78)</f>
        <v>25.06454974116555</v>
      </c>
      <c r="D79" s="10"/>
      <c r="E79" s="15"/>
      <c r="F79" s="157">
        <f>SUM(F73:F78)</f>
        <v>-1.2020460179555206</v>
      </c>
      <c r="G79" s="157">
        <f>SUM(G73:G78)</f>
        <v>20.898615752817175</v>
      </c>
      <c r="K79" s="12"/>
      <c r="L79" s="298">
        <f>SUM(L73:L78)</f>
        <v>17.833393513994416</v>
      </c>
      <c r="M79" s="299"/>
    </row>
    <row r="81" spans="1:2" ht="10.5" customHeight="1">
      <c r="A81" s="2" t="s">
        <v>188</v>
      </c>
    </row>
    <row r="82" spans="1:2" ht="9.75" customHeight="1"/>
    <row r="83" spans="1:2">
      <c r="A83" s="1" t="s">
        <v>90</v>
      </c>
      <c r="B83" s="83" t="s">
        <v>139</v>
      </c>
    </row>
    <row r="84" spans="1:2">
      <c r="A84" s="1" t="s">
        <v>91</v>
      </c>
      <c r="B84" s="83" t="s">
        <v>135</v>
      </c>
    </row>
    <row r="85" spans="1:2">
      <c r="A85" s="1" t="s">
        <v>93</v>
      </c>
      <c r="B85" s="83" t="s">
        <v>134</v>
      </c>
    </row>
    <row r="86" spans="1:2">
      <c r="A86" s="1" t="s">
        <v>94</v>
      </c>
      <c r="B86" s="83" t="s">
        <v>137</v>
      </c>
    </row>
    <row r="87" spans="1:2">
      <c r="A87" s="1" t="s">
        <v>95</v>
      </c>
      <c r="B87" s="84" t="s">
        <v>99</v>
      </c>
    </row>
    <row r="88" spans="1:2">
      <c r="A88" s="1" t="s">
        <v>96</v>
      </c>
      <c r="B88" s="84" t="s">
        <v>138</v>
      </c>
    </row>
    <row r="89" spans="1:2">
      <c r="A89" s="1" t="s">
        <v>98</v>
      </c>
      <c r="B89" s="84" t="s">
        <v>97</v>
      </c>
    </row>
    <row r="90" spans="1:2">
      <c r="A90" s="1" t="s">
        <v>100</v>
      </c>
      <c r="B90" s="84" t="s">
        <v>170</v>
      </c>
    </row>
    <row r="91" spans="1:2">
      <c r="A91" s="1" t="s">
        <v>101</v>
      </c>
      <c r="B91" s="84" t="s">
        <v>136</v>
      </c>
    </row>
    <row r="92" spans="1:2">
      <c r="A92" s="1" t="s">
        <v>104</v>
      </c>
      <c r="B92" s="84" t="s">
        <v>126</v>
      </c>
    </row>
    <row r="93" spans="1:2">
      <c r="A93" s="1" t="s">
        <v>121</v>
      </c>
      <c r="B93" s="84" t="s">
        <v>105</v>
      </c>
    </row>
    <row r="94" spans="1:2">
      <c r="A94" s="1" t="s">
        <v>123</v>
      </c>
      <c r="B94" s="84" t="s">
        <v>120</v>
      </c>
    </row>
    <row r="95" spans="1:2">
      <c r="A95" s="1" t="s">
        <v>157</v>
      </c>
      <c r="B95" s="84" t="s">
        <v>160</v>
      </c>
    </row>
    <row r="96" spans="1:2">
      <c r="A96" s="1" t="s">
        <v>159</v>
      </c>
      <c r="B96" s="1" t="s">
        <v>161</v>
      </c>
    </row>
  </sheetData>
  <mergeCells count="48">
    <mergeCell ref="L75:M75"/>
    <mergeCell ref="L76:M76"/>
    <mergeCell ref="L77:M77"/>
    <mergeCell ref="L78:M78"/>
    <mergeCell ref="L79:M79"/>
    <mergeCell ref="L69:M70"/>
    <mergeCell ref="L71:M71"/>
    <mergeCell ref="L72:M72"/>
    <mergeCell ref="L73:M73"/>
    <mergeCell ref="L74:M74"/>
    <mergeCell ref="E59:G59"/>
    <mergeCell ref="E57:G57"/>
    <mergeCell ref="V46:W46"/>
    <mergeCell ref="V47:W47"/>
    <mergeCell ref="V48:W48"/>
    <mergeCell ref="V49:W49"/>
    <mergeCell ref="B29:D29"/>
    <mergeCell ref="V30:W30"/>
    <mergeCell ref="V33:W33"/>
    <mergeCell ref="V34:W34"/>
    <mergeCell ref="K69:K70"/>
    <mergeCell ref="B62:F64"/>
    <mergeCell ref="F32:J32"/>
    <mergeCell ref="F31:J31"/>
    <mergeCell ref="N57:P57"/>
    <mergeCell ref="E60:G60"/>
    <mergeCell ref="V40:W40"/>
    <mergeCell ref="V41:W41"/>
    <mergeCell ref="V42:W42"/>
    <mergeCell ref="V43:W43"/>
    <mergeCell ref="V44:W44"/>
    <mergeCell ref="V53:W53"/>
    <mergeCell ref="X29:X30"/>
    <mergeCell ref="Q60:X60"/>
    <mergeCell ref="V35:W35"/>
    <mergeCell ref="V36:W36"/>
    <mergeCell ref="V37:W37"/>
    <mergeCell ref="V38:W38"/>
    <mergeCell ref="V39:W39"/>
    <mergeCell ref="Q59:X59"/>
    <mergeCell ref="Q57:X57"/>
    <mergeCell ref="V50:W50"/>
    <mergeCell ref="V51:W51"/>
    <mergeCell ref="V52:W52"/>
    <mergeCell ref="V54:W54"/>
    <mergeCell ref="M31:W31"/>
    <mergeCell ref="M32:W32"/>
    <mergeCell ref="V45:W45"/>
  </mergeCells>
  <pageMargins left="0.32291666666666669" right="0.17708333333333334" top="0.47916666666666669" bottom="0.59027777777777779" header="0.3" footer="0.3"/>
  <pageSetup paperSize="9" orientation="landscape" r:id="rId1"/>
  <headerFooter differentOddEven="1"/>
  <drawing r:id="rId2"/>
</worksheet>
</file>

<file path=xl/worksheets/sheet4.xml><?xml version="1.0" encoding="utf-8"?>
<worksheet xmlns="http://schemas.openxmlformats.org/spreadsheetml/2006/main" xmlns:r="http://schemas.openxmlformats.org/officeDocument/2006/relationships">
  <dimension ref="A1:AO96"/>
  <sheetViews>
    <sheetView view="pageLayout" zoomScaleNormal="100" zoomScaleSheetLayoutView="100" workbookViewId="0">
      <selection activeCell="F87" sqref="F87"/>
    </sheetView>
  </sheetViews>
  <sheetFormatPr defaultRowHeight="9"/>
  <cols>
    <col min="1" max="1" width="10.28515625" style="1" customWidth="1"/>
    <col min="2" max="2" width="7" style="1" customWidth="1"/>
    <col min="3" max="3" width="6.28515625" style="1" customWidth="1"/>
    <col min="4" max="4" width="5.5703125" style="1" customWidth="1"/>
    <col min="5" max="5" width="6" style="1" customWidth="1"/>
    <col min="6" max="6" width="6.42578125" style="1" customWidth="1"/>
    <col min="7" max="7" width="6.28515625" style="1" customWidth="1"/>
    <col min="8" max="8" width="5.42578125" style="1" customWidth="1"/>
    <col min="9" max="11" width="5.28515625" style="1" customWidth="1"/>
    <col min="12" max="12" width="4.28515625" style="1" customWidth="1"/>
    <col min="13" max="15" width="5.85546875" style="1" customWidth="1"/>
    <col min="16" max="16" width="6" style="1" customWidth="1"/>
    <col min="17" max="19" width="5.85546875" style="1" customWidth="1"/>
    <col min="20" max="20" width="5.28515625" style="1" customWidth="1"/>
    <col min="21" max="21" width="5.85546875" style="1" customWidth="1"/>
    <col min="22" max="23" width="5.140625" style="1" customWidth="1"/>
    <col min="24" max="24" width="5.28515625" style="1" customWidth="1"/>
    <col min="25" max="27" width="9.140625" style="1"/>
    <col min="28" max="28" width="3.85546875" style="1" customWidth="1"/>
    <col min="29" max="29" width="9.140625" style="1"/>
    <col min="30" max="30" width="10.5703125" style="1" bestFit="1" customWidth="1"/>
    <col min="31" max="40" width="9.140625" style="1"/>
    <col min="41" max="42" width="3.28515625" style="1" customWidth="1"/>
    <col min="43" max="16384" width="9.140625" style="1"/>
  </cols>
  <sheetData>
    <row r="1" spans="1:34" ht="15.75" customHeight="1">
      <c r="A1" s="134"/>
      <c r="D1" s="69" t="s">
        <v>175</v>
      </c>
      <c r="G1" s="69" t="s">
        <v>178</v>
      </c>
      <c r="P1" s="108" t="s">
        <v>172</v>
      </c>
      <c r="Q1" s="108"/>
      <c r="R1" s="108"/>
      <c r="S1" s="108"/>
      <c r="T1" s="108" t="s">
        <v>201</v>
      </c>
    </row>
    <row r="2" spans="1:34" ht="3" customHeight="1">
      <c r="A2" s="69"/>
    </row>
    <row r="3" spans="1:34" s="64" customFormat="1" ht="14.25" customHeight="1">
      <c r="A3" s="89" t="s">
        <v>74</v>
      </c>
      <c r="B3" s="66" t="s">
        <v>73</v>
      </c>
      <c r="C3" s="66"/>
      <c r="D3" s="66"/>
      <c r="E3" s="66"/>
      <c r="F3" s="66"/>
      <c r="G3" s="67" t="s">
        <v>71</v>
      </c>
      <c r="H3" s="66"/>
      <c r="I3" s="66"/>
      <c r="J3" s="66"/>
      <c r="K3" s="66"/>
      <c r="L3" s="66"/>
      <c r="M3" s="65"/>
      <c r="N3" s="67" t="s">
        <v>70</v>
      </c>
      <c r="O3" s="66"/>
      <c r="P3" s="66"/>
      <c r="Q3" s="66"/>
      <c r="R3" s="65"/>
      <c r="S3" s="71" t="s">
        <v>69</v>
      </c>
      <c r="T3" s="66"/>
      <c r="U3" s="66"/>
      <c r="V3" s="65"/>
      <c r="W3" s="65" t="s">
        <v>3</v>
      </c>
    </row>
    <row r="4" spans="1:34" ht="21.75" customHeight="1">
      <c r="A4" s="90"/>
      <c r="B4" s="35" t="s">
        <v>63</v>
      </c>
      <c r="C4" s="35" t="s">
        <v>66</v>
      </c>
      <c r="D4" s="35" t="s">
        <v>148</v>
      </c>
      <c r="E4" s="35" t="s">
        <v>61</v>
      </c>
      <c r="F4" s="35" t="s">
        <v>65</v>
      </c>
      <c r="G4" s="36" t="s">
        <v>3</v>
      </c>
      <c r="H4" s="35" t="s">
        <v>60</v>
      </c>
      <c r="I4" s="35" t="s">
        <v>166</v>
      </c>
      <c r="J4" s="35" t="s">
        <v>2</v>
      </c>
      <c r="K4" s="35" t="s">
        <v>58</v>
      </c>
      <c r="L4" s="35" t="s">
        <v>59</v>
      </c>
      <c r="M4" s="62" t="s">
        <v>20</v>
      </c>
      <c r="N4" s="35" t="s">
        <v>2</v>
      </c>
      <c r="O4" s="35" t="s">
        <v>16</v>
      </c>
      <c r="P4" s="35" t="s">
        <v>21</v>
      </c>
      <c r="Q4" s="35" t="s">
        <v>19</v>
      </c>
      <c r="R4" s="34" t="s">
        <v>113</v>
      </c>
      <c r="S4" s="36" t="s">
        <v>3</v>
      </c>
      <c r="T4" s="35" t="s">
        <v>2</v>
      </c>
      <c r="U4" s="35" t="s">
        <v>21</v>
      </c>
      <c r="V4" s="34" t="s">
        <v>58</v>
      </c>
      <c r="W4" s="34" t="s">
        <v>1</v>
      </c>
      <c r="Y4" s="8"/>
      <c r="Z4" s="8"/>
      <c r="AB4" s="8"/>
      <c r="AC4" s="8"/>
      <c r="AD4" s="8"/>
      <c r="AE4" s="8"/>
    </row>
    <row r="5" spans="1:34">
      <c r="A5" s="91" t="s">
        <v>107</v>
      </c>
      <c r="B5" s="76" t="s">
        <v>173</v>
      </c>
      <c r="C5" s="76" t="s">
        <v>128</v>
      </c>
      <c r="D5" s="76" t="s">
        <v>147</v>
      </c>
      <c r="E5" s="76" t="s">
        <v>129</v>
      </c>
      <c r="F5" s="76" t="s">
        <v>130</v>
      </c>
      <c r="G5" s="77" t="s">
        <v>131</v>
      </c>
      <c r="H5" s="76" t="s">
        <v>132</v>
      </c>
      <c r="I5" s="76" t="s">
        <v>149</v>
      </c>
      <c r="J5" s="76" t="s">
        <v>150</v>
      </c>
      <c r="K5" s="76" t="s">
        <v>196</v>
      </c>
      <c r="L5" s="76" t="s">
        <v>115</v>
      </c>
      <c r="M5" s="78" t="s">
        <v>133</v>
      </c>
      <c r="N5" s="76" t="s">
        <v>116</v>
      </c>
      <c r="O5" s="76" t="s">
        <v>117</v>
      </c>
      <c r="P5" s="76" t="s">
        <v>118</v>
      </c>
      <c r="Q5" s="76" t="s">
        <v>119</v>
      </c>
      <c r="R5" s="79" t="s">
        <v>114</v>
      </c>
      <c r="S5" s="77" t="s">
        <v>108</v>
      </c>
      <c r="T5" s="76" t="s">
        <v>109</v>
      </c>
      <c r="U5" s="76" t="s">
        <v>110</v>
      </c>
      <c r="V5" s="79" t="s">
        <v>111</v>
      </c>
      <c r="W5" s="79" t="s">
        <v>112</v>
      </c>
    </row>
    <row r="6" spans="1:34" ht="9" customHeight="1">
      <c r="A6" s="18" t="s">
        <v>13</v>
      </c>
      <c r="B6" s="9" t="s">
        <v>122</v>
      </c>
      <c r="C6" s="9" t="s">
        <v>90</v>
      </c>
      <c r="D6" s="9"/>
      <c r="E6" s="9" t="s">
        <v>92</v>
      </c>
      <c r="F6" s="9" t="s">
        <v>94</v>
      </c>
      <c r="G6" s="12" t="s">
        <v>95</v>
      </c>
      <c r="H6" s="9" t="s">
        <v>95</v>
      </c>
      <c r="I6" s="9" t="s">
        <v>95</v>
      </c>
      <c r="J6" s="9" t="s">
        <v>95</v>
      </c>
      <c r="K6" s="9" t="s">
        <v>124</v>
      </c>
      <c r="L6" s="9" t="s">
        <v>95</v>
      </c>
      <c r="M6" s="14" t="s">
        <v>98</v>
      </c>
      <c r="N6" s="9" t="s">
        <v>100</v>
      </c>
      <c r="O6" s="59" t="s">
        <v>101</v>
      </c>
      <c r="P6" s="9" t="s">
        <v>101</v>
      </c>
      <c r="Q6" s="9" t="s">
        <v>103</v>
      </c>
      <c r="R6" s="14" t="s">
        <v>104</v>
      </c>
      <c r="S6" s="12" t="s">
        <v>125</v>
      </c>
      <c r="T6" s="9" t="s">
        <v>125</v>
      </c>
      <c r="U6" s="9" t="s">
        <v>11</v>
      </c>
      <c r="V6" s="14" t="s">
        <v>124</v>
      </c>
      <c r="W6" s="14" t="s">
        <v>96</v>
      </c>
    </row>
    <row r="7" spans="1:34" ht="9" customHeight="1">
      <c r="A7" s="58" t="s">
        <v>55</v>
      </c>
      <c r="B7" s="102">
        <v>0.29478291376145521</v>
      </c>
      <c r="C7" s="100">
        <v>0.36690787359838312</v>
      </c>
      <c r="D7" s="99">
        <v>0.15</v>
      </c>
      <c r="E7" s="98">
        <v>0.05</v>
      </c>
      <c r="F7" s="100">
        <v>0.13830921264016169</v>
      </c>
      <c r="G7" s="81">
        <v>5.5264928238523914E-2</v>
      </c>
      <c r="H7" s="51">
        <v>0.1193657515576324</v>
      </c>
      <c r="I7" s="51">
        <v>0.34271501724434222</v>
      </c>
      <c r="J7" s="51">
        <v>0.38265430295950154</v>
      </c>
      <c r="K7" s="100">
        <v>0.1</v>
      </c>
      <c r="L7" s="100">
        <v>0</v>
      </c>
      <c r="M7" s="104">
        <v>0</v>
      </c>
      <c r="N7" s="100">
        <v>7.5000000000000011E-2</v>
      </c>
      <c r="O7" s="107">
        <v>0.01</v>
      </c>
      <c r="P7" s="107">
        <v>0.03</v>
      </c>
      <c r="Q7" s="107">
        <v>0.73880000000000001</v>
      </c>
      <c r="R7" s="107">
        <v>0.1462</v>
      </c>
      <c r="S7" s="81">
        <v>0.78</v>
      </c>
      <c r="T7" s="51">
        <v>0.11219999999999999</v>
      </c>
      <c r="U7" s="100">
        <v>0</v>
      </c>
      <c r="V7" s="104">
        <v>0.10779999999999998</v>
      </c>
      <c r="W7" s="106">
        <v>0.21500000000000002</v>
      </c>
      <c r="Y7" s="144"/>
      <c r="Z7" s="3"/>
      <c r="AB7" s="4"/>
      <c r="AC7" s="4"/>
      <c r="AD7" s="4"/>
      <c r="AE7" s="4"/>
      <c r="AG7" s="5"/>
      <c r="AH7" s="5"/>
    </row>
    <row r="8" spans="1:34">
      <c r="A8" s="20" t="s">
        <v>54</v>
      </c>
      <c r="B8" s="102">
        <v>0.19253248676159695</v>
      </c>
      <c r="C8" s="100">
        <v>0.34811964814527979</v>
      </c>
      <c r="D8" s="99">
        <v>0.15</v>
      </c>
      <c r="E8" s="98">
        <v>0.05</v>
      </c>
      <c r="F8" s="100">
        <v>0.25934786509312324</v>
      </c>
      <c r="G8" s="81">
        <v>0.84508894044856919</v>
      </c>
      <c r="H8" s="51">
        <v>3.5576179427687551E-2</v>
      </c>
      <c r="I8" s="51">
        <v>0</v>
      </c>
      <c r="J8" s="51">
        <v>1.9334880123743233E-2</v>
      </c>
      <c r="K8" s="100">
        <v>0.1</v>
      </c>
      <c r="L8" s="100">
        <v>0</v>
      </c>
      <c r="M8" s="104">
        <v>0</v>
      </c>
      <c r="N8" s="100">
        <v>0</v>
      </c>
      <c r="O8" s="107">
        <v>0.01</v>
      </c>
      <c r="P8" s="107">
        <v>0.03</v>
      </c>
      <c r="Q8" s="107">
        <v>0.80869999999999997</v>
      </c>
      <c r="R8" s="107">
        <v>0.15130000000000002</v>
      </c>
      <c r="S8" s="81">
        <v>0.79</v>
      </c>
      <c r="T8" s="51">
        <v>8.3999999999999991E-2</v>
      </c>
      <c r="U8" s="100">
        <v>0</v>
      </c>
      <c r="V8" s="104">
        <v>0.12599999999999997</v>
      </c>
      <c r="W8" s="106">
        <v>0.21500000000000002</v>
      </c>
      <c r="Y8" s="144"/>
      <c r="Z8" s="3"/>
      <c r="AB8" s="4"/>
      <c r="AC8" s="4"/>
      <c r="AD8" s="4"/>
      <c r="AE8" s="4"/>
      <c r="AG8" s="5"/>
      <c r="AH8" s="5"/>
    </row>
    <row r="9" spans="1:34">
      <c r="A9" s="22" t="s">
        <v>53</v>
      </c>
      <c r="B9" s="102">
        <v>0.29867605147414472</v>
      </c>
      <c r="C9" s="100">
        <v>0.37782851486357727</v>
      </c>
      <c r="D9" s="99">
        <v>0.15</v>
      </c>
      <c r="E9" s="98">
        <v>0.05</v>
      </c>
      <c r="F9" s="100">
        <v>0.12349543366227805</v>
      </c>
      <c r="G9" s="81">
        <v>1.6045685068241929E-3</v>
      </c>
      <c r="H9" s="51">
        <v>0.11824236092974667</v>
      </c>
      <c r="I9" s="51">
        <v>9.6586865287900364E-2</v>
      </c>
      <c r="J9" s="51">
        <v>0.6835662052755288</v>
      </c>
      <c r="K9" s="100">
        <v>0.1</v>
      </c>
      <c r="L9" s="100">
        <v>0</v>
      </c>
      <c r="M9" s="104">
        <v>0</v>
      </c>
      <c r="N9" s="100">
        <v>7.5000000000000011E-2</v>
      </c>
      <c r="O9" s="107">
        <v>0.01</v>
      </c>
      <c r="P9" s="107">
        <v>0.03</v>
      </c>
      <c r="Q9" s="107">
        <v>0.74560000000000004</v>
      </c>
      <c r="R9" s="107">
        <v>0.1394</v>
      </c>
      <c r="S9" s="81">
        <v>0.5</v>
      </c>
      <c r="T9" s="51">
        <v>0.45</v>
      </c>
      <c r="U9" s="100">
        <v>0</v>
      </c>
      <c r="V9" s="104">
        <v>4.9999999999999989E-2</v>
      </c>
      <c r="W9" s="106">
        <v>0.21500000000000002</v>
      </c>
      <c r="Y9" s="144"/>
      <c r="Z9" s="3"/>
      <c r="AB9" s="4"/>
      <c r="AC9" s="4"/>
      <c r="AD9" s="4"/>
      <c r="AE9" s="4"/>
      <c r="AG9" s="5"/>
      <c r="AH9" s="5"/>
    </row>
    <row r="10" spans="1:34">
      <c r="A10" s="22" t="s">
        <v>52</v>
      </c>
      <c r="B10" s="102">
        <v>0.30841896025673232</v>
      </c>
      <c r="C10" s="100">
        <v>0.32805767202629105</v>
      </c>
      <c r="D10" s="99">
        <v>0.15</v>
      </c>
      <c r="E10" s="98">
        <v>0.05</v>
      </c>
      <c r="F10" s="100">
        <v>0.16352336771697654</v>
      </c>
      <c r="G10" s="81">
        <v>9.3413757365084261E-3</v>
      </c>
      <c r="H10" s="51">
        <v>1.0851456318863414E-2</v>
      </c>
      <c r="I10" s="51">
        <v>0.15516776890235714</v>
      </c>
      <c r="J10" s="51">
        <v>0.59690844740260596</v>
      </c>
      <c r="K10" s="100">
        <v>0.1</v>
      </c>
      <c r="L10" s="100">
        <v>0</v>
      </c>
      <c r="M10" s="104">
        <v>0.12773095163966505</v>
      </c>
      <c r="N10" s="100">
        <v>9.0000000000000011E-2</v>
      </c>
      <c r="O10" s="107">
        <v>0.01</v>
      </c>
      <c r="P10" s="107">
        <v>0.03</v>
      </c>
      <c r="Q10" s="107">
        <v>0.71360000000000001</v>
      </c>
      <c r="R10" s="107">
        <v>0.15640000000000001</v>
      </c>
      <c r="S10" s="81">
        <v>0.79</v>
      </c>
      <c r="T10" s="51">
        <v>0.10499999999999998</v>
      </c>
      <c r="U10" s="100">
        <v>4.1999999999999996E-2</v>
      </c>
      <c r="V10" s="104">
        <v>6.3E-2</v>
      </c>
      <c r="W10" s="106">
        <v>0.21500000000000002</v>
      </c>
      <c r="Y10" s="144"/>
      <c r="Z10" s="3"/>
      <c r="AB10" s="4"/>
      <c r="AC10" s="4"/>
      <c r="AD10" s="4"/>
      <c r="AE10" s="4"/>
      <c r="AG10" s="5"/>
      <c r="AH10" s="5"/>
    </row>
    <row r="11" spans="1:34">
      <c r="A11" s="22" t="s">
        <v>51</v>
      </c>
      <c r="B11" s="102">
        <v>0.28325273143604912</v>
      </c>
      <c r="C11" s="100">
        <v>0.35649408877282585</v>
      </c>
      <c r="D11" s="99">
        <v>0.15</v>
      </c>
      <c r="E11" s="98">
        <v>0.05</v>
      </c>
      <c r="F11" s="100">
        <v>0.16025317979112502</v>
      </c>
      <c r="G11" s="81">
        <v>4.9101693565788217E-2</v>
      </c>
      <c r="H11" s="51">
        <v>0.10268694022078734</v>
      </c>
      <c r="I11" s="51">
        <v>0.32965273259542821</v>
      </c>
      <c r="J11" s="51">
        <v>0.41855863361799628</v>
      </c>
      <c r="K11" s="100">
        <v>0.1</v>
      </c>
      <c r="L11" s="100">
        <v>0</v>
      </c>
      <c r="M11" s="104">
        <v>0</v>
      </c>
      <c r="N11" s="100">
        <v>7.5000000000000011E-2</v>
      </c>
      <c r="O11" s="107">
        <v>0.01</v>
      </c>
      <c r="P11" s="107">
        <v>0.03</v>
      </c>
      <c r="Q11" s="107">
        <v>0.74560000000000004</v>
      </c>
      <c r="R11" s="107">
        <v>0.1394</v>
      </c>
      <c r="S11" s="81">
        <v>0.79</v>
      </c>
      <c r="T11" s="51">
        <v>8.8199999999999987E-2</v>
      </c>
      <c r="U11" s="100">
        <v>0</v>
      </c>
      <c r="V11" s="104">
        <v>0.12179999999999998</v>
      </c>
      <c r="W11" s="106">
        <v>0.21500000000000002</v>
      </c>
      <c r="Y11" s="144"/>
      <c r="Z11" s="3"/>
      <c r="AB11" s="4"/>
      <c r="AC11" s="4"/>
      <c r="AD11" s="4"/>
      <c r="AE11" s="4"/>
      <c r="AG11" s="5"/>
      <c r="AH11" s="5"/>
    </row>
    <row r="12" spans="1:34">
      <c r="A12" s="22" t="s">
        <v>50</v>
      </c>
      <c r="B12" s="102">
        <v>0.26470676811239308</v>
      </c>
      <c r="C12" s="100">
        <v>0.3774499795340191</v>
      </c>
      <c r="D12" s="99">
        <v>0.15</v>
      </c>
      <c r="E12" s="98">
        <v>0.05</v>
      </c>
      <c r="F12" s="100">
        <v>0.15784325235358782</v>
      </c>
      <c r="G12" s="81">
        <v>7.3149741824440687E-3</v>
      </c>
      <c r="H12" s="51">
        <v>0.18267355134825014</v>
      </c>
      <c r="I12" s="51">
        <v>7.3149741824440687E-3</v>
      </c>
      <c r="J12" s="51">
        <v>0.7026965002868617</v>
      </c>
      <c r="K12" s="100">
        <v>0.1</v>
      </c>
      <c r="L12" s="100">
        <v>0</v>
      </c>
      <c r="M12" s="104">
        <v>0</v>
      </c>
      <c r="N12" s="100">
        <v>7.5000000000000011E-2</v>
      </c>
      <c r="O12" s="107">
        <v>0.01</v>
      </c>
      <c r="P12" s="107">
        <v>0.03</v>
      </c>
      <c r="Q12" s="107">
        <v>0.74560000000000004</v>
      </c>
      <c r="R12" s="107">
        <v>0.1394</v>
      </c>
      <c r="S12" s="81">
        <v>0.79</v>
      </c>
      <c r="T12" s="51">
        <v>8.8199999999999987E-2</v>
      </c>
      <c r="U12" s="100">
        <v>0</v>
      </c>
      <c r="V12" s="104">
        <v>0.12179999999999998</v>
      </c>
      <c r="W12" s="106">
        <v>0.21500000000000002</v>
      </c>
      <c r="Y12" s="144"/>
      <c r="Z12" s="3"/>
      <c r="AB12" s="4"/>
      <c r="AC12" s="4"/>
      <c r="AD12" s="4"/>
      <c r="AE12" s="4"/>
      <c r="AG12" s="5"/>
      <c r="AH12" s="5"/>
    </row>
    <row r="13" spans="1:34">
      <c r="A13" s="22" t="s">
        <v>49</v>
      </c>
      <c r="B13" s="102">
        <v>0.25104609999502853</v>
      </c>
      <c r="C13" s="100">
        <v>0.39288576271748182</v>
      </c>
      <c r="D13" s="99">
        <v>0.15</v>
      </c>
      <c r="E13" s="98">
        <v>0.05</v>
      </c>
      <c r="F13" s="100">
        <v>0.15606813728748961</v>
      </c>
      <c r="G13" s="81">
        <v>0.22687626774847866</v>
      </c>
      <c r="H13" s="51">
        <v>4.4624746450304259E-2</v>
      </c>
      <c r="I13" s="51">
        <v>0.22687626774847866</v>
      </c>
      <c r="J13" s="51">
        <v>0.40162271805273836</v>
      </c>
      <c r="K13" s="100">
        <v>0.1</v>
      </c>
      <c r="L13" s="100">
        <v>0</v>
      </c>
      <c r="M13" s="104">
        <v>0</v>
      </c>
      <c r="N13" s="100">
        <v>7.5000000000000011E-2</v>
      </c>
      <c r="O13" s="107">
        <v>0.01</v>
      </c>
      <c r="P13" s="107">
        <v>0.03</v>
      </c>
      <c r="Q13" s="107">
        <v>0.74560000000000004</v>
      </c>
      <c r="R13" s="107">
        <v>0.1394</v>
      </c>
      <c r="S13" s="81">
        <v>0.79</v>
      </c>
      <c r="T13" s="51">
        <v>8.8199999999999987E-2</v>
      </c>
      <c r="U13" s="100">
        <v>0</v>
      </c>
      <c r="V13" s="104">
        <v>0.12179999999999998</v>
      </c>
      <c r="W13" s="106">
        <v>0.21500000000000002</v>
      </c>
      <c r="Y13" s="144"/>
      <c r="Z13" s="3"/>
      <c r="AB13" s="4"/>
      <c r="AC13" s="4"/>
      <c r="AD13" s="4"/>
      <c r="AE13" s="4"/>
      <c r="AG13" s="5"/>
      <c r="AH13" s="5"/>
    </row>
    <row r="14" spans="1:34">
      <c r="A14" s="22" t="s">
        <v>48</v>
      </c>
      <c r="B14" s="102">
        <v>0.26918769240043755</v>
      </c>
      <c r="C14" s="100">
        <v>0.37238678824809318</v>
      </c>
      <c r="D14" s="99">
        <v>0.15</v>
      </c>
      <c r="E14" s="98">
        <v>0.05</v>
      </c>
      <c r="F14" s="100">
        <v>0.15842551935146928</v>
      </c>
      <c r="G14" s="81">
        <v>-2.115780193946521E-3</v>
      </c>
      <c r="H14" s="51">
        <v>2.4390243902439025E-2</v>
      </c>
      <c r="I14" s="51">
        <v>-1.2518366147516917E-2</v>
      </c>
      <c r="J14" s="51">
        <v>0.8902439024390244</v>
      </c>
      <c r="K14" s="100">
        <v>0.1</v>
      </c>
      <c r="L14" s="100">
        <v>0</v>
      </c>
      <c r="M14" s="104">
        <v>0</v>
      </c>
      <c r="N14" s="100">
        <v>7.5000000000000011E-2</v>
      </c>
      <c r="O14" s="107">
        <v>0.01</v>
      </c>
      <c r="P14" s="107">
        <v>0.03</v>
      </c>
      <c r="Q14" s="107">
        <v>0.74560000000000004</v>
      </c>
      <c r="R14" s="107">
        <v>0.1394</v>
      </c>
      <c r="S14" s="81">
        <v>0.79</v>
      </c>
      <c r="T14" s="51">
        <v>8.8199999999999987E-2</v>
      </c>
      <c r="U14" s="100">
        <v>0</v>
      </c>
      <c r="V14" s="104">
        <v>0.12179999999999998</v>
      </c>
      <c r="W14" s="106">
        <v>0.21500000000000002</v>
      </c>
      <c r="Y14" s="144"/>
      <c r="Z14" s="3"/>
      <c r="AB14" s="4"/>
      <c r="AC14" s="4"/>
      <c r="AD14" s="4"/>
      <c r="AE14" s="4"/>
      <c r="AG14" s="5"/>
      <c r="AH14" s="5"/>
    </row>
    <row r="15" spans="1:34">
      <c r="A15" s="22" t="s">
        <v>47</v>
      </c>
      <c r="B15" s="102">
        <v>0.28223311854270688</v>
      </c>
      <c r="C15" s="100">
        <v>0.35764619373705442</v>
      </c>
      <c r="D15" s="99">
        <v>0.15</v>
      </c>
      <c r="E15" s="98">
        <v>0.05</v>
      </c>
      <c r="F15" s="100">
        <v>0.16012068772023877</v>
      </c>
      <c r="G15" s="81">
        <v>1.2460298069875397E-2</v>
      </c>
      <c r="H15" s="51">
        <v>6.1649971496050164E-2</v>
      </c>
      <c r="I15" s="51">
        <v>0</v>
      </c>
      <c r="J15" s="51">
        <v>0.879794771561202</v>
      </c>
      <c r="K15" s="100">
        <v>0.1</v>
      </c>
      <c r="L15" s="100">
        <v>0</v>
      </c>
      <c r="M15" s="104">
        <v>0</v>
      </c>
      <c r="N15" s="100">
        <v>7.5000000000000011E-2</v>
      </c>
      <c r="O15" s="107">
        <v>0.01</v>
      </c>
      <c r="P15" s="107">
        <v>0.03</v>
      </c>
      <c r="Q15" s="107">
        <v>0.74560000000000004</v>
      </c>
      <c r="R15" s="107">
        <v>0.1394</v>
      </c>
      <c r="S15" s="81">
        <v>0.79</v>
      </c>
      <c r="T15" s="51">
        <v>8.8199999999999987E-2</v>
      </c>
      <c r="U15" s="100">
        <v>0</v>
      </c>
      <c r="V15" s="104">
        <v>0.12179999999999998</v>
      </c>
      <c r="W15" s="106">
        <v>0.21500000000000002</v>
      </c>
      <c r="Y15" s="144"/>
      <c r="Z15" s="3"/>
      <c r="AB15" s="4"/>
      <c r="AC15" s="4"/>
      <c r="AD15" s="4"/>
      <c r="AE15" s="4"/>
      <c r="AG15" s="5"/>
      <c r="AH15" s="5"/>
    </row>
    <row r="16" spans="1:34">
      <c r="A16" s="22" t="s">
        <v>46</v>
      </c>
      <c r="B16" s="102">
        <v>0.28260869565217389</v>
      </c>
      <c r="C16" s="100">
        <v>0.28260869565217389</v>
      </c>
      <c r="D16" s="99">
        <v>0.15</v>
      </c>
      <c r="E16" s="98">
        <v>0.05</v>
      </c>
      <c r="F16" s="100">
        <v>0.23478260869565218</v>
      </c>
      <c r="G16" s="81">
        <v>0.26239412525698214</v>
      </c>
      <c r="H16" s="51">
        <v>0.20413187754228215</v>
      </c>
      <c r="I16" s="51">
        <v>9.4748535484130529E-3</v>
      </c>
      <c r="J16" s="51">
        <v>0.29899914365232283</v>
      </c>
      <c r="K16" s="100">
        <v>0.22500000000000001</v>
      </c>
      <c r="L16" s="100">
        <v>0</v>
      </c>
      <c r="M16" s="104">
        <v>0</v>
      </c>
      <c r="N16" s="100">
        <v>0</v>
      </c>
      <c r="O16" s="107">
        <v>0.01</v>
      </c>
      <c r="P16" s="107">
        <v>0.03</v>
      </c>
      <c r="Q16" s="107">
        <v>0.8206</v>
      </c>
      <c r="R16" s="107">
        <v>0.1394</v>
      </c>
      <c r="S16" s="81">
        <v>0.79</v>
      </c>
      <c r="T16" s="51">
        <v>0</v>
      </c>
      <c r="U16" s="100">
        <v>0</v>
      </c>
      <c r="V16" s="104">
        <v>0.20999999999999996</v>
      </c>
      <c r="W16" s="106">
        <v>0.16999999999999998</v>
      </c>
      <c r="Y16" s="144"/>
      <c r="Z16" s="3"/>
      <c r="AB16" s="4"/>
      <c r="AC16" s="4"/>
      <c r="AD16" s="4"/>
      <c r="AE16" s="4"/>
      <c r="AG16" s="5"/>
      <c r="AH16" s="5"/>
    </row>
    <row r="17" spans="1:41">
      <c r="A17" s="22" t="s">
        <v>45</v>
      </c>
      <c r="B17" s="102">
        <v>0.34308510638297868</v>
      </c>
      <c r="C17" s="100">
        <v>0.22872340425531915</v>
      </c>
      <c r="D17" s="99">
        <v>0.15</v>
      </c>
      <c r="E17" s="98">
        <v>0.05</v>
      </c>
      <c r="F17" s="100">
        <v>0.22819148936170211</v>
      </c>
      <c r="G17" s="81">
        <v>0</v>
      </c>
      <c r="H17" s="51">
        <v>0</v>
      </c>
      <c r="I17" s="51">
        <v>0</v>
      </c>
      <c r="J17" s="51">
        <v>0</v>
      </c>
      <c r="K17" s="100">
        <v>0</v>
      </c>
      <c r="L17" s="100">
        <v>0</v>
      </c>
      <c r="M17" s="104">
        <v>0</v>
      </c>
      <c r="N17" s="100">
        <v>0</v>
      </c>
      <c r="O17" s="107">
        <v>0.01</v>
      </c>
      <c r="P17" s="107">
        <v>0.03</v>
      </c>
      <c r="Q17" s="107">
        <v>0.84440000000000004</v>
      </c>
      <c r="R17" s="107">
        <v>0.11560000000000002</v>
      </c>
      <c r="S17" s="81">
        <v>0.55296819470638792</v>
      </c>
      <c r="T17" s="51">
        <v>0</v>
      </c>
      <c r="U17" s="100">
        <v>0.40232862476425091</v>
      </c>
      <c r="V17" s="104">
        <v>4.4703180529361175E-2</v>
      </c>
      <c r="W17" s="106">
        <v>4.4999999999999998E-2</v>
      </c>
      <c r="Y17" s="144"/>
      <c r="Z17" s="3"/>
      <c r="AB17" s="4"/>
      <c r="AC17" s="4"/>
      <c r="AD17" s="4"/>
      <c r="AE17" s="4"/>
      <c r="AG17" s="5"/>
      <c r="AH17" s="5"/>
    </row>
    <row r="18" spans="1:41">
      <c r="A18" s="22" t="s">
        <v>44</v>
      </c>
      <c r="B18" s="102">
        <v>0.34308510638297868</v>
      </c>
      <c r="C18" s="100">
        <v>0.22872340425531915</v>
      </c>
      <c r="D18" s="99">
        <v>0.15</v>
      </c>
      <c r="E18" s="98">
        <v>0.05</v>
      </c>
      <c r="F18" s="100">
        <v>0.22819148936170211</v>
      </c>
      <c r="G18" s="81">
        <v>0</v>
      </c>
      <c r="H18" s="51">
        <v>0</v>
      </c>
      <c r="I18" s="51">
        <v>0.90989949924711977</v>
      </c>
      <c r="J18" s="51">
        <v>8.4445144798123054E-2</v>
      </c>
      <c r="K18" s="100">
        <v>5.6553559547571526E-3</v>
      </c>
      <c r="L18" s="100">
        <v>0</v>
      </c>
      <c r="M18" s="104">
        <v>0</v>
      </c>
      <c r="N18" s="100">
        <v>0.36000000000000004</v>
      </c>
      <c r="O18" s="107">
        <v>0</v>
      </c>
      <c r="P18" s="107">
        <v>0</v>
      </c>
      <c r="Q18" s="107">
        <v>0.50059999999999993</v>
      </c>
      <c r="R18" s="107">
        <v>0.1394</v>
      </c>
      <c r="S18" s="81">
        <v>0.55296819470638792</v>
      </c>
      <c r="T18" s="51">
        <v>0.40232862476425091</v>
      </c>
      <c r="U18" s="100">
        <v>0</v>
      </c>
      <c r="V18" s="104">
        <v>4.4703180529361175E-2</v>
      </c>
      <c r="W18" s="106">
        <v>4.4999999999999998E-2</v>
      </c>
      <c r="Y18" s="144"/>
      <c r="Z18" s="3"/>
      <c r="AB18" s="4"/>
      <c r="AC18" s="4"/>
      <c r="AD18" s="4"/>
      <c r="AE18" s="4"/>
      <c r="AG18" s="5"/>
      <c r="AH18" s="5"/>
    </row>
    <row r="19" spans="1:41">
      <c r="A19" s="22" t="s">
        <v>43</v>
      </c>
      <c r="B19" s="102">
        <v>0.29054054054054057</v>
      </c>
      <c r="C19" s="100">
        <v>0.29054054054054057</v>
      </c>
      <c r="D19" s="99">
        <v>0.15</v>
      </c>
      <c r="E19" s="98">
        <v>0.05</v>
      </c>
      <c r="F19" s="100">
        <v>0.2189189189189189</v>
      </c>
      <c r="G19" s="81">
        <v>1.6004379473999193E-2</v>
      </c>
      <c r="H19" s="51">
        <v>0.13939160569888331</v>
      </c>
      <c r="I19" s="51">
        <v>9.4692578554495213E-2</v>
      </c>
      <c r="J19" s="51">
        <v>0.58991143627262221</v>
      </c>
      <c r="K19" s="100">
        <v>0.16</v>
      </c>
      <c r="L19" s="100">
        <v>0</v>
      </c>
      <c r="M19" s="104">
        <v>0</v>
      </c>
      <c r="N19" s="100">
        <v>0</v>
      </c>
      <c r="O19" s="107">
        <v>0</v>
      </c>
      <c r="P19" s="107">
        <v>0</v>
      </c>
      <c r="Q19" s="107">
        <v>0.86060000000000003</v>
      </c>
      <c r="R19" s="107">
        <v>0.1394</v>
      </c>
      <c r="S19" s="81">
        <v>0.9</v>
      </c>
      <c r="T19" s="51">
        <v>0</v>
      </c>
      <c r="U19" s="100">
        <v>0</v>
      </c>
      <c r="V19" s="104">
        <v>9.9999999999999978E-2</v>
      </c>
      <c r="W19" s="106">
        <v>4.4999999999999998E-2</v>
      </c>
      <c r="Y19" s="144"/>
      <c r="Z19" s="3"/>
      <c r="AB19" s="4"/>
      <c r="AC19" s="4"/>
      <c r="AD19" s="4"/>
      <c r="AE19" s="4"/>
      <c r="AG19" s="5"/>
      <c r="AH19" s="5"/>
    </row>
    <row r="20" spans="1:41">
      <c r="A20" s="22" t="s">
        <v>42</v>
      </c>
      <c r="B20" s="102">
        <v>0.17199999999999999</v>
      </c>
      <c r="C20" s="100">
        <v>0.43</v>
      </c>
      <c r="D20" s="99">
        <v>0.15</v>
      </c>
      <c r="E20" s="98">
        <v>0.05</v>
      </c>
      <c r="F20" s="100">
        <v>0.19800000000000001</v>
      </c>
      <c r="G20" s="81">
        <v>0.84000000000000008</v>
      </c>
      <c r="H20" s="51">
        <v>0</v>
      </c>
      <c r="I20" s="51">
        <v>0</v>
      </c>
      <c r="J20" s="51">
        <v>0</v>
      </c>
      <c r="K20" s="100">
        <v>0.16</v>
      </c>
      <c r="L20" s="100">
        <v>0</v>
      </c>
      <c r="M20" s="104">
        <v>0</v>
      </c>
      <c r="N20" s="100">
        <v>0</v>
      </c>
      <c r="O20" s="107">
        <v>0</v>
      </c>
      <c r="P20" s="107">
        <v>0</v>
      </c>
      <c r="Q20" s="107">
        <v>0.86060000000000003</v>
      </c>
      <c r="R20" s="107">
        <v>0.1394</v>
      </c>
      <c r="S20" s="81">
        <v>0.9</v>
      </c>
      <c r="T20" s="51">
        <v>4.8999999999999988E-2</v>
      </c>
      <c r="U20" s="100">
        <v>0</v>
      </c>
      <c r="V20" s="104">
        <v>5.099999999999999E-2</v>
      </c>
      <c r="W20" s="106">
        <v>4.4999999999999998E-2</v>
      </c>
      <c r="Y20" s="144"/>
      <c r="Z20" s="3"/>
      <c r="AB20" s="4"/>
      <c r="AC20" s="4"/>
      <c r="AD20" s="4"/>
      <c r="AE20" s="4"/>
      <c r="AG20" s="5"/>
      <c r="AH20" s="5"/>
    </row>
    <row r="21" spans="1:41">
      <c r="A21" s="22" t="s">
        <v>41</v>
      </c>
      <c r="B21" s="102">
        <v>0.2190961468438998</v>
      </c>
      <c r="C21" s="100">
        <v>0.37459276841894151</v>
      </c>
      <c r="D21" s="99">
        <v>0.15</v>
      </c>
      <c r="E21" s="98">
        <v>0.05</v>
      </c>
      <c r="F21" s="100">
        <v>0.20631108473715876</v>
      </c>
      <c r="G21" s="81">
        <v>1.9641933026223975E-2</v>
      </c>
      <c r="H21" s="51">
        <v>3.449930041974815E-2</v>
      </c>
      <c r="I21" s="51">
        <v>0.764435230546057</v>
      </c>
      <c r="J21" s="51">
        <v>7.056615311851612E-2</v>
      </c>
      <c r="K21" s="100">
        <v>0.11980352239536401</v>
      </c>
      <c r="L21" s="100">
        <v>0</v>
      </c>
      <c r="M21" s="104">
        <v>0</v>
      </c>
      <c r="N21" s="100">
        <v>0</v>
      </c>
      <c r="O21" s="107">
        <v>0</v>
      </c>
      <c r="P21" s="107">
        <v>0</v>
      </c>
      <c r="Q21" s="107">
        <v>0.86060000000000003</v>
      </c>
      <c r="R21" s="107">
        <v>0.1394</v>
      </c>
      <c r="S21" s="81">
        <v>0.47416764693167568</v>
      </c>
      <c r="T21" s="51">
        <v>0.47324911776149192</v>
      </c>
      <c r="U21" s="100">
        <v>0</v>
      </c>
      <c r="V21" s="104">
        <v>5.2583235306832399E-2</v>
      </c>
      <c r="W21" s="106">
        <v>4.4999999999999998E-2</v>
      </c>
      <c r="Y21" s="144"/>
      <c r="Z21" s="3"/>
      <c r="AB21" s="4"/>
      <c r="AC21" s="4"/>
      <c r="AD21" s="4"/>
      <c r="AE21" s="4"/>
      <c r="AG21" s="5"/>
      <c r="AH21" s="5"/>
    </row>
    <row r="22" spans="1:41">
      <c r="A22" s="22" t="s">
        <v>40</v>
      </c>
      <c r="B22" s="102">
        <v>0.3009100501187022</v>
      </c>
      <c r="C22" s="100">
        <v>0.3677789501450805</v>
      </c>
      <c r="D22" s="99">
        <v>0.15</v>
      </c>
      <c r="E22" s="98">
        <v>0.05</v>
      </c>
      <c r="F22" s="100">
        <v>0.13131099973621735</v>
      </c>
      <c r="G22" s="81">
        <v>3.6383958498777853E-3</v>
      </c>
      <c r="H22" s="51">
        <v>6.1835106382978726E-2</v>
      </c>
      <c r="I22" s="51">
        <v>0.53250522117139876</v>
      </c>
      <c r="J22" s="51">
        <v>0.24202127659574468</v>
      </c>
      <c r="K22" s="100">
        <v>0.16</v>
      </c>
      <c r="L22" s="100">
        <v>0</v>
      </c>
      <c r="M22" s="104">
        <v>0</v>
      </c>
      <c r="N22" s="100">
        <v>0</v>
      </c>
      <c r="O22" s="107">
        <v>0</v>
      </c>
      <c r="P22" s="107">
        <v>0</v>
      </c>
      <c r="Q22" s="107">
        <v>0.88439999999999996</v>
      </c>
      <c r="R22" s="107">
        <v>0.11560000000000002</v>
      </c>
      <c r="S22" s="81">
        <v>0.2013878370721911</v>
      </c>
      <c r="T22" s="51">
        <v>0.79388852025964662</v>
      </c>
      <c r="U22" s="100">
        <v>0</v>
      </c>
      <c r="V22" s="104">
        <v>0</v>
      </c>
      <c r="W22" s="106">
        <v>4.4999999999999998E-2</v>
      </c>
      <c r="Y22" s="144"/>
      <c r="Z22" s="3"/>
      <c r="AB22" s="4"/>
      <c r="AC22" s="4"/>
      <c r="AD22" s="4"/>
      <c r="AE22" s="4"/>
      <c r="AG22" s="5"/>
      <c r="AH22" s="5"/>
    </row>
    <row r="23" spans="1:41">
      <c r="A23" s="22" t="s">
        <v>39</v>
      </c>
      <c r="B23" s="102">
        <v>0.44329896907216498</v>
      </c>
      <c r="C23" s="100">
        <v>0.11082474226804122</v>
      </c>
      <c r="D23" s="99">
        <v>0.15</v>
      </c>
      <c r="E23" s="98">
        <v>0.05</v>
      </c>
      <c r="F23" s="100">
        <v>0.2458762886597938</v>
      </c>
      <c r="G23" s="81">
        <v>9.3994655321515658E-2</v>
      </c>
      <c r="H23" s="51">
        <v>0</v>
      </c>
      <c r="I23" s="51">
        <v>0.57056535376216788</v>
      </c>
      <c r="J23" s="51">
        <v>7.5439990916316563E-2</v>
      </c>
      <c r="K23" s="100">
        <v>0.26</v>
      </c>
      <c r="L23" s="100">
        <v>0</v>
      </c>
      <c r="M23" s="104">
        <v>0</v>
      </c>
      <c r="N23" s="100">
        <v>0</v>
      </c>
      <c r="O23" s="107">
        <v>0</v>
      </c>
      <c r="P23" s="107">
        <v>0</v>
      </c>
      <c r="Q23" s="107">
        <v>0.86060000000000003</v>
      </c>
      <c r="R23" s="107">
        <v>0.1394</v>
      </c>
      <c r="S23" s="81">
        <v>0.9</v>
      </c>
      <c r="T23" s="51">
        <v>0</v>
      </c>
      <c r="U23" s="100">
        <v>0</v>
      </c>
      <c r="V23" s="104">
        <v>9.9999999999999978E-2</v>
      </c>
      <c r="W23" s="106">
        <v>0.28000000000000003</v>
      </c>
      <c r="Y23" s="144"/>
      <c r="Z23" s="3"/>
      <c r="AB23" s="4"/>
      <c r="AC23" s="4"/>
      <c r="AD23" s="4"/>
      <c r="AE23" s="4"/>
      <c r="AG23" s="5"/>
      <c r="AH23" s="5"/>
    </row>
    <row r="24" spans="1:41">
      <c r="A24" s="22" t="s">
        <v>38</v>
      </c>
      <c r="B24" s="102">
        <v>0.17199999999999999</v>
      </c>
      <c r="C24" s="100">
        <v>0.43</v>
      </c>
      <c r="D24" s="99">
        <v>0.15</v>
      </c>
      <c r="E24" s="98">
        <v>0.05</v>
      </c>
      <c r="F24" s="100">
        <v>0.19800000000000001</v>
      </c>
      <c r="G24" s="81">
        <v>0.45896380532101277</v>
      </c>
      <c r="H24" s="51">
        <v>0</v>
      </c>
      <c r="I24" s="51">
        <v>0.25924432406821918</v>
      </c>
      <c r="J24" s="51">
        <v>2.179187061076825E-2</v>
      </c>
      <c r="K24" s="100">
        <v>0.26</v>
      </c>
      <c r="L24" s="100">
        <v>0</v>
      </c>
      <c r="M24" s="104">
        <v>0</v>
      </c>
      <c r="N24" s="100">
        <v>0</v>
      </c>
      <c r="O24" s="107">
        <v>0</v>
      </c>
      <c r="P24" s="107">
        <v>0</v>
      </c>
      <c r="Q24" s="107">
        <v>0.86060000000000003</v>
      </c>
      <c r="R24" s="107">
        <v>0.1394</v>
      </c>
      <c r="S24" s="81">
        <v>0.9</v>
      </c>
      <c r="T24" s="51">
        <v>0</v>
      </c>
      <c r="U24" s="100">
        <v>0</v>
      </c>
      <c r="V24" s="104">
        <v>9.9999999999999978E-2</v>
      </c>
      <c r="W24" s="106">
        <v>0.28000000000000003</v>
      </c>
      <c r="Y24" s="144"/>
      <c r="Z24" s="3"/>
      <c r="AB24" s="4"/>
      <c r="AC24" s="4"/>
      <c r="AD24" s="4"/>
      <c r="AE24" s="4"/>
      <c r="AG24" s="5"/>
      <c r="AH24" s="5"/>
    </row>
    <row r="25" spans="1:41">
      <c r="A25" s="22" t="s">
        <v>37</v>
      </c>
      <c r="B25" s="102">
        <v>0.19535073409461662</v>
      </c>
      <c r="C25" s="100">
        <v>0.45581837955410542</v>
      </c>
      <c r="D25" s="99">
        <v>0.15</v>
      </c>
      <c r="E25" s="98">
        <v>0.05</v>
      </c>
      <c r="F25" s="100">
        <v>0.14883088635127789</v>
      </c>
      <c r="G25" s="81">
        <v>0</v>
      </c>
      <c r="H25" s="51">
        <v>0.1193657515576324</v>
      </c>
      <c r="I25" s="51">
        <v>0</v>
      </c>
      <c r="J25" s="51">
        <v>0</v>
      </c>
      <c r="K25" s="100">
        <v>0.1</v>
      </c>
      <c r="L25" s="100">
        <v>0.78063424844236762</v>
      </c>
      <c r="M25" s="104">
        <v>0</v>
      </c>
      <c r="N25" s="100">
        <v>0</v>
      </c>
      <c r="O25" s="107">
        <v>0</v>
      </c>
      <c r="P25" s="107">
        <v>0</v>
      </c>
      <c r="Q25" s="107">
        <v>0.86060000000000003</v>
      </c>
      <c r="R25" s="107">
        <v>0.1394</v>
      </c>
      <c r="S25" s="81">
        <v>0.9</v>
      </c>
      <c r="T25" s="51">
        <v>0</v>
      </c>
      <c r="U25" s="100">
        <v>0</v>
      </c>
      <c r="V25" s="104">
        <v>9.9999999999999978E-2</v>
      </c>
      <c r="W25" s="104">
        <v>0</v>
      </c>
      <c r="Y25" s="144"/>
      <c r="Z25" s="3"/>
      <c r="AB25" s="4"/>
      <c r="AC25" s="4"/>
      <c r="AD25" s="4"/>
      <c r="AE25" s="4"/>
      <c r="AG25" s="5"/>
      <c r="AH25" s="5"/>
    </row>
    <row r="26" spans="1:41">
      <c r="A26" s="22" t="s">
        <v>36</v>
      </c>
      <c r="B26" s="102">
        <v>0.39798611111111115</v>
      </c>
      <c r="C26" s="100">
        <v>0</v>
      </c>
      <c r="D26" s="99">
        <v>0.4</v>
      </c>
      <c r="E26" s="98">
        <v>0.20201388888888894</v>
      </c>
      <c r="F26" s="100">
        <v>0</v>
      </c>
      <c r="G26" s="81">
        <v>0</v>
      </c>
      <c r="H26" s="51">
        <v>0</v>
      </c>
      <c r="I26" s="51">
        <v>0</v>
      </c>
      <c r="J26" s="51">
        <v>1</v>
      </c>
      <c r="K26" s="100">
        <v>0</v>
      </c>
      <c r="L26" s="100">
        <v>0</v>
      </c>
      <c r="M26" s="104">
        <v>0</v>
      </c>
      <c r="N26" s="100" t="s">
        <v>106</v>
      </c>
      <c r="O26" s="107" t="s">
        <v>106</v>
      </c>
      <c r="P26" s="107" t="s">
        <v>106</v>
      </c>
      <c r="Q26" s="107" t="s">
        <v>106</v>
      </c>
      <c r="R26" s="107" t="s">
        <v>106</v>
      </c>
      <c r="S26" s="81" t="s">
        <v>106</v>
      </c>
      <c r="T26" s="51" t="s">
        <v>106</v>
      </c>
      <c r="U26" s="100" t="s">
        <v>106</v>
      </c>
      <c r="V26" s="104" t="s">
        <v>106</v>
      </c>
      <c r="W26" s="104" t="s">
        <v>106</v>
      </c>
      <c r="Y26" s="144"/>
      <c r="Z26" s="3"/>
      <c r="AB26" s="4"/>
      <c r="AC26" s="4"/>
      <c r="AD26" s="4"/>
      <c r="AE26" s="4"/>
    </row>
    <row r="27" spans="1:41">
      <c r="A27" s="12" t="s">
        <v>186</v>
      </c>
      <c r="B27" s="103">
        <f>B7</f>
        <v>0.29478291376145521</v>
      </c>
      <c r="C27" s="101">
        <f t="shared" ref="C27:W27" si="0">C7</f>
        <v>0.36690787359838312</v>
      </c>
      <c r="D27" s="101">
        <f t="shared" si="0"/>
        <v>0.15</v>
      </c>
      <c r="E27" s="101">
        <f t="shared" si="0"/>
        <v>0.05</v>
      </c>
      <c r="F27" s="105">
        <f t="shared" si="0"/>
        <v>0.13830921264016169</v>
      </c>
      <c r="G27" s="101">
        <f t="shared" si="0"/>
        <v>5.5264928238523914E-2</v>
      </c>
      <c r="H27" s="101">
        <f t="shared" si="0"/>
        <v>0.1193657515576324</v>
      </c>
      <c r="I27" s="101">
        <f t="shared" si="0"/>
        <v>0.34271501724434222</v>
      </c>
      <c r="J27" s="101">
        <f t="shared" si="0"/>
        <v>0.38265430295950154</v>
      </c>
      <c r="K27" s="101">
        <f t="shared" si="0"/>
        <v>0.1</v>
      </c>
      <c r="L27" s="101">
        <f t="shared" si="0"/>
        <v>0</v>
      </c>
      <c r="M27" s="101">
        <f t="shared" si="0"/>
        <v>0</v>
      </c>
      <c r="N27" s="103">
        <f t="shared" si="0"/>
        <v>7.5000000000000011E-2</v>
      </c>
      <c r="O27" s="101">
        <f t="shared" si="0"/>
        <v>0.01</v>
      </c>
      <c r="P27" s="101">
        <f t="shared" si="0"/>
        <v>0.03</v>
      </c>
      <c r="Q27" s="101">
        <f t="shared" si="0"/>
        <v>0.73880000000000001</v>
      </c>
      <c r="R27" s="105">
        <f t="shared" si="0"/>
        <v>0.1462</v>
      </c>
      <c r="S27" s="101">
        <f t="shared" si="0"/>
        <v>0.78</v>
      </c>
      <c r="T27" s="101">
        <f t="shared" si="0"/>
        <v>0.11219999999999999</v>
      </c>
      <c r="U27" s="101">
        <f t="shared" si="0"/>
        <v>0</v>
      </c>
      <c r="V27" s="101">
        <f t="shared" si="0"/>
        <v>0.10779999999999998</v>
      </c>
      <c r="W27" s="155">
        <f t="shared" si="0"/>
        <v>0.21500000000000002</v>
      </c>
      <c r="Y27" s="144"/>
      <c r="Z27" s="3"/>
      <c r="AB27" s="4"/>
      <c r="AC27" s="4"/>
      <c r="AD27" s="4"/>
      <c r="AE27" s="4"/>
    </row>
    <row r="28" spans="1:41">
      <c r="H28" s="4"/>
      <c r="I28" s="7"/>
      <c r="J28" s="7"/>
      <c r="AD28" s="3"/>
      <c r="AK28" s="4"/>
      <c r="AL28" s="4"/>
    </row>
    <row r="29" spans="1:41" ht="15" customHeight="1">
      <c r="A29" s="11"/>
      <c r="B29" s="249" t="s">
        <v>89</v>
      </c>
      <c r="C29" s="250"/>
      <c r="D29" s="251"/>
      <c r="F29" s="67" t="s">
        <v>72</v>
      </c>
      <c r="G29" s="66"/>
      <c r="H29" s="66"/>
      <c r="I29" s="66"/>
      <c r="J29" s="66"/>
      <c r="K29" s="65"/>
      <c r="M29" s="67" t="s">
        <v>30</v>
      </c>
      <c r="N29" s="66"/>
      <c r="O29" s="66"/>
      <c r="P29" s="66"/>
      <c r="Q29" s="66"/>
      <c r="R29" s="66"/>
      <c r="S29" s="66"/>
      <c r="T29" s="66"/>
      <c r="U29" s="66"/>
      <c r="V29" s="66"/>
      <c r="W29" s="65"/>
      <c r="X29" s="240"/>
      <c r="AB29" s="4"/>
      <c r="AG29" s="3"/>
      <c r="AN29" s="4"/>
      <c r="AO29" s="4"/>
    </row>
    <row r="30" spans="1:41" ht="30.75" customHeight="1">
      <c r="A30" s="22"/>
      <c r="B30" s="36" t="s">
        <v>68</v>
      </c>
      <c r="C30" s="37" t="s">
        <v>67</v>
      </c>
      <c r="D30" s="37" t="s">
        <v>193</v>
      </c>
      <c r="F30" s="70" t="s">
        <v>64</v>
      </c>
      <c r="G30" s="35" t="s">
        <v>63</v>
      </c>
      <c r="H30" s="35" t="s">
        <v>181</v>
      </c>
      <c r="I30" s="35" t="s">
        <v>182</v>
      </c>
      <c r="J30" s="35" t="s">
        <v>61</v>
      </c>
      <c r="K30" s="34" t="s">
        <v>62</v>
      </c>
      <c r="M30" s="36" t="s">
        <v>3</v>
      </c>
      <c r="N30" s="35" t="s">
        <v>202</v>
      </c>
      <c r="O30" s="35" t="s">
        <v>2</v>
      </c>
      <c r="P30" s="35" t="s">
        <v>65</v>
      </c>
      <c r="Q30" s="35" t="s">
        <v>19</v>
      </c>
      <c r="R30" s="35" t="s">
        <v>16</v>
      </c>
      <c r="S30" s="35" t="s">
        <v>21</v>
      </c>
      <c r="T30" s="35" t="s">
        <v>205</v>
      </c>
      <c r="U30" s="35" t="s">
        <v>203</v>
      </c>
      <c r="V30" s="267" t="s">
        <v>0</v>
      </c>
      <c r="W30" s="268"/>
      <c r="X30" s="240"/>
      <c r="Y30" s="8"/>
      <c r="AB30" s="4"/>
      <c r="AG30" s="3"/>
      <c r="AN30" s="4"/>
      <c r="AO30" s="4"/>
    </row>
    <row r="31" spans="1:41">
      <c r="A31" s="30" t="s">
        <v>13</v>
      </c>
      <c r="B31" s="30" t="s">
        <v>95</v>
      </c>
      <c r="C31" s="29" t="s">
        <v>121</v>
      </c>
      <c r="D31" s="138" t="s">
        <v>95</v>
      </c>
      <c r="F31" s="252" t="s">
        <v>10</v>
      </c>
      <c r="G31" s="253"/>
      <c r="H31" s="253"/>
      <c r="I31" s="253"/>
      <c r="J31" s="253"/>
      <c r="K31" s="172"/>
      <c r="M31" s="252" t="s">
        <v>10</v>
      </c>
      <c r="N31" s="253"/>
      <c r="O31" s="253"/>
      <c r="P31" s="253"/>
      <c r="Q31" s="253"/>
      <c r="R31" s="253"/>
      <c r="S31" s="253"/>
      <c r="T31" s="253"/>
      <c r="U31" s="253"/>
      <c r="V31" s="253"/>
      <c r="W31" s="254"/>
      <c r="AB31" s="4"/>
      <c r="AG31" s="3"/>
      <c r="AN31" s="4"/>
      <c r="AO31" s="4"/>
    </row>
    <row r="32" spans="1:41">
      <c r="A32" s="12" t="s">
        <v>9</v>
      </c>
      <c r="B32" s="61" t="s">
        <v>198</v>
      </c>
      <c r="C32" s="60" t="s">
        <v>56</v>
      </c>
      <c r="D32" s="61" t="s">
        <v>198</v>
      </c>
      <c r="F32" s="255" t="s">
        <v>198</v>
      </c>
      <c r="G32" s="256"/>
      <c r="H32" s="256"/>
      <c r="I32" s="256"/>
      <c r="J32" s="256"/>
      <c r="K32" s="154"/>
      <c r="M32" s="255" t="s">
        <v>198</v>
      </c>
      <c r="N32" s="256"/>
      <c r="O32" s="256"/>
      <c r="P32" s="256"/>
      <c r="Q32" s="256"/>
      <c r="R32" s="256"/>
      <c r="S32" s="256"/>
      <c r="T32" s="256"/>
      <c r="U32" s="256"/>
      <c r="V32" s="256"/>
      <c r="W32" s="257"/>
      <c r="X32" s="74"/>
      <c r="AB32" s="4"/>
      <c r="AG32" s="3"/>
      <c r="AN32" s="4"/>
      <c r="AO32" s="4"/>
    </row>
    <row r="33" spans="1:41" ht="11.25" customHeight="1">
      <c r="A33" s="58" t="s">
        <v>55</v>
      </c>
      <c r="B33" s="55">
        <v>114.626</v>
      </c>
      <c r="C33" s="55">
        <v>2.7042999999999999</v>
      </c>
      <c r="D33" s="174">
        <v>12.963775000000002</v>
      </c>
      <c r="E33" s="175"/>
      <c r="F33" s="176">
        <f t="shared" ref="F33:F52" si="1">G33/B7</f>
        <v>155.3451196193032</v>
      </c>
      <c r="G33" s="85">
        <f>$B33*Cover!$C16*Cover!$D16</f>
        <v>45.793087</v>
      </c>
      <c r="H33" s="177">
        <f t="shared" ref="H33:H52" si="2">$F33*C7</f>
        <v>56.997347513405003</v>
      </c>
      <c r="I33" s="177">
        <f t="shared" ref="I33:I52" si="3">$F33*D7</f>
        <v>23.301767942895481</v>
      </c>
      <c r="J33" s="177">
        <f t="shared" ref="J33:K52" si="4">$F33*E7</f>
        <v>7.7672559809651602</v>
      </c>
      <c r="K33" s="178">
        <f>$F33*F7</f>
        <v>21.48566118203756</v>
      </c>
      <c r="L33" s="174"/>
      <c r="M33" s="179">
        <f t="shared" ref="M33:M51" si="5">(G33-D33)*(G7+I7*S7)*(1-W7)</f>
        <v>8.3132804589898832</v>
      </c>
      <c r="N33" s="162">
        <f t="shared" ref="N33:N51" si="6">H33*N7+(G33-D33)*(I7*T7)</f>
        <v>5.5371742847094039</v>
      </c>
      <c r="O33" s="174">
        <f t="shared" ref="O33:O51" si="7">(G33-D33)*(J7)</f>
        <v>12.5622775</v>
      </c>
      <c r="P33" s="162">
        <f t="shared" ref="P33:P51" si="8">(G33-D33)*(K7+I7*V7+(G7+I7*S7)*W7)+K33+H33*R7</f>
        <v>36.591358708303467</v>
      </c>
      <c r="Q33" s="163">
        <f t="shared" ref="Q33:Q51" si="9">H33*Q7+I33</f>
        <v>65.411408285799098</v>
      </c>
      <c r="R33" s="163">
        <f t="shared" ref="R33:R51" si="10">H33*O7+(G33-D33)*L7</f>
        <v>0.56997347513405006</v>
      </c>
      <c r="S33" s="162">
        <f t="shared" ref="S33:S51" si="11">H33*P7+(G33-D33)*I7*U7+(G33-D33)*M7</f>
        <v>1.7099204254021501</v>
      </c>
      <c r="T33" s="174">
        <f t="shared" ref="T33:T52" si="12">(G33-D33)*H7</f>
        <v>3.9186955000000006</v>
      </c>
      <c r="U33" s="163">
        <f>J33</f>
        <v>7.7672559809651602</v>
      </c>
      <c r="V33" s="241">
        <f t="shared" ref="V33:V53" si="13">SUM(M33:U33)+D33</f>
        <v>155.3451196193032</v>
      </c>
      <c r="W33" s="242"/>
      <c r="X33" s="6"/>
      <c r="Y33" s="4"/>
      <c r="AB33" s="4"/>
      <c r="AG33" s="3"/>
      <c r="AN33" s="4"/>
      <c r="AO33" s="4"/>
    </row>
    <row r="34" spans="1:41">
      <c r="A34" s="20" t="s">
        <v>54</v>
      </c>
      <c r="B34" s="55">
        <v>0.78900000000000003</v>
      </c>
      <c r="C34" s="55">
        <v>5.2695999999999996</v>
      </c>
      <c r="D34" s="174">
        <v>-0.21288959999999998</v>
      </c>
      <c r="E34" s="175"/>
      <c r="F34" s="176">
        <f t="shared" si="1"/>
        <v>1.7309993009786213</v>
      </c>
      <c r="G34" s="85">
        <f>$B34*Cover!$C17*Cover!$D17</f>
        <v>0.3332736</v>
      </c>
      <c r="H34" s="177">
        <f t="shared" si="2"/>
        <v>0.60259486759640291</v>
      </c>
      <c r="I34" s="177">
        <f t="shared" si="3"/>
        <v>0.25964989514679321</v>
      </c>
      <c r="J34" s="177">
        <f t="shared" si="4"/>
        <v>8.6549965048931074E-2</v>
      </c>
      <c r="K34" s="178">
        <f t="shared" si="4"/>
        <v>0.44893097318649411</v>
      </c>
      <c r="L34" s="174"/>
      <c r="M34" s="179">
        <f t="shared" si="5"/>
        <v>0.36232183679999991</v>
      </c>
      <c r="N34" s="162">
        <f t="shared" si="6"/>
        <v>0</v>
      </c>
      <c r="O34" s="174">
        <f t="shared" si="7"/>
        <v>1.056E-2</v>
      </c>
      <c r="P34" s="162">
        <f t="shared" si="8"/>
        <v>0.69395453985382993</v>
      </c>
      <c r="Q34" s="163">
        <f t="shared" si="9"/>
        <v>0.74696836457200422</v>
      </c>
      <c r="R34" s="163">
        <f t="shared" si="10"/>
        <v>6.0259486759640293E-3</v>
      </c>
      <c r="S34" s="162">
        <f t="shared" si="11"/>
        <v>1.8077846027892086E-2</v>
      </c>
      <c r="T34" s="174">
        <f t="shared" si="12"/>
        <v>1.94304E-2</v>
      </c>
      <c r="U34" s="163">
        <f t="shared" ref="U34:U52" si="14">J34</f>
        <v>8.6549965048931074E-2</v>
      </c>
      <c r="V34" s="241">
        <f t="shared" si="13"/>
        <v>1.7309993009786211</v>
      </c>
      <c r="W34" s="242"/>
      <c r="X34" s="6"/>
      <c r="Y34" s="4"/>
      <c r="AB34" s="4"/>
      <c r="AG34" s="3"/>
      <c r="AN34" s="4"/>
      <c r="AO34" s="4"/>
    </row>
    <row r="35" spans="1:41">
      <c r="A35" s="22" t="s">
        <v>53</v>
      </c>
      <c r="B35" s="55">
        <v>41.866</v>
      </c>
      <c r="C35" s="55">
        <v>2.5569000000000002</v>
      </c>
      <c r="D35" s="174">
        <v>4.4879829999999963</v>
      </c>
      <c r="E35" s="175"/>
      <c r="F35" s="176">
        <f t="shared" si="1"/>
        <v>55.998687934468897</v>
      </c>
      <c r="G35" s="85">
        <f>$B35*Cover!$C18*Cover!$D18</f>
        <v>16.725466999999998</v>
      </c>
      <c r="H35" s="177">
        <f t="shared" si="2"/>
        <v>21.157901096589306</v>
      </c>
      <c r="I35" s="177">
        <f t="shared" si="3"/>
        <v>8.3998031901703349</v>
      </c>
      <c r="J35" s="177">
        <f t="shared" si="4"/>
        <v>2.7999343967234451</v>
      </c>
      <c r="K35" s="178">
        <f t="shared" si="4"/>
        <v>6.915582250985814</v>
      </c>
      <c r="L35" s="174"/>
      <c r="M35" s="179">
        <f t="shared" si="5"/>
        <v>0.47934140271094772</v>
      </c>
      <c r="N35" s="162">
        <f t="shared" si="6"/>
        <v>2.1187336806010748</v>
      </c>
      <c r="O35" s="174">
        <f t="shared" si="7"/>
        <v>8.3651305000000011</v>
      </c>
      <c r="P35" s="162">
        <f t="shared" si="8"/>
        <v>11.27912566278254</v>
      </c>
      <c r="Q35" s="163">
        <f t="shared" si="9"/>
        <v>24.175134247787323</v>
      </c>
      <c r="R35" s="163">
        <f t="shared" si="10"/>
        <v>0.21157901096589307</v>
      </c>
      <c r="S35" s="162">
        <f t="shared" si="11"/>
        <v>0.63473703289767913</v>
      </c>
      <c r="T35" s="174">
        <f t="shared" si="12"/>
        <v>1.4469890000000003</v>
      </c>
      <c r="U35" s="163">
        <f t="shared" si="14"/>
        <v>2.7999343967234451</v>
      </c>
      <c r="V35" s="241">
        <f t="shared" si="13"/>
        <v>55.998687934468904</v>
      </c>
      <c r="W35" s="242"/>
      <c r="X35" s="6"/>
      <c r="Y35" s="4"/>
      <c r="AB35" s="4"/>
      <c r="AG35" s="3"/>
      <c r="AN35" s="4"/>
      <c r="AO35" s="4"/>
    </row>
    <row r="36" spans="1:41">
      <c r="A36" s="22" t="s">
        <v>52</v>
      </c>
      <c r="B36" s="55">
        <v>36.415999999999997</v>
      </c>
      <c r="C36" s="55">
        <v>4.5460000000000003</v>
      </c>
      <c r="D36" s="174">
        <v>5.824139999999999</v>
      </c>
      <c r="E36" s="175"/>
      <c r="F36" s="176">
        <f t="shared" si="1"/>
        <v>48.59891099925597</v>
      </c>
      <c r="G36" s="85">
        <f>$B36*Cover!$C19*Cover!$D19</f>
        <v>14.988825599999998</v>
      </c>
      <c r="H36" s="177">
        <f t="shared" si="2"/>
        <v>15.943245605428825</v>
      </c>
      <c r="I36" s="177">
        <f t="shared" si="3"/>
        <v>7.2898366498883949</v>
      </c>
      <c r="J36" s="177">
        <f t="shared" si="4"/>
        <v>2.4299455499627989</v>
      </c>
      <c r="K36" s="178">
        <f t="shared" si="4"/>
        <v>7.9470575939759494</v>
      </c>
      <c r="L36" s="174"/>
      <c r="M36" s="179">
        <f t="shared" si="5"/>
        <v>0.94909733204539981</v>
      </c>
      <c r="N36" s="162">
        <f t="shared" si="6"/>
        <v>1.5842088052991681</v>
      </c>
      <c r="O36" s="174">
        <f t="shared" si="7"/>
        <v>5.470478252429019</v>
      </c>
      <c r="P36" s="162">
        <f t="shared" si="8"/>
        <v>11.706583642424944</v>
      </c>
      <c r="Q36" s="163">
        <f t="shared" si="9"/>
        <v>18.666936713922404</v>
      </c>
      <c r="R36" s="163">
        <f t="shared" si="10"/>
        <v>0.15943245605428824</v>
      </c>
      <c r="S36" s="162">
        <f t="shared" si="11"/>
        <v>1.7086380616534287</v>
      </c>
      <c r="T36" s="174">
        <f t="shared" si="12"/>
        <v>9.9450185464516519E-2</v>
      </c>
      <c r="U36" s="163">
        <f t="shared" si="14"/>
        <v>2.4299455499627989</v>
      </c>
      <c r="V36" s="241">
        <f t="shared" si="13"/>
        <v>48.598910999255978</v>
      </c>
      <c r="W36" s="242"/>
      <c r="X36" s="6"/>
      <c r="Y36" s="4"/>
      <c r="AB36" s="4"/>
      <c r="AG36" s="3"/>
      <c r="AN36" s="4"/>
      <c r="AO36" s="4"/>
    </row>
    <row r="37" spans="1:41">
      <c r="A37" s="22" t="s">
        <v>51</v>
      </c>
      <c r="B37" s="55">
        <v>10.587</v>
      </c>
      <c r="C37" s="55">
        <v>2.3399000000000001</v>
      </c>
      <c r="D37" s="174">
        <v>0.39350749999999973</v>
      </c>
      <c r="E37" s="175"/>
      <c r="F37" s="176">
        <f t="shared" si="1"/>
        <v>14.931917791426166</v>
      </c>
      <c r="G37" s="85">
        <f>$B37*Cover!$C20*Cover!$D20</f>
        <v>4.2295064999999994</v>
      </c>
      <c r="H37" s="177">
        <f t="shared" si="2"/>
        <v>5.3231404266852174</v>
      </c>
      <c r="I37" s="177">
        <f t="shared" si="3"/>
        <v>2.2397876687139249</v>
      </c>
      <c r="J37" s="177">
        <f t="shared" si="4"/>
        <v>0.74659588957130829</v>
      </c>
      <c r="K37" s="178">
        <f t="shared" si="4"/>
        <v>2.3928873064557159</v>
      </c>
      <c r="L37" s="174"/>
      <c r="M37" s="179">
        <f t="shared" si="5"/>
        <v>0.93206709195663795</v>
      </c>
      <c r="N37" s="162">
        <f t="shared" si="6"/>
        <v>0.51076862613924101</v>
      </c>
      <c r="O37" s="174">
        <f t="shared" si="7"/>
        <v>1.6055904999999999</v>
      </c>
      <c r="P37" s="162">
        <f t="shared" si="8"/>
        <v>3.9278343958411472</v>
      </c>
      <c r="Q37" s="163">
        <f t="shared" si="9"/>
        <v>6.2087211708504233</v>
      </c>
      <c r="R37" s="163">
        <f t="shared" si="10"/>
        <v>5.3231404266852175E-2</v>
      </c>
      <c r="S37" s="162">
        <f t="shared" si="11"/>
        <v>0.15969421280055651</v>
      </c>
      <c r="T37" s="174">
        <f t="shared" si="12"/>
        <v>0.39390699999999995</v>
      </c>
      <c r="U37" s="163">
        <f t="shared" si="14"/>
        <v>0.74659588957130829</v>
      </c>
      <c r="V37" s="241">
        <f t="shared" si="13"/>
        <v>14.931917791426166</v>
      </c>
      <c r="W37" s="242"/>
      <c r="X37" s="6"/>
      <c r="Y37" s="4"/>
      <c r="AB37" s="4"/>
      <c r="AG37" s="3"/>
      <c r="AN37" s="4"/>
      <c r="AO37" s="4"/>
    </row>
    <row r="38" spans="1:41">
      <c r="A38" s="22" t="s">
        <v>50</v>
      </c>
      <c r="B38" s="55">
        <v>8.7390000000000008</v>
      </c>
      <c r="C38" s="55">
        <v>1.9559</v>
      </c>
      <c r="D38" s="174">
        <v>9.5879999999997374E-3</v>
      </c>
      <c r="E38" s="175"/>
      <c r="F38" s="176">
        <f t="shared" si="1"/>
        <v>13.189048866773373</v>
      </c>
      <c r="G38" s="85">
        <f>$B38*Cover!$C21*Cover!$D21</f>
        <v>3.4912304999999999</v>
      </c>
      <c r="H38" s="177">
        <f t="shared" si="2"/>
        <v>4.9782062248367875</v>
      </c>
      <c r="I38" s="177">
        <f t="shared" si="3"/>
        <v>1.9783573300160058</v>
      </c>
      <c r="J38" s="177">
        <f t="shared" si="4"/>
        <v>0.6594524433386687</v>
      </c>
      <c r="K38" s="178">
        <f t="shared" si="4"/>
        <v>2.0818023685819109</v>
      </c>
      <c r="L38" s="174"/>
      <c r="M38" s="179">
        <f t="shared" si="5"/>
        <v>3.5786535843750029E-2</v>
      </c>
      <c r="N38" s="162">
        <f t="shared" si="6"/>
        <v>0.3756117554877591</v>
      </c>
      <c r="O38" s="174">
        <f t="shared" si="7"/>
        <v>2.4465379999999999</v>
      </c>
      <c r="P38" s="162">
        <f t="shared" si="8"/>
        <v>3.1368319918554088</v>
      </c>
      <c r="Q38" s="163">
        <f t="shared" si="9"/>
        <v>5.690107891254315</v>
      </c>
      <c r="R38" s="163">
        <f t="shared" si="10"/>
        <v>4.9782062248367877E-2</v>
      </c>
      <c r="S38" s="162">
        <f t="shared" si="11"/>
        <v>0.14934618674510361</v>
      </c>
      <c r="T38" s="174">
        <f t="shared" si="12"/>
        <v>0.63600400000000001</v>
      </c>
      <c r="U38" s="163">
        <f t="shared" si="14"/>
        <v>0.6594524433386687</v>
      </c>
      <c r="V38" s="241">
        <f t="shared" si="13"/>
        <v>13.189048866773373</v>
      </c>
      <c r="W38" s="242"/>
      <c r="X38" s="6"/>
      <c r="Y38" s="4"/>
      <c r="AB38" s="4"/>
      <c r="AG38" s="3"/>
      <c r="AN38" s="4"/>
      <c r="AO38" s="4"/>
    </row>
    <row r="39" spans="1:41">
      <c r="A39" s="22" t="s">
        <v>49</v>
      </c>
      <c r="B39" s="55">
        <v>0.434</v>
      </c>
      <c r="C39" s="55">
        <v>1.1187</v>
      </c>
      <c r="D39" s="174">
        <v>-2.4921599999999985E-2</v>
      </c>
      <c r="E39" s="175"/>
      <c r="F39" s="176">
        <f t="shared" si="1"/>
        <v>0.73023082216226542</v>
      </c>
      <c r="G39" s="85">
        <f>$B39*Cover!$C22*Cover!$D22</f>
        <v>0.18332159999999997</v>
      </c>
      <c r="H39" s="177">
        <f t="shared" si="2"/>
        <v>0.28689729352503546</v>
      </c>
      <c r="I39" s="177">
        <f t="shared" si="3"/>
        <v>0.10953462332433982</v>
      </c>
      <c r="J39" s="177">
        <f t="shared" si="4"/>
        <v>3.651154110811327E-2</v>
      </c>
      <c r="K39" s="178">
        <f t="shared" si="4"/>
        <v>0.11396576420477685</v>
      </c>
      <c r="L39" s="174"/>
      <c r="M39" s="179">
        <f t="shared" si="5"/>
        <v>6.6386930015999976E-2</v>
      </c>
      <c r="N39" s="162">
        <f t="shared" si="6"/>
        <v>2.568434482237766E-2</v>
      </c>
      <c r="O39" s="174">
        <f t="shared" si="7"/>
        <v>8.3635199999999993E-2</v>
      </c>
      <c r="P39" s="162">
        <f t="shared" si="8"/>
        <v>0.19872046909816679</v>
      </c>
      <c r="Q39" s="163">
        <f t="shared" si="9"/>
        <v>0.32344524537660624</v>
      </c>
      <c r="R39" s="163">
        <f t="shared" si="10"/>
        <v>2.8689729352503546E-3</v>
      </c>
      <c r="S39" s="162">
        <f t="shared" si="11"/>
        <v>8.606918805751063E-3</v>
      </c>
      <c r="T39" s="174">
        <f t="shared" si="12"/>
        <v>9.2927999999999986E-3</v>
      </c>
      <c r="U39" s="163">
        <f t="shared" si="14"/>
        <v>3.651154110811327E-2</v>
      </c>
      <c r="V39" s="241">
        <f t="shared" si="13"/>
        <v>0.73023082216226531</v>
      </c>
      <c r="W39" s="242"/>
      <c r="X39" s="6"/>
      <c r="Y39" s="4"/>
      <c r="AB39" s="4"/>
      <c r="AG39" s="3"/>
      <c r="AN39" s="4"/>
      <c r="AO39" s="4"/>
    </row>
    <row r="40" spans="1:41">
      <c r="A40" s="22" t="s">
        <v>48</v>
      </c>
      <c r="B40" s="55">
        <v>0.08</v>
      </c>
      <c r="C40" s="55">
        <v>1.8452999999999999</v>
      </c>
      <c r="D40" s="174">
        <v>-8.4479999999999224E-4</v>
      </c>
      <c r="E40" s="175"/>
      <c r="F40" s="176">
        <f t="shared" si="1"/>
        <v>0.12553322813039974</v>
      </c>
      <c r="G40" s="85">
        <f>$B40*Cover!$C23*Cover!$D23</f>
        <v>3.3792000000000003E-2</v>
      </c>
      <c r="H40" s="177">
        <f t="shared" si="2"/>
        <v>4.6746915641894746E-2</v>
      </c>
      <c r="I40" s="177">
        <f t="shared" si="3"/>
        <v>1.8829984219559961E-2</v>
      </c>
      <c r="J40" s="177">
        <f t="shared" si="4"/>
        <v>6.2766614065199872E-3</v>
      </c>
      <c r="K40" s="178">
        <f t="shared" si="4"/>
        <v>1.9887666862425053E-2</v>
      </c>
      <c r="L40" s="174"/>
      <c r="M40" s="179">
        <f t="shared" si="5"/>
        <v>-3.264224755662655E-4</v>
      </c>
      <c r="N40" s="162">
        <f t="shared" si="6"/>
        <v>3.4677754931902991E-3</v>
      </c>
      <c r="O40" s="174">
        <f t="shared" si="7"/>
        <v>3.0835199999999997E-2</v>
      </c>
      <c r="P40" s="162">
        <f t="shared" si="8"/>
        <v>2.9725652558423254E-2</v>
      </c>
      <c r="Q40" s="163">
        <f t="shared" si="9"/>
        <v>5.3684484522156684E-2</v>
      </c>
      <c r="R40" s="163">
        <f t="shared" si="10"/>
        <v>4.6746915641894749E-4</v>
      </c>
      <c r="S40" s="162">
        <f t="shared" si="11"/>
        <v>1.4024074692568424E-3</v>
      </c>
      <c r="T40" s="174">
        <f t="shared" si="12"/>
        <v>8.4479999999999993E-4</v>
      </c>
      <c r="U40" s="163">
        <f t="shared" si="14"/>
        <v>6.2766614065199872E-3</v>
      </c>
      <c r="V40" s="241">
        <f t="shared" si="13"/>
        <v>0.12553322813039977</v>
      </c>
      <c r="W40" s="242"/>
      <c r="X40" s="6"/>
      <c r="Y40" s="4"/>
      <c r="AB40" s="4"/>
      <c r="AG40" s="3"/>
      <c r="AN40" s="4"/>
      <c r="AO40" s="4"/>
    </row>
    <row r="41" spans="1:41">
      <c r="A41" s="22" t="s">
        <v>47</v>
      </c>
      <c r="B41" s="55">
        <v>13.095000000000001</v>
      </c>
      <c r="C41" s="55">
        <v>2.5415142857142858</v>
      </c>
      <c r="D41" s="174">
        <v>0.34516799999999964</v>
      </c>
      <c r="E41" s="175"/>
      <c r="F41" s="176">
        <f t="shared" si="1"/>
        <v>19.626275713499663</v>
      </c>
      <c r="G41" s="85">
        <f>$B41*Cover!$C24*Cover!$D24</f>
        <v>5.5391849999999998</v>
      </c>
      <c r="H41" s="177">
        <f t="shared" si="2"/>
        <v>7.0192628061671467</v>
      </c>
      <c r="I41" s="177">
        <f t="shared" si="3"/>
        <v>2.9439413570249493</v>
      </c>
      <c r="J41" s="177">
        <f t="shared" si="4"/>
        <v>0.98131378567498317</v>
      </c>
      <c r="K41" s="178">
        <f t="shared" si="4"/>
        <v>3.1425727646325856</v>
      </c>
      <c r="L41" s="174"/>
      <c r="M41" s="179">
        <f t="shared" si="5"/>
        <v>5.0804415000000006E-2</v>
      </c>
      <c r="N41" s="162">
        <f t="shared" si="6"/>
        <v>0.52644471046253605</v>
      </c>
      <c r="O41" s="174">
        <f t="shared" si="7"/>
        <v>4.5696690000000002</v>
      </c>
      <c r="P41" s="162">
        <f t="shared" si="8"/>
        <v>4.6543742848122864</v>
      </c>
      <c r="Q41" s="163">
        <f t="shared" si="9"/>
        <v>8.1775037053031738</v>
      </c>
      <c r="R41" s="163">
        <f t="shared" si="10"/>
        <v>7.0192628061671467E-2</v>
      </c>
      <c r="S41" s="162">
        <f t="shared" si="11"/>
        <v>0.21057788418501439</v>
      </c>
      <c r="T41" s="174">
        <f t="shared" si="12"/>
        <v>0.32021100000000002</v>
      </c>
      <c r="U41" s="163">
        <f t="shared" si="14"/>
        <v>0.98131378567498317</v>
      </c>
      <c r="V41" s="241">
        <f t="shared" si="13"/>
        <v>19.906259413499669</v>
      </c>
      <c r="W41" s="242"/>
      <c r="X41" s="6"/>
      <c r="Y41" s="4"/>
      <c r="AB41" s="4"/>
      <c r="AG41" s="3"/>
      <c r="AN41" s="4"/>
      <c r="AO41" s="4"/>
    </row>
    <row r="42" spans="1:41">
      <c r="A42" s="22" t="s">
        <v>46</v>
      </c>
      <c r="B42" s="55">
        <v>73.653999999999996</v>
      </c>
      <c r="C42" s="55">
        <v>15.185700000000001</v>
      </c>
      <c r="D42" s="174">
        <v>-0.11902000000000135</v>
      </c>
      <c r="E42" s="175"/>
      <c r="F42" s="176">
        <f t="shared" si="1"/>
        <v>28.668403076923077</v>
      </c>
      <c r="G42" s="85">
        <f>$B42*Cover!$C25*Cover!$D25</f>
        <v>8.101939999999999</v>
      </c>
      <c r="H42" s="177">
        <f t="shared" si="2"/>
        <v>8.101939999999999</v>
      </c>
      <c r="I42" s="177">
        <f t="shared" si="3"/>
        <v>4.3002604615384614</v>
      </c>
      <c r="J42" s="177">
        <f t="shared" si="4"/>
        <v>1.433420153846154</v>
      </c>
      <c r="K42" s="178">
        <f t="shared" si="4"/>
        <v>6.7308424615384617</v>
      </c>
      <c r="L42" s="174"/>
      <c r="M42" s="179">
        <f t="shared" si="5"/>
        <v>1.8414932760696323</v>
      </c>
      <c r="N42" s="162">
        <f t="shared" si="6"/>
        <v>0</v>
      </c>
      <c r="O42" s="174">
        <f t="shared" si="7"/>
        <v>2.4580599999999997</v>
      </c>
      <c r="P42" s="162">
        <f t="shared" si="8"/>
        <v>10.103499621468831</v>
      </c>
      <c r="Q42" s="163">
        <f t="shared" si="9"/>
        <v>10.94871242553846</v>
      </c>
      <c r="R42" s="163">
        <f t="shared" si="10"/>
        <v>8.1019399999999991E-2</v>
      </c>
      <c r="S42" s="162">
        <f t="shared" si="11"/>
        <v>0.24305819999999997</v>
      </c>
      <c r="T42" s="174">
        <f t="shared" si="12"/>
        <v>1.6781599999999999</v>
      </c>
      <c r="U42" s="163">
        <f t="shared" si="14"/>
        <v>1.433420153846154</v>
      </c>
      <c r="V42" s="241">
        <f t="shared" si="13"/>
        <v>28.668403076923074</v>
      </c>
      <c r="W42" s="242"/>
      <c r="X42" s="6"/>
      <c r="Y42" s="4"/>
      <c r="AB42" s="4"/>
      <c r="AG42" s="3"/>
      <c r="AN42" s="4"/>
      <c r="AO42" s="4"/>
    </row>
    <row r="43" spans="1:41">
      <c r="A43" s="22" t="s">
        <v>45</v>
      </c>
      <c r="B43" s="55">
        <v>0</v>
      </c>
      <c r="C43" s="55">
        <v>1</v>
      </c>
      <c r="D43" s="174">
        <v>1E-4</v>
      </c>
      <c r="E43" s="175"/>
      <c r="F43" s="176">
        <f t="shared" si="1"/>
        <v>0</v>
      </c>
      <c r="G43" s="85">
        <f>$B43*Cover!$C26*Cover!$D26</f>
        <v>0</v>
      </c>
      <c r="H43" s="177">
        <f t="shared" si="2"/>
        <v>0</v>
      </c>
      <c r="I43" s="177">
        <f t="shared" si="3"/>
        <v>0</v>
      </c>
      <c r="J43" s="177">
        <f t="shared" si="4"/>
        <v>0</v>
      </c>
      <c r="K43" s="178">
        <f t="shared" si="4"/>
        <v>0</v>
      </c>
      <c r="L43" s="174"/>
      <c r="M43" s="179">
        <f t="shared" si="5"/>
        <v>0</v>
      </c>
      <c r="N43" s="162">
        <f t="shared" si="6"/>
        <v>0</v>
      </c>
      <c r="O43" s="174">
        <f t="shared" si="7"/>
        <v>0</v>
      </c>
      <c r="P43" s="162">
        <f t="shared" si="8"/>
        <v>0</v>
      </c>
      <c r="Q43" s="163">
        <f t="shared" si="9"/>
        <v>0</v>
      </c>
      <c r="R43" s="163">
        <f t="shared" si="10"/>
        <v>0</v>
      </c>
      <c r="S43" s="162">
        <f t="shared" si="11"/>
        <v>0</v>
      </c>
      <c r="T43" s="174">
        <f t="shared" si="12"/>
        <v>0</v>
      </c>
      <c r="U43" s="163">
        <f t="shared" si="14"/>
        <v>0</v>
      </c>
      <c r="V43" s="241">
        <f t="shared" si="13"/>
        <v>1E-4</v>
      </c>
      <c r="W43" s="242"/>
      <c r="X43" s="6"/>
      <c r="Y43" s="4"/>
      <c r="AB43" s="4"/>
      <c r="AG43" s="3"/>
      <c r="AN43" s="4"/>
      <c r="AO43" s="4"/>
    </row>
    <row r="44" spans="1:41">
      <c r="A44" s="22" t="s">
        <v>44</v>
      </c>
      <c r="B44" s="55">
        <v>55.61</v>
      </c>
      <c r="C44" s="55">
        <v>37.044600000000003</v>
      </c>
      <c r="D44" s="174">
        <v>-2.0460630344328536</v>
      </c>
      <c r="E44" s="175"/>
      <c r="F44" s="176">
        <f t="shared" si="1"/>
        <v>14.976936930232558</v>
      </c>
      <c r="G44" s="85">
        <f>$B44*Cover!$C27*Cover!$D27</f>
        <v>5.1383639999999993</v>
      </c>
      <c r="H44" s="177">
        <f t="shared" si="2"/>
        <v>3.425576</v>
      </c>
      <c r="I44" s="177">
        <f t="shared" si="3"/>
        <v>2.2465405395348834</v>
      </c>
      <c r="J44" s="177">
        <f t="shared" si="4"/>
        <v>0.74884684651162792</v>
      </c>
      <c r="K44" s="178">
        <f t="shared" si="4"/>
        <v>3.4176095441860461</v>
      </c>
      <c r="L44" s="174"/>
      <c r="M44" s="179">
        <f t="shared" si="5"/>
        <v>3.4521454730298617</v>
      </c>
      <c r="N44" s="162">
        <f t="shared" si="6"/>
        <v>3.8632724526276792</v>
      </c>
      <c r="O44" s="174">
        <f t="shared" si="7"/>
        <v>0.60668998121423201</v>
      </c>
      <c r="P44" s="162">
        <f t="shared" si="8"/>
        <v>4.390661326147125</v>
      </c>
      <c r="Q44" s="163">
        <f t="shared" si="9"/>
        <v>3.9613838851348833</v>
      </c>
      <c r="R44" s="163">
        <f t="shared" si="10"/>
        <v>0</v>
      </c>
      <c r="S44" s="162">
        <f t="shared" si="11"/>
        <v>0</v>
      </c>
      <c r="T44" s="174">
        <f t="shared" si="12"/>
        <v>0</v>
      </c>
      <c r="U44" s="163">
        <f t="shared" si="14"/>
        <v>0.74884684651162792</v>
      </c>
      <c r="V44" s="241">
        <f t="shared" si="13"/>
        <v>14.976936930232556</v>
      </c>
      <c r="W44" s="242"/>
      <c r="X44" s="6"/>
      <c r="Y44" s="4"/>
      <c r="AB44" s="4"/>
      <c r="AG44" s="3"/>
      <c r="AN44" s="4"/>
      <c r="AO44" s="4"/>
    </row>
    <row r="45" spans="1:41">
      <c r="A45" s="22" t="s">
        <v>43</v>
      </c>
      <c r="B45" s="55">
        <v>3.028</v>
      </c>
      <c r="C45" s="55">
        <v>1.7825</v>
      </c>
      <c r="D45" s="174">
        <v>0.18231300000000011</v>
      </c>
      <c r="E45" s="175"/>
      <c r="F45" s="176">
        <f t="shared" si="1"/>
        <v>4.4084863255813946</v>
      </c>
      <c r="G45" s="85">
        <f>$B45*Cover!$C28*Cover!$D28</f>
        <v>1.2808439999999999</v>
      </c>
      <c r="H45" s="177">
        <f t="shared" si="2"/>
        <v>1.2808439999999999</v>
      </c>
      <c r="I45" s="177">
        <f t="shared" si="3"/>
        <v>0.66127294883720922</v>
      </c>
      <c r="J45" s="177">
        <f t="shared" si="4"/>
        <v>0.22042431627906975</v>
      </c>
      <c r="K45" s="178">
        <f t="shared" si="4"/>
        <v>0.96510106046511601</v>
      </c>
      <c r="L45" s="174"/>
      <c r="M45" s="179">
        <f t="shared" si="5"/>
        <v>0.10619768719734936</v>
      </c>
      <c r="N45" s="162">
        <f t="shared" si="6"/>
        <v>0</v>
      </c>
      <c r="O45" s="174">
        <f t="shared" si="7"/>
        <v>0.64803599999999972</v>
      </c>
      <c r="P45" s="162">
        <f t="shared" si="8"/>
        <v>1.3348220268677666</v>
      </c>
      <c r="Q45" s="163">
        <f t="shared" si="9"/>
        <v>1.763567295237209</v>
      </c>
      <c r="R45" s="163">
        <f t="shared" si="10"/>
        <v>0</v>
      </c>
      <c r="S45" s="162">
        <f t="shared" si="11"/>
        <v>0</v>
      </c>
      <c r="T45" s="174">
        <f t="shared" si="12"/>
        <v>0.15312599999999996</v>
      </c>
      <c r="U45" s="163">
        <f t="shared" si="14"/>
        <v>0.22042431627906975</v>
      </c>
      <c r="V45" s="241">
        <f t="shared" si="13"/>
        <v>4.4084863255813946</v>
      </c>
      <c r="W45" s="242"/>
      <c r="X45" s="6"/>
      <c r="Y45" s="4"/>
      <c r="AB45" s="4"/>
      <c r="AG45" s="3"/>
      <c r="AN45" s="4"/>
      <c r="AO45" s="4"/>
    </row>
    <row r="46" spans="1:41">
      <c r="A46" s="22" t="s">
        <v>42</v>
      </c>
      <c r="B46" s="55">
        <v>0.19700000000000001</v>
      </c>
      <c r="C46" s="55">
        <v>2.6452</v>
      </c>
      <c r="D46" s="174">
        <v>-8.0369999999999997E-2</v>
      </c>
      <c r="E46" s="175"/>
      <c r="F46" s="176">
        <f t="shared" si="1"/>
        <v>0.65284883720930242</v>
      </c>
      <c r="G46" s="85">
        <f>$B46*Cover!$C29*Cover!$D29</f>
        <v>0.11229</v>
      </c>
      <c r="H46" s="177">
        <f t="shared" si="2"/>
        <v>0.28072500000000006</v>
      </c>
      <c r="I46" s="177">
        <f t="shared" si="3"/>
        <v>9.7927325581395358E-2</v>
      </c>
      <c r="J46" s="177">
        <f t="shared" si="4"/>
        <v>3.2642441860465124E-2</v>
      </c>
      <c r="K46" s="178">
        <f t="shared" si="4"/>
        <v>0.1292640697674419</v>
      </c>
      <c r="L46" s="174"/>
      <c r="M46" s="179">
        <f t="shared" si="5"/>
        <v>0.15455185200000002</v>
      </c>
      <c r="N46" s="162">
        <f t="shared" si="6"/>
        <v>0</v>
      </c>
      <c r="O46" s="174">
        <f t="shared" si="7"/>
        <v>0</v>
      </c>
      <c r="P46" s="162">
        <f t="shared" si="8"/>
        <v>0.2065052827674419</v>
      </c>
      <c r="Q46" s="163">
        <f t="shared" si="9"/>
        <v>0.33951926058139542</v>
      </c>
      <c r="R46" s="163">
        <f t="shared" si="10"/>
        <v>0</v>
      </c>
      <c r="S46" s="162">
        <f t="shared" si="11"/>
        <v>0</v>
      </c>
      <c r="T46" s="174">
        <f t="shared" si="12"/>
        <v>0</v>
      </c>
      <c r="U46" s="163">
        <f t="shared" si="14"/>
        <v>3.2642441860465124E-2</v>
      </c>
      <c r="V46" s="241">
        <f t="shared" si="13"/>
        <v>0.65284883720930242</v>
      </c>
      <c r="W46" s="242"/>
      <c r="X46" s="6"/>
      <c r="Y46" s="4"/>
      <c r="AB46" s="4"/>
      <c r="AG46" s="3"/>
      <c r="AN46" s="4"/>
      <c r="AO46" s="4"/>
    </row>
    <row r="47" spans="1:41">
      <c r="A47" s="22" t="s">
        <v>41</v>
      </c>
      <c r="B47" s="55">
        <v>26.135999999999999</v>
      </c>
      <c r="C47" s="55">
        <v>2.1113</v>
      </c>
      <c r="D47" s="174">
        <v>2.2220276139289643</v>
      </c>
      <c r="E47" s="175"/>
      <c r="F47" s="176">
        <f t="shared" si="1"/>
        <v>57.068381074307005</v>
      </c>
      <c r="G47" s="85">
        <f>$B47*Cover!$C30*Cover!$D30</f>
        <v>12.5034624</v>
      </c>
      <c r="H47" s="177">
        <f t="shared" si="2"/>
        <v>21.377402855811788</v>
      </c>
      <c r="I47" s="177">
        <f t="shared" si="3"/>
        <v>8.5602571611460512</v>
      </c>
      <c r="J47" s="177">
        <f t="shared" si="4"/>
        <v>2.8534190537153505</v>
      </c>
      <c r="K47" s="178">
        <f t="shared" si="4"/>
        <v>11.773839603633819</v>
      </c>
      <c r="L47" s="174"/>
      <c r="M47" s="179">
        <f t="shared" si="5"/>
        <v>3.7518737315992632</v>
      </c>
      <c r="N47" s="162">
        <f>H47*N21</f>
        <v>0</v>
      </c>
      <c r="O47" s="174">
        <f>(G47-D47)*(J21)+(G47-D47)*(I21*T21)</f>
        <v>4.4450184694883976</v>
      </c>
      <c r="P47" s="162">
        <f t="shared" si="8"/>
        <v>16.575668989203741</v>
      </c>
      <c r="Q47" s="163">
        <f t="shared" si="9"/>
        <v>26.957650058857677</v>
      </c>
      <c r="R47" s="163">
        <f t="shared" si="10"/>
        <v>0</v>
      </c>
      <c r="S47" s="162">
        <f t="shared" si="11"/>
        <v>0</v>
      </c>
      <c r="T47" s="174">
        <f t="shared" si="12"/>
        <v>0.35470230743071368</v>
      </c>
      <c r="U47" s="163">
        <f t="shared" si="14"/>
        <v>2.8534190537153505</v>
      </c>
      <c r="V47" s="241">
        <f t="shared" si="13"/>
        <v>57.160360224224107</v>
      </c>
      <c r="W47" s="242"/>
      <c r="X47" s="6"/>
      <c r="Y47" s="4"/>
      <c r="AB47" s="4"/>
      <c r="AG47" s="3"/>
      <c r="AN47" s="4"/>
      <c r="AO47" s="4"/>
    </row>
    <row r="48" spans="1:41">
      <c r="A48" s="22" t="s">
        <v>40</v>
      </c>
      <c r="B48" s="55">
        <v>2.222</v>
      </c>
      <c r="C48" s="55">
        <v>1.4276</v>
      </c>
      <c r="D48" s="174">
        <v>-0.38489204730974313</v>
      </c>
      <c r="E48" s="175"/>
      <c r="F48" s="176">
        <f t="shared" si="1"/>
        <v>3.3406421606837604</v>
      </c>
      <c r="G48" s="85">
        <f>$B48*Cover!$C31*Cover!$D31</f>
        <v>1.0052327999999999</v>
      </c>
      <c r="H48" s="177">
        <f t="shared" si="2"/>
        <v>1.2286178666666667</v>
      </c>
      <c r="I48" s="177">
        <f t="shared" si="3"/>
        <v>0.50109632410256399</v>
      </c>
      <c r="J48" s="177">
        <f t="shared" si="4"/>
        <v>0.16703210803418803</v>
      </c>
      <c r="K48" s="178">
        <f t="shared" si="4"/>
        <v>0.43866306188034182</v>
      </c>
      <c r="L48" s="174"/>
      <c r="M48" s="179">
        <f t="shared" si="5"/>
        <v>0.14719884570900035</v>
      </c>
      <c r="N48" s="162">
        <f t="shared" si="6"/>
        <v>0.58767497624513909</v>
      </c>
      <c r="O48" s="174">
        <f t="shared" si="7"/>
        <v>0.33643979017336867</v>
      </c>
      <c r="P48" s="162">
        <f t="shared" si="8"/>
        <v>0.81004733410034224</v>
      </c>
      <c r="Q48" s="163">
        <f t="shared" si="9"/>
        <v>1.5876859653825641</v>
      </c>
      <c r="R48" s="163">
        <f t="shared" si="10"/>
        <v>0</v>
      </c>
      <c r="S48" s="162">
        <f t="shared" si="11"/>
        <v>0</v>
      </c>
      <c r="T48" s="174">
        <f t="shared" si="12"/>
        <v>8.5958517819020017E-2</v>
      </c>
      <c r="U48" s="163">
        <f t="shared" si="14"/>
        <v>0.16703210803418803</v>
      </c>
      <c r="V48" s="241">
        <f t="shared" si="13"/>
        <v>3.3371454901538793</v>
      </c>
      <c r="W48" s="242"/>
      <c r="X48" s="6"/>
      <c r="Y48" s="4"/>
      <c r="AB48" s="4"/>
      <c r="AG48" s="3"/>
      <c r="AN48" s="4"/>
      <c r="AO48" s="4"/>
    </row>
    <row r="49" spans="1:41">
      <c r="A49" s="22" t="s">
        <v>39</v>
      </c>
      <c r="B49" s="55">
        <v>38.953000000000003</v>
      </c>
      <c r="C49" s="55">
        <v>18.845500000000001</v>
      </c>
      <c r="D49" s="174">
        <v>-0.30390359999999966</v>
      </c>
      <c r="E49" s="175"/>
      <c r="F49" s="176">
        <f t="shared" si="1"/>
        <v>5.2546691116279076</v>
      </c>
      <c r="G49" s="85">
        <f>$B49*Cover!$C32*Cover!$D32</f>
        <v>2.3293894000000006</v>
      </c>
      <c r="H49" s="177">
        <f t="shared" si="2"/>
        <v>0.58234734999999993</v>
      </c>
      <c r="I49" s="177">
        <f t="shared" si="3"/>
        <v>0.78820036674418614</v>
      </c>
      <c r="J49" s="177">
        <f t="shared" si="4"/>
        <v>0.26273345558139538</v>
      </c>
      <c r="K49" s="178">
        <f t="shared" si="4"/>
        <v>1.2919985393023257</v>
      </c>
      <c r="L49" s="174"/>
      <c r="M49" s="179">
        <f t="shared" si="5"/>
        <v>1.1518089442484805</v>
      </c>
      <c r="N49" s="162">
        <f t="shared" si="6"/>
        <v>0</v>
      </c>
      <c r="O49" s="174">
        <f t="shared" si="7"/>
        <v>0.19865559999999999</v>
      </c>
      <c r="P49" s="162">
        <f t="shared" si="8"/>
        <v>2.6560062156438455</v>
      </c>
      <c r="Q49" s="163">
        <f t="shared" si="9"/>
        <v>1.2893684961541862</v>
      </c>
      <c r="R49" s="163">
        <f t="shared" si="10"/>
        <v>0</v>
      </c>
      <c r="S49" s="162">
        <f t="shared" si="11"/>
        <v>0</v>
      </c>
      <c r="T49" s="174">
        <f t="shared" si="12"/>
        <v>0</v>
      </c>
      <c r="U49" s="163">
        <f t="shared" si="14"/>
        <v>0.26273345558139538</v>
      </c>
      <c r="V49" s="241">
        <f t="shared" si="13"/>
        <v>5.2546691116279085</v>
      </c>
      <c r="W49" s="242"/>
      <c r="X49" s="6"/>
      <c r="Y49" s="4"/>
      <c r="AB49" s="4"/>
      <c r="AG49" s="3"/>
      <c r="AN49" s="4"/>
      <c r="AO49" s="4"/>
    </row>
    <row r="50" spans="1:41">
      <c r="A50" s="22" t="s">
        <v>38</v>
      </c>
      <c r="B50" s="55">
        <v>15.077</v>
      </c>
      <c r="C50" s="55">
        <v>6.8090999999999999</v>
      </c>
      <c r="D50" s="174">
        <v>-0.71973900000000002</v>
      </c>
      <c r="E50" s="175"/>
      <c r="F50" s="176">
        <f t="shared" si="1"/>
        <v>7.4946715116279075</v>
      </c>
      <c r="G50" s="85">
        <f>$B50*Cover!$C33*Cover!$D33</f>
        <v>1.2890835</v>
      </c>
      <c r="H50" s="177">
        <f t="shared" si="2"/>
        <v>3.2227087500000002</v>
      </c>
      <c r="I50" s="177">
        <f t="shared" si="3"/>
        <v>1.124200726744186</v>
      </c>
      <c r="J50" s="177">
        <f t="shared" si="4"/>
        <v>0.37473357558139542</v>
      </c>
      <c r="K50" s="178">
        <f t="shared" si="4"/>
        <v>1.4839449593023257</v>
      </c>
      <c r="L50" s="174"/>
      <c r="M50" s="179">
        <f t="shared" si="5"/>
        <v>1.0012860481546419</v>
      </c>
      <c r="N50" s="162">
        <f t="shared" si="6"/>
        <v>0</v>
      </c>
      <c r="O50" s="174">
        <f t="shared" si="7"/>
        <v>4.3776000000000002E-2</v>
      </c>
      <c r="P50" s="162">
        <f t="shared" si="8"/>
        <v>2.8969510108976841</v>
      </c>
      <c r="Q50" s="163">
        <f t="shared" si="9"/>
        <v>3.8976638769941863</v>
      </c>
      <c r="R50" s="163">
        <f t="shared" si="10"/>
        <v>0</v>
      </c>
      <c r="S50" s="162">
        <f t="shared" si="11"/>
        <v>0</v>
      </c>
      <c r="T50" s="174">
        <f t="shared" si="12"/>
        <v>0</v>
      </c>
      <c r="U50" s="163">
        <f t="shared" si="14"/>
        <v>0.37473357558139542</v>
      </c>
      <c r="V50" s="241">
        <f t="shared" si="13"/>
        <v>7.4946715116279075</v>
      </c>
      <c r="W50" s="242"/>
      <c r="X50" s="6"/>
      <c r="Y50" s="4"/>
      <c r="AB50" s="4"/>
      <c r="AG50" s="3"/>
      <c r="AN50" s="4"/>
      <c r="AO50" s="4"/>
    </row>
    <row r="51" spans="1:41">
      <c r="A51" s="22" t="s">
        <v>37</v>
      </c>
      <c r="B51" s="55">
        <v>0.16966200000000001</v>
      </c>
      <c r="C51" s="55">
        <v>1.0727</v>
      </c>
      <c r="D51" s="174">
        <v>0</v>
      </c>
      <c r="E51" s="175"/>
      <c r="F51" s="176">
        <f t="shared" si="1"/>
        <v>0.39864123552400843</v>
      </c>
      <c r="G51" s="85">
        <f>$B51*Cover!$C34*Cover!$D34</f>
        <v>7.7874858000000005E-2</v>
      </c>
      <c r="H51" s="177">
        <f t="shared" si="2"/>
        <v>0.18170800200000001</v>
      </c>
      <c r="I51" s="177">
        <f t="shared" si="3"/>
        <v>5.9796185328601259E-2</v>
      </c>
      <c r="J51" s="177">
        <f t="shared" si="4"/>
        <v>1.9932061776200424E-2</v>
      </c>
      <c r="K51" s="178">
        <f t="shared" si="4"/>
        <v>5.93301284192067E-2</v>
      </c>
      <c r="L51" s="174"/>
      <c r="M51" s="179">
        <f t="shared" si="5"/>
        <v>0</v>
      </c>
      <c r="N51" s="162">
        <f t="shared" si="6"/>
        <v>0</v>
      </c>
      <c r="O51" s="174">
        <f t="shared" si="7"/>
        <v>0</v>
      </c>
      <c r="P51" s="162">
        <f t="shared" si="8"/>
        <v>9.2447709698006697E-2</v>
      </c>
      <c r="Q51" s="163">
        <f t="shared" si="9"/>
        <v>0.21617409184980127</v>
      </c>
      <c r="R51" s="163">
        <f t="shared" si="10"/>
        <v>6.0791781247386101E-2</v>
      </c>
      <c r="S51" s="162">
        <f t="shared" si="11"/>
        <v>0</v>
      </c>
      <c r="T51" s="174">
        <f t="shared" si="12"/>
        <v>9.2955909526139021E-3</v>
      </c>
      <c r="U51" s="163">
        <f t="shared" si="14"/>
        <v>1.9932061776200424E-2</v>
      </c>
      <c r="V51" s="241">
        <f t="shared" si="13"/>
        <v>0.39864123552400837</v>
      </c>
      <c r="W51" s="242"/>
      <c r="X51" s="6"/>
      <c r="Y51" s="4"/>
      <c r="AB51" s="4"/>
      <c r="AG51" s="3"/>
      <c r="AN51" s="4"/>
      <c r="AO51" s="4"/>
    </row>
    <row r="52" spans="1:41">
      <c r="A52" s="22" t="s">
        <v>36</v>
      </c>
      <c r="B52" s="55">
        <v>2162.15</v>
      </c>
      <c r="C52" s="55">
        <v>29.049999999999994</v>
      </c>
      <c r="D52" s="174">
        <v>0</v>
      </c>
      <c r="E52" s="175"/>
      <c r="F52" s="176">
        <f t="shared" si="1"/>
        <v>651.81379539520515</v>
      </c>
      <c r="G52" s="177">
        <f>$B52*Cover!$C35*Cover!$D35</f>
        <v>259.41283759791116</v>
      </c>
      <c r="H52" s="177">
        <f t="shared" si="2"/>
        <v>0</v>
      </c>
      <c r="I52" s="177">
        <f t="shared" si="3"/>
        <v>260.72551815808208</v>
      </c>
      <c r="J52" s="177">
        <f t="shared" si="4"/>
        <v>131.67543963921196</v>
      </c>
      <c r="K52" s="178">
        <f t="shared" si="4"/>
        <v>0</v>
      </c>
      <c r="L52" s="174"/>
      <c r="M52" s="179">
        <v>0</v>
      </c>
      <c r="N52" s="162">
        <f>G52</f>
        <v>259.41283759791116</v>
      </c>
      <c r="O52" s="174">
        <v>0</v>
      </c>
      <c r="P52" s="162">
        <v>0</v>
      </c>
      <c r="Q52" s="163">
        <f>I52</f>
        <v>260.72551815808208</v>
      </c>
      <c r="R52" s="163"/>
      <c r="S52" s="162"/>
      <c r="T52" s="174">
        <f t="shared" si="12"/>
        <v>0</v>
      </c>
      <c r="U52" s="163">
        <f t="shared" si="14"/>
        <v>131.67543963921196</v>
      </c>
      <c r="V52" s="241">
        <f>SUM(M52:U52)+D52</f>
        <v>651.81379539520515</v>
      </c>
      <c r="W52" s="242"/>
      <c r="X52" s="6"/>
      <c r="Y52" s="4"/>
      <c r="AB52" s="4"/>
      <c r="AG52" s="3"/>
      <c r="AN52" s="4"/>
      <c r="AO52" s="4"/>
    </row>
    <row r="53" spans="1:41">
      <c r="A53" s="22" t="s">
        <v>59</v>
      </c>
      <c r="B53" s="55">
        <v>2.5526000000012573E-2</v>
      </c>
      <c r="C53" s="55">
        <v>6.2470884108001678E-3</v>
      </c>
      <c r="D53" s="174">
        <v>0</v>
      </c>
      <c r="E53" s="175"/>
      <c r="F53" s="176">
        <f t="shared" ref="F53" si="15">G53/B27</f>
        <v>1.0389295569291924E-2</v>
      </c>
      <c r="G53" s="85">
        <f>$B53*Cover!$C36*Cover!$D36</f>
        <v>3.0625868198448499E-3</v>
      </c>
      <c r="H53" s="177">
        <f t="shared" ref="H53" si="16">$F53*C27</f>
        <v>3.8119143455140033E-3</v>
      </c>
      <c r="I53" s="177">
        <f t="shared" ref="I53" si="17">$F53*D27</f>
        <v>1.5583943353937885E-3</v>
      </c>
      <c r="J53" s="177">
        <f t="shared" ref="J53:K53" si="18">$F53*E27</f>
        <v>5.1946477846459625E-4</v>
      </c>
      <c r="K53" s="178">
        <f t="shared" si="18"/>
        <v>1.4369352900746864E-3</v>
      </c>
      <c r="L53" s="174"/>
      <c r="M53" s="179">
        <f>(G53-D53)*(G27+I27*S27)*(1-W27)</f>
        <v>7.7553081719702671E-4</v>
      </c>
      <c r="N53" s="162">
        <f>H53*N27+(G53-D53)*(I27*T27)</f>
        <v>4.0365807822735275E-4</v>
      </c>
      <c r="O53" s="174">
        <f t="shared" ref="O53" si="19">(G53-D53)*(J27)</f>
        <v>1.1719120248006875E-3</v>
      </c>
      <c r="P53" s="162">
        <v>0</v>
      </c>
      <c r="Q53" s="163">
        <f>H53*Q27+I53</f>
        <v>4.3746366538595337E-3</v>
      </c>
      <c r="R53" s="163">
        <f>H53*O27+(G53-D53)*L27</f>
        <v>3.8119143455140032E-5</v>
      </c>
      <c r="S53" s="162">
        <f>H53*P27+(G53-D53)*I27*U27+(G53-D53)*M27</f>
        <v>1.1435743036542009E-4</v>
      </c>
      <c r="T53" s="174">
        <f t="shared" ref="T53" si="20">(G53-D53)*H27</f>
        <v>3.6556797746127985E-4</v>
      </c>
      <c r="U53" s="163">
        <f t="shared" ref="U53" si="21">J53</f>
        <v>5.1946477846459625E-4</v>
      </c>
      <c r="V53" s="241">
        <f t="shared" si="13"/>
        <v>7.7632469038310375E-3</v>
      </c>
      <c r="W53" s="242"/>
      <c r="X53" s="6"/>
      <c r="AB53" s="4"/>
      <c r="AG53" s="3"/>
      <c r="AN53" s="4"/>
      <c r="AO53" s="4"/>
    </row>
    <row r="54" spans="1:41">
      <c r="A54" s="10" t="s">
        <v>0</v>
      </c>
      <c r="B54" s="180">
        <f>SUM(B33:B51)</f>
        <v>441.67866200000003</v>
      </c>
      <c r="C54" s="169"/>
      <c r="D54" s="181">
        <f>SUM(D33:D52)</f>
        <v>22.535958432186366</v>
      </c>
      <c r="E54" s="179"/>
      <c r="F54" s="180">
        <f>SUM(F33:F53)</f>
        <v>1084.3645892304899</v>
      </c>
      <c r="G54" s="182">
        <f t="shared" ref="G54:J54" si="22">SUM(G33:G53)</f>
        <v>382.57206994273099</v>
      </c>
      <c r="H54" s="182">
        <f t="shared" si="22"/>
        <v>152.04102448869958</v>
      </c>
      <c r="I54" s="182">
        <f t="shared" si="22"/>
        <v>325.6081372333748</v>
      </c>
      <c r="J54" s="182">
        <f t="shared" si="22"/>
        <v>153.3029793309762</v>
      </c>
      <c r="K54" s="183">
        <f>SUM(K33:K51)</f>
        <v>70.838941299418323</v>
      </c>
      <c r="L54" s="174"/>
      <c r="M54" s="165">
        <f>SUM(M33:M53)</f>
        <v>22.796090969712477</v>
      </c>
      <c r="N54" s="181">
        <f t="shared" ref="N54:U54" si="23">SUM(N33:N53)</f>
        <v>274.54628266787699</v>
      </c>
      <c r="O54" s="181">
        <f t="shared" si="23"/>
        <v>43.882561905329815</v>
      </c>
      <c r="P54" s="181">
        <f t="shared" ref="P54" si="24">SUM(P33:P52)</f>
        <v>111.28511886432499</v>
      </c>
      <c r="Q54" s="181">
        <f t="shared" si="23"/>
        <v>441.14552825985385</v>
      </c>
      <c r="R54" s="181">
        <f t="shared" si="23"/>
        <v>1.2654027278895974</v>
      </c>
      <c r="S54" s="181">
        <f t="shared" si="23"/>
        <v>4.844173533417198</v>
      </c>
      <c r="T54" s="181">
        <f t="shared" si="23"/>
        <v>9.126432669644327</v>
      </c>
      <c r="U54" s="181">
        <f t="shared" si="23"/>
        <v>153.3029793309762</v>
      </c>
      <c r="V54" s="280">
        <f>SUM(V33:W53)</f>
        <v>1084.7305293612117</v>
      </c>
      <c r="W54" s="281"/>
      <c r="AB54" s="4"/>
      <c r="AG54" s="3"/>
      <c r="AN54" s="4"/>
      <c r="AO54" s="4"/>
    </row>
    <row r="55" spans="1:41" ht="15.75">
      <c r="A55" s="134"/>
      <c r="D55" s="69" t="str">
        <f>D1</f>
        <v>East Europe</v>
      </c>
      <c r="E55" s="69"/>
      <c r="F55" s="69"/>
      <c r="G55" s="69" t="s">
        <v>127</v>
      </c>
      <c r="H55" s="69"/>
      <c r="I55" s="7"/>
      <c r="J55" s="7"/>
      <c r="X55" s="4"/>
      <c r="AC55" s="3"/>
      <c r="AJ55" s="4"/>
      <c r="AK55" s="4"/>
    </row>
    <row r="56" spans="1:41" ht="6" customHeight="1">
      <c r="O56" s="3"/>
    </row>
    <row r="57" spans="1:41" s="8" customFormat="1" ht="24.75" customHeight="1">
      <c r="A57" s="46" t="s">
        <v>33</v>
      </c>
      <c r="B57" s="45"/>
      <c r="C57" s="44"/>
      <c r="D57" s="43"/>
      <c r="E57" s="291" t="s">
        <v>154</v>
      </c>
      <c r="F57" s="292"/>
      <c r="G57" s="293"/>
      <c r="H57" s="43"/>
      <c r="I57" s="42"/>
      <c r="J57" s="42"/>
      <c r="K57" s="158" t="s">
        <v>32</v>
      </c>
      <c r="L57" s="159"/>
      <c r="M57" s="160"/>
      <c r="N57" s="282" t="s">
        <v>31</v>
      </c>
      <c r="O57" s="283"/>
      <c r="P57" s="283"/>
      <c r="Q57" s="246" t="s">
        <v>30</v>
      </c>
      <c r="R57" s="247"/>
      <c r="S57" s="247"/>
      <c r="T57" s="247"/>
      <c r="U57" s="247"/>
      <c r="V57" s="247"/>
      <c r="W57" s="247"/>
      <c r="X57" s="248"/>
    </row>
    <row r="58" spans="1:41" ht="36" customHeight="1">
      <c r="A58" s="40"/>
      <c r="B58" s="39" t="s">
        <v>29</v>
      </c>
      <c r="C58" s="38" t="s">
        <v>28</v>
      </c>
      <c r="D58" s="37" t="s">
        <v>167</v>
      </c>
      <c r="E58" s="36" t="s">
        <v>26</v>
      </c>
      <c r="F58" s="35" t="s">
        <v>25</v>
      </c>
      <c r="G58" s="35" t="s">
        <v>24</v>
      </c>
      <c r="H58" s="37" t="s">
        <v>168</v>
      </c>
      <c r="K58" s="36" t="s">
        <v>3</v>
      </c>
      <c r="L58" s="35" t="s">
        <v>22</v>
      </c>
      <c r="M58" s="34" t="s">
        <v>15</v>
      </c>
      <c r="N58" s="33" t="s">
        <v>88</v>
      </c>
      <c r="O58" s="32" t="s">
        <v>19</v>
      </c>
      <c r="P58" s="31" t="s">
        <v>1</v>
      </c>
      <c r="Q58" s="33" t="s">
        <v>18</v>
      </c>
      <c r="R58" s="32" t="s">
        <v>80</v>
      </c>
      <c r="S58" s="32" t="s">
        <v>17</v>
      </c>
      <c r="T58" s="32" t="s">
        <v>88</v>
      </c>
      <c r="U58" s="32" t="s">
        <v>15</v>
      </c>
      <c r="V58" s="32" t="s">
        <v>14</v>
      </c>
      <c r="W58" s="32" t="s">
        <v>81</v>
      </c>
      <c r="X58" s="31" t="s">
        <v>0</v>
      </c>
    </row>
    <row r="59" spans="1:41" ht="11.25" customHeight="1">
      <c r="A59" s="30" t="s">
        <v>13</v>
      </c>
      <c r="B59" s="30" t="s">
        <v>100</v>
      </c>
      <c r="C59" s="80" t="s">
        <v>100</v>
      </c>
      <c r="D59" s="29" t="s">
        <v>92</v>
      </c>
      <c r="E59" s="288" t="s">
        <v>10</v>
      </c>
      <c r="F59" s="289"/>
      <c r="G59" s="290"/>
      <c r="H59" s="28" t="s">
        <v>100</v>
      </c>
      <c r="I59" s="27"/>
      <c r="J59" s="27"/>
      <c r="K59" s="26" t="s">
        <v>10</v>
      </c>
      <c r="L59" s="25"/>
      <c r="M59" s="24"/>
      <c r="N59" s="26" t="s">
        <v>92</v>
      </c>
      <c r="O59" s="25" t="s">
        <v>123</v>
      </c>
      <c r="P59" s="24" t="s">
        <v>123</v>
      </c>
      <c r="Q59" s="243" t="s">
        <v>10</v>
      </c>
      <c r="R59" s="244"/>
      <c r="S59" s="244"/>
      <c r="T59" s="244"/>
      <c r="U59" s="244"/>
      <c r="V59" s="244"/>
      <c r="W59" s="244"/>
      <c r="X59" s="245"/>
    </row>
    <row r="60" spans="1:41" ht="11.25" customHeight="1">
      <c r="A60" s="12" t="s">
        <v>9</v>
      </c>
      <c r="B60" s="210" t="s">
        <v>198</v>
      </c>
      <c r="C60" s="209" t="s">
        <v>198</v>
      </c>
      <c r="D60" s="18"/>
      <c r="E60" s="304" t="s">
        <v>198</v>
      </c>
      <c r="F60" s="305"/>
      <c r="G60" s="306"/>
      <c r="H60" s="18"/>
      <c r="K60" s="140"/>
      <c r="L60" s="141"/>
      <c r="M60" s="142"/>
      <c r="N60" s="22"/>
      <c r="P60" s="23"/>
      <c r="Q60" s="258" t="s">
        <v>198</v>
      </c>
      <c r="R60" s="259"/>
      <c r="S60" s="259"/>
      <c r="T60" s="259"/>
      <c r="U60" s="259"/>
      <c r="V60" s="259"/>
      <c r="W60" s="259"/>
      <c r="X60" s="260"/>
    </row>
    <row r="61" spans="1:41" ht="15" customHeight="1">
      <c r="A61" s="58" t="s">
        <v>7</v>
      </c>
      <c r="B61" s="185">
        <v>1004</v>
      </c>
      <c r="C61" s="185">
        <v>520</v>
      </c>
      <c r="D61" s="186">
        <v>5.0000000000000001E-4</v>
      </c>
      <c r="E61" s="187">
        <v>963.84</v>
      </c>
      <c r="F61" s="188">
        <v>714.24</v>
      </c>
      <c r="G61" s="189">
        <v>249.6</v>
      </c>
      <c r="H61" s="111">
        <v>0.28986276174306735</v>
      </c>
      <c r="I61" s="6"/>
      <c r="J61" s="6"/>
      <c r="K61" s="114">
        <v>1.0840628924502863E-2</v>
      </c>
      <c r="L61" s="115">
        <v>0.48046385935901503</v>
      </c>
      <c r="M61" s="116">
        <v>0.50841836761553083</v>
      </c>
      <c r="N61" s="122">
        <v>0</v>
      </c>
      <c r="O61" s="123">
        <v>1</v>
      </c>
      <c r="P61" s="124">
        <v>0</v>
      </c>
      <c r="Q61" s="161">
        <f>K61*G61*$G$79/$C$79</f>
        <v>2.3538812478585398</v>
      </c>
      <c r="R61" s="162">
        <f>K61*G61*(1-$G$79/$C$79)</f>
        <v>0.35193973169737525</v>
      </c>
      <c r="S61" s="163">
        <f>O61*L61*G61</f>
        <v>119.92377929601015</v>
      </c>
      <c r="T61" s="163">
        <f>N61*L61*G61</f>
        <v>0</v>
      </c>
      <c r="U61" s="163">
        <f>M61*G61</f>
        <v>126.9012245568365</v>
      </c>
      <c r="V61" s="163">
        <f>F61</f>
        <v>714.24</v>
      </c>
      <c r="W61" s="163">
        <f>P61*L61*G61</f>
        <v>0</v>
      </c>
      <c r="X61" s="164">
        <f>SUM(Q61:W61)</f>
        <v>963.77082483240258</v>
      </c>
    </row>
    <row r="62" spans="1:41" ht="9.75" customHeight="1">
      <c r="A62" s="22" t="s">
        <v>6</v>
      </c>
      <c r="B62" s="271" t="s">
        <v>5</v>
      </c>
      <c r="C62" s="272"/>
      <c r="D62" s="272"/>
      <c r="E62" s="272"/>
      <c r="F62" s="273"/>
      <c r="G62" s="190">
        <f>N52</f>
        <v>259.41283759791116</v>
      </c>
      <c r="H62" s="112">
        <v>0.36836178283546706</v>
      </c>
      <c r="I62" s="6"/>
      <c r="J62" s="6"/>
      <c r="K62" s="114">
        <v>1.3776427760759489E-2</v>
      </c>
      <c r="L62" s="115">
        <v>0.56231064580883872</v>
      </c>
      <c r="M62" s="116">
        <v>0.42368197301294236</v>
      </c>
      <c r="N62" s="125">
        <v>0.01</v>
      </c>
      <c r="O62" s="126">
        <v>0.91607461177882421</v>
      </c>
      <c r="P62" s="127">
        <v>6.3925388221175772E-2</v>
      </c>
      <c r="Q62" s="161">
        <f>K62*G62*$G$79/$C$79</f>
        <v>3.1089488214422403</v>
      </c>
      <c r="R62" s="162">
        <f>K62*G62*(1-$G$79/$C$79)</f>
        <v>0.46483339593901579</v>
      </c>
      <c r="S62" s="163">
        <f>O62*L62*G62</f>
        <v>133.62835348552102</v>
      </c>
      <c r="T62" s="163">
        <f>N62*L62*G62</f>
        <v>1.4587060024078484</v>
      </c>
      <c r="U62" s="163">
        <f>M62*G62</f>
        <v>109.908542858369</v>
      </c>
      <c r="V62" s="163">
        <f>F62</f>
        <v>0</v>
      </c>
      <c r="W62" s="163">
        <f>P62*L62*G62</f>
        <v>9.3248347504481046</v>
      </c>
      <c r="X62" s="164">
        <f>SUM(Q62:W62)</f>
        <v>257.89421931412721</v>
      </c>
    </row>
    <row r="63" spans="1:41">
      <c r="A63" s="20" t="s">
        <v>2</v>
      </c>
      <c r="B63" s="274"/>
      <c r="C63" s="275"/>
      <c r="D63" s="275"/>
      <c r="E63" s="275"/>
      <c r="F63" s="276"/>
      <c r="G63" s="191">
        <f>O54</f>
        <v>43.882561905329815</v>
      </c>
      <c r="H63" s="19">
        <v>1</v>
      </c>
      <c r="I63" s="6"/>
      <c r="J63" s="6"/>
      <c r="K63" s="114">
        <v>3.7399177663641849E-2</v>
      </c>
      <c r="L63" s="115">
        <v>0.53868789590595645</v>
      </c>
      <c r="M63" s="116">
        <v>0.42368197301294236</v>
      </c>
      <c r="N63" s="125">
        <v>0.01</v>
      </c>
      <c r="O63" s="126">
        <v>0.91607461177882421</v>
      </c>
      <c r="P63" s="127">
        <v>6.3925388221175772E-2</v>
      </c>
      <c r="Q63" s="161">
        <f>K63*G63*$G$79/$C$79</f>
        <v>1.4277084059422254</v>
      </c>
      <c r="R63" s="162">
        <f>K63*G63*(1-$G$79/$C$79)</f>
        <v>0.21346332309096619</v>
      </c>
      <c r="S63" s="163">
        <f>O63*L63*G63</f>
        <v>21.655092273014606</v>
      </c>
      <c r="T63" s="163">
        <f>N63*L63*G63</f>
        <v>0.23639004939744998</v>
      </c>
      <c r="U63" s="163">
        <f>M63*G63</f>
        <v>18.592250408912719</v>
      </c>
      <c r="V63" s="163">
        <f>F63</f>
        <v>0</v>
      </c>
      <c r="W63" s="163">
        <f>P63*L63*G63</f>
        <v>1.5111325679354908</v>
      </c>
      <c r="X63" s="164">
        <f>SUM(Q63:W63)</f>
        <v>43.636037028293458</v>
      </c>
    </row>
    <row r="64" spans="1:41">
      <c r="A64" s="18" t="s">
        <v>4</v>
      </c>
      <c r="B64" s="277"/>
      <c r="C64" s="278"/>
      <c r="D64" s="278"/>
      <c r="E64" s="278"/>
      <c r="F64" s="279"/>
      <c r="G64" s="192">
        <f>N54-N52</f>
        <v>15.13344506996583</v>
      </c>
      <c r="H64" s="113">
        <v>0.28986276174306735</v>
      </c>
      <c r="I64" s="6"/>
      <c r="J64" s="6"/>
      <c r="K64" s="114">
        <v>1.3776427760759489E-2</v>
      </c>
      <c r="L64" s="115">
        <v>0.56231064580883872</v>
      </c>
      <c r="M64" s="116">
        <v>0.42368197301294236</v>
      </c>
      <c r="N64" s="128">
        <v>0.01</v>
      </c>
      <c r="O64" s="129">
        <v>0.91607461177882421</v>
      </c>
      <c r="P64" s="130">
        <v>6.3925388221175772E-2</v>
      </c>
      <c r="Q64" s="161">
        <f>K64*G64*$G$79/$C$79</f>
        <v>0.1813676865427804</v>
      </c>
      <c r="R64" s="162">
        <f>K64*G64*(1-$G$79/$C$79)</f>
        <v>2.7117126235025685E-2</v>
      </c>
      <c r="S64" s="163">
        <f>O64*L64*G64</f>
        <v>7.7955176235248613</v>
      </c>
      <c r="T64" s="163">
        <f>N64*L64*G64</f>
        <v>8.5096972706050739E-2</v>
      </c>
      <c r="U64" s="163">
        <f>M64*G64</f>
        <v>6.4117678657261088</v>
      </c>
      <c r="V64" s="163">
        <f>F64</f>
        <v>0</v>
      </c>
      <c r="W64" s="163">
        <f>P64*L64*G64</f>
        <v>0.54398570166810911</v>
      </c>
      <c r="X64" s="164">
        <f>SUM(Q64:W64)</f>
        <v>15.044852976402936</v>
      </c>
    </row>
    <row r="65" spans="1:24" ht="15" customHeight="1">
      <c r="A65" s="10" t="s">
        <v>0</v>
      </c>
      <c r="B65" s="165"/>
      <c r="C65" s="193"/>
      <c r="D65" s="194"/>
      <c r="E65" s="195"/>
      <c r="F65" s="196"/>
      <c r="G65" s="197">
        <f>SUM(G61:G64)</f>
        <v>568.0288445732067</v>
      </c>
      <c r="H65" s="17"/>
      <c r="I65" s="6"/>
      <c r="J65" s="6"/>
      <c r="K65" s="10"/>
      <c r="L65" s="16"/>
      <c r="M65" s="15"/>
      <c r="N65" s="12"/>
      <c r="O65" s="9"/>
      <c r="P65" s="14"/>
      <c r="Q65" s="165">
        <f t="shared" ref="Q65:W65" si="25">SUM(Q61:Q64)</f>
        <v>7.0719061617857868</v>
      </c>
      <c r="R65" s="166">
        <f>SUM(R61:R64)</f>
        <v>1.0573535769623827</v>
      </c>
      <c r="S65" s="167">
        <f t="shared" si="25"/>
        <v>283.0027426780706</v>
      </c>
      <c r="T65" s="167">
        <f t="shared" si="25"/>
        <v>1.7801930245113491</v>
      </c>
      <c r="U65" s="167">
        <f t="shared" si="25"/>
        <v>261.81378568984434</v>
      </c>
      <c r="V65" s="167">
        <f t="shared" si="25"/>
        <v>714.24</v>
      </c>
      <c r="W65" s="167">
        <f t="shared" si="25"/>
        <v>11.379953020051705</v>
      </c>
      <c r="X65" s="168">
        <f>SUM(X61:X64)</f>
        <v>1280.3459341512264</v>
      </c>
    </row>
    <row r="66" spans="1:24">
      <c r="B66" s="7"/>
    </row>
    <row r="69" spans="1:24" ht="9" customHeight="1">
      <c r="A69" s="72" t="s">
        <v>165</v>
      </c>
      <c r="B69" s="73"/>
      <c r="C69" s="73"/>
      <c r="D69" s="16"/>
      <c r="E69" s="16"/>
      <c r="F69" s="16"/>
      <c r="G69" s="15"/>
      <c r="K69" s="269" t="s">
        <v>156</v>
      </c>
      <c r="L69" s="284" t="s">
        <v>204</v>
      </c>
      <c r="M69" s="285"/>
      <c r="O69" s="8"/>
    </row>
    <row r="70" spans="1:24" ht="36">
      <c r="A70" s="50"/>
      <c r="B70" s="37" t="s">
        <v>35</v>
      </c>
      <c r="C70" s="37" t="s">
        <v>34</v>
      </c>
      <c r="D70" s="37" t="s">
        <v>78</v>
      </c>
      <c r="E70" s="37" t="s">
        <v>79</v>
      </c>
      <c r="F70" s="13" t="s">
        <v>194</v>
      </c>
      <c r="G70" s="13" t="s">
        <v>18</v>
      </c>
      <c r="K70" s="270"/>
      <c r="L70" s="286"/>
      <c r="M70" s="287"/>
    </row>
    <row r="71" spans="1:24">
      <c r="A71" s="30" t="s">
        <v>13</v>
      </c>
      <c r="B71" s="49" t="s">
        <v>121</v>
      </c>
      <c r="C71" s="49" t="s">
        <v>10</v>
      </c>
      <c r="D71" s="92" t="s">
        <v>96</v>
      </c>
      <c r="E71" s="92" t="s">
        <v>96</v>
      </c>
      <c r="F71" s="49" t="s">
        <v>121</v>
      </c>
      <c r="G71" s="49"/>
      <c r="K71" s="29" t="s">
        <v>157</v>
      </c>
      <c r="L71" s="294" t="s">
        <v>159</v>
      </c>
      <c r="M71" s="295"/>
    </row>
    <row r="72" spans="1:24">
      <c r="A72" s="12" t="s">
        <v>9</v>
      </c>
      <c r="B72" s="208" t="s">
        <v>198</v>
      </c>
      <c r="C72" s="208" t="s">
        <v>198</v>
      </c>
      <c r="D72" s="48"/>
      <c r="E72" s="48"/>
      <c r="F72" s="208" t="s">
        <v>198</v>
      </c>
      <c r="G72" s="208" t="s">
        <v>198</v>
      </c>
      <c r="K72" s="96" t="s">
        <v>158</v>
      </c>
      <c r="L72" s="294" t="s">
        <v>198</v>
      </c>
      <c r="M72" s="295"/>
      <c r="O72" s="7"/>
      <c r="S72" s="27"/>
    </row>
    <row r="73" spans="1:24">
      <c r="A73" s="22" t="s">
        <v>82</v>
      </c>
      <c r="B73" s="175">
        <v>6.2483880000000003</v>
      </c>
      <c r="C73" s="55">
        <v>1.095576903684629</v>
      </c>
      <c r="D73" s="118">
        <v>4.4999999999999998E-2</v>
      </c>
      <c r="E73" s="119">
        <v>8.7499999999999994E-2</v>
      </c>
      <c r="F73" s="156">
        <v>-0.28633494952012961</v>
      </c>
      <c r="G73" s="156">
        <f>(C73-F73)*(1-E73-D73)</f>
        <v>1.1988085326551279</v>
      </c>
      <c r="K73" s="94">
        <v>0.94197201396486263</v>
      </c>
      <c r="L73" s="302">
        <v>0.23353945200457119</v>
      </c>
      <c r="M73" s="303"/>
      <c r="O73" s="7"/>
      <c r="S73" s="27"/>
    </row>
    <row r="74" spans="1:24">
      <c r="A74" s="22" t="s">
        <v>83</v>
      </c>
      <c r="B74" s="175">
        <v>3.2120799999999998</v>
      </c>
      <c r="C74" s="55">
        <v>0.56319816579689408</v>
      </c>
      <c r="D74" s="118">
        <v>4.4999999999999998E-2</v>
      </c>
      <c r="E74" s="119">
        <v>8.7499999999999994E-2</v>
      </c>
      <c r="F74" s="156">
        <v>-7.7528117911005848E-2</v>
      </c>
      <c r="G74" s="156">
        <f t="shared" ref="G74:G78" si="26">(C74-F74)*(1-E74-D74)</f>
        <v>0.55583005111660322</v>
      </c>
      <c r="K74" s="95">
        <v>0.94197201396486263</v>
      </c>
      <c r="L74" s="296">
        <v>0.25764675027601086</v>
      </c>
      <c r="M74" s="297"/>
      <c r="O74" s="7"/>
      <c r="S74" s="27"/>
    </row>
    <row r="75" spans="1:24">
      <c r="A75" s="22" t="s">
        <v>84</v>
      </c>
      <c r="B75" s="175">
        <v>4.7141140000000004</v>
      </c>
      <c r="C75" s="55">
        <v>0.97088128477523183</v>
      </c>
      <c r="D75" s="118">
        <v>4.4999999999999998E-2</v>
      </c>
      <c r="E75" s="119">
        <v>8.7499999999999994E-2</v>
      </c>
      <c r="F75" s="156">
        <v>2.7535784619219746E-2</v>
      </c>
      <c r="G75" s="156">
        <f t="shared" si="26"/>
        <v>0.81835222138534036</v>
      </c>
      <c r="K75" s="95">
        <v>0.94197201396486263</v>
      </c>
      <c r="L75" s="296">
        <v>0.52874366077342361</v>
      </c>
      <c r="M75" s="297"/>
      <c r="O75" s="7"/>
    </row>
    <row r="76" spans="1:24">
      <c r="A76" s="22" t="s">
        <v>85</v>
      </c>
      <c r="B76" s="175">
        <v>60.831000000000003</v>
      </c>
      <c r="C76" s="55">
        <v>4.331385986096933</v>
      </c>
      <c r="D76" s="118">
        <v>5.2000000000000005E-2</v>
      </c>
      <c r="E76" s="119">
        <v>7.4999999999999997E-2</v>
      </c>
      <c r="F76" s="156">
        <v>0.35323278322323326</v>
      </c>
      <c r="G76" s="156">
        <f t="shared" si="26"/>
        <v>3.47292774610874</v>
      </c>
      <c r="K76" s="95">
        <v>0.91202448559690286</v>
      </c>
      <c r="L76" s="296">
        <v>4.2516608798848186</v>
      </c>
      <c r="M76" s="297"/>
      <c r="O76" s="7"/>
      <c r="S76" s="4"/>
    </row>
    <row r="77" spans="1:24">
      <c r="A77" s="22" t="s">
        <v>86</v>
      </c>
      <c r="B77" s="175">
        <v>5.870158</v>
      </c>
      <c r="C77" s="55">
        <v>1.0292589906035854</v>
      </c>
      <c r="D77" s="118">
        <v>4.4999999999999998E-2</v>
      </c>
      <c r="E77" s="119">
        <v>8.7499999999999994E-2</v>
      </c>
      <c r="F77" s="156">
        <v>-0.15974476131123019</v>
      </c>
      <c r="G77" s="156">
        <f t="shared" si="26"/>
        <v>1.0314607547861023</v>
      </c>
      <c r="K77" s="95">
        <v>0.94197201396486263</v>
      </c>
      <c r="L77" s="296">
        <v>0.69771513878606684</v>
      </c>
      <c r="M77" s="297"/>
      <c r="S77" s="4"/>
    </row>
    <row r="78" spans="1:24">
      <c r="A78" s="12" t="s">
        <v>87</v>
      </c>
      <c r="B78" s="194">
        <v>0.29763899999999999</v>
      </c>
      <c r="C78" s="199">
        <v>52.187286390632167</v>
      </c>
      <c r="D78" s="120">
        <v>4.4999999999999998E-2</v>
      </c>
      <c r="E78" s="121">
        <v>8.7499999999999994E-2</v>
      </c>
      <c r="F78" s="156">
        <v>-6.6978935560264234E-4</v>
      </c>
      <c r="G78" s="156">
        <f t="shared" si="26"/>
        <v>45.273051986139386</v>
      </c>
      <c r="K78" s="17">
        <v>0.94197201396486263</v>
      </c>
      <c r="L78" s="298">
        <v>4.3414681130780272E-2</v>
      </c>
      <c r="M78" s="299"/>
      <c r="S78" s="4"/>
    </row>
    <row r="79" spans="1:24">
      <c r="A79" s="10" t="s">
        <v>0</v>
      </c>
      <c r="B79" s="173">
        <f>SUM(B73:B78)</f>
        <v>81.173379000000011</v>
      </c>
      <c r="C79" s="173">
        <f>SUM(C73:C78)</f>
        <v>60.17758772158944</v>
      </c>
      <c r="D79" s="10"/>
      <c r="E79" s="15"/>
      <c r="F79" s="157">
        <f>SUM(F73:F78)</f>
        <v>-0.14350905025551527</v>
      </c>
      <c r="G79" s="157">
        <f>SUM(G73:G78)</f>
        <v>52.350431292191303</v>
      </c>
      <c r="K79" s="12"/>
      <c r="L79" s="298">
        <f>SUM(L73:L78)</f>
        <v>6.0127205628556712</v>
      </c>
      <c r="M79" s="299"/>
    </row>
    <row r="81" spans="1:2" ht="11.25" customHeight="1">
      <c r="A81" s="2" t="s">
        <v>188</v>
      </c>
    </row>
    <row r="82" spans="1:2" ht="9.75" customHeight="1"/>
    <row r="83" spans="1:2">
      <c r="A83" s="1" t="s">
        <v>90</v>
      </c>
      <c r="B83" s="83" t="s">
        <v>139</v>
      </c>
    </row>
    <row r="84" spans="1:2">
      <c r="A84" s="1" t="s">
        <v>91</v>
      </c>
      <c r="B84" s="83" t="s">
        <v>135</v>
      </c>
    </row>
    <row r="85" spans="1:2">
      <c r="A85" s="1" t="s">
        <v>93</v>
      </c>
      <c r="B85" s="83" t="s">
        <v>134</v>
      </c>
    </row>
    <row r="86" spans="1:2">
      <c r="A86" s="1" t="s">
        <v>94</v>
      </c>
      <c r="B86" s="83" t="s">
        <v>137</v>
      </c>
    </row>
    <row r="87" spans="1:2">
      <c r="A87" s="1" t="s">
        <v>95</v>
      </c>
      <c r="B87" s="84" t="s">
        <v>99</v>
      </c>
    </row>
    <row r="88" spans="1:2">
      <c r="A88" s="1" t="s">
        <v>96</v>
      </c>
      <c r="B88" s="84" t="s">
        <v>138</v>
      </c>
    </row>
    <row r="89" spans="1:2">
      <c r="A89" s="1" t="s">
        <v>98</v>
      </c>
      <c r="B89" s="84" t="s">
        <v>97</v>
      </c>
    </row>
    <row r="90" spans="1:2">
      <c r="A90" s="1" t="s">
        <v>100</v>
      </c>
      <c r="B90" s="84" t="s">
        <v>170</v>
      </c>
    </row>
    <row r="91" spans="1:2">
      <c r="A91" s="1" t="s">
        <v>101</v>
      </c>
      <c r="B91" s="84" t="s">
        <v>136</v>
      </c>
    </row>
    <row r="92" spans="1:2">
      <c r="A92" s="1" t="s">
        <v>104</v>
      </c>
      <c r="B92" s="84" t="s">
        <v>11</v>
      </c>
    </row>
    <row r="93" spans="1:2">
      <c r="A93" s="1" t="s">
        <v>121</v>
      </c>
      <c r="B93" s="84" t="s">
        <v>105</v>
      </c>
    </row>
    <row r="94" spans="1:2">
      <c r="A94" s="1" t="s">
        <v>123</v>
      </c>
      <c r="B94" s="84" t="s">
        <v>120</v>
      </c>
    </row>
    <row r="95" spans="1:2">
      <c r="A95" s="1" t="s">
        <v>157</v>
      </c>
      <c r="B95" s="84" t="s">
        <v>160</v>
      </c>
    </row>
    <row r="96" spans="1:2">
      <c r="A96" s="1" t="s">
        <v>159</v>
      </c>
      <c r="B96" s="1" t="s">
        <v>161</v>
      </c>
    </row>
  </sheetData>
  <mergeCells count="48">
    <mergeCell ref="L75:M75"/>
    <mergeCell ref="L76:M76"/>
    <mergeCell ref="L77:M77"/>
    <mergeCell ref="L78:M78"/>
    <mergeCell ref="L79:M79"/>
    <mergeCell ref="L69:M70"/>
    <mergeCell ref="L71:M71"/>
    <mergeCell ref="L72:M72"/>
    <mergeCell ref="L73:M73"/>
    <mergeCell ref="L74:M74"/>
    <mergeCell ref="E59:G59"/>
    <mergeCell ref="E57:G57"/>
    <mergeCell ref="V46:W46"/>
    <mergeCell ref="V47:W47"/>
    <mergeCell ref="V48:W48"/>
    <mergeCell ref="V49:W49"/>
    <mergeCell ref="B29:D29"/>
    <mergeCell ref="V30:W30"/>
    <mergeCell ref="V33:W33"/>
    <mergeCell ref="V34:W34"/>
    <mergeCell ref="K69:K70"/>
    <mergeCell ref="B62:F64"/>
    <mergeCell ref="F32:J32"/>
    <mergeCell ref="F31:J31"/>
    <mergeCell ref="N57:P57"/>
    <mergeCell ref="E60:G60"/>
    <mergeCell ref="V40:W40"/>
    <mergeCell ref="V41:W41"/>
    <mergeCell ref="V42:W42"/>
    <mergeCell ref="V43:W43"/>
    <mergeCell ref="V44:W44"/>
    <mergeCell ref="V53:W53"/>
    <mergeCell ref="X29:X30"/>
    <mergeCell ref="Q60:X60"/>
    <mergeCell ref="V35:W35"/>
    <mergeCell ref="V36:W36"/>
    <mergeCell ref="V37:W37"/>
    <mergeCell ref="V38:W38"/>
    <mergeCell ref="V39:W39"/>
    <mergeCell ref="Q59:X59"/>
    <mergeCell ref="Q57:X57"/>
    <mergeCell ref="V50:W50"/>
    <mergeCell ref="V51:W51"/>
    <mergeCell ref="V52:W52"/>
    <mergeCell ref="V54:W54"/>
    <mergeCell ref="M31:W31"/>
    <mergeCell ref="M32:W32"/>
    <mergeCell ref="V45:W45"/>
  </mergeCells>
  <pageMargins left="0.32291666666666669" right="0.17708333333333334" top="0.47916666666666669" bottom="0.59027777777777779" header="0.3" footer="0.3"/>
  <pageSetup paperSize="9" orientation="landscape" r:id="rId1"/>
  <headerFooter differentOddEven="1"/>
  <drawing r:id="rId2"/>
  <legacyDrawing r:id="rId3"/>
</worksheet>
</file>

<file path=xl/worksheets/sheet5.xml><?xml version="1.0" encoding="utf-8"?>
<worksheet xmlns="http://schemas.openxmlformats.org/spreadsheetml/2006/main" xmlns:r="http://schemas.openxmlformats.org/officeDocument/2006/relationships">
  <dimension ref="A1:AN96"/>
  <sheetViews>
    <sheetView view="pageLayout" topLeftCell="A64" zoomScaleNormal="100" zoomScaleSheetLayoutView="40" workbookViewId="0">
      <selection activeCell="F87" sqref="F87"/>
    </sheetView>
  </sheetViews>
  <sheetFormatPr defaultRowHeight="9"/>
  <cols>
    <col min="1" max="1" width="10.28515625" style="1" customWidth="1"/>
    <col min="2" max="2" width="7" style="1" customWidth="1"/>
    <col min="3" max="3" width="6.28515625" style="1" customWidth="1"/>
    <col min="4" max="4" width="5.5703125" style="1" customWidth="1"/>
    <col min="5" max="5" width="6" style="1" customWidth="1"/>
    <col min="6" max="6" width="6.42578125" style="1" customWidth="1"/>
    <col min="7" max="7" width="6.28515625" style="1" customWidth="1"/>
    <col min="8" max="8" width="5.42578125" style="1" customWidth="1"/>
    <col min="9" max="11" width="5.28515625" style="1" customWidth="1"/>
    <col min="12" max="12" width="4.28515625" style="1" customWidth="1"/>
    <col min="13" max="15" width="5.85546875" style="1" customWidth="1"/>
    <col min="16" max="16" width="6" style="1" customWidth="1"/>
    <col min="17" max="19" width="5.85546875" style="1" customWidth="1"/>
    <col min="20" max="20" width="5.28515625" style="1" customWidth="1"/>
    <col min="21" max="21" width="5.85546875" style="1" customWidth="1"/>
    <col min="22" max="23" width="5.140625" style="1" customWidth="1"/>
    <col min="24" max="24" width="5.85546875" style="1" customWidth="1"/>
    <col min="25" max="26" width="9.140625" style="1"/>
    <col min="27" max="27" width="3.85546875" style="1" customWidth="1"/>
    <col min="28" max="28" width="9.140625" style="1"/>
    <col min="29" max="29" width="10.5703125" style="1" bestFit="1" customWidth="1"/>
    <col min="30" max="39" width="9.140625" style="1"/>
    <col min="40" max="41" width="3.28515625" style="1" customWidth="1"/>
    <col min="42" max="16384" width="9.140625" style="1"/>
  </cols>
  <sheetData>
    <row r="1" spans="1:33" ht="15.75" customHeight="1">
      <c r="A1" s="134"/>
      <c r="D1" s="69" t="s">
        <v>75</v>
      </c>
      <c r="G1" s="69" t="s">
        <v>178</v>
      </c>
      <c r="P1" s="108" t="s">
        <v>172</v>
      </c>
      <c r="Q1" s="108"/>
      <c r="R1" s="108"/>
      <c r="S1" s="108"/>
      <c r="T1" s="108" t="s">
        <v>201</v>
      </c>
    </row>
    <row r="2" spans="1:33" ht="3" customHeight="1">
      <c r="A2" s="69"/>
    </row>
    <row r="3" spans="1:33" s="64" customFormat="1" ht="14.25" customHeight="1">
      <c r="A3" s="89" t="s">
        <v>74</v>
      </c>
      <c r="B3" s="66" t="s">
        <v>73</v>
      </c>
      <c r="C3" s="66"/>
      <c r="D3" s="66"/>
      <c r="E3" s="66"/>
      <c r="F3" s="66"/>
      <c r="G3" s="67" t="s">
        <v>71</v>
      </c>
      <c r="H3" s="66"/>
      <c r="I3" s="66"/>
      <c r="J3" s="66"/>
      <c r="K3" s="66"/>
      <c r="L3" s="66"/>
      <c r="M3" s="65"/>
      <c r="N3" s="67" t="s">
        <v>70</v>
      </c>
      <c r="O3" s="66"/>
      <c r="P3" s="66"/>
      <c r="Q3" s="66"/>
      <c r="R3" s="65"/>
      <c r="S3" s="71" t="s">
        <v>69</v>
      </c>
      <c r="T3" s="66"/>
      <c r="U3" s="66"/>
      <c r="V3" s="65"/>
      <c r="W3" s="65" t="s">
        <v>3</v>
      </c>
    </row>
    <row r="4" spans="1:33" ht="21.75" customHeight="1">
      <c r="A4" s="90"/>
      <c r="B4" s="35" t="s">
        <v>63</v>
      </c>
      <c r="C4" s="35" t="s">
        <v>66</v>
      </c>
      <c r="D4" s="35" t="s">
        <v>148</v>
      </c>
      <c r="E4" s="35" t="s">
        <v>61</v>
      </c>
      <c r="F4" s="35" t="s">
        <v>65</v>
      </c>
      <c r="G4" s="36" t="s">
        <v>3</v>
      </c>
      <c r="H4" s="35" t="s">
        <v>60</v>
      </c>
      <c r="I4" s="35" t="s">
        <v>166</v>
      </c>
      <c r="J4" s="35" t="s">
        <v>2</v>
      </c>
      <c r="K4" s="35" t="s">
        <v>58</v>
      </c>
      <c r="L4" s="35" t="s">
        <v>59</v>
      </c>
      <c r="M4" s="62" t="s">
        <v>20</v>
      </c>
      <c r="N4" s="35" t="s">
        <v>2</v>
      </c>
      <c r="O4" s="35" t="s">
        <v>16</v>
      </c>
      <c r="P4" s="35" t="s">
        <v>21</v>
      </c>
      <c r="Q4" s="35" t="s">
        <v>19</v>
      </c>
      <c r="R4" s="34" t="s">
        <v>113</v>
      </c>
      <c r="S4" s="36" t="s">
        <v>3</v>
      </c>
      <c r="T4" s="35" t="s">
        <v>2</v>
      </c>
      <c r="U4" s="35" t="s">
        <v>21</v>
      </c>
      <c r="V4" s="34" t="s">
        <v>58</v>
      </c>
      <c r="W4" s="34" t="s">
        <v>1</v>
      </c>
      <c r="Y4" s="8"/>
      <c r="AA4" s="8"/>
      <c r="AB4" s="8"/>
      <c r="AC4" s="8"/>
      <c r="AD4" s="8"/>
    </row>
    <row r="5" spans="1:33">
      <c r="A5" s="91" t="s">
        <v>107</v>
      </c>
      <c r="B5" s="76" t="s">
        <v>173</v>
      </c>
      <c r="C5" s="76" t="s">
        <v>128</v>
      </c>
      <c r="D5" s="76" t="s">
        <v>147</v>
      </c>
      <c r="E5" s="76" t="s">
        <v>129</v>
      </c>
      <c r="F5" s="76" t="s">
        <v>130</v>
      </c>
      <c r="G5" s="77" t="s">
        <v>131</v>
      </c>
      <c r="H5" s="76" t="s">
        <v>132</v>
      </c>
      <c r="I5" s="76" t="s">
        <v>149</v>
      </c>
      <c r="J5" s="76" t="s">
        <v>150</v>
      </c>
      <c r="K5" s="76" t="s">
        <v>196</v>
      </c>
      <c r="L5" s="76" t="s">
        <v>115</v>
      </c>
      <c r="M5" s="78" t="s">
        <v>133</v>
      </c>
      <c r="N5" s="76" t="s">
        <v>116</v>
      </c>
      <c r="O5" s="76" t="s">
        <v>117</v>
      </c>
      <c r="P5" s="76" t="s">
        <v>118</v>
      </c>
      <c r="Q5" s="76" t="s">
        <v>119</v>
      </c>
      <c r="R5" s="79" t="s">
        <v>114</v>
      </c>
      <c r="S5" s="77" t="s">
        <v>108</v>
      </c>
      <c r="T5" s="76" t="s">
        <v>109</v>
      </c>
      <c r="U5" s="76" t="s">
        <v>110</v>
      </c>
      <c r="V5" s="79" t="s">
        <v>111</v>
      </c>
      <c r="W5" s="79" t="s">
        <v>112</v>
      </c>
    </row>
    <row r="6" spans="1:33" ht="9" customHeight="1">
      <c r="A6" s="18" t="s">
        <v>13</v>
      </c>
      <c r="B6" s="9" t="s">
        <v>122</v>
      </c>
      <c r="C6" s="9" t="s">
        <v>90</v>
      </c>
      <c r="D6" s="9"/>
      <c r="E6" s="9" t="s">
        <v>92</v>
      </c>
      <c r="F6" s="9" t="s">
        <v>94</v>
      </c>
      <c r="G6" s="12" t="s">
        <v>95</v>
      </c>
      <c r="H6" s="9" t="s">
        <v>95</v>
      </c>
      <c r="I6" s="9" t="s">
        <v>95</v>
      </c>
      <c r="J6" s="9" t="s">
        <v>95</v>
      </c>
      <c r="K6" s="9" t="s">
        <v>124</v>
      </c>
      <c r="L6" s="9" t="s">
        <v>95</v>
      </c>
      <c r="M6" s="14" t="s">
        <v>98</v>
      </c>
      <c r="N6" s="9" t="s">
        <v>100</v>
      </c>
      <c r="O6" s="59" t="s">
        <v>101</v>
      </c>
      <c r="P6" s="9" t="s">
        <v>101</v>
      </c>
      <c r="Q6" s="9" t="s">
        <v>103</v>
      </c>
      <c r="R6" s="14" t="s">
        <v>104</v>
      </c>
      <c r="S6" s="12" t="s">
        <v>125</v>
      </c>
      <c r="T6" s="9" t="s">
        <v>125</v>
      </c>
      <c r="U6" s="9" t="s">
        <v>11</v>
      </c>
      <c r="V6" s="14" t="s">
        <v>124</v>
      </c>
      <c r="W6" s="14" t="s">
        <v>96</v>
      </c>
    </row>
    <row r="7" spans="1:33" ht="9" customHeight="1">
      <c r="A7" s="58" t="s">
        <v>55</v>
      </c>
      <c r="B7" s="102">
        <v>0.29548635571738818</v>
      </c>
      <c r="C7" s="100">
        <v>0.36612627142512427</v>
      </c>
      <c r="D7" s="99">
        <v>0.15</v>
      </c>
      <c r="E7" s="98">
        <v>0.05</v>
      </c>
      <c r="F7" s="100">
        <v>0.13838737285748756</v>
      </c>
      <c r="G7" s="81">
        <v>0.12038669973035372</v>
      </c>
      <c r="H7" s="51">
        <v>2.6030882091936342E-2</v>
      </c>
      <c r="I7" s="51">
        <v>0.71228797340459282</v>
      </c>
      <c r="J7" s="51">
        <v>4.1294444773117195E-2</v>
      </c>
      <c r="K7" s="100">
        <v>0.1</v>
      </c>
      <c r="L7" s="100">
        <v>0</v>
      </c>
      <c r="M7" s="104">
        <v>0</v>
      </c>
      <c r="N7" s="100">
        <v>0.48</v>
      </c>
      <c r="O7" s="107">
        <v>0.01</v>
      </c>
      <c r="P7" s="107">
        <v>0.03</v>
      </c>
      <c r="Q7" s="107">
        <v>0.44999999999999996</v>
      </c>
      <c r="R7" s="107">
        <v>0.03</v>
      </c>
      <c r="S7" s="81">
        <v>0.73</v>
      </c>
      <c r="T7" s="51">
        <v>0.13770000000000002</v>
      </c>
      <c r="U7" s="100">
        <v>0</v>
      </c>
      <c r="V7" s="104">
        <v>0.1323</v>
      </c>
      <c r="W7" s="106">
        <v>0.14000000000000001</v>
      </c>
      <c r="Y7" s="144"/>
      <c r="AA7" s="4"/>
      <c r="AB7" s="4"/>
      <c r="AC7" s="4"/>
      <c r="AD7" s="4"/>
      <c r="AF7" s="5"/>
      <c r="AG7" s="5"/>
    </row>
    <row r="8" spans="1:33">
      <c r="A8" s="20" t="s">
        <v>54</v>
      </c>
      <c r="B8" s="102">
        <v>0.18322049251156772</v>
      </c>
      <c r="C8" s="100">
        <v>0.35954540796126666</v>
      </c>
      <c r="D8" s="99">
        <v>0.15</v>
      </c>
      <c r="E8" s="98">
        <v>0.05</v>
      </c>
      <c r="F8" s="100">
        <v>0.25723409952716564</v>
      </c>
      <c r="G8" s="81">
        <v>0.80436937780569751</v>
      </c>
      <c r="H8" s="51">
        <v>1.8503456689711265E-2</v>
      </c>
      <c r="I8" s="51">
        <v>5.2981171197962522E-2</v>
      </c>
      <c r="J8" s="51">
        <v>2.4145994306628712E-2</v>
      </c>
      <c r="K8" s="100">
        <v>0.1</v>
      </c>
      <c r="L8" s="100">
        <v>0</v>
      </c>
      <c r="M8" s="104">
        <v>0</v>
      </c>
      <c r="N8" s="100">
        <v>0.48</v>
      </c>
      <c r="O8" s="107">
        <v>0.01</v>
      </c>
      <c r="P8" s="107">
        <v>0.03</v>
      </c>
      <c r="Q8" s="107">
        <v>0.28000000000000003</v>
      </c>
      <c r="R8" s="107">
        <v>0.2</v>
      </c>
      <c r="S8" s="81">
        <v>0.69</v>
      </c>
      <c r="T8" s="51">
        <v>0.12400000000000003</v>
      </c>
      <c r="U8" s="100">
        <v>0</v>
      </c>
      <c r="V8" s="104">
        <v>0.18600000000000003</v>
      </c>
      <c r="W8" s="106">
        <v>0.14000000000000001</v>
      </c>
      <c r="Y8" s="144"/>
      <c r="AA8" s="4"/>
      <c r="AB8" s="4"/>
      <c r="AC8" s="4"/>
      <c r="AD8" s="4"/>
      <c r="AF8" s="5"/>
      <c r="AG8" s="5"/>
    </row>
    <row r="9" spans="1:33">
      <c r="A9" s="22" t="s">
        <v>53</v>
      </c>
      <c r="B9" s="102">
        <v>0.29492432897130244</v>
      </c>
      <c r="C9" s="100">
        <v>0.38195128684472252</v>
      </c>
      <c r="D9" s="99">
        <v>0.15</v>
      </c>
      <c r="E9" s="98">
        <v>0.05</v>
      </c>
      <c r="F9" s="100">
        <v>0.12312438418397496</v>
      </c>
      <c r="G9" s="81">
        <v>5.7107428647172886E-3</v>
      </c>
      <c r="H9" s="51">
        <v>2.6320882523708147E-2</v>
      </c>
      <c r="I9" s="51">
        <v>0.71933280271298727</v>
      </c>
      <c r="J9" s="51">
        <v>0.1486355718985872</v>
      </c>
      <c r="K9" s="100">
        <v>0.1</v>
      </c>
      <c r="L9" s="100">
        <v>0</v>
      </c>
      <c r="M9" s="104">
        <v>0</v>
      </c>
      <c r="N9" s="100">
        <v>0.48</v>
      </c>
      <c r="O9" s="107">
        <v>0.01</v>
      </c>
      <c r="P9" s="107">
        <v>0.03</v>
      </c>
      <c r="Q9" s="107">
        <v>0.48</v>
      </c>
      <c r="R9" s="107">
        <v>0</v>
      </c>
      <c r="S9" s="81">
        <v>0.5</v>
      </c>
      <c r="T9" s="51">
        <v>0.45</v>
      </c>
      <c r="U9" s="100">
        <v>0</v>
      </c>
      <c r="V9" s="104">
        <v>4.9999999999999989E-2</v>
      </c>
      <c r="W9" s="106">
        <v>0.14000000000000001</v>
      </c>
      <c r="Y9" s="144"/>
      <c r="AA9" s="4"/>
      <c r="AB9" s="4"/>
      <c r="AC9" s="4"/>
      <c r="AD9" s="4"/>
      <c r="AF9" s="5"/>
      <c r="AG9" s="5"/>
    </row>
    <row r="10" spans="1:33">
      <c r="A10" s="22" t="s">
        <v>52</v>
      </c>
      <c r="B10" s="102">
        <v>0.30202393967961422</v>
      </c>
      <c r="C10" s="100">
        <v>0.33528368397783709</v>
      </c>
      <c r="D10" s="99">
        <v>0.15</v>
      </c>
      <c r="E10" s="98">
        <v>0.05</v>
      </c>
      <c r="F10" s="100">
        <v>0.16269237634254874</v>
      </c>
      <c r="G10" s="81">
        <v>4.1331870923873137E-2</v>
      </c>
      <c r="H10" s="51">
        <v>9.8020053554326372E-3</v>
      </c>
      <c r="I10" s="51">
        <v>0.26590578128573156</v>
      </c>
      <c r="J10" s="51">
        <v>0.58296034243496275</v>
      </c>
      <c r="K10" s="100">
        <v>0.1</v>
      </c>
      <c r="L10" s="100">
        <v>0</v>
      </c>
      <c r="M10" s="104">
        <v>0</v>
      </c>
      <c r="N10" s="100">
        <v>0.54</v>
      </c>
      <c r="O10" s="107">
        <v>0.01</v>
      </c>
      <c r="P10" s="107">
        <v>0.03</v>
      </c>
      <c r="Q10" s="107">
        <v>0.41999999999999993</v>
      </c>
      <c r="R10" s="107">
        <v>0</v>
      </c>
      <c r="S10" s="81">
        <v>0.69</v>
      </c>
      <c r="T10" s="51">
        <v>0.15500000000000003</v>
      </c>
      <c r="U10" s="100">
        <v>6.2000000000000013E-2</v>
      </c>
      <c r="V10" s="104">
        <v>9.3000000000000027E-2</v>
      </c>
      <c r="W10" s="106">
        <v>0.14000000000000001</v>
      </c>
      <c r="Y10" s="144"/>
      <c r="AA10" s="4"/>
      <c r="AB10" s="4"/>
      <c r="AC10" s="4"/>
      <c r="AD10" s="4"/>
      <c r="AF10" s="5"/>
      <c r="AG10" s="5"/>
    </row>
    <row r="11" spans="1:33">
      <c r="A11" s="22" t="s">
        <v>51</v>
      </c>
      <c r="B11" s="102">
        <v>0.26029778015817295</v>
      </c>
      <c r="C11" s="100">
        <v>0.3824318868269232</v>
      </c>
      <c r="D11" s="99">
        <v>0.15</v>
      </c>
      <c r="E11" s="98">
        <v>0.05</v>
      </c>
      <c r="F11" s="100">
        <v>0.15727033301490384</v>
      </c>
      <c r="G11" s="81">
        <v>3.9759036144578305E-2</v>
      </c>
      <c r="H11" s="51">
        <v>0.15</v>
      </c>
      <c r="I11" s="51">
        <v>0.23524096385542165</v>
      </c>
      <c r="J11" s="51">
        <v>0.47499999999999998</v>
      </c>
      <c r="K11" s="100">
        <v>0.1</v>
      </c>
      <c r="L11" s="100">
        <v>0</v>
      </c>
      <c r="M11" s="104">
        <v>0</v>
      </c>
      <c r="N11" s="100">
        <v>0.48</v>
      </c>
      <c r="O11" s="107">
        <v>0.01</v>
      </c>
      <c r="P11" s="107">
        <v>0.03</v>
      </c>
      <c r="Q11" s="107">
        <v>0.48</v>
      </c>
      <c r="R11" s="107">
        <v>0</v>
      </c>
      <c r="S11" s="81">
        <v>0.69</v>
      </c>
      <c r="T11" s="51">
        <v>0.13020000000000001</v>
      </c>
      <c r="U11" s="100">
        <v>0</v>
      </c>
      <c r="V11" s="104">
        <v>0.17980000000000004</v>
      </c>
      <c r="W11" s="106">
        <v>0.14000000000000001</v>
      </c>
      <c r="Y11" s="144"/>
      <c r="AA11" s="4"/>
      <c r="AB11" s="4"/>
      <c r="AC11" s="4"/>
      <c r="AD11" s="4"/>
      <c r="AF11" s="5"/>
      <c r="AG11" s="5"/>
    </row>
    <row r="12" spans="1:33">
      <c r="A12" s="22" t="s">
        <v>50</v>
      </c>
      <c r="B12" s="102">
        <v>0.26452770206033677</v>
      </c>
      <c r="C12" s="100">
        <v>0.37765231405611654</v>
      </c>
      <c r="D12" s="99">
        <v>0.15</v>
      </c>
      <c r="E12" s="98">
        <v>0.05</v>
      </c>
      <c r="F12" s="100">
        <v>0.15781998388354659</v>
      </c>
      <c r="G12" s="81">
        <v>0.16995192307692311</v>
      </c>
      <c r="H12" s="51">
        <v>8.3333333333333329E-2</v>
      </c>
      <c r="I12" s="51">
        <v>0.16995192307692311</v>
      </c>
      <c r="J12" s="51">
        <v>0.47676282051282054</v>
      </c>
      <c r="K12" s="100">
        <v>0.1</v>
      </c>
      <c r="L12" s="100">
        <v>0</v>
      </c>
      <c r="M12" s="104">
        <v>0</v>
      </c>
      <c r="N12" s="100">
        <v>0.48</v>
      </c>
      <c r="O12" s="107">
        <v>0.01</v>
      </c>
      <c r="P12" s="107">
        <v>0.03</v>
      </c>
      <c r="Q12" s="107">
        <v>0.48</v>
      </c>
      <c r="R12" s="107">
        <v>0</v>
      </c>
      <c r="S12" s="81">
        <v>0.69</v>
      </c>
      <c r="T12" s="51">
        <v>0.13020000000000001</v>
      </c>
      <c r="U12" s="100">
        <v>0</v>
      </c>
      <c r="V12" s="104">
        <v>0.17980000000000004</v>
      </c>
      <c r="W12" s="106">
        <v>0.14000000000000001</v>
      </c>
      <c r="Y12" s="144"/>
      <c r="AA12" s="4"/>
      <c r="AB12" s="4"/>
      <c r="AC12" s="4"/>
      <c r="AD12" s="4"/>
      <c r="AF12" s="5"/>
      <c r="AG12" s="5"/>
    </row>
    <row r="13" spans="1:33">
      <c r="A13" s="22" t="s">
        <v>49</v>
      </c>
      <c r="B13" s="102">
        <v>0.2603778593028977</v>
      </c>
      <c r="C13" s="100">
        <v>0.38234140191762966</v>
      </c>
      <c r="D13" s="99">
        <v>0.15</v>
      </c>
      <c r="E13" s="98">
        <v>0.05</v>
      </c>
      <c r="F13" s="100">
        <v>0.1572807387794726</v>
      </c>
      <c r="G13" s="81">
        <v>0</v>
      </c>
      <c r="H13" s="51">
        <v>0</v>
      </c>
      <c r="I13" s="51">
        <v>0</v>
      </c>
      <c r="J13" s="51">
        <v>0.9</v>
      </c>
      <c r="K13" s="100">
        <v>0.1</v>
      </c>
      <c r="L13" s="100">
        <v>0</v>
      </c>
      <c r="M13" s="104">
        <v>0</v>
      </c>
      <c r="N13" s="100">
        <v>0.48</v>
      </c>
      <c r="O13" s="107">
        <v>0.01</v>
      </c>
      <c r="P13" s="107">
        <v>0.03</v>
      </c>
      <c r="Q13" s="107">
        <v>0.48</v>
      </c>
      <c r="R13" s="107">
        <v>0</v>
      </c>
      <c r="S13" s="81">
        <v>0.69</v>
      </c>
      <c r="T13" s="51">
        <v>0.13020000000000001</v>
      </c>
      <c r="U13" s="100">
        <v>0</v>
      </c>
      <c r="V13" s="104">
        <v>0.17980000000000004</v>
      </c>
      <c r="W13" s="106">
        <v>0.14000000000000001</v>
      </c>
      <c r="Y13" s="144"/>
      <c r="AA13" s="4"/>
      <c r="AB13" s="4"/>
      <c r="AC13" s="4"/>
      <c r="AD13" s="4"/>
      <c r="AF13" s="5"/>
      <c r="AG13" s="5"/>
    </row>
    <row r="14" spans="1:33">
      <c r="A14" s="22" t="s">
        <v>48</v>
      </c>
      <c r="B14" s="102">
        <v>0.29048509229204011</v>
      </c>
      <c r="C14" s="100">
        <v>0.3483219296135141</v>
      </c>
      <c r="D14" s="99">
        <v>0.15</v>
      </c>
      <c r="E14" s="98">
        <v>0.05</v>
      </c>
      <c r="F14" s="100">
        <v>0.16119297809444588</v>
      </c>
      <c r="G14" s="81">
        <v>-8.2983975876456447E-3</v>
      </c>
      <c r="H14" s="51">
        <v>5.1844616424975582E-3</v>
      </c>
      <c r="I14" s="51">
        <v>-4.9098852393570071E-2</v>
      </c>
      <c r="J14" s="51">
        <v>0.95221278833871814</v>
      </c>
      <c r="K14" s="100">
        <v>0.1</v>
      </c>
      <c r="L14" s="100">
        <v>0</v>
      </c>
      <c r="M14" s="104">
        <v>0</v>
      </c>
      <c r="N14" s="100">
        <v>0.48</v>
      </c>
      <c r="O14" s="107">
        <v>0.01</v>
      </c>
      <c r="P14" s="107">
        <v>0.03</v>
      </c>
      <c r="Q14" s="107">
        <v>0.48</v>
      </c>
      <c r="R14" s="107">
        <v>0</v>
      </c>
      <c r="S14" s="81">
        <v>0.69</v>
      </c>
      <c r="T14" s="51">
        <v>0.13020000000000001</v>
      </c>
      <c r="U14" s="100">
        <v>0</v>
      </c>
      <c r="V14" s="104">
        <v>0.17980000000000004</v>
      </c>
      <c r="W14" s="106">
        <v>0.14000000000000001</v>
      </c>
      <c r="Y14" s="144"/>
      <c r="AA14" s="4"/>
      <c r="AB14" s="4"/>
      <c r="AC14" s="4"/>
      <c r="AD14" s="4"/>
      <c r="AF14" s="5"/>
      <c r="AG14" s="5"/>
    </row>
    <row r="15" spans="1:33">
      <c r="A15" s="22" t="s">
        <v>47</v>
      </c>
      <c r="B15" s="102">
        <v>0.28130663804154632</v>
      </c>
      <c r="C15" s="100">
        <v>0.35869306435983472</v>
      </c>
      <c r="D15" s="99">
        <v>0.15</v>
      </c>
      <c r="E15" s="98">
        <v>0.05</v>
      </c>
      <c r="F15" s="100">
        <v>0.160000297598619</v>
      </c>
      <c r="G15" s="81">
        <v>9.4020391299166228E-2</v>
      </c>
      <c r="H15" s="51">
        <v>6.587615283267457E-3</v>
      </c>
      <c r="I15" s="51">
        <v>0.56223784321993775</v>
      </c>
      <c r="J15" s="51">
        <v>0.23715415019762845</v>
      </c>
      <c r="K15" s="100">
        <v>0.1</v>
      </c>
      <c r="L15" s="100">
        <v>0</v>
      </c>
      <c r="M15" s="104">
        <v>0</v>
      </c>
      <c r="N15" s="100">
        <v>0.48</v>
      </c>
      <c r="O15" s="107">
        <v>0.01</v>
      </c>
      <c r="P15" s="107">
        <v>0.03</v>
      </c>
      <c r="Q15" s="107">
        <v>0.48</v>
      </c>
      <c r="R15" s="107">
        <v>0</v>
      </c>
      <c r="S15" s="81">
        <v>0.69</v>
      </c>
      <c r="T15" s="51">
        <v>0.13020000000000001</v>
      </c>
      <c r="U15" s="100">
        <v>0</v>
      </c>
      <c r="V15" s="104">
        <v>0.17980000000000004</v>
      </c>
      <c r="W15" s="106">
        <v>0.14000000000000001</v>
      </c>
      <c r="Y15" s="144"/>
      <c r="AA15" s="4"/>
      <c r="AB15" s="4"/>
      <c r="AC15" s="4"/>
      <c r="AD15" s="4"/>
      <c r="AF15" s="5"/>
      <c r="AG15" s="5"/>
    </row>
    <row r="16" spans="1:33">
      <c r="A16" s="22" t="s">
        <v>46</v>
      </c>
      <c r="B16" s="102">
        <v>0.28260869565217389</v>
      </c>
      <c r="C16" s="100">
        <v>0.28260869565217389</v>
      </c>
      <c r="D16" s="99">
        <v>0.15</v>
      </c>
      <c r="E16" s="98">
        <v>0.05</v>
      </c>
      <c r="F16" s="100">
        <v>0.23478260869565218</v>
      </c>
      <c r="G16" s="81">
        <v>0.41688564223496782</v>
      </c>
      <c r="H16" s="51">
        <v>2.7905372283447413E-2</v>
      </c>
      <c r="I16" s="51">
        <v>1.2933370493328888E-3</v>
      </c>
      <c r="J16" s="51">
        <v>0.27391564843225186</v>
      </c>
      <c r="K16" s="100">
        <v>0.28000000000000003</v>
      </c>
      <c r="L16" s="100">
        <v>0</v>
      </c>
      <c r="M16" s="104">
        <v>0</v>
      </c>
      <c r="N16" s="100">
        <v>0.42</v>
      </c>
      <c r="O16" s="107">
        <v>0.01</v>
      </c>
      <c r="P16" s="107">
        <v>0.03</v>
      </c>
      <c r="Q16" s="107">
        <v>0.54</v>
      </c>
      <c r="R16" s="107">
        <v>0</v>
      </c>
      <c r="S16" s="81">
        <v>0.69</v>
      </c>
      <c r="T16" s="51">
        <v>0</v>
      </c>
      <c r="U16" s="100">
        <v>0</v>
      </c>
      <c r="V16" s="104">
        <v>0.31000000000000005</v>
      </c>
      <c r="W16" s="106">
        <v>7.0000000000000007E-2</v>
      </c>
      <c r="Y16" s="144"/>
      <c r="AA16" s="4"/>
      <c r="AB16" s="4"/>
      <c r="AC16" s="4"/>
      <c r="AD16" s="4"/>
      <c r="AF16" s="5"/>
      <c r="AG16" s="5"/>
    </row>
    <row r="17" spans="1:40">
      <c r="A17" s="22" t="s">
        <v>45</v>
      </c>
      <c r="B17" s="102">
        <v>0.34308510638297868</v>
      </c>
      <c r="C17" s="100">
        <v>0.22872340425531915</v>
      </c>
      <c r="D17" s="99">
        <v>0.15</v>
      </c>
      <c r="E17" s="98">
        <v>0.05</v>
      </c>
      <c r="F17" s="100">
        <v>0.22819148936170211</v>
      </c>
      <c r="G17" s="81">
        <v>4.0776295444937636E-3</v>
      </c>
      <c r="H17" s="51">
        <v>4.9455652154453808E-4</v>
      </c>
      <c r="I17" s="51">
        <v>0.97456133300571712</v>
      </c>
      <c r="J17" s="51">
        <v>1.5483423405278999E-2</v>
      </c>
      <c r="K17" s="100">
        <v>5.3830575229655486E-3</v>
      </c>
      <c r="L17" s="100">
        <v>0</v>
      </c>
      <c r="M17" s="104">
        <v>0</v>
      </c>
      <c r="N17" s="100">
        <v>0.54</v>
      </c>
      <c r="O17" s="107">
        <v>0.01</v>
      </c>
      <c r="P17" s="107">
        <v>0.03</v>
      </c>
      <c r="Q17" s="107">
        <v>-8.0000000000000071E-2</v>
      </c>
      <c r="R17" s="107">
        <v>0.5</v>
      </c>
      <c r="S17" s="81">
        <v>0.18871441966976316</v>
      </c>
      <c r="T17" s="51">
        <v>0</v>
      </c>
      <c r="U17" s="100">
        <v>0.84144260262744996</v>
      </c>
      <c r="V17" s="104">
        <v>8.1128558033023657E-2</v>
      </c>
      <c r="W17" s="106">
        <v>0.04</v>
      </c>
      <c r="Y17" s="144"/>
      <c r="AA17" s="4"/>
      <c r="AB17" s="4"/>
      <c r="AC17" s="4"/>
      <c r="AD17" s="4"/>
      <c r="AF17" s="5"/>
      <c r="AG17" s="5"/>
    </row>
    <row r="18" spans="1:40">
      <c r="A18" s="22" t="s">
        <v>44</v>
      </c>
      <c r="B18" s="102">
        <v>0.34308510638297868</v>
      </c>
      <c r="C18" s="100">
        <v>0.22872340425531915</v>
      </c>
      <c r="D18" s="99">
        <v>0.15</v>
      </c>
      <c r="E18" s="98">
        <v>0.05</v>
      </c>
      <c r="F18" s="100">
        <v>0.22819148936170211</v>
      </c>
      <c r="G18" s="81">
        <v>4.6490428441203283E-2</v>
      </c>
      <c r="H18" s="51">
        <v>0</v>
      </c>
      <c r="I18" s="51">
        <v>0.94986326344576122</v>
      </c>
      <c r="J18" s="51">
        <v>3.6463081130355514E-3</v>
      </c>
      <c r="K18" s="100">
        <v>0</v>
      </c>
      <c r="L18" s="100">
        <v>0</v>
      </c>
      <c r="M18" s="104">
        <v>0</v>
      </c>
      <c r="N18" s="100">
        <v>0</v>
      </c>
      <c r="O18" s="107">
        <v>0</v>
      </c>
      <c r="P18" s="107">
        <v>0</v>
      </c>
      <c r="Q18" s="107">
        <v>1</v>
      </c>
      <c r="R18" s="107">
        <v>0</v>
      </c>
      <c r="S18" s="81">
        <v>0.23441400426039638</v>
      </c>
      <c r="T18" s="51">
        <v>0.68902739616564324</v>
      </c>
      <c r="U18" s="100">
        <v>0</v>
      </c>
      <c r="V18" s="104">
        <v>7.6558599573960384E-2</v>
      </c>
      <c r="W18" s="106">
        <v>0.04</v>
      </c>
      <c r="Y18" s="144"/>
      <c r="AA18" s="4"/>
      <c r="AB18" s="4"/>
      <c r="AC18" s="4"/>
      <c r="AD18" s="4"/>
      <c r="AF18" s="5"/>
      <c r="AG18" s="5"/>
    </row>
    <row r="19" spans="1:40">
      <c r="A19" s="22" t="s">
        <v>43</v>
      </c>
      <c r="B19" s="102">
        <v>0.29054054054054057</v>
      </c>
      <c r="C19" s="100">
        <v>0.29054054054054057</v>
      </c>
      <c r="D19" s="99">
        <v>0.15</v>
      </c>
      <c r="E19" s="98">
        <v>0.05</v>
      </c>
      <c r="F19" s="100">
        <v>0.2189189189189189</v>
      </c>
      <c r="G19" s="81">
        <v>0.12442248756770685</v>
      </c>
      <c r="H19" s="51">
        <v>4.2913225937457694E-2</v>
      </c>
      <c r="I19" s="51">
        <v>0.73616638477559881</v>
      </c>
      <c r="J19" s="51">
        <v>6.4979017192364963E-3</v>
      </c>
      <c r="K19" s="100">
        <v>0.09</v>
      </c>
      <c r="L19" s="100">
        <v>0</v>
      </c>
      <c r="M19" s="104">
        <v>0</v>
      </c>
      <c r="N19" s="100">
        <v>0.42</v>
      </c>
      <c r="O19" s="107">
        <v>0</v>
      </c>
      <c r="P19" s="107">
        <v>0</v>
      </c>
      <c r="Q19" s="107">
        <v>0.58000000000000007</v>
      </c>
      <c r="R19" s="107">
        <v>0</v>
      </c>
      <c r="S19" s="81">
        <v>0.9</v>
      </c>
      <c r="T19" s="51">
        <v>0</v>
      </c>
      <c r="U19" s="100">
        <v>0</v>
      </c>
      <c r="V19" s="104">
        <v>9.9999999999999978E-2</v>
      </c>
      <c r="W19" s="106">
        <v>0.04</v>
      </c>
      <c r="Y19" s="144"/>
      <c r="AA19" s="4"/>
      <c r="AB19" s="4"/>
      <c r="AC19" s="4"/>
      <c r="AD19" s="4"/>
      <c r="AF19" s="5"/>
      <c r="AG19" s="5"/>
    </row>
    <row r="20" spans="1:40">
      <c r="A20" s="22" t="s">
        <v>42</v>
      </c>
      <c r="B20" s="102">
        <v>0.17199999999999999</v>
      </c>
      <c r="C20" s="100">
        <v>0.43</v>
      </c>
      <c r="D20" s="99">
        <v>0.15</v>
      </c>
      <c r="E20" s="98">
        <v>0.05</v>
      </c>
      <c r="F20" s="100">
        <v>0.19800000000000001</v>
      </c>
      <c r="G20" s="81">
        <v>0.90999999999999992</v>
      </c>
      <c r="H20" s="51">
        <v>0</v>
      </c>
      <c r="I20" s="51">
        <v>0</v>
      </c>
      <c r="J20" s="51">
        <v>0</v>
      </c>
      <c r="K20" s="100">
        <v>0.09</v>
      </c>
      <c r="L20" s="100">
        <v>0</v>
      </c>
      <c r="M20" s="104">
        <v>0</v>
      </c>
      <c r="N20" s="100">
        <v>0.42</v>
      </c>
      <c r="O20" s="107">
        <v>0</v>
      </c>
      <c r="P20" s="107">
        <v>0</v>
      </c>
      <c r="Q20" s="107">
        <v>0.58000000000000007</v>
      </c>
      <c r="R20" s="107">
        <v>0</v>
      </c>
      <c r="S20" s="81">
        <v>0.9</v>
      </c>
      <c r="T20" s="51">
        <v>4.8999999999999988E-2</v>
      </c>
      <c r="U20" s="100">
        <v>0</v>
      </c>
      <c r="V20" s="104">
        <v>5.099999999999999E-2</v>
      </c>
      <c r="W20" s="106">
        <v>0.04</v>
      </c>
      <c r="Y20" s="144"/>
      <c r="AA20" s="4"/>
      <c r="AB20" s="4"/>
      <c r="AC20" s="4"/>
      <c r="AD20" s="4"/>
      <c r="AF20" s="5"/>
      <c r="AG20" s="5"/>
    </row>
    <row r="21" spans="1:40">
      <c r="A21" s="22" t="s">
        <v>41</v>
      </c>
      <c r="B21" s="102">
        <v>0.21254238812031651</v>
      </c>
      <c r="C21" s="100">
        <v>0.38230307279962755</v>
      </c>
      <c r="D21" s="99">
        <v>0.15</v>
      </c>
      <c r="E21" s="98">
        <v>0.05</v>
      </c>
      <c r="F21" s="100">
        <v>0.20515453908005588</v>
      </c>
      <c r="G21" s="81">
        <v>0.2361248823084334</v>
      </c>
      <c r="H21" s="51">
        <v>2.4958963376852085E-2</v>
      </c>
      <c r="I21" s="51">
        <v>0.64959119642406637</v>
      </c>
      <c r="J21" s="51">
        <v>2.6367036381810694E-2</v>
      </c>
      <c r="K21" s="100">
        <v>6.4919743384899906E-2</v>
      </c>
      <c r="L21" s="100">
        <v>0</v>
      </c>
      <c r="M21" s="104">
        <v>0</v>
      </c>
      <c r="N21" s="100">
        <v>0.42</v>
      </c>
      <c r="O21" s="107">
        <v>0</v>
      </c>
      <c r="P21" s="107">
        <v>0</v>
      </c>
      <c r="Q21" s="107">
        <v>0.58000000000000007</v>
      </c>
      <c r="R21" s="107">
        <v>0</v>
      </c>
      <c r="S21" s="81">
        <v>0.61390707335375883</v>
      </c>
      <c r="T21" s="51">
        <v>0.34748363398161708</v>
      </c>
      <c r="U21" s="100">
        <v>0</v>
      </c>
      <c r="V21" s="104">
        <v>3.8609292664624095E-2</v>
      </c>
      <c r="W21" s="106">
        <v>0.04</v>
      </c>
      <c r="Y21" s="144"/>
      <c r="AA21" s="4"/>
      <c r="AB21" s="4"/>
      <c r="AC21" s="4"/>
      <c r="AD21" s="4"/>
      <c r="AF21" s="5"/>
      <c r="AG21" s="5"/>
    </row>
    <row r="22" spans="1:40">
      <c r="A22" s="22" t="s">
        <v>40</v>
      </c>
      <c r="B22" s="102">
        <v>0.3009100501187022</v>
      </c>
      <c r="C22" s="100">
        <v>0.3677789501450805</v>
      </c>
      <c r="D22" s="99">
        <v>0.15</v>
      </c>
      <c r="E22" s="98">
        <v>0.05</v>
      </c>
      <c r="F22" s="100">
        <v>0.13131099973621735</v>
      </c>
      <c r="G22" s="81">
        <v>8.6154874198414669E-3</v>
      </c>
      <c r="H22" s="51">
        <v>2.8284942693594863E-2</v>
      </c>
      <c r="I22" s="51">
        <v>0.85354949300423888</v>
      </c>
      <c r="J22" s="51">
        <v>1.9550076882324817E-2</v>
      </c>
      <c r="K22" s="100">
        <v>0.09</v>
      </c>
      <c r="L22" s="100">
        <v>0</v>
      </c>
      <c r="M22" s="104">
        <v>0</v>
      </c>
      <c r="N22" s="100">
        <v>0.48</v>
      </c>
      <c r="O22" s="107">
        <v>0</v>
      </c>
      <c r="P22" s="107">
        <v>0</v>
      </c>
      <c r="Q22" s="107">
        <v>0.52</v>
      </c>
      <c r="R22" s="107">
        <v>0</v>
      </c>
      <c r="S22" s="81">
        <v>0.20202116921407398</v>
      </c>
      <c r="T22" s="51">
        <v>0.79797883078592602</v>
      </c>
      <c r="U22" s="100">
        <v>0</v>
      </c>
      <c r="V22" s="104">
        <v>0</v>
      </c>
      <c r="W22" s="106">
        <v>0.04</v>
      </c>
      <c r="Y22" s="144"/>
      <c r="AA22" s="4"/>
      <c r="AB22" s="4"/>
      <c r="AC22" s="4"/>
      <c r="AD22" s="4"/>
      <c r="AF22" s="5"/>
      <c r="AG22" s="5"/>
    </row>
    <row r="23" spans="1:40">
      <c r="A23" s="22" t="s">
        <v>39</v>
      </c>
      <c r="B23" s="102">
        <v>0.44329896907216498</v>
      </c>
      <c r="C23" s="100">
        <v>0.11082474226804122</v>
      </c>
      <c r="D23" s="99">
        <v>0.15</v>
      </c>
      <c r="E23" s="98">
        <v>0.05</v>
      </c>
      <c r="F23" s="100">
        <v>0.2458762886597938</v>
      </c>
      <c r="G23" s="81">
        <v>9.8029769247827844E-2</v>
      </c>
      <c r="H23" s="51">
        <v>9.3684558580403392E-4</v>
      </c>
      <c r="I23" s="51">
        <v>0.58000946804964804</v>
      </c>
      <c r="J23" s="51">
        <v>2.1023917116719939E-2</v>
      </c>
      <c r="K23" s="100">
        <v>0.30000000000000004</v>
      </c>
      <c r="L23" s="100">
        <v>0</v>
      </c>
      <c r="M23" s="104">
        <v>0</v>
      </c>
      <c r="N23" s="100">
        <v>0.42</v>
      </c>
      <c r="O23" s="107">
        <v>0</v>
      </c>
      <c r="P23" s="107">
        <v>0</v>
      </c>
      <c r="Q23" s="107">
        <v>0.58000000000000007</v>
      </c>
      <c r="R23" s="107">
        <v>0</v>
      </c>
      <c r="S23" s="81">
        <v>0.9</v>
      </c>
      <c r="T23" s="51">
        <v>0</v>
      </c>
      <c r="U23" s="100">
        <v>0</v>
      </c>
      <c r="V23" s="104">
        <v>9.9999999999999978E-2</v>
      </c>
      <c r="W23" s="106">
        <v>0.22</v>
      </c>
      <c r="Y23" s="144"/>
      <c r="AA23" s="4"/>
      <c r="AB23" s="4"/>
      <c r="AC23" s="4"/>
      <c r="AD23" s="4"/>
      <c r="AF23" s="5"/>
      <c r="AG23" s="5"/>
    </row>
    <row r="24" spans="1:40">
      <c r="A24" s="22" t="s">
        <v>38</v>
      </c>
      <c r="B24" s="102">
        <v>0.17199999999999999</v>
      </c>
      <c r="C24" s="100">
        <v>0.43</v>
      </c>
      <c r="D24" s="99">
        <v>0.15</v>
      </c>
      <c r="E24" s="98">
        <v>0.05</v>
      </c>
      <c r="F24" s="100">
        <v>0.19800000000000001</v>
      </c>
      <c r="G24" s="81">
        <v>0.51533578417927062</v>
      </c>
      <c r="H24" s="51">
        <v>0</v>
      </c>
      <c r="I24" s="51">
        <v>0.17246084363088737</v>
      </c>
      <c r="J24" s="51">
        <v>1.2203372189841799E-2</v>
      </c>
      <c r="K24" s="100">
        <v>0.30000000000000004</v>
      </c>
      <c r="L24" s="100">
        <v>0</v>
      </c>
      <c r="M24" s="104">
        <v>0</v>
      </c>
      <c r="N24" s="100">
        <v>0</v>
      </c>
      <c r="O24" s="107">
        <v>0</v>
      </c>
      <c r="P24" s="107">
        <v>0</v>
      </c>
      <c r="Q24" s="107">
        <v>1</v>
      </c>
      <c r="R24" s="107">
        <v>0</v>
      </c>
      <c r="S24" s="81">
        <v>0.9</v>
      </c>
      <c r="T24" s="51">
        <v>0</v>
      </c>
      <c r="U24" s="100">
        <v>0</v>
      </c>
      <c r="V24" s="104">
        <v>9.9999999999999978E-2</v>
      </c>
      <c r="W24" s="106">
        <v>0.22</v>
      </c>
      <c r="Y24" s="144"/>
      <c r="AA24" s="4"/>
      <c r="AB24" s="4"/>
      <c r="AC24" s="4"/>
      <c r="AD24" s="4"/>
      <c r="AF24" s="5"/>
      <c r="AG24" s="5"/>
    </row>
    <row r="25" spans="1:40">
      <c r="A25" s="22" t="s">
        <v>37</v>
      </c>
      <c r="B25" s="102">
        <v>0.19535073409461662</v>
      </c>
      <c r="C25" s="100">
        <v>0.45581837955410542</v>
      </c>
      <c r="D25" s="99">
        <v>0.15</v>
      </c>
      <c r="E25" s="98">
        <v>0.05</v>
      </c>
      <c r="F25" s="100">
        <v>0.14883088635127789</v>
      </c>
      <c r="G25" s="81">
        <v>0</v>
      </c>
      <c r="H25" s="51">
        <v>2.6030882091936342E-2</v>
      </c>
      <c r="I25" s="51">
        <v>0</v>
      </c>
      <c r="J25" s="51">
        <v>0</v>
      </c>
      <c r="K25" s="100">
        <v>0.1</v>
      </c>
      <c r="L25" s="100">
        <v>0.87396911790806364</v>
      </c>
      <c r="M25" s="104">
        <v>0</v>
      </c>
      <c r="N25" s="100">
        <v>0</v>
      </c>
      <c r="O25" s="107">
        <v>0</v>
      </c>
      <c r="P25" s="107">
        <v>0</v>
      </c>
      <c r="Q25" s="107">
        <v>1</v>
      </c>
      <c r="R25" s="107">
        <v>0</v>
      </c>
      <c r="S25" s="81">
        <v>0.9</v>
      </c>
      <c r="T25" s="51">
        <v>0</v>
      </c>
      <c r="U25" s="100">
        <v>0</v>
      </c>
      <c r="V25" s="104">
        <v>9.9999999999999978E-2</v>
      </c>
      <c r="W25" s="104">
        <v>0</v>
      </c>
      <c r="Y25" s="144"/>
      <c r="AA25" s="4"/>
      <c r="AB25" s="4"/>
      <c r="AC25" s="4"/>
      <c r="AD25" s="4"/>
      <c r="AF25" s="5"/>
      <c r="AG25" s="5"/>
    </row>
    <row r="26" spans="1:40">
      <c r="A26" s="22" t="s">
        <v>36</v>
      </c>
      <c r="B26" s="102">
        <v>0.39127516778523491</v>
      </c>
      <c r="C26" s="100">
        <v>0</v>
      </c>
      <c r="D26" s="99">
        <v>0.4</v>
      </c>
      <c r="E26" s="98">
        <v>0.20872483221476512</v>
      </c>
      <c r="F26" s="100">
        <v>0</v>
      </c>
      <c r="G26" s="81">
        <v>0</v>
      </c>
      <c r="H26" s="51">
        <v>0</v>
      </c>
      <c r="I26" s="51">
        <v>0</v>
      </c>
      <c r="J26" s="51">
        <v>1</v>
      </c>
      <c r="K26" s="100">
        <v>0</v>
      </c>
      <c r="L26" s="100">
        <v>0</v>
      </c>
      <c r="M26" s="104">
        <v>0</v>
      </c>
      <c r="N26" s="100" t="s">
        <v>106</v>
      </c>
      <c r="O26" s="107" t="s">
        <v>106</v>
      </c>
      <c r="P26" s="107" t="s">
        <v>106</v>
      </c>
      <c r="Q26" s="107" t="s">
        <v>106</v>
      </c>
      <c r="R26" s="107" t="s">
        <v>106</v>
      </c>
      <c r="S26" s="81" t="s">
        <v>106</v>
      </c>
      <c r="T26" s="51" t="s">
        <v>106</v>
      </c>
      <c r="U26" s="100" t="s">
        <v>106</v>
      </c>
      <c r="V26" s="104" t="s">
        <v>106</v>
      </c>
      <c r="W26" s="104" t="s">
        <v>106</v>
      </c>
      <c r="Y26" s="144"/>
      <c r="AA26" s="4"/>
      <c r="AB26" s="4"/>
      <c r="AC26" s="4"/>
      <c r="AD26" s="4"/>
    </row>
    <row r="27" spans="1:40">
      <c r="A27" s="12" t="s">
        <v>186</v>
      </c>
      <c r="B27" s="103">
        <f>B7</f>
        <v>0.29548635571738818</v>
      </c>
      <c r="C27" s="101">
        <f t="shared" ref="C27:W27" si="0">C7</f>
        <v>0.36612627142512427</v>
      </c>
      <c r="D27" s="101">
        <f t="shared" si="0"/>
        <v>0.15</v>
      </c>
      <c r="E27" s="101">
        <f t="shared" si="0"/>
        <v>0.05</v>
      </c>
      <c r="F27" s="105">
        <f t="shared" si="0"/>
        <v>0.13838737285748756</v>
      </c>
      <c r="G27" s="101">
        <f t="shared" si="0"/>
        <v>0.12038669973035372</v>
      </c>
      <c r="H27" s="101">
        <f t="shared" si="0"/>
        <v>2.6030882091936342E-2</v>
      </c>
      <c r="I27" s="101">
        <f t="shared" si="0"/>
        <v>0.71228797340459282</v>
      </c>
      <c r="J27" s="101">
        <f t="shared" si="0"/>
        <v>4.1294444773117195E-2</v>
      </c>
      <c r="K27" s="101">
        <f t="shared" si="0"/>
        <v>0.1</v>
      </c>
      <c r="L27" s="101">
        <f t="shared" si="0"/>
        <v>0</v>
      </c>
      <c r="M27" s="101">
        <f t="shared" si="0"/>
        <v>0</v>
      </c>
      <c r="N27" s="103">
        <f t="shared" si="0"/>
        <v>0.48</v>
      </c>
      <c r="O27" s="101">
        <f t="shared" si="0"/>
        <v>0.01</v>
      </c>
      <c r="P27" s="101">
        <f t="shared" si="0"/>
        <v>0.03</v>
      </c>
      <c r="Q27" s="101">
        <f t="shared" si="0"/>
        <v>0.44999999999999996</v>
      </c>
      <c r="R27" s="105">
        <f t="shared" si="0"/>
        <v>0.03</v>
      </c>
      <c r="S27" s="101">
        <f t="shared" si="0"/>
        <v>0.73</v>
      </c>
      <c r="T27" s="101">
        <f t="shared" si="0"/>
        <v>0.13770000000000002</v>
      </c>
      <c r="U27" s="101">
        <f t="shared" si="0"/>
        <v>0</v>
      </c>
      <c r="V27" s="101">
        <f t="shared" si="0"/>
        <v>0.1323</v>
      </c>
      <c r="W27" s="155">
        <f t="shared" si="0"/>
        <v>0.14000000000000001</v>
      </c>
      <c r="Y27" s="144"/>
      <c r="AA27" s="4"/>
      <c r="AB27" s="4"/>
      <c r="AC27" s="4"/>
      <c r="AD27" s="4"/>
    </row>
    <row r="28" spans="1:40">
      <c r="H28" s="4"/>
      <c r="I28" s="7"/>
      <c r="J28" s="7"/>
      <c r="AC28" s="3"/>
      <c r="AJ28" s="4"/>
      <c r="AK28" s="4"/>
    </row>
    <row r="29" spans="1:40" ht="15" customHeight="1">
      <c r="A29" s="11"/>
      <c r="B29" s="249" t="s">
        <v>89</v>
      </c>
      <c r="C29" s="250"/>
      <c r="D29" s="251"/>
      <c r="F29" s="67" t="s">
        <v>72</v>
      </c>
      <c r="G29" s="66"/>
      <c r="H29" s="66"/>
      <c r="I29" s="66"/>
      <c r="J29" s="66"/>
      <c r="K29" s="65"/>
      <c r="M29" s="67" t="s">
        <v>30</v>
      </c>
      <c r="N29" s="66"/>
      <c r="O29" s="66"/>
      <c r="P29" s="66"/>
      <c r="Q29" s="66"/>
      <c r="R29" s="66"/>
      <c r="S29" s="66"/>
      <c r="T29" s="66"/>
      <c r="U29" s="66"/>
      <c r="V29" s="66"/>
      <c r="W29" s="65"/>
      <c r="X29" s="240"/>
      <c r="AA29" s="4"/>
      <c r="AF29" s="3"/>
      <c r="AM29" s="4"/>
      <c r="AN29" s="4"/>
    </row>
    <row r="30" spans="1:40" ht="30.75" customHeight="1">
      <c r="A30" s="22"/>
      <c r="B30" s="36" t="s">
        <v>68</v>
      </c>
      <c r="C30" s="37" t="s">
        <v>67</v>
      </c>
      <c r="D30" s="37" t="s">
        <v>193</v>
      </c>
      <c r="F30" s="70" t="s">
        <v>64</v>
      </c>
      <c r="G30" s="35" t="s">
        <v>63</v>
      </c>
      <c r="H30" s="35" t="s">
        <v>181</v>
      </c>
      <c r="I30" s="35" t="s">
        <v>182</v>
      </c>
      <c r="J30" s="35" t="s">
        <v>61</v>
      </c>
      <c r="K30" s="34" t="s">
        <v>62</v>
      </c>
      <c r="M30" s="36" t="s">
        <v>3</v>
      </c>
      <c r="N30" s="35" t="s">
        <v>202</v>
      </c>
      <c r="O30" s="35" t="s">
        <v>2</v>
      </c>
      <c r="P30" s="35" t="s">
        <v>65</v>
      </c>
      <c r="Q30" s="35" t="s">
        <v>19</v>
      </c>
      <c r="R30" s="35" t="s">
        <v>16</v>
      </c>
      <c r="S30" s="35" t="s">
        <v>21</v>
      </c>
      <c r="T30" s="35" t="s">
        <v>205</v>
      </c>
      <c r="U30" s="35" t="s">
        <v>203</v>
      </c>
      <c r="V30" s="267" t="s">
        <v>0</v>
      </c>
      <c r="W30" s="268"/>
      <c r="X30" s="240"/>
      <c r="Y30" s="8"/>
      <c r="AA30" s="4"/>
      <c r="AF30" s="3"/>
      <c r="AM30" s="4"/>
      <c r="AN30" s="4"/>
    </row>
    <row r="31" spans="1:40">
      <c r="A31" s="30" t="s">
        <v>13</v>
      </c>
      <c r="B31" s="30" t="s">
        <v>95</v>
      </c>
      <c r="C31" s="29" t="s">
        <v>121</v>
      </c>
      <c r="D31" s="138" t="s">
        <v>95</v>
      </c>
      <c r="F31" s="252" t="s">
        <v>10</v>
      </c>
      <c r="G31" s="253"/>
      <c r="H31" s="253"/>
      <c r="I31" s="253"/>
      <c r="J31" s="253"/>
      <c r="K31" s="172"/>
      <c r="M31" s="252" t="s">
        <v>10</v>
      </c>
      <c r="N31" s="253"/>
      <c r="O31" s="253"/>
      <c r="P31" s="253"/>
      <c r="Q31" s="253"/>
      <c r="R31" s="253"/>
      <c r="S31" s="253"/>
      <c r="T31" s="253"/>
      <c r="U31" s="253"/>
      <c r="V31" s="253"/>
      <c r="W31" s="254"/>
      <c r="AA31" s="4"/>
      <c r="AF31" s="3"/>
      <c r="AM31" s="4"/>
      <c r="AN31" s="4"/>
    </row>
    <row r="32" spans="1:40">
      <c r="A32" s="12" t="s">
        <v>9</v>
      </c>
      <c r="B32" s="61" t="s">
        <v>198</v>
      </c>
      <c r="C32" s="60" t="s">
        <v>56</v>
      </c>
      <c r="D32" s="61" t="s">
        <v>198</v>
      </c>
      <c r="F32" s="255" t="s">
        <v>198</v>
      </c>
      <c r="G32" s="256"/>
      <c r="H32" s="256"/>
      <c r="I32" s="256"/>
      <c r="J32" s="256"/>
      <c r="K32" s="154"/>
      <c r="M32" s="255" t="s">
        <v>198</v>
      </c>
      <c r="N32" s="256"/>
      <c r="O32" s="256"/>
      <c r="P32" s="256"/>
      <c r="Q32" s="256"/>
      <c r="R32" s="256"/>
      <c r="S32" s="256"/>
      <c r="T32" s="256"/>
      <c r="U32" s="256"/>
      <c r="V32" s="256"/>
      <c r="W32" s="257"/>
      <c r="X32" s="74"/>
      <c r="AA32" s="4"/>
      <c r="AF32" s="3"/>
      <c r="AM32" s="4"/>
      <c r="AN32" s="4"/>
    </row>
    <row r="33" spans="1:40" ht="11.25" customHeight="1">
      <c r="A33" s="58" t="s">
        <v>55</v>
      </c>
      <c r="B33" s="55">
        <v>22.591000000000001</v>
      </c>
      <c r="C33" s="55">
        <v>2.746416671109372</v>
      </c>
      <c r="D33" s="174">
        <v>-4.4803924999999998</v>
      </c>
      <c r="E33" s="175"/>
      <c r="F33" s="176">
        <f t="shared" ref="F33:F52" si="1">G33/B7</f>
        <v>30.543219087353982</v>
      </c>
      <c r="G33" s="85">
        <f>$B33*Cover!$C16*Cover!$D16</f>
        <v>9.0251044999999994</v>
      </c>
      <c r="H33" s="177">
        <f t="shared" ref="H33:H52" si="2">$F33*C7</f>
        <v>11.1826749217736</v>
      </c>
      <c r="I33" s="177">
        <f t="shared" ref="I33:I52" si="3">$F33*D7</f>
        <v>4.5814828631030968</v>
      </c>
      <c r="J33" s="177">
        <f t="shared" ref="J33:K52" si="4">$F33*E7</f>
        <v>1.5271609543676992</v>
      </c>
      <c r="K33" s="178">
        <f>$F33*F7</f>
        <v>4.2267958481095862</v>
      </c>
      <c r="L33" s="174"/>
      <c r="M33" s="179">
        <f t="shared" ref="M33:M51" si="5">(G33-D33)*(G7+I7*S7)*(1-W7)</f>
        <v>7.4375710809775901</v>
      </c>
      <c r="N33" s="162">
        <f t="shared" ref="N33:N51" si="6">H33*N7+(G33-D33)*(I7*T7)</f>
        <v>6.6923308476622916</v>
      </c>
      <c r="O33" s="174">
        <f t="shared" ref="O33:O51" si="7">(G33-D33)*(J7)</f>
        <v>0.55770199999999992</v>
      </c>
      <c r="P33" s="162">
        <f t="shared" ref="P33:P51" si="8">(G33-D33)*(K7+I7*V7+(G7+I7*S7)*W7)+K33+H33*R7</f>
        <v>8.3962931295742411</v>
      </c>
      <c r="Q33" s="163">
        <f t="shared" ref="Q33:Q51" si="9">H33*Q7+I33</f>
        <v>9.6136865779012162</v>
      </c>
      <c r="R33" s="163">
        <f t="shared" ref="R33:R51" si="10">H33*O7+(G33-D33)*L7</f>
        <v>0.111826749217736</v>
      </c>
      <c r="S33" s="162">
        <f t="shared" ref="S33:S51" si="11">H33*P7+(G33-D33)*I7*U7+(G33-D33)*M7</f>
        <v>0.335480247653208</v>
      </c>
      <c r="T33" s="174">
        <f t="shared" ref="T33:T52" si="12">(G33-D33)*H7</f>
        <v>0.35155999999999993</v>
      </c>
      <c r="U33" s="163">
        <f>J33</f>
        <v>1.5271609543676992</v>
      </c>
      <c r="V33" s="241">
        <f t="shared" ref="V33:V53" si="13">SUM(M33:U33)+D33</f>
        <v>30.543219087353982</v>
      </c>
      <c r="W33" s="242"/>
      <c r="X33" s="6"/>
      <c r="Y33" s="4"/>
      <c r="AA33" s="4"/>
      <c r="AF33" s="3"/>
      <c r="AM33" s="4"/>
      <c r="AN33" s="4"/>
    </row>
    <row r="34" spans="1:40">
      <c r="A34" s="20" t="s">
        <v>54</v>
      </c>
      <c r="B34" s="55">
        <v>18.849</v>
      </c>
      <c r="C34" s="55">
        <v>4.646400597842927</v>
      </c>
      <c r="D34" s="174">
        <v>-0.3476351999999997</v>
      </c>
      <c r="E34" s="175"/>
      <c r="F34" s="176">
        <f t="shared" si="1"/>
        <v>43.454842255144172</v>
      </c>
      <c r="G34" s="85">
        <f>$B34*Cover!$C17*Cover!$D17</f>
        <v>7.9618175999999989</v>
      </c>
      <c r="H34" s="177">
        <f t="shared" si="2"/>
        <v>15.623988986518301</v>
      </c>
      <c r="I34" s="177">
        <f t="shared" si="3"/>
        <v>6.5182263382716252</v>
      </c>
      <c r="J34" s="177">
        <f t="shared" si="4"/>
        <v>2.1727421127572089</v>
      </c>
      <c r="K34" s="178">
        <f t="shared" si="4"/>
        <v>11.178067217597039</v>
      </c>
      <c r="L34" s="174"/>
      <c r="M34" s="179">
        <f t="shared" si="5"/>
        <v>6.0093687764739059</v>
      </c>
      <c r="N34" s="162">
        <f t="shared" si="6"/>
        <v>7.5541050366571998</v>
      </c>
      <c r="O34" s="174">
        <f t="shared" si="7"/>
        <v>0.20063999999999999</v>
      </c>
      <c r="P34" s="162">
        <f t="shared" si="8"/>
        <v>16.193965115298376</v>
      </c>
      <c r="Q34" s="163">
        <f t="shared" si="9"/>
        <v>10.89294325449675</v>
      </c>
      <c r="R34" s="163">
        <f t="shared" si="10"/>
        <v>0.156239889865183</v>
      </c>
      <c r="S34" s="162">
        <f t="shared" si="11"/>
        <v>0.468719669595549</v>
      </c>
      <c r="T34" s="174">
        <f t="shared" si="12"/>
        <v>0.15375359999999999</v>
      </c>
      <c r="U34" s="163">
        <f t="shared" ref="U34:U52" si="14">J34</f>
        <v>2.1727421127572089</v>
      </c>
      <c r="V34" s="241">
        <f t="shared" si="13"/>
        <v>43.454842255144172</v>
      </c>
      <c r="W34" s="242"/>
      <c r="X34" s="6"/>
      <c r="Y34" s="4"/>
      <c r="AA34" s="4"/>
      <c r="AF34" s="3"/>
      <c r="AM34" s="4"/>
      <c r="AN34" s="4"/>
    </row>
    <row r="35" spans="1:40">
      <c r="A35" s="22" t="s">
        <v>53</v>
      </c>
      <c r="B35" s="55">
        <v>2.93</v>
      </c>
      <c r="C35" s="55">
        <v>2.3535665470594598</v>
      </c>
      <c r="D35" s="174">
        <v>-0.89368150000000013</v>
      </c>
      <c r="E35" s="175"/>
      <c r="F35" s="176">
        <f t="shared" si="1"/>
        <v>3.9689333331123677</v>
      </c>
      <c r="G35" s="85">
        <f>$B35*Cover!$C18*Cover!$D18</f>
        <v>1.1705349999999999</v>
      </c>
      <c r="H35" s="177">
        <f t="shared" si="2"/>
        <v>1.5159391939831826</v>
      </c>
      <c r="I35" s="177">
        <f t="shared" si="3"/>
        <v>0.59533999996685516</v>
      </c>
      <c r="J35" s="177">
        <f t="shared" si="4"/>
        <v>0.19844666665561839</v>
      </c>
      <c r="K35" s="178">
        <f t="shared" si="4"/>
        <v>0.48867247250671142</v>
      </c>
      <c r="L35" s="174"/>
      <c r="M35" s="179">
        <f t="shared" si="5"/>
        <v>0.64862707564890076</v>
      </c>
      <c r="N35" s="162">
        <f t="shared" si="6"/>
        <v>1.3958372012700546</v>
      </c>
      <c r="O35" s="174">
        <f t="shared" si="7"/>
        <v>0.30681600000000003</v>
      </c>
      <c r="P35" s="162">
        <f t="shared" si="8"/>
        <v>0.8749275086996835</v>
      </c>
      <c r="Q35" s="163">
        <f t="shared" si="9"/>
        <v>1.3229908130787829</v>
      </c>
      <c r="R35" s="163">
        <f t="shared" si="10"/>
        <v>1.5159391939831826E-2</v>
      </c>
      <c r="S35" s="162">
        <f t="shared" si="11"/>
        <v>4.5478175819495474E-2</v>
      </c>
      <c r="T35" s="174">
        <f t="shared" si="12"/>
        <v>5.4331999999999998E-2</v>
      </c>
      <c r="U35" s="163">
        <f t="shared" si="14"/>
        <v>0.19844666665561839</v>
      </c>
      <c r="V35" s="241">
        <f t="shared" si="13"/>
        <v>3.9689333331123664</v>
      </c>
      <c r="W35" s="242"/>
      <c r="X35" s="6"/>
      <c r="Y35" s="4"/>
      <c r="AA35" s="4"/>
      <c r="AF35" s="3"/>
      <c r="AM35" s="4"/>
      <c r="AN35" s="4"/>
    </row>
    <row r="36" spans="1:40">
      <c r="A36" s="22" t="s">
        <v>52</v>
      </c>
      <c r="B36" s="55">
        <v>98.459000000000003</v>
      </c>
      <c r="C36" s="55">
        <v>3.5155852396033311</v>
      </c>
      <c r="D36" s="174">
        <v>-1.5916572000000015</v>
      </c>
      <c r="E36" s="175"/>
      <c r="F36" s="176">
        <f t="shared" si="1"/>
        <v>134.1805038467796</v>
      </c>
      <c r="G36" s="85">
        <f>$B36*Cover!$C19*Cover!$D19</f>
        <v>40.525724400000001</v>
      </c>
      <c r="H36" s="177">
        <f t="shared" si="2"/>
        <v>44.988533647750607</v>
      </c>
      <c r="I36" s="177">
        <f t="shared" si="3"/>
        <v>20.127075577016939</v>
      </c>
      <c r="J36" s="177">
        <f t="shared" si="4"/>
        <v>6.7090251923389808</v>
      </c>
      <c r="K36" s="178">
        <f t="shared" si="4"/>
        <v>21.830145029673076</v>
      </c>
      <c r="L36" s="174"/>
      <c r="M36" s="179">
        <f t="shared" si="5"/>
        <v>8.1427176260687286</v>
      </c>
      <c r="N36" s="162">
        <f t="shared" si="6"/>
        <v>26.029692735094208</v>
      </c>
      <c r="O36" s="174">
        <f t="shared" si="7"/>
        <v>24.552763200000001</v>
      </c>
      <c r="P36" s="162">
        <f t="shared" si="8"/>
        <v>28.408972612171919</v>
      </c>
      <c r="Q36" s="163">
        <f t="shared" si="9"/>
        <v>39.022259709072188</v>
      </c>
      <c r="R36" s="163">
        <f t="shared" si="10"/>
        <v>0.44988533647750606</v>
      </c>
      <c r="S36" s="162">
        <f t="shared" si="11"/>
        <v>2.0440098355560705</v>
      </c>
      <c r="T36" s="174">
        <f t="shared" si="12"/>
        <v>0.41283480000000006</v>
      </c>
      <c r="U36" s="163">
        <f t="shared" si="14"/>
        <v>6.7090251923389808</v>
      </c>
      <c r="V36" s="241">
        <f t="shared" si="13"/>
        <v>134.1805038467796</v>
      </c>
      <c r="W36" s="242"/>
      <c r="X36" s="6"/>
      <c r="Y36" s="4"/>
      <c r="AA36" s="4"/>
      <c r="AF36" s="3"/>
      <c r="AM36" s="4"/>
      <c r="AN36" s="4"/>
    </row>
    <row r="37" spans="1:40">
      <c r="A37" s="22" t="s">
        <v>51</v>
      </c>
      <c r="B37" s="55">
        <v>3.7999999999999999E-2</v>
      </c>
      <c r="C37" s="55">
        <v>1.161393181260731</v>
      </c>
      <c r="D37" s="174">
        <v>-7.9900000000000132E-4</v>
      </c>
      <c r="E37" s="175"/>
      <c r="F37" s="176">
        <f t="shared" si="1"/>
        <v>5.8321665251140777E-2</v>
      </c>
      <c r="G37" s="85">
        <f>$B37*Cover!$C20*Cover!$D20</f>
        <v>1.5180999999999997E-2</v>
      </c>
      <c r="H37" s="177">
        <f t="shared" si="2"/>
        <v>2.230406448488197E-2</v>
      </c>
      <c r="I37" s="177">
        <f t="shared" si="3"/>
        <v>8.7482497876711154E-3</v>
      </c>
      <c r="J37" s="177">
        <f t="shared" si="4"/>
        <v>2.9160832625570389E-3</v>
      </c>
      <c r="K37" s="178">
        <f t="shared" si="4"/>
        <v>9.1722677160306545E-3</v>
      </c>
      <c r="L37" s="174"/>
      <c r="M37" s="179">
        <f t="shared" si="5"/>
        <v>2.7770804493975889E-3</v>
      </c>
      <c r="N37" s="162">
        <f t="shared" si="6"/>
        <v>1.119539236117708E-2</v>
      </c>
      <c r="O37" s="174">
        <f t="shared" si="7"/>
        <v>7.5904999999999983E-3</v>
      </c>
      <c r="P37" s="162">
        <f t="shared" si="8"/>
        <v>1.1898245858199329E-2</v>
      </c>
      <c r="Q37" s="163">
        <f t="shared" si="9"/>
        <v>1.945420074041446E-2</v>
      </c>
      <c r="R37" s="163">
        <f t="shared" si="10"/>
        <v>2.2304064484881969E-4</v>
      </c>
      <c r="S37" s="162">
        <f t="shared" si="11"/>
        <v>6.6912193454645905E-4</v>
      </c>
      <c r="T37" s="174">
        <f t="shared" si="12"/>
        <v>2.3969999999999994E-3</v>
      </c>
      <c r="U37" s="163">
        <f t="shared" si="14"/>
        <v>2.9160832625570389E-3</v>
      </c>
      <c r="V37" s="241">
        <f t="shared" si="13"/>
        <v>5.8321665251140763E-2</v>
      </c>
      <c r="W37" s="242"/>
      <c r="X37" s="6"/>
      <c r="Y37" s="4"/>
      <c r="AA37" s="4"/>
      <c r="AF37" s="3"/>
      <c r="AM37" s="4"/>
      <c r="AN37" s="4"/>
    </row>
    <row r="38" spans="1:40">
      <c r="A38" s="22" t="s">
        <v>50</v>
      </c>
      <c r="B38" s="55">
        <v>0.98799999999999999</v>
      </c>
      <c r="C38" s="55">
        <v>1.9740410608314538</v>
      </c>
      <c r="D38" s="174">
        <v>-0.10387</v>
      </c>
      <c r="E38" s="175"/>
      <c r="F38" s="176">
        <f t="shared" si="1"/>
        <v>1.4921159369160153</v>
      </c>
      <c r="G38" s="85">
        <f>$B38*Cover!$C21*Cover!$D21</f>
        <v>0.39470599999999995</v>
      </c>
      <c r="H38" s="177">
        <f t="shared" si="2"/>
        <v>0.56350103641634364</v>
      </c>
      <c r="I38" s="177">
        <f t="shared" si="3"/>
        <v>0.22381739053740229</v>
      </c>
      <c r="J38" s="177">
        <f t="shared" si="4"/>
        <v>7.4605796845800765E-2</v>
      </c>
      <c r="K38" s="178">
        <f t="shared" si="4"/>
        <v>0.23548571311646857</v>
      </c>
      <c r="L38" s="174"/>
      <c r="M38" s="179">
        <f t="shared" si="5"/>
        <v>0.12315232293000003</v>
      </c>
      <c r="N38" s="162">
        <f t="shared" si="6"/>
        <v>0.28151285776984492</v>
      </c>
      <c r="O38" s="174">
        <f t="shared" si="7"/>
        <v>0.23770249999999998</v>
      </c>
      <c r="P38" s="162">
        <f t="shared" si="8"/>
        <v>0.32062652989646856</v>
      </c>
      <c r="Q38" s="163">
        <f t="shared" si="9"/>
        <v>0.49429788801724722</v>
      </c>
      <c r="R38" s="163">
        <f t="shared" si="10"/>
        <v>5.6350103641634366E-3</v>
      </c>
      <c r="S38" s="162">
        <f t="shared" si="11"/>
        <v>1.6905031092490308E-2</v>
      </c>
      <c r="T38" s="174">
        <f t="shared" si="12"/>
        <v>4.1547999999999995E-2</v>
      </c>
      <c r="U38" s="163">
        <f t="shared" si="14"/>
        <v>7.4605796845800765E-2</v>
      </c>
      <c r="V38" s="241">
        <f t="shared" si="13"/>
        <v>1.4921159369160151</v>
      </c>
      <c r="W38" s="242"/>
      <c r="X38" s="6"/>
      <c r="Y38" s="4"/>
      <c r="AA38" s="4"/>
      <c r="AF38" s="3"/>
      <c r="AM38" s="4"/>
      <c r="AN38" s="4"/>
    </row>
    <row r="39" spans="1:40">
      <c r="A39" s="22" t="s">
        <v>49</v>
      </c>
      <c r="B39" s="55">
        <v>8.0000000000000002E-3</v>
      </c>
      <c r="C39" s="55">
        <v>1.4598214285714286</v>
      </c>
      <c r="D39" s="174">
        <v>-3.3792000000000002E-3</v>
      </c>
      <c r="E39" s="175"/>
      <c r="F39" s="176">
        <f t="shared" si="1"/>
        <v>1.2978061994391677E-2</v>
      </c>
      <c r="G39" s="85">
        <f>$B39*Cover!$C22*Cover!$D22</f>
        <v>3.3792000000000002E-3</v>
      </c>
      <c r="H39" s="177">
        <f t="shared" si="2"/>
        <v>4.9620504171096229E-3</v>
      </c>
      <c r="I39" s="177">
        <f t="shared" si="3"/>
        <v>1.9467092991587516E-3</v>
      </c>
      <c r="J39" s="177">
        <f t="shared" si="4"/>
        <v>6.4890309971958387E-4</v>
      </c>
      <c r="K39" s="178">
        <f t="shared" si="4"/>
        <v>2.0411991784037185E-3</v>
      </c>
      <c r="L39" s="174"/>
      <c r="M39" s="179">
        <f t="shared" si="5"/>
        <v>0</v>
      </c>
      <c r="N39" s="162">
        <f t="shared" si="6"/>
        <v>2.3817842002126187E-3</v>
      </c>
      <c r="O39" s="174">
        <f t="shared" si="7"/>
        <v>6.0825600000000007E-3</v>
      </c>
      <c r="P39" s="162">
        <f t="shared" si="8"/>
        <v>2.7170391784037185E-3</v>
      </c>
      <c r="Q39" s="163">
        <f t="shared" si="9"/>
        <v>4.3284934993713699E-3</v>
      </c>
      <c r="R39" s="163">
        <f t="shared" si="10"/>
        <v>4.9620504171096232E-5</v>
      </c>
      <c r="S39" s="162">
        <f t="shared" si="11"/>
        <v>1.4886151251328867E-4</v>
      </c>
      <c r="T39" s="174">
        <f t="shared" si="12"/>
        <v>0</v>
      </c>
      <c r="U39" s="163">
        <f t="shared" si="14"/>
        <v>6.4890309971958387E-4</v>
      </c>
      <c r="V39" s="241">
        <f t="shared" si="13"/>
        <v>1.2978061994391674E-2</v>
      </c>
      <c r="W39" s="242"/>
      <c r="X39" s="6"/>
      <c r="Y39" s="4"/>
      <c r="AA39" s="4"/>
      <c r="AF39" s="3"/>
      <c r="AM39" s="4"/>
      <c r="AN39" s="4"/>
    </row>
    <row r="40" spans="1:40">
      <c r="A40" s="22" t="s">
        <v>48</v>
      </c>
      <c r="B40" s="55">
        <v>11.045</v>
      </c>
      <c r="C40" s="55">
        <v>3.0661016653083415</v>
      </c>
      <c r="D40" s="174">
        <v>-0.95631359999999954</v>
      </c>
      <c r="E40" s="175"/>
      <c r="F40" s="176">
        <f t="shared" si="1"/>
        <v>16.060748464536061</v>
      </c>
      <c r="G40" s="85">
        <f>$B40*Cover!$C23*Cover!$D23</f>
        <v>4.6654079999999993</v>
      </c>
      <c r="H40" s="177">
        <f t="shared" si="2"/>
        <v>5.594310896204485</v>
      </c>
      <c r="I40" s="177">
        <f t="shared" si="3"/>
        <v>2.409112269680409</v>
      </c>
      <c r="J40" s="177">
        <f t="shared" si="4"/>
        <v>0.80303742322680316</v>
      </c>
      <c r="K40" s="178">
        <f t="shared" si="4"/>
        <v>2.5888798754243667</v>
      </c>
      <c r="L40" s="174"/>
      <c r="M40" s="179">
        <f t="shared" si="5"/>
        <v>-0.2039104165289638</v>
      </c>
      <c r="N40" s="162">
        <f t="shared" si="6"/>
        <v>2.6493314158876471</v>
      </c>
      <c r="O40" s="174">
        <f t="shared" si="7"/>
        <v>5.3530751999999993</v>
      </c>
      <c r="P40" s="162">
        <f t="shared" si="8"/>
        <v>3.0682289062438364</v>
      </c>
      <c r="Q40" s="163">
        <f t="shared" si="9"/>
        <v>5.0943814998585619</v>
      </c>
      <c r="R40" s="163">
        <f t="shared" si="10"/>
        <v>5.5943108962044852E-2</v>
      </c>
      <c r="S40" s="162">
        <f t="shared" si="11"/>
        <v>0.16782932688613456</v>
      </c>
      <c r="T40" s="174">
        <f t="shared" si="12"/>
        <v>2.9145599999999997E-2</v>
      </c>
      <c r="U40" s="163">
        <f t="shared" si="14"/>
        <v>0.80303742322680316</v>
      </c>
      <c r="V40" s="241">
        <f t="shared" si="13"/>
        <v>16.060748464536069</v>
      </c>
      <c r="W40" s="242"/>
      <c r="X40" s="6"/>
      <c r="Y40" s="4"/>
      <c r="AA40" s="4"/>
      <c r="AF40" s="3"/>
      <c r="AM40" s="4"/>
      <c r="AN40" s="4"/>
    </row>
    <row r="41" spans="1:40">
      <c r="A41" s="22" t="s">
        <v>47</v>
      </c>
      <c r="B41" s="55">
        <v>0.36399999999999999</v>
      </c>
      <c r="C41" s="55">
        <v>2.4868201645691017</v>
      </c>
      <c r="D41" s="174">
        <v>-0.16708500000000001</v>
      </c>
      <c r="E41" s="175"/>
      <c r="F41" s="176">
        <f t="shared" si="1"/>
        <v>0.54734577567010623</v>
      </c>
      <c r="G41" s="85">
        <f>$B41*Cover!$C24*Cover!$D24</f>
        <v>0.153972</v>
      </c>
      <c r="H41" s="177">
        <f t="shared" si="2"/>
        <v>0.19632913353952108</v>
      </c>
      <c r="I41" s="177">
        <f t="shared" si="3"/>
        <v>8.2101866350515931E-2</v>
      </c>
      <c r="J41" s="177">
        <f t="shared" si="4"/>
        <v>2.7367288783505313E-2</v>
      </c>
      <c r="K41" s="178">
        <f t="shared" si="4"/>
        <v>8.757548699656395E-2</v>
      </c>
      <c r="L41" s="174"/>
      <c r="M41" s="179">
        <f t="shared" si="5"/>
        <v>0.13307474663150506</v>
      </c>
      <c r="N41" s="162">
        <f t="shared" si="6"/>
        <v>0.11774043755800252</v>
      </c>
      <c r="O41" s="174">
        <f t="shared" si="7"/>
        <v>7.6139999999999999E-2</v>
      </c>
      <c r="P41" s="162">
        <f t="shared" si="8"/>
        <v>0.17380028690602647</v>
      </c>
      <c r="Q41" s="163">
        <f t="shared" si="9"/>
        <v>0.17633985044948605</v>
      </c>
      <c r="R41" s="163">
        <f t="shared" si="10"/>
        <v>1.963291335395211E-3</v>
      </c>
      <c r="S41" s="162">
        <f t="shared" si="11"/>
        <v>5.8898740061856325E-3</v>
      </c>
      <c r="T41" s="174">
        <f t="shared" si="12"/>
        <v>2.1150000000000001E-3</v>
      </c>
      <c r="U41" s="163">
        <f t="shared" si="14"/>
        <v>2.7367288783505313E-2</v>
      </c>
      <c r="V41" s="241">
        <f t="shared" si="13"/>
        <v>0.54734577567010634</v>
      </c>
      <c r="W41" s="242"/>
      <c r="X41" s="6"/>
      <c r="Y41" s="4"/>
      <c r="AA41" s="4"/>
      <c r="AF41" s="3"/>
      <c r="AM41" s="4"/>
      <c r="AN41" s="4"/>
    </row>
    <row r="42" spans="1:40">
      <c r="A42" s="22" t="s">
        <v>46</v>
      </c>
      <c r="B42" s="55">
        <v>54.345999999999997</v>
      </c>
      <c r="C42" s="55">
        <v>12.829934068976167</v>
      </c>
      <c r="D42" s="174">
        <v>-8.0629999999999202E-2</v>
      </c>
      <c r="E42" s="175"/>
      <c r="F42" s="176">
        <f t="shared" si="1"/>
        <v>21.153135384615382</v>
      </c>
      <c r="G42" s="85">
        <f>$B42*Cover!$C25*Cover!$D25</f>
        <v>5.9780599999999993</v>
      </c>
      <c r="H42" s="177">
        <f t="shared" si="2"/>
        <v>5.9780599999999984</v>
      </c>
      <c r="I42" s="177">
        <f t="shared" si="3"/>
        <v>3.172970307692307</v>
      </c>
      <c r="J42" s="177">
        <f t="shared" si="4"/>
        <v>1.0576567692307692</v>
      </c>
      <c r="K42" s="178">
        <f t="shared" si="4"/>
        <v>4.9663883076923074</v>
      </c>
      <c r="L42" s="174"/>
      <c r="M42" s="179">
        <f t="shared" si="5"/>
        <v>2.3540045258862676</v>
      </c>
      <c r="N42" s="162">
        <f t="shared" si="6"/>
        <v>2.5107851999999991</v>
      </c>
      <c r="O42" s="174">
        <f t="shared" si="7"/>
        <v>1.6595699999999995</v>
      </c>
      <c r="P42" s="162">
        <f t="shared" si="8"/>
        <v>6.8424337818060392</v>
      </c>
      <c r="Q42" s="163">
        <f t="shared" si="9"/>
        <v>6.4011227076923065</v>
      </c>
      <c r="R42" s="163">
        <f t="shared" si="10"/>
        <v>5.9780599999999982E-2</v>
      </c>
      <c r="S42" s="162">
        <f t="shared" si="11"/>
        <v>0.17934179999999994</v>
      </c>
      <c r="T42" s="174">
        <f t="shared" si="12"/>
        <v>0.16906999999999997</v>
      </c>
      <c r="U42" s="163">
        <f t="shared" si="14"/>
        <v>1.0576567692307692</v>
      </c>
      <c r="V42" s="241">
        <f t="shared" si="13"/>
        <v>21.153135384615382</v>
      </c>
      <c r="W42" s="242"/>
      <c r="X42" s="6"/>
      <c r="Y42" s="4"/>
      <c r="AA42" s="4"/>
      <c r="AF42" s="3"/>
      <c r="AM42" s="4"/>
      <c r="AN42" s="4"/>
    </row>
    <row r="43" spans="1:40">
      <c r="A43" s="22" t="s">
        <v>45</v>
      </c>
      <c r="B43" s="55">
        <v>896.41700000000003</v>
      </c>
      <c r="C43" s="55">
        <v>77.911564738605321</v>
      </c>
      <c r="D43" s="174">
        <v>8.5718679103875264</v>
      </c>
      <c r="E43" s="175"/>
      <c r="F43" s="176">
        <f t="shared" si="1"/>
        <v>338.62047940465123</v>
      </c>
      <c r="G43" s="85">
        <f>$B43*Cover!$C26*Cover!$D26</f>
        <v>116.17564320000001</v>
      </c>
      <c r="H43" s="177">
        <f t="shared" si="2"/>
        <v>77.450428800000012</v>
      </c>
      <c r="I43" s="177">
        <f t="shared" si="3"/>
        <v>50.793071910697684</v>
      </c>
      <c r="J43" s="177">
        <f t="shared" si="4"/>
        <v>16.931023970232562</v>
      </c>
      <c r="K43" s="178">
        <f t="shared" si="4"/>
        <v>77.270311523720935</v>
      </c>
      <c r="L43" s="174"/>
      <c r="M43" s="179">
        <f t="shared" si="5"/>
        <v>19.419441600610437</v>
      </c>
      <c r="N43" s="162">
        <f t="shared" si="6"/>
        <v>41.82323155200001</v>
      </c>
      <c r="O43" s="174">
        <f t="shared" si="7"/>
        <v>1.666074812815568</v>
      </c>
      <c r="P43" s="162">
        <f t="shared" si="8"/>
        <v>125.89157283734627</v>
      </c>
      <c r="Q43" s="163">
        <f t="shared" si="9"/>
        <v>44.597037606697675</v>
      </c>
      <c r="R43" s="163">
        <f t="shared" si="10"/>
        <v>0.77450428800000015</v>
      </c>
      <c r="S43" s="162">
        <f t="shared" si="11"/>
        <v>90.562635615140678</v>
      </c>
      <c r="T43" s="174">
        <f t="shared" si="12"/>
        <v>5.3216148812290871E-2</v>
      </c>
      <c r="U43" s="163">
        <f t="shared" si="14"/>
        <v>16.931023970232562</v>
      </c>
      <c r="V43" s="241">
        <f t="shared" si="13"/>
        <v>350.29060634204302</v>
      </c>
      <c r="W43" s="242"/>
      <c r="X43" s="6"/>
      <c r="Y43" s="4"/>
      <c r="AA43" s="4"/>
      <c r="AF43" s="3"/>
      <c r="AM43" s="4"/>
      <c r="AN43" s="4"/>
    </row>
    <row r="44" spans="1:40">
      <c r="A44" s="22" t="s">
        <v>44</v>
      </c>
      <c r="B44" s="55">
        <v>1.097</v>
      </c>
      <c r="C44" s="55">
        <v>69.69519634006862</v>
      </c>
      <c r="D44" s="174">
        <v>9.8675969372215098E-3</v>
      </c>
      <c r="E44" s="175"/>
      <c r="F44" s="176">
        <f t="shared" si="1"/>
        <v>0.29544506046511632</v>
      </c>
      <c r="G44" s="85">
        <f>$B44*Cover!$C27*Cover!$D27</f>
        <v>0.1013628</v>
      </c>
      <c r="H44" s="177">
        <f t="shared" si="2"/>
        <v>6.7575200000000002E-2</v>
      </c>
      <c r="I44" s="177">
        <f t="shared" si="3"/>
        <v>4.4316759069767446E-2</v>
      </c>
      <c r="J44" s="177">
        <f t="shared" si="4"/>
        <v>1.4772253023255816E-2</v>
      </c>
      <c r="K44" s="178">
        <f t="shared" si="4"/>
        <v>6.7418048372093031E-2</v>
      </c>
      <c r="L44" s="174"/>
      <c r="M44" s="179">
        <f t="shared" si="5"/>
        <v>2.3641044069947312E-2</v>
      </c>
      <c r="N44" s="162">
        <f t="shared" si="6"/>
        <v>5.9881946209816551E-2</v>
      </c>
      <c r="O44" s="174">
        <f t="shared" si="7"/>
        <v>3.3361970123164443E-4</v>
      </c>
      <c r="P44" s="162">
        <f t="shared" si="8"/>
        <v>7.5056641453876013E-2</v>
      </c>
      <c r="Q44" s="163">
        <f t="shared" si="9"/>
        <v>0.11189195906976745</v>
      </c>
      <c r="R44" s="163">
        <f t="shared" si="10"/>
        <v>0</v>
      </c>
      <c r="S44" s="162">
        <f t="shared" si="11"/>
        <v>0</v>
      </c>
      <c r="T44" s="174">
        <f t="shared" si="12"/>
        <v>0</v>
      </c>
      <c r="U44" s="163">
        <f t="shared" si="14"/>
        <v>1.4772253023255816E-2</v>
      </c>
      <c r="V44" s="241">
        <f t="shared" si="13"/>
        <v>0.29544506046511632</v>
      </c>
      <c r="W44" s="242"/>
      <c r="X44" s="6"/>
      <c r="Y44" s="4"/>
      <c r="AA44" s="4"/>
      <c r="AF44" s="3"/>
      <c r="AM44" s="4"/>
      <c r="AN44" s="4"/>
    </row>
    <row r="45" spans="1:40">
      <c r="A45" s="22" t="s">
        <v>43</v>
      </c>
      <c r="B45" s="55">
        <v>6.9020000000000001</v>
      </c>
      <c r="C45" s="55">
        <v>0.90080212647754776</v>
      </c>
      <c r="D45" s="174">
        <v>-0.2051550000000002</v>
      </c>
      <c r="E45" s="175"/>
      <c r="F45" s="176">
        <f t="shared" si="1"/>
        <v>10.048669953488371</v>
      </c>
      <c r="G45" s="85">
        <f>$B45*Cover!$C28*Cover!$D28</f>
        <v>2.919546</v>
      </c>
      <c r="H45" s="177">
        <f t="shared" si="2"/>
        <v>2.919546</v>
      </c>
      <c r="I45" s="177">
        <f t="shared" si="3"/>
        <v>1.5073004930232556</v>
      </c>
      <c r="J45" s="177">
        <f t="shared" si="4"/>
        <v>0.50243349767441858</v>
      </c>
      <c r="K45" s="178">
        <f t="shared" si="4"/>
        <v>2.1998439627906974</v>
      </c>
      <c r="L45" s="174"/>
      <c r="M45" s="179">
        <f t="shared" si="5"/>
        <v>2.3606908090872287</v>
      </c>
      <c r="N45" s="162">
        <f t="shared" si="6"/>
        <v>1.2262093199999999</v>
      </c>
      <c r="O45" s="174">
        <f t="shared" si="7"/>
        <v>2.0303999999999999E-2</v>
      </c>
      <c r="P45" s="162">
        <f t="shared" si="8"/>
        <v>2.8094591537034681</v>
      </c>
      <c r="Q45" s="163">
        <f t="shared" si="9"/>
        <v>3.2006371730232557</v>
      </c>
      <c r="R45" s="163">
        <f t="shared" si="10"/>
        <v>0</v>
      </c>
      <c r="S45" s="162">
        <f t="shared" si="11"/>
        <v>0</v>
      </c>
      <c r="T45" s="174">
        <f t="shared" si="12"/>
        <v>0.13409099999999999</v>
      </c>
      <c r="U45" s="163">
        <f t="shared" si="14"/>
        <v>0.50243349767441858</v>
      </c>
      <c r="V45" s="241">
        <f t="shared" si="13"/>
        <v>10.048669953488373</v>
      </c>
      <c r="W45" s="242"/>
      <c r="X45" s="6"/>
      <c r="Y45" s="4"/>
      <c r="AA45" s="4"/>
      <c r="AF45" s="3"/>
      <c r="AM45" s="4"/>
      <c r="AN45" s="4"/>
    </row>
    <row r="46" spans="1:40">
      <c r="A46" s="22" t="s">
        <v>42</v>
      </c>
      <c r="B46" s="55">
        <v>0.67200000000000004</v>
      </c>
      <c r="C46" s="55">
        <v>0.69478271015000026</v>
      </c>
      <c r="D46" s="174">
        <v>0.12825</v>
      </c>
      <c r="E46" s="175"/>
      <c r="F46" s="176">
        <f t="shared" si="1"/>
        <v>2.2269767441860466</v>
      </c>
      <c r="G46" s="85">
        <f>$B46*Cover!$C29*Cover!$D29</f>
        <v>0.38303999999999999</v>
      </c>
      <c r="H46" s="177">
        <f t="shared" si="2"/>
        <v>0.95760000000000001</v>
      </c>
      <c r="I46" s="177">
        <f t="shared" si="3"/>
        <v>0.33404651162790699</v>
      </c>
      <c r="J46" s="177">
        <f t="shared" si="4"/>
        <v>0.11134883720930233</v>
      </c>
      <c r="K46" s="178">
        <f t="shared" si="4"/>
        <v>0.44094139534883725</v>
      </c>
      <c r="L46" s="174"/>
      <c r="M46" s="179">
        <f t="shared" si="5"/>
        <v>0.22258454399999994</v>
      </c>
      <c r="N46" s="162">
        <f t="shared" si="6"/>
        <v>0.40219199999999999</v>
      </c>
      <c r="O46" s="174">
        <f t="shared" si="7"/>
        <v>0</v>
      </c>
      <c r="P46" s="162">
        <f t="shared" si="8"/>
        <v>0.47314685134883727</v>
      </c>
      <c r="Q46" s="163">
        <f t="shared" si="9"/>
        <v>0.88945451162790712</v>
      </c>
      <c r="R46" s="163">
        <f t="shared" si="10"/>
        <v>0</v>
      </c>
      <c r="S46" s="162">
        <f t="shared" si="11"/>
        <v>0</v>
      </c>
      <c r="T46" s="174">
        <f t="shared" si="12"/>
        <v>0</v>
      </c>
      <c r="U46" s="163">
        <f t="shared" si="14"/>
        <v>0.11134883720930233</v>
      </c>
      <c r="V46" s="241">
        <f t="shared" si="13"/>
        <v>2.2269767441860466</v>
      </c>
      <c r="W46" s="242"/>
      <c r="X46" s="6"/>
      <c r="Y46" s="4"/>
      <c r="AA46" s="4"/>
      <c r="AF46" s="3"/>
      <c r="AM46" s="4"/>
      <c r="AN46" s="4"/>
    </row>
    <row r="47" spans="1:40">
      <c r="A47" s="22" t="s">
        <v>41</v>
      </c>
      <c r="B47" s="55">
        <v>13.269</v>
      </c>
      <c r="C47" s="55">
        <v>1.7339645343340879</v>
      </c>
      <c r="D47" s="174">
        <v>-1.9120583736396635</v>
      </c>
      <c r="E47" s="175"/>
      <c r="F47" s="176">
        <f t="shared" si="1"/>
        <v>29.866464078716248</v>
      </c>
      <c r="G47" s="85">
        <f>$B47*Cover!$C30*Cover!$D30</f>
        <v>6.3478896000000002</v>
      </c>
      <c r="H47" s="177">
        <f t="shared" si="2"/>
        <v>11.418040990952919</v>
      </c>
      <c r="I47" s="177">
        <f t="shared" si="3"/>
        <v>4.4799696118074372</v>
      </c>
      <c r="J47" s="177">
        <f t="shared" si="4"/>
        <v>1.4933232039358124</v>
      </c>
      <c r="K47" s="178">
        <f t="shared" si="4"/>
        <v>6.1272406720200774</v>
      </c>
      <c r="L47" s="174"/>
      <c r="M47" s="179">
        <f t="shared" si="5"/>
        <v>5.0345784784166314</v>
      </c>
      <c r="N47" s="162">
        <f>H47*N21</f>
        <v>4.7955772162002255</v>
      </c>
      <c r="O47" s="174">
        <f>(G47-D47)*(J21)+(G47-D47)*(I21*T21)</f>
        <v>2.0822448819891508</v>
      </c>
      <c r="P47" s="162">
        <f t="shared" si="8"/>
        <v>7.0804100929150069</v>
      </c>
      <c r="Q47" s="163">
        <f t="shared" si="9"/>
        <v>11.102433386560131</v>
      </c>
      <c r="R47" s="163">
        <f t="shared" si="10"/>
        <v>0</v>
      </c>
      <c r="S47" s="162">
        <f t="shared" si="11"/>
        <v>0</v>
      </c>
      <c r="T47" s="174">
        <f t="shared" si="12"/>
        <v>0.20615973896877596</v>
      </c>
      <c r="U47" s="163">
        <f t="shared" si="14"/>
        <v>1.4933232039358124</v>
      </c>
      <c r="V47" s="241">
        <f t="shared" si="13"/>
        <v>29.882668625346067</v>
      </c>
      <c r="W47" s="242"/>
      <c r="X47" s="6"/>
      <c r="Y47" s="4"/>
      <c r="AA47" s="4"/>
      <c r="AF47" s="3"/>
      <c r="AM47" s="4"/>
      <c r="AN47" s="4"/>
    </row>
    <row r="48" spans="1:40">
      <c r="A48" s="22" t="s">
        <v>40</v>
      </c>
      <c r="B48" s="55">
        <v>95.222999999999999</v>
      </c>
      <c r="C48" s="55">
        <v>2.2328982123606371</v>
      </c>
      <c r="D48" s="174">
        <v>10.671399619589836</v>
      </c>
      <c r="E48" s="175"/>
      <c r="F48" s="176">
        <f t="shared" si="1"/>
        <v>143.1620020102564</v>
      </c>
      <c r="G48" s="85">
        <f>$B48*Cover!$C31*Cover!$D31</f>
        <v>43.078885200000002</v>
      </c>
      <c r="H48" s="177">
        <f t="shared" si="2"/>
        <v>52.651970800000001</v>
      </c>
      <c r="I48" s="177">
        <f t="shared" si="3"/>
        <v>21.474300301538459</v>
      </c>
      <c r="J48" s="177">
        <f t="shared" si="4"/>
        <v>7.1581001005128204</v>
      </c>
      <c r="K48" s="178">
        <f t="shared" si="4"/>
        <v>18.798745608205127</v>
      </c>
      <c r="L48" s="174"/>
      <c r="M48" s="179">
        <f t="shared" si="5"/>
        <v>5.6326974886924601</v>
      </c>
      <c r="N48" s="162">
        <f t="shared" si="6"/>
        <v>47.346151937640016</v>
      </c>
      <c r="O48" s="174">
        <f t="shared" si="7"/>
        <v>0.6335688346598517</v>
      </c>
      <c r="P48" s="162">
        <f t="shared" si="8"/>
        <v>21.950115039137561</v>
      </c>
      <c r="Q48" s="163">
        <f t="shared" si="9"/>
        <v>48.853325117538461</v>
      </c>
      <c r="R48" s="163">
        <f t="shared" si="10"/>
        <v>0</v>
      </c>
      <c r="S48" s="162">
        <f t="shared" si="11"/>
        <v>0</v>
      </c>
      <c r="T48" s="174">
        <f t="shared" si="12"/>
        <v>0.91664387248540347</v>
      </c>
      <c r="U48" s="163">
        <f t="shared" si="14"/>
        <v>7.1581001005128204</v>
      </c>
      <c r="V48" s="241">
        <f t="shared" si="13"/>
        <v>143.1620020102564</v>
      </c>
      <c r="W48" s="242"/>
      <c r="X48" s="6"/>
      <c r="Y48" s="4"/>
      <c r="AA48" s="4"/>
      <c r="AF48" s="3"/>
      <c r="AM48" s="4"/>
      <c r="AN48" s="4"/>
    </row>
    <row r="49" spans="1:40">
      <c r="A49" s="22" t="s">
        <v>39</v>
      </c>
      <c r="B49" s="55">
        <v>42.069000000000003</v>
      </c>
      <c r="C49" s="55">
        <v>15.430502127225944</v>
      </c>
      <c r="D49" s="174">
        <v>0.34546459999999979</v>
      </c>
      <c r="E49" s="175"/>
      <c r="F49" s="176">
        <f t="shared" si="1"/>
        <v>5.6750102651162795</v>
      </c>
      <c r="G49" s="85">
        <f>$B49*Cover!$C32*Cover!$D32</f>
        <v>2.5157262000000005</v>
      </c>
      <c r="H49" s="177">
        <f t="shared" si="2"/>
        <v>0.62893154999999989</v>
      </c>
      <c r="I49" s="177">
        <f t="shared" si="3"/>
        <v>0.85125153976744194</v>
      </c>
      <c r="J49" s="177">
        <f t="shared" si="4"/>
        <v>0.28375051325581396</v>
      </c>
      <c r="K49" s="178">
        <f t="shared" si="4"/>
        <v>1.3953504620930233</v>
      </c>
      <c r="L49" s="174"/>
      <c r="M49" s="179">
        <f t="shared" si="5"/>
        <v>1.0496033280607229</v>
      </c>
      <c r="N49" s="162">
        <f t="shared" si="6"/>
        <v>0.26415125099999992</v>
      </c>
      <c r="O49" s="174">
        <f t="shared" si="7"/>
        <v>4.5627400000000019E-2</v>
      </c>
      <c r="P49" s="162">
        <f t="shared" si="8"/>
        <v>2.4683481340323006</v>
      </c>
      <c r="Q49" s="163">
        <f t="shared" si="9"/>
        <v>1.2160318387674418</v>
      </c>
      <c r="R49" s="163">
        <f t="shared" si="10"/>
        <v>0</v>
      </c>
      <c r="S49" s="162">
        <f t="shared" si="11"/>
        <v>0</v>
      </c>
      <c r="T49" s="174">
        <f t="shared" si="12"/>
        <v>2.0332000000000006E-3</v>
      </c>
      <c r="U49" s="163">
        <f t="shared" si="14"/>
        <v>0.28375051325581396</v>
      </c>
      <c r="V49" s="241">
        <f t="shared" si="13"/>
        <v>5.6750102651162795</v>
      </c>
      <c r="W49" s="242"/>
      <c r="X49" s="6"/>
      <c r="Y49" s="4"/>
      <c r="AA49" s="4"/>
      <c r="AF49" s="3"/>
      <c r="AM49" s="4"/>
      <c r="AN49" s="4"/>
    </row>
    <row r="50" spans="1:40">
      <c r="A50" s="22" t="s">
        <v>38</v>
      </c>
      <c r="B50" s="55">
        <v>109.04</v>
      </c>
      <c r="C50" s="55">
        <v>14.800067846285232</v>
      </c>
      <c r="D50" s="174">
        <v>2.7510479999999999</v>
      </c>
      <c r="E50" s="175"/>
      <c r="F50" s="176">
        <f t="shared" si="1"/>
        <v>54.20302325581396</v>
      </c>
      <c r="G50" s="85">
        <f>$B50*Cover!$C33*Cover!$D33</f>
        <v>9.3229199999999999</v>
      </c>
      <c r="H50" s="177">
        <f t="shared" si="2"/>
        <v>23.307300000000001</v>
      </c>
      <c r="I50" s="177">
        <f t="shared" si="3"/>
        <v>8.130453488372094</v>
      </c>
      <c r="J50" s="177">
        <f t="shared" si="4"/>
        <v>2.710151162790698</v>
      </c>
      <c r="K50" s="178">
        <f t="shared" si="4"/>
        <v>10.732198604651165</v>
      </c>
      <c r="L50" s="174"/>
      <c r="M50" s="179">
        <f t="shared" si="5"/>
        <v>3.4372824260303712</v>
      </c>
      <c r="N50" s="162">
        <f t="shared" si="6"/>
        <v>0</v>
      </c>
      <c r="O50" s="174">
        <f t="shared" si="7"/>
        <v>8.0199000000000006E-2</v>
      </c>
      <c r="P50" s="162">
        <f t="shared" si="8"/>
        <v>13.786589178620794</v>
      </c>
      <c r="Q50" s="163">
        <f t="shared" si="9"/>
        <v>31.437753488372095</v>
      </c>
      <c r="R50" s="163">
        <f t="shared" si="10"/>
        <v>0</v>
      </c>
      <c r="S50" s="162">
        <f t="shared" si="11"/>
        <v>0</v>
      </c>
      <c r="T50" s="174">
        <f t="shared" si="12"/>
        <v>0</v>
      </c>
      <c r="U50" s="163">
        <f t="shared" si="14"/>
        <v>2.710151162790698</v>
      </c>
      <c r="V50" s="241">
        <f t="shared" si="13"/>
        <v>54.20302325581396</v>
      </c>
      <c r="W50" s="242"/>
      <c r="X50" s="6"/>
      <c r="Y50" s="4"/>
      <c r="AA50" s="4"/>
      <c r="AF50" s="3"/>
      <c r="AM50" s="4"/>
      <c r="AN50" s="4"/>
    </row>
    <row r="51" spans="1:40">
      <c r="A51" s="22" t="s">
        <v>37</v>
      </c>
      <c r="B51" s="55">
        <v>1.805836</v>
      </c>
      <c r="C51" s="55">
        <v>0.97175885492087732</v>
      </c>
      <c r="D51" s="174">
        <v>0</v>
      </c>
      <c r="E51" s="175"/>
      <c r="F51" s="176">
        <f t="shared" si="1"/>
        <v>4.2430284577202517</v>
      </c>
      <c r="G51" s="85">
        <f>$B51*Cover!$C34*Cover!$D34</f>
        <v>0.82887872400000007</v>
      </c>
      <c r="H51" s="177">
        <f t="shared" si="2"/>
        <v>1.9340503560000002</v>
      </c>
      <c r="I51" s="177">
        <f t="shared" si="3"/>
        <v>0.63645426865803778</v>
      </c>
      <c r="J51" s="177">
        <f t="shared" si="4"/>
        <v>0.2121514228860126</v>
      </c>
      <c r="K51" s="178">
        <f t="shared" si="4"/>
        <v>0.63149368617620072</v>
      </c>
      <c r="L51" s="174"/>
      <c r="M51" s="179">
        <f t="shared" si="5"/>
        <v>0</v>
      </c>
      <c r="N51" s="162">
        <f t="shared" si="6"/>
        <v>0</v>
      </c>
      <c r="O51" s="174">
        <f t="shared" si="7"/>
        <v>0</v>
      </c>
      <c r="P51" s="162">
        <f t="shared" si="8"/>
        <v>0.71438155857620078</v>
      </c>
      <c r="Q51" s="163">
        <f t="shared" si="9"/>
        <v>2.5705046246580379</v>
      </c>
      <c r="R51" s="163">
        <f t="shared" si="10"/>
        <v>0.72441440726704143</v>
      </c>
      <c r="S51" s="162">
        <f t="shared" si="11"/>
        <v>0</v>
      </c>
      <c r="T51" s="174">
        <f t="shared" si="12"/>
        <v>2.1576444332958647E-2</v>
      </c>
      <c r="U51" s="163">
        <f t="shared" si="14"/>
        <v>0.2121514228860126</v>
      </c>
      <c r="V51" s="241">
        <f t="shared" si="13"/>
        <v>4.2430284577202517</v>
      </c>
      <c r="W51" s="242"/>
      <c r="X51" s="6"/>
      <c r="Y51" s="4"/>
      <c r="AA51" s="4"/>
      <c r="AF51" s="3"/>
      <c r="AM51" s="4"/>
      <c r="AN51" s="4"/>
    </row>
    <row r="52" spans="1:40">
      <c r="A52" s="22" t="s">
        <v>36</v>
      </c>
      <c r="B52" s="131">
        <v>423.28859060402681</v>
      </c>
      <c r="C52" s="131">
        <v>27.953020134228183</v>
      </c>
      <c r="D52" s="174">
        <v>0</v>
      </c>
      <c r="E52" s="175"/>
      <c r="F52" s="176">
        <f t="shared" si="1"/>
        <v>129.79558509375735</v>
      </c>
      <c r="G52" s="177">
        <f>$B52*Cover!$C35*Cover!$D35</f>
        <v>50.785789335342649</v>
      </c>
      <c r="H52" s="177">
        <f t="shared" si="2"/>
        <v>0</v>
      </c>
      <c r="I52" s="177">
        <f t="shared" si="3"/>
        <v>51.918234037502941</v>
      </c>
      <c r="J52" s="177">
        <f t="shared" si="4"/>
        <v>27.091561720911773</v>
      </c>
      <c r="K52" s="178">
        <f t="shared" si="4"/>
        <v>0</v>
      </c>
      <c r="L52" s="174"/>
      <c r="M52" s="179">
        <v>0</v>
      </c>
      <c r="N52" s="162">
        <f>G52</f>
        <v>50.785789335342649</v>
      </c>
      <c r="O52" s="174">
        <v>0</v>
      </c>
      <c r="P52" s="162">
        <v>0</v>
      </c>
      <c r="Q52" s="163">
        <f>I52</f>
        <v>51.918234037502941</v>
      </c>
      <c r="R52" s="163"/>
      <c r="S52" s="162"/>
      <c r="T52" s="174">
        <f t="shared" si="12"/>
        <v>0</v>
      </c>
      <c r="U52" s="163">
        <f t="shared" si="14"/>
        <v>27.091561720911773</v>
      </c>
      <c r="V52" s="241">
        <f>SUM(M52:U52)+D52</f>
        <v>129.79558509375738</v>
      </c>
      <c r="W52" s="242"/>
      <c r="X52" s="6"/>
      <c r="Y52" s="4"/>
      <c r="AA52" s="4"/>
      <c r="AF52" s="3"/>
      <c r="AM52" s="4"/>
      <c r="AN52" s="4"/>
    </row>
    <row r="53" spans="1:40">
      <c r="A53" s="22" t="s">
        <v>59</v>
      </c>
      <c r="B53" s="131">
        <v>48.627132000000216</v>
      </c>
      <c r="C53" s="131">
        <v>27.708459403837335</v>
      </c>
      <c r="D53" s="174">
        <v>0</v>
      </c>
      <c r="E53" s="175"/>
      <c r="F53" s="176">
        <f t="shared" ref="F53" si="15">G53/B27</f>
        <v>19.744533095298252</v>
      </c>
      <c r="G53" s="85">
        <f>$B53*Cover!$C36*Cover!$D36</f>
        <v>5.8342401296710431</v>
      </c>
      <c r="H53" s="177">
        <f t="shared" ref="H53" si="16">$F53*C27</f>
        <v>7.2289922832115163</v>
      </c>
      <c r="I53" s="177">
        <f t="shared" ref="I53" si="17">$F53*D27</f>
        <v>2.9616799642947376</v>
      </c>
      <c r="J53" s="177">
        <f t="shared" ref="J53:K53" si="18">$F53*E27</f>
        <v>0.98722665476491267</v>
      </c>
      <c r="K53" s="178">
        <f t="shared" si="18"/>
        <v>2.732394063356042</v>
      </c>
      <c r="L53" s="174"/>
      <c r="M53" s="179">
        <f>(G53-D53)*(G27+I27*S27)*(1-W27)</f>
        <v>3.2129565959638731</v>
      </c>
      <c r="N53" s="162">
        <f>H53*N27+(G53-D53)*(I27*T27)</f>
        <v>4.0421505510260731</v>
      </c>
      <c r="O53" s="174">
        <f t="shared" ref="O53" si="19">(G53-D53)*(J27)</f>
        <v>0.240921706827805</v>
      </c>
      <c r="P53" s="162">
        <v>0</v>
      </c>
      <c r="Q53" s="163">
        <f>H53*Q27+I53</f>
        <v>6.2147264917399196</v>
      </c>
      <c r="R53" s="163">
        <f>H53*O27+(G53-D53)*L27</f>
        <v>7.2289922832115161E-2</v>
      </c>
      <c r="S53" s="162">
        <f>H53*P27+(G53-D53)*I27*U27+(G53-D53)*M27</f>
        <v>0.21686976849634548</v>
      </c>
      <c r="T53" s="174">
        <f t="shared" ref="T53" si="20">(G53-D53)*H27</f>
        <v>0.15187041691151032</v>
      </c>
      <c r="U53" s="163">
        <f t="shared" ref="U53" si="21">J53</f>
        <v>0.98722665476491267</v>
      </c>
      <c r="V53" s="241">
        <f t="shared" si="13"/>
        <v>15.139012108562554</v>
      </c>
      <c r="W53" s="242"/>
      <c r="X53" s="6"/>
      <c r="AA53" s="4"/>
      <c r="AF53" s="3"/>
      <c r="AM53" s="4"/>
      <c r="AN53" s="4"/>
    </row>
    <row r="54" spans="1:40">
      <c r="A54" s="10" t="s">
        <v>0</v>
      </c>
      <c r="B54" s="180">
        <f>SUM(B33:B51)</f>
        <v>1376.112836</v>
      </c>
      <c r="C54" s="169"/>
      <c r="D54" s="181">
        <f>SUM(D33:D52)</f>
        <v>11.73524115327492</v>
      </c>
      <c r="E54" s="179"/>
      <c r="F54" s="180">
        <f>SUM(F33:F53)</f>
        <v>989.35336123084267</v>
      </c>
      <c r="G54" s="182">
        <f t="shared" ref="G54:J54" si="22">SUM(G33:G53)</f>
        <v>308.1878088890137</v>
      </c>
      <c r="H54" s="182">
        <f t="shared" si="22"/>
        <v>264.23503991125256</v>
      </c>
      <c r="I54" s="182">
        <f t="shared" si="22"/>
        <v>180.85190045806576</v>
      </c>
      <c r="J54" s="182">
        <f t="shared" si="22"/>
        <v>70.069450527766037</v>
      </c>
      <c r="K54" s="183">
        <f>SUM(K33:K51)</f>
        <v>163.27676738138874</v>
      </c>
      <c r="L54" s="174"/>
      <c r="M54" s="165">
        <f>SUM(M33:M53)</f>
        <v>65.040859133468999</v>
      </c>
      <c r="N54" s="181">
        <f t="shared" ref="N54:U54" si="23">SUM(N33:N53)</f>
        <v>197.99024801787942</v>
      </c>
      <c r="O54" s="181">
        <f t="shared" si="23"/>
        <v>37.727356215993609</v>
      </c>
      <c r="P54" s="181">
        <f t="shared" ref="P54" si="24">SUM(P33:P52)</f>
        <v>239.54294264276754</v>
      </c>
      <c r="Q54" s="181">
        <f t="shared" si="23"/>
        <v>275.15383523036394</v>
      </c>
      <c r="R54" s="181">
        <f t="shared" si="23"/>
        <v>2.427914657410037</v>
      </c>
      <c r="S54" s="181">
        <f t="shared" si="23"/>
        <v>94.043977327693227</v>
      </c>
      <c r="T54" s="181">
        <f t="shared" si="23"/>
        <v>2.7023468215109392</v>
      </c>
      <c r="U54" s="181">
        <f t="shared" si="23"/>
        <v>70.069450527766037</v>
      </c>
      <c r="V54" s="280">
        <f>SUM(V33:W53)</f>
        <v>996.43417172812838</v>
      </c>
      <c r="W54" s="281"/>
      <c r="AA54" s="4"/>
      <c r="AF54" s="3"/>
      <c r="AM54" s="4"/>
      <c r="AN54" s="4"/>
    </row>
    <row r="55" spans="1:40" ht="15.75">
      <c r="A55" s="134"/>
      <c r="D55" s="69" t="str">
        <f>D1</f>
        <v>Latin America</v>
      </c>
      <c r="E55" s="69"/>
      <c r="F55" s="69"/>
      <c r="G55" s="69" t="s">
        <v>127</v>
      </c>
      <c r="H55" s="69"/>
      <c r="I55" s="7"/>
      <c r="J55" s="7"/>
      <c r="AB55" s="3"/>
      <c r="AI55" s="4"/>
      <c r="AJ55" s="4"/>
    </row>
    <row r="56" spans="1:40" ht="6" customHeight="1">
      <c r="O56" s="3"/>
    </row>
    <row r="57" spans="1:40" s="8" customFormat="1" ht="24.75" customHeight="1">
      <c r="A57" s="46" t="s">
        <v>33</v>
      </c>
      <c r="B57" s="45"/>
      <c r="C57" s="44"/>
      <c r="D57" s="43"/>
      <c r="E57" s="291" t="s">
        <v>154</v>
      </c>
      <c r="F57" s="292"/>
      <c r="G57" s="293"/>
      <c r="H57" s="43"/>
      <c r="I57" s="42"/>
      <c r="J57" s="42"/>
      <c r="K57" s="158" t="s">
        <v>32</v>
      </c>
      <c r="L57" s="159"/>
      <c r="M57" s="160"/>
      <c r="N57" s="282" t="s">
        <v>31</v>
      </c>
      <c r="O57" s="283"/>
      <c r="P57" s="283"/>
      <c r="Q57" s="246" t="s">
        <v>30</v>
      </c>
      <c r="R57" s="247"/>
      <c r="S57" s="247"/>
      <c r="T57" s="247"/>
      <c r="U57" s="247"/>
      <c r="V57" s="247"/>
      <c r="W57" s="247"/>
      <c r="X57" s="248"/>
    </row>
    <row r="58" spans="1:40" ht="36" customHeight="1">
      <c r="A58" s="40"/>
      <c r="B58" s="39" t="s">
        <v>29</v>
      </c>
      <c r="C58" s="38" t="s">
        <v>28</v>
      </c>
      <c r="D58" s="37" t="s">
        <v>167</v>
      </c>
      <c r="E58" s="36" t="s">
        <v>26</v>
      </c>
      <c r="F58" s="35" t="s">
        <v>25</v>
      </c>
      <c r="G58" s="35" t="s">
        <v>24</v>
      </c>
      <c r="H58" s="37" t="s">
        <v>168</v>
      </c>
      <c r="K58" s="36" t="s">
        <v>3</v>
      </c>
      <c r="L58" s="35" t="s">
        <v>22</v>
      </c>
      <c r="M58" s="34" t="s">
        <v>15</v>
      </c>
      <c r="N58" s="33" t="s">
        <v>88</v>
      </c>
      <c r="O58" s="32" t="s">
        <v>19</v>
      </c>
      <c r="P58" s="31" t="s">
        <v>1</v>
      </c>
      <c r="Q58" s="33" t="s">
        <v>18</v>
      </c>
      <c r="R58" s="32" t="s">
        <v>80</v>
      </c>
      <c r="S58" s="32" t="s">
        <v>17</v>
      </c>
      <c r="T58" s="32" t="s">
        <v>88</v>
      </c>
      <c r="U58" s="32" t="s">
        <v>15</v>
      </c>
      <c r="V58" s="32" t="s">
        <v>14</v>
      </c>
      <c r="W58" s="32" t="s">
        <v>81</v>
      </c>
      <c r="X58" s="31" t="s">
        <v>0</v>
      </c>
    </row>
    <row r="59" spans="1:40" ht="11.25" customHeight="1">
      <c r="A59" s="30" t="s">
        <v>13</v>
      </c>
      <c r="B59" s="30" t="s">
        <v>100</v>
      </c>
      <c r="C59" s="80" t="s">
        <v>100</v>
      </c>
      <c r="D59" s="29" t="s">
        <v>92</v>
      </c>
      <c r="E59" s="288" t="s">
        <v>10</v>
      </c>
      <c r="F59" s="289"/>
      <c r="G59" s="290"/>
      <c r="H59" s="28" t="s">
        <v>100</v>
      </c>
      <c r="I59" s="27"/>
      <c r="J59" s="27"/>
      <c r="K59" s="26" t="s">
        <v>10</v>
      </c>
      <c r="L59" s="25"/>
      <c r="M59" s="24"/>
      <c r="N59" s="26" t="s">
        <v>92</v>
      </c>
      <c r="O59" s="25" t="s">
        <v>123</v>
      </c>
      <c r="P59" s="24" t="s">
        <v>123</v>
      </c>
      <c r="Q59" s="243" t="s">
        <v>10</v>
      </c>
      <c r="R59" s="244"/>
      <c r="S59" s="244"/>
      <c r="T59" s="244"/>
      <c r="U59" s="244"/>
      <c r="V59" s="244"/>
      <c r="W59" s="244"/>
      <c r="X59" s="245"/>
    </row>
    <row r="60" spans="1:40" ht="11.25" customHeight="1">
      <c r="A60" s="12" t="s">
        <v>9</v>
      </c>
      <c r="B60" s="210" t="s">
        <v>198</v>
      </c>
      <c r="C60" s="209" t="s">
        <v>198</v>
      </c>
      <c r="D60" s="18"/>
      <c r="E60" s="304" t="s">
        <v>198</v>
      </c>
      <c r="F60" s="305"/>
      <c r="G60" s="306"/>
      <c r="H60" s="18"/>
      <c r="K60" s="140"/>
      <c r="L60" s="141"/>
      <c r="M60" s="142"/>
      <c r="N60" s="22"/>
      <c r="P60" s="23"/>
      <c r="Q60" s="258" t="s">
        <v>198</v>
      </c>
      <c r="R60" s="259"/>
      <c r="S60" s="259"/>
      <c r="T60" s="259"/>
      <c r="U60" s="259"/>
      <c r="V60" s="259"/>
      <c r="W60" s="259"/>
      <c r="X60" s="260"/>
    </row>
    <row r="61" spans="1:40" ht="15" customHeight="1">
      <c r="A61" s="58" t="s">
        <v>7</v>
      </c>
      <c r="B61" s="185">
        <v>3632</v>
      </c>
      <c r="C61" s="185">
        <v>1691</v>
      </c>
      <c r="D61" s="186">
        <v>0.5</v>
      </c>
      <c r="E61" s="187">
        <v>3486.72</v>
      </c>
      <c r="F61" s="188">
        <v>2675.04</v>
      </c>
      <c r="G61" s="189">
        <v>811.68</v>
      </c>
      <c r="H61" s="111">
        <v>0.28986276174306735</v>
      </c>
      <c r="I61" s="6"/>
      <c r="J61" s="6"/>
      <c r="K61" s="114">
        <v>1.2381203882733408E-2</v>
      </c>
      <c r="L61" s="115">
        <v>0.44280841126784642</v>
      </c>
      <c r="M61" s="116">
        <v>0.54481038484942013</v>
      </c>
      <c r="N61" s="122">
        <v>0</v>
      </c>
      <c r="O61" s="123">
        <v>1</v>
      </c>
      <c r="P61" s="124">
        <v>0</v>
      </c>
      <c r="Q61" s="161">
        <f>K61*G61*$G$79/$C$79</f>
        <v>7.4361245305174934</v>
      </c>
      <c r="R61" s="162">
        <f>K61*G61*(1-$G$79/$C$79)</f>
        <v>2.6134510370195581</v>
      </c>
      <c r="S61" s="163">
        <f>O61*L61*G61</f>
        <v>359.41873125788555</v>
      </c>
      <c r="T61" s="163">
        <f>N61*L61*G61</f>
        <v>0</v>
      </c>
      <c r="U61" s="163">
        <f>M61*G61</f>
        <v>442.21169317457731</v>
      </c>
      <c r="V61" s="163">
        <f>F61</f>
        <v>2675.04</v>
      </c>
      <c r="W61" s="163">
        <f>P61*L61*G61</f>
        <v>0</v>
      </c>
      <c r="X61" s="164">
        <f>SUM(Q61:W61)</f>
        <v>3486.72</v>
      </c>
    </row>
    <row r="62" spans="1:40" ht="9.75" customHeight="1">
      <c r="A62" s="22" t="s">
        <v>164</v>
      </c>
      <c r="B62" s="271" t="s">
        <v>5</v>
      </c>
      <c r="C62" s="272"/>
      <c r="D62" s="272"/>
      <c r="E62" s="272"/>
      <c r="F62" s="273"/>
      <c r="G62" s="190">
        <f>N52</f>
        <v>50.785789335342649</v>
      </c>
      <c r="H62" s="112">
        <v>0.36836178283546706</v>
      </c>
      <c r="I62" s="6"/>
      <c r="J62" s="6"/>
      <c r="K62" s="114">
        <v>1.5734212661423951E-2</v>
      </c>
      <c r="L62" s="115">
        <v>0.53025713329739266</v>
      </c>
      <c r="M62" s="116">
        <v>0.45400865404118346</v>
      </c>
      <c r="N62" s="125">
        <v>0.01</v>
      </c>
      <c r="O62" s="126">
        <v>0.35297350898870483</v>
      </c>
      <c r="P62" s="127">
        <v>0.62702649101129515</v>
      </c>
      <c r="Q62" s="161">
        <f>K62*G62*$G$79/$C$79</f>
        <v>0.59127042518941286</v>
      </c>
      <c r="R62" s="162">
        <f>K62*G62*(1-$G$79/$C$79)</f>
        <v>0.20780398439114481</v>
      </c>
      <c r="S62" s="163">
        <f>O62*L62*G62</f>
        <v>9.5054096636113847</v>
      </c>
      <c r="T62" s="163">
        <f>N62*L62*G62</f>
        <v>0.2692952706520409</v>
      </c>
      <c r="U62" s="163">
        <f>M62*G62</f>
        <v>23.057187860558006</v>
      </c>
      <c r="V62" s="163">
        <f>F62</f>
        <v>0</v>
      </c>
      <c r="W62" s="163">
        <f>P62*L62*G62</f>
        <v>16.885526860288621</v>
      </c>
      <c r="X62" s="164">
        <f>SUM(Q62:W62)</f>
        <v>50.516494064690612</v>
      </c>
    </row>
    <row r="63" spans="1:40">
      <c r="A63" s="20" t="s">
        <v>2</v>
      </c>
      <c r="B63" s="274"/>
      <c r="C63" s="275"/>
      <c r="D63" s="275"/>
      <c r="E63" s="275"/>
      <c r="F63" s="276"/>
      <c r="G63" s="191">
        <f>O54</f>
        <v>37.727356215993609</v>
      </c>
      <c r="H63" s="19">
        <v>1</v>
      </c>
      <c r="I63" s="6"/>
      <c r="J63" s="6"/>
      <c r="K63" s="114">
        <v>4.2714020277320179E-2</v>
      </c>
      <c r="L63" s="115">
        <v>0.50327732568149641</v>
      </c>
      <c r="M63" s="119">
        <v>0.45400865404118346</v>
      </c>
      <c r="N63" s="125">
        <v>0.01</v>
      </c>
      <c r="O63" s="126">
        <v>0.35297350898870483</v>
      </c>
      <c r="P63" s="127">
        <v>0.62702649101129515</v>
      </c>
      <c r="Q63" s="161">
        <f>K63*G63*$G$79/$C$79</f>
        <v>1.1924104023293147</v>
      </c>
      <c r="R63" s="162">
        <f>K63*G63*(1-$G$79/$C$79)</f>
        <v>0.41907665609031786</v>
      </c>
      <c r="S63" s="163">
        <f>O63*L63*G63</f>
        <v>6.7020220049342045</v>
      </c>
      <c r="T63" s="163">
        <f>N63*L63*G63</f>
        <v>0.18987322941418444</v>
      </c>
      <c r="U63" s="163">
        <f>M63*G63</f>
        <v>17.128546216155534</v>
      </c>
      <c r="V63" s="163">
        <f>F63</f>
        <v>0</v>
      </c>
      <c r="W63" s="163">
        <f>P63*L63*G63</f>
        <v>11.905554477655871</v>
      </c>
      <c r="X63" s="164">
        <f>SUM(Q63:W63)</f>
        <v>37.537482986579427</v>
      </c>
    </row>
    <row r="64" spans="1:40">
      <c r="A64" s="18" t="s">
        <v>4</v>
      </c>
      <c r="B64" s="277"/>
      <c r="C64" s="278"/>
      <c r="D64" s="278"/>
      <c r="E64" s="278"/>
      <c r="F64" s="279"/>
      <c r="G64" s="192">
        <f>N54-N52</f>
        <v>147.20445868253677</v>
      </c>
      <c r="H64" s="113">
        <v>0.28986276174306735</v>
      </c>
      <c r="I64" s="6"/>
      <c r="J64" s="6"/>
      <c r="K64" s="114">
        <v>1.5734212661423951E-2</v>
      </c>
      <c r="L64" s="115">
        <v>0.53025713329739266</v>
      </c>
      <c r="M64" s="116">
        <v>0.45400865404118346</v>
      </c>
      <c r="N64" s="128">
        <v>0.01</v>
      </c>
      <c r="O64" s="129">
        <v>0.35297350898870483</v>
      </c>
      <c r="P64" s="130">
        <v>0.62702649101129515</v>
      </c>
      <c r="Q64" s="161">
        <f>K64*G64*$G$79/$C$79</f>
        <v>1.7138188460611361</v>
      </c>
      <c r="R64" s="162">
        <f>K64*G64*(1-$G$79/$C$79)</f>
        <v>0.60232741155969283</v>
      </c>
      <c r="S64" s="163">
        <f>O64*L64*G64</f>
        <v>27.551775849113664</v>
      </c>
      <c r="T64" s="163">
        <f>N64*L64*G64</f>
        <v>0.78056214269596436</v>
      </c>
      <c r="U64" s="163">
        <f>M64*G64</f>
        <v>66.832098155319514</v>
      </c>
      <c r="V64" s="163">
        <f>F64</f>
        <v>0</v>
      </c>
      <c r="W64" s="163">
        <f>P64*L64*G64</f>
        <v>48.943314135090837</v>
      </c>
      <c r="X64" s="164">
        <f>SUM(Q64:W64)</f>
        <v>146.4238965398408</v>
      </c>
    </row>
    <row r="65" spans="1:24" ht="15" customHeight="1">
      <c r="A65" s="10" t="s">
        <v>0</v>
      </c>
      <c r="B65" s="165"/>
      <c r="C65" s="193"/>
      <c r="D65" s="194"/>
      <c r="E65" s="195"/>
      <c r="F65" s="196"/>
      <c r="G65" s="197">
        <f>SUM(G61:G64)</f>
        <v>1047.3976042338729</v>
      </c>
      <c r="H65" s="17"/>
      <c r="I65" s="6"/>
      <c r="J65" s="6"/>
      <c r="K65" s="10"/>
      <c r="L65" s="16"/>
      <c r="M65" s="15"/>
      <c r="N65" s="12"/>
      <c r="O65" s="9"/>
      <c r="P65" s="14"/>
      <c r="Q65" s="165">
        <f t="shared" ref="Q65:W65" si="25">SUM(Q61:Q64)</f>
        <v>10.933624204097358</v>
      </c>
      <c r="R65" s="166">
        <f>SUM(R61:R64)</f>
        <v>3.8426590890607137</v>
      </c>
      <c r="S65" s="167">
        <f t="shared" si="25"/>
        <v>403.17793877554476</v>
      </c>
      <c r="T65" s="167">
        <f t="shared" si="25"/>
        <v>1.2397306427621897</v>
      </c>
      <c r="U65" s="167">
        <f t="shared" si="25"/>
        <v>549.22952540661038</v>
      </c>
      <c r="V65" s="167">
        <f t="shared" si="25"/>
        <v>2675.04</v>
      </c>
      <c r="W65" s="167">
        <f t="shared" si="25"/>
        <v>77.734395473035335</v>
      </c>
      <c r="X65" s="168">
        <f>SUM(X61:X64)</f>
        <v>3721.1978735911107</v>
      </c>
    </row>
    <row r="66" spans="1:24">
      <c r="B66" s="7"/>
    </row>
    <row r="69" spans="1:24" ht="9" customHeight="1">
      <c r="A69" s="72" t="s">
        <v>165</v>
      </c>
      <c r="B69" s="73"/>
      <c r="C69" s="73"/>
      <c r="D69" s="16"/>
      <c r="E69" s="16"/>
      <c r="F69" s="16"/>
      <c r="G69" s="15"/>
      <c r="K69" s="269" t="s">
        <v>156</v>
      </c>
      <c r="L69" s="284" t="s">
        <v>204</v>
      </c>
      <c r="M69" s="285"/>
      <c r="O69" s="8"/>
    </row>
    <row r="70" spans="1:24" ht="36">
      <c r="A70" s="50"/>
      <c r="B70" s="37" t="s">
        <v>35</v>
      </c>
      <c r="C70" s="37" t="s">
        <v>34</v>
      </c>
      <c r="D70" s="37" t="s">
        <v>78</v>
      </c>
      <c r="E70" s="37" t="s">
        <v>79</v>
      </c>
      <c r="F70" s="13" t="s">
        <v>194</v>
      </c>
      <c r="G70" s="13" t="s">
        <v>18</v>
      </c>
      <c r="K70" s="270"/>
      <c r="L70" s="286"/>
      <c r="M70" s="287"/>
    </row>
    <row r="71" spans="1:24">
      <c r="A71" s="30" t="s">
        <v>13</v>
      </c>
      <c r="B71" s="49" t="s">
        <v>121</v>
      </c>
      <c r="C71" s="49" t="s">
        <v>10</v>
      </c>
      <c r="D71" s="92" t="s">
        <v>96</v>
      </c>
      <c r="E71" s="92" t="s">
        <v>96</v>
      </c>
      <c r="F71" s="49" t="s">
        <v>121</v>
      </c>
      <c r="G71" s="49"/>
      <c r="K71" s="29" t="s">
        <v>157</v>
      </c>
      <c r="L71" s="294" t="s">
        <v>159</v>
      </c>
      <c r="M71" s="295"/>
    </row>
    <row r="72" spans="1:24">
      <c r="A72" s="12" t="s">
        <v>9</v>
      </c>
      <c r="B72" s="208" t="s">
        <v>198</v>
      </c>
      <c r="C72" s="208" t="s">
        <v>198</v>
      </c>
      <c r="D72" s="48"/>
      <c r="E72" s="48"/>
      <c r="F72" s="208" t="s">
        <v>198</v>
      </c>
      <c r="G72" s="208" t="s">
        <v>198</v>
      </c>
      <c r="K72" s="96" t="s">
        <v>158</v>
      </c>
      <c r="L72" s="294" t="s">
        <v>198</v>
      </c>
      <c r="M72" s="295"/>
      <c r="O72" s="7"/>
      <c r="S72" s="27"/>
    </row>
    <row r="73" spans="1:24">
      <c r="A73" s="22" t="s">
        <v>82</v>
      </c>
      <c r="B73" s="175">
        <v>6.4777769999999997</v>
      </c>
      <c r="C73" s="55">
        <v>1.224251151966032</v>
      </c>
      <c r="D73" s="118">
        <v>0.11399999999999999</v>
      </c>
      <c r="E73" s="119">
        <v>0.11</v>
      </c>
      <c r="F73" s="156">
        <v>2.9805626324317585E-2</v>
      </c>
      <c r="G73" s="156">
        <f>(C73-F73)*(1-E73-D73)</f>
        <v>0.92688972789797042</v>
      </c>
      <c r="K73" s="94">
        <v>1.8099042751540262</v>
      </c>
      <c r="L73" s="302">
        <v>0.74040351344663469</v>
      </c>
      <c r="M73" s="303"/>
      <c r="O73" s="7"/>
      <c r="S73" s="27"/>
    </row>
    <row r="74" spans="1:24">
      <c r="A74" s="22" t="s">
        <v>83</v>
      </c>
      <c r="B74" s="175">
        <v>18.223680999999999</v>
      </c>
      <c r="C74" s="55">
        <v>3.4441387002534189</v>
      </c>
      <c r="D74" s="118">
        <v>0.11399999999999999</v>
      </c>
      <c r="E74" s="119">
        <v>0.11</v>
      </c>
      <c r="F74" s="156">
        <v>0.40672958618970456</v>
      </c>
      <c r="G74" s="156">
        <f t="shared" ref="G74:G78" si="26">(C74-F74)*(1-E74-D74)</f>
        <v>2.3570294725134424</v>
      </c>
      <c r="K74" s="95">
        <v>1.8099042751540262</v>
      </c>
      <c r="L74" s="296">
        <v>0.81683226322177116</v>
      </c>
      <c r="M74" s="297"/>
      <c r="O74" s="7"/>
      <c r="S74" s="27"/>
    </row>
    <row r="75" spans="1:24">
      <c r="A75" s="22" t="s">
        <v>84</v>
      </c>
      <c r="B75" s="175">
        <v>7.117559</v>
      </c>
      <c r="C75" s="55">
        <v>1.5800352437809506</v>
      </c>
      <c r="D75" s="118">
        <v>0.11399999999999999</v>
      </c>
      <c r="E75" s="119">
        <v>0.11</v>
      </c>
      <c r="F75" s="156">
        <v>2.950262637773544E-3</v>
      </c>
      <c r="G75" s="156">
        <f t="shared" si="26"/>
        <v>1.2238179453671054</v>
      </c>
      <c r="K75" s="95">
        <v>1.8099042751540262</v>
      </c>
      <c r="L75" s="296">
        <v>1.2847617456928928</v>
      </c>
      <c r="M75" s="297"/>
      <c r="O75" s="7"/>
    </row>
    <row r="76" spans="1:24">
      <c r="A76" s="22" t="s">
        <v>85</v>
      </c>
      <c r="B76" s="175">
        <v>69.614999999999995</v>
      </c>
      <c r="C76" s="55">
        <v>5.3096980600265757</v>
      </c>
      <c r="D76" s="118">
        <v>0.115</v>
      </c>
      <c r="E76" s="119">
        <v>0.12</v>
      </c>
      <c r="F76" s="156">
        <v>-0.23051594777514645</v>
      </c>
      <c r="G76" s="156">
        <f t="shared" si="26"/>
        <v>4.2382637159683174</v>
      </c>
      <c r="K76" s="95">
        <v>1.6541551423668686</v>
      </c>
      <c r="L76" s="296">
        <v>7.1024036207011898</v>
      </c>
      <c r="M76" s="297"/>
      <c r="O76" s="7"/>
      <c r="S76" s="4"/>
    </row>
    <row r="77" spans="1:24">
      <c r="A77" s="22" t="s">
        <v>86</v>
      </c>
      <c r="B77" s="175">
        <v>20.214335999999999</v>
      </c>
      <c r="C77" s="55">
        <v>3.8203575291691014</v>
      </c>
      <c r="D77" s="118">
        <v>0.11399999999999999</v>
      </c>
      <c r="E77" s="119">
        <v>0.11</v>
      </c>
      <c r="F77" s="156">
        <v>0.43134434500810165</v>
      </c>
      <c r="G77" s="156">
        <f t="shared" si="26"/>
        <v>2.6298742309089356</v>
      </c>
      <c r="K77" s="95">
        <v>1.8099042751540262</v>
      </c>
      <c r="L77" s="296">
        <v>2.603550899117177</v>
      </c>
      <c r="M77" s="297"/>
      <c r="S77" s="4"/>
    </row>
    <row r="78" spans="1:24">
      <c r="A78" s="12" t="s">
        <v>87</v>
      </c>
      <c r="B78" s="194">
        <v>0.43316700000000002</v>
      </c>
      <c r="C78" s="199">
        <v>8.1865306376503882E-2</v>
      </c>
      <c r="D78" s="120">
        <v>0.11399999999999999</v>
      </c>
      <c r="E78" s="121">
        <v>0.11</v>
      </c>
      <c r="F78" s="156">
        <v>-5.0234201670198173E-4</v>
      </c>
      <c r="G78" s="156">
        <f t="shared" si="26"/>
        <v>6.3917295153127746E-2</v>
      </c>
      <c r="K78" s="17">
        <v>1.8099042751540262</v>
      </c>
      <c r="L78" s="298">
        <v>0.11737613820593029</v>
      </c>
      <c r="M78" s="299"/>
      <c r="S78" s="4"/>
    </row>
    <row r="79" spans="1:24">
      <c r="A79" s="10" t="s">
        <v>0</v>
      </c>
      <c r="B79" s="173">
        <f>SUM(B73:B78)</f>
        <v>122.08152</v>
      </c>
      <c r="C79" s="173">
        <f>SUM(C73:C78)</f>
        <v>15.460345991572581</v>
      </c>
      <c r="D79" s="10"/>
      <c r="E79" s="15"/>
      <c r="F79" s="157">
        <f>SUM(F73:F78)</f>
        <v>0.63981153036804894</v>
      </c>
      <c r="G79" s="157">
        <f>SUM(G73:G78)</f>
        <v>11.4397923878089</v>
      </c>
      <c r="K79" s="12"/>
      <c r="L79" s="298">
        <f>SUM(L73:L78)</f>
        <v>12.665328180385597</v>
      </c>
      <c r="M79" s="299"/>
    </row>
    <row r="81" spans="1:2" ht="11.25" customHeight="1">
      <c r="A81" s="2" t="s">
        <v>188</v>
      </c>
    </row>
    <row r="82" spans="1:2" ht="9.75" customHeight="1"/>
    <row r="83" spans="1:2">
      <c r="A83" s="1" t="s">
        <v>90</v>
      </c>
      <c r="B83" s="83" t="s">
        <v>139</v>
      </c>
    </row>
    <row r="84" spans="1:2">
      <c r="A84" s="1" t="s">
        <v>91</v>
      </c>
      <c r="B84" s="83" t="s">
        <v>135</v>
      </c>
    </row>
    <row r="85" spans="1:2">
      <c r="A85" s="1" t="s">
        <v>93</v>
      </c>
      <c r="B85" s="83" t="s">
        <v>134</v>
      </c>
    </row>
    <row r="86" spans="1:2">
      <c r="A86" s="1" t="s">
        <v>94</v>
      </c>
      <c r="B86" s="83" t="s">
        <v>137</v>
      </c>
    </row>
    <row r="87" spans="1:2">
      <c r="A87" s="1" t="s">
        <v>95</v>
      </c>
      <c r="B87" s="84" t="s">
        <v>99</v>
      </c>
    </row>
    <row r="88" spans="1:2">
      <c r="A88" s="1" t="s">
        <v>96</v>
      </c>
      <c r="B88" s="84" t="s">
        <v>138</v>
      </c>
    </row>
    <row r="89" spans="1:2">
      <c r="A89" s="1" t="s">
        <v>98</v>
      </c>
      <c r="B89" s="84" t="s">
        <v>97</v>
      </c>
    </row>
    <row r="90" spans="1:2">
      <c r="A90" s="1" t="s">
        <v>100</v>
      </c>
      <c r="B90" s="84" t="s">
        <v>170</v>
      </c>
    </row>
    <row r="91" spans="1:2">
      <c r="A91" s="1" t="s">
        <v>101</v>
      </c>
      <c r="B91" s="84" t="s">
        <v>136</v>
      </c>
    </row>
    <row r="92" spans="1:2">
      <c r="A92" s="1" t="s">
        <v>104</v>
      </c>
      <c r="B92" s="84" t="s">
        <v>11</v>
      </c>
    </row>
    <row r="93" spans="1:2">
      <c r="A93" s="1" t="s">
        <v>121</v>
      </c>
      <c r="B93" s="84" t="s">
        <v>105</v>
      </c>
    </row>
    <row r="94" spans="1:2">
      <c r="A94" s="1" t="s">
        <v>123</v>
      </c>
      <c r="B94" s="84" t="s">
        <v>120</v>
      </c>
    </row>
    <row r="95" spans="1:2">
      <c r="A95" s="1" t="s">
        <v>157</v>
      </c>
      <c r="B95" s="84" t="s">
        <v>160</v>
      </c>
    </row>
    <row r="96" spans="1:2">
      <c r="A96" s="1" t="s">
        <v>159</v>
      </c>
      <c r="B96" s="1" t="s">
        <v>161</v>
      </c>
    </row>
  </sheetData>
  <mergeCells count="48">
    <mergeCell ref="L75:M75"/>
    <mergeCell ref="L76:M76"/>
    <mergeCell ref="L77:M77"/>
    <mergeCell ref="L78:M78"/>
    <mergeCell ref="L79:M79"/>
    <mergeCell ref="L69:M70"/>
    <mergeCell ref="L71:M71"/>
    <mergeCell ref="L72:M72"/>
    <mergeCell ref="L73:M73"/>
    <mergeCell ref="L74:M74"/>
    <mergeCell ref="E59:G59"/>
    <mergeCell ref="E57:G57"/>
    <mergeCell ref="V46:W46"/>
    <mergeCell ref="V47:W47"/>
    <mergeCell ref="V48:W48"/>
    <mergeCell ref="V49:W49"/>
    <mergeCell ref="B29:D29"/>
    <mergeCell ref="V30:W30"/>
    <mergeCell ref="V33:W33"/>
    <mergeCell ref="V34:W34"/>
    <mergeCell ref="K69:K70"/>
    <mergeCell ref="B62:F64"/>
    <mergeCell ref="F32:J32"/>
    <mergeCell ref="F31:J31"/>
    <mergeCell ref="N57:P57"/>
    <mergeCell ref="E60:G60"/>
    <mergeCell ref="V40:W40"/>
    <mergeCell ref="V41:W41"/>
    <mergeCell ref="V42:W42"/>
    <mergeCell ref="V43:W43"/>
    <mergeCell ref="V44:W44"/>
    <mergeCell ref="V53:W53"/>
    <mergeCell ref="X29:X30"/>
    <mergeCell ref="Q60:X60"/>
    <mergeCell ref="V35:W35"/>
    <mergeCell ref="V36:W36"/>
    <mergeCell ref="V37:W37"/>
    <mergeCell ref="V38:W38"/>
    <mergeCell ref="V39:W39"/>
    <mergeCell ref="Q59:X59"/>
    <mergeCell ref="Q57:X57"/>
    <mergeCell ref="V50:W50"/>
    <mergeCell ref="V51:W51"/>
    <mergeCell ref="V52:W52"/>
    <mergeCell ref="V54:W54"/>
    <mergeCell ref="M31:W31"/>
    <mergeCell ref="M32:W32"/>
    <mergeCell ref="V45:W45"/>
  </mergeCells>
  <pageMargins left="0.32291666666666669" right="0.17708333333333334" top="0.47916666666666669" bottom="0.59027777777777779" header="0.3" footer="0.3"/>
  <pageSetup paperSize="9" orientation="landscape" r:id="rId1"/>
  <headerFooter differentOddEven="1"/>
  <drawing r:id="rId2"/>
</worksheet>
</file>

<file path=xl/worksheets/sheet6.xml><?xml version="1.0" encoding="utf-8"?>
<worksheet xmlns="http://schemas.openxmlformats.org/spreadsheetml/2006/main" xmlns:r="http://schemas.openxmlformats.org/officeDocument/2006/relationships">
  <dimension ref="A1:CE96"/>
  <sheetViews>
    <sheetView view="pageLayout" topLeftCell="A76" zoomScaleNormal="100" zoomScaleSheetLayoutView="100" workbookViewId="0">
      <selection activeCell="F87" sqref="F87"/>
    </sheetView>
  </sheetViews>
  <sheetFormatPr defaultRowHeight="9"/>
  <cols>
    <col min="1" max="1" width="10.28515625" style="1" customWidth="1"/>
    <col min="2" max="2" width="7" style="1" customWidth="1"/>
    <col min="3" max="3" width="6.28515625" style="1" customWidth="1"/>
    <col min="4" max="4" width="5.5703125" style="1" customWidth="1"/>
    <col min="5" max="5" width="6" style="1" customWidth="1"/>
    <col min="6" max="6" width="6.42578125" style="1" customWidth="1"/>
    <col min="7" max="7" width="6.28515625" style="1" customWidth="1"/>
    <col min="8" max="8" width="5.42578125" style="1" customWidth="1"/>
    <col min="9" max="11" width="5.28515625" style="1" customWidth="1"/>
    <col min="12" max="12" width="4.28515625" style="1" customWidth="1"/>
    <col min="13" max="15" width="5.85546875" style="1" customWidth="1"/>
    <col min="16" max="16" width="6" style="1" customWidth="1"/>
    <col min="17" max="19" width="5.85546875" style="1" customWidth="1"/>
    <col min="20" max="20" width="5.28515625" style="1" customWidth="1"/>
    <col min="21" max="21" width="5.85546875" style="1" customWidth="1"/>
    <col min="22" max="23" width="5.140625" style="1" customWidth="1"/>
    <col min="24" max="24" width="5.28515625" style="1" customWidth="1"/>
    <col min="25" max="27" width="3.7109375" style="1" customWidth="1"/>
    <col min="28" max="28" width="3" style="1" customWidth="1"/>
    <col min="29" max="30" width="3.7109375" style="1" customWidth="1"/>
    <col min="31" max="31" width="6" style="1" customWidth="1"/>
    <col min="32" max="32" width="6.42578125" style="1" customWidth="1"/>
    <col min="33" max="33" width="4.140625" style="1" customWidth="1"/>
    <col min="34" max="34" width="4.28515625" style="1" customWidth="1"/>
    <col min="35" max="36" width="3.7109375" style="1" customWidth="1"/>
    <col min="37" max="37" width="5.5703125" style="1" customWidth="1"/>
    <col min="38" max="38" width="7.42578125" style="1" customWidth="1"/>
    <col min="39" max="39" width="8.7109375" style="1" customWidth="1"/>
    <col min="40" max="40" width="6.5703125" style="1" customWidth="1"/>
    <col min="41" max="42" width="9.140625" style="1"/>
    <col min="43" max="43" width="15.85546875" style="1" customWidth="1"/>
    <col min="44" max="44" width="8.5703125" style="1" customWidth="1"/>
    <col min="45" max="47" width="5.7109375" style="1" customWidth="1"/>
    <col min="48" max="48" width="5.140625" style="1" customWidth="1"/>
    <col min="49" max="49" width="10" style="1" customWidth="1"/>
    <col min="50" max="51" width="9.140625" style="1"/>
    <col min="52" max="53" width="5.140625" style="1" customWidth="1"/>
    <col min="54" max="54" width="4.140625" style="1" customWidth="1"/>
    <col min="55" max="55" width="9.140625" style="1" customWidth="1"/>
    <col min="56" max="58" width="7.42578125" style="1" customWidth="1"/>
    <col min="59" max="59" width="9.140625" style="1"/>
    <col min="60" max="60" width="7.140625" style="1" customWidth="1"/>
    <col min="61" max="61" width="5.7109375" style="1" customWidth="1"/>
    <col min="62" max="62" width="3.42578125" style="1" customWidth="1"/>
    <col min="63" max="63" width="9.140625" style="1"/>
    <col min="64" max="64" width="10.28515625" style="1" customWidth="1"/>
    <col min="65" max="65" width="10.5703125" style="1" bestFit="1" customWidth="1"/>
    <col min="66" max="69" width="9.140625" style="1"/>
    <col min="70" max="70" width="3.85546875" style="1" customWidth="1"/>
    <col min="71" max="71" width="9.140625" style="1"/>
    <col min="72" max="72" width="10.5703125" style="1" bestFit="1" customWidth="1"/>
    <col min="73" max="82" width="9.140625" style="1"/>
    <col min="83" max="84" width="3.28515625" style="1" customWidth="1"/>
    <col min="85" max="16384" width="9.140625" style="1"/>
  </cols>
  <sheetData>
    <row r="1" spans="1:76" ht="15.75" customHeight="1">
      <c r="A1" s="134"/>
      <c r="D1" s="69" t="s">
        <v>152</v>
      </c>
      <c r="G1" s="69" t="s">
        <v>178</v>
      </c>
      <c r="P1" s="108" t="s">
        <v>172</v>
      </c>
      <c r="Q1" s="108"/>
      <c r="R1" s="108"/>
      <c r="S1" s="108"/>
      <c r="T1" s="108" t="s">
        <v>201</v>
      </c>
      <c r="AQ1" s="68"/>
    </row>
    <row r="2" spans="1:76" ht="3" customHeight="1">
      <c r="A2" s="69"/>
      <c r="AQ2" s="68"/>
    </row>
    <row r="3" spans="1:76" s="64" customFormat="1" ht="14.25" customHeight="1">
      <c r="A3" s="89" t="s">
        <v>74</v>
      </c>
      <c r="B3" s="66" t="s">
        <v>73</v>
      </c>
      <c r="C3" s="66"/>
      <c r="D3" s="66"/>
      <c r="E3" s="66"/>
      <c r="F3" s="66"/>
      <c r="G3" s="67" t="s">
        <v>71</v>
      </c>
      <c r="H3" s="66"/>
      <c r="I3" s="66"/>
      <c r="J3" s="66"/>
      <c r="K3" s="66"/>
      <c r="L3" s="66"/>
      <c r="M3" s="65"/>
      <c r="N3" s="67" t="s">
        <v>70</v>
      </c>
      <c r="O3" s="66"/>
      <c r="P3" s="66"/>
      <c r="Q3" s="66"/>
      <c r="R3" s="65"/>
      <c r="S3" s="71" t="s">
        <v>69</v>
      </c>
      <c r="T3" s="66"/>
      <c r="U3" s="66"/>
      <c r="V3" s="65"/>
      <c r="W3" s="65" t="s">
        <v>3</v>
      </c>
    </row>
    <row r="4" spans="1:76" ht="21.75" customHeight="1">
      <c r="A4" s="90"/>
      <c r="B4" s="35" t="s">
        <v>63</v>
      </c>
      <c r="C4" s="35" t="s">
        <v>66</v>
      </c>
      <c r="D4" s="35" t="s">
        <v>148</v>
      </c>
      <c r="E4" s="35" t="s">
        <v>61</v>
      </c>
      <c r="F4" s="35" t="s">
        <v>65</v>
      </c>
      <c r="G4" s="36" t="s">
        <v>3</v>
      </c>
      <c r="H4" s="35" t="s">
        <v>60</v>
      </c>
      <c r="I4" s="35" t="s">
        <v>166</v>
      </c>
      <c r="J4" s="35" t="s">
        <v>2</v>
      </c>
      <c r="K4" s="35" t="s">
        <v>58</v>
      </c>
      <c r="L4" s="35" t="s">
        <v>59</v>
      </c>
      <c r="M4" s="62" t="s">
        <v>20</v>
      </c>
      <c r="N4" s="35" t="s">
        <v>2</v>
      </c>
      <c r="O4" s="35" t="s">
        <v>16</v>
      </c>
      <c r="P4" s="35" t="s">
        <v>21</v>
      </c>
      <c r="Q4" s="35" t="s">
        <v>19</v>
      </c>
      <c r="R4" s="34" t="s">
        <v>113</v>
      </c>
      <c r="S4" s="36" t="s">
        <v>3</v>
      </c>
      <c r="T4" s="35" t="s">
        <v>2</v>
      </c>
      <c r="U4" s="35" t="s">
        <v>21</v>
      </c>
      <c r="V4" s="34" t="s">
        <v>58</v>
      </c>
      <c r="W4" s="34" t="s">
        <v>1</v>
      </c>
      <c r="AF4" s="8"/>
      <c r="AJ4" s="8"/>
      <c r="AK4" s="8"/>
      <c r="AL4" s="8"/>
      <c r="AM4" s="8"/>
      <c r="AN4" s="8"/>
      <c r="AO4" s="8"/>
      <c r="AP4" s="8"/>
      <c r="AQ4" s="8"/>
      <c r="AR4" s="8"/>
      <c r="AS4" s="8"/>
      <c r="AU4" s="8"/>
      <c r="AV4" s="8"/>
      <c r="AW4" s="8"/>
      <c r="AX4" s="8"/>
      <c r="BC4" s="8"/>
      <c r="BD4" s="8"/>
      <c r="BE4" s="8"/>
      <c r="BF4" s="8"/>
      <c r="BG4" s="8"/>
      <c r="BH4" s="8"/>
      <c r="BI4" s="8"/>
      <c r="BL4" s="8"/>
      <c r="BM4" s="8"/>
      <c r="BN4" s="8"/>
      <c r="BO4" s="8"/>
      <c r="BP4" s="8"/>
      <c r="BR4" s="8"/>
      <c r="BS4" s="8"/>
      <c r="BT4" s="8"/>
      <c r="BU4" s="8"/>
    </row>
    <row r="5" spans="1:76">
      <c r="A5" s="91" t="s">
        <v>107</v>
      </c>
      <c r="B5" s="76" t="s">
        <v>173</v>
      </c>
      <c r="C5" s="76" t="s">
        <v>128</v>
      </c>
      <c r="D5" s="76" t="s">
        <v>147</v>
      </c>
      <c r="E5" s="76" t="s">
        <v>129</v>
      </c>
      <c r="F5" s="76" t="s">
        <v>130</v>
      </c>
      <c r="G5" s="77" t="s">
        <v>131</v>
      </c>
      <c r="H5" s="76" t="s">
        <v>132</v>
      </c>
      <c r="I5" s="76" t="s">
        <v>149</v>
      </c>
      <c r="J5" s="76" t="s">
        <v>150</v>
      </c>
      <c r="K5" s="76" t="s">
        <v>196</v>
      </c>
      <c r="L5" s="76" t="s">
        <v>115</v>
      </c>
      <c r="M5" s="78" t="s">
        <v>133</v>
      </c>
      <c r="N5" s="76" t="s">
        <v>116</v>
      </c>
      <c r="O5" s="76" t="s">
        <v>117</v>
      </c>
      <c r="P5" s="76" t="s">
        <v>118</v>
      </c>
      <c r="Q5" s="76" t="s">
        <v>119</v>
      </c>
      <c r="R5" s="79" t="s">
        <v>114</v>
      </c>
      <c r="S5" s="77" t="s">
        <v>108</v>
      </c>
      <c r="T5" s="76" t="s">
        <v>109</v>
      </c>
      <c r="U5" s="76" t="s">
        <v>110</v>
      </c>
      <c r="V5" s="79" t="s">
        <v>111</v>
      </c>
      <c r="W5" s="79" t="s">
        <v>112</v>
      </c>
    </row>
    <row r="6" spans="1:76" ht="9" customHeight="1">
      <c r="A6" s="18" t="s">
        <v>13</v>
      </c>
      <c r="B6" s="9" t="s">
        <v>122</v>
      </c>
      <c r="C6" s="9" t="s">
        <v>90</v>
      </c>
      <c r="D6" s="9"/>
      <c r="E6" s="9" t="s">
        <v>92</v>
      </c>
      <c r="F6" s="9" t="s">
        <v>94</v>
      </c>
      <c r="G6" s="12" t="s">
        <v>95</v>
      </c>
      <c r="H6" s="9" t="s">
        <v>95</v>
      </c>
      <c r="I6" s="9" t="s">
        <v>95</v>
      </c>
      <c r="J6" s="9" t="s">
        <v>95</v>
      </c>
      <c r="K6" s="9" t="s">
        <v>124</v>
      </c>
      <c r="L6" s="9" t="s">
        <v>95</v>
      </c>
      <c r="M6" s="14" t="s">
        <v>98</v>
      </c>
      <c r="N6" s="9" t="s">
        <v>100</v>
      </c>
      <c r="O6" s="59" t="s">
        <v>101</v>
      </c>
      <c r="P6" s="9" t="s">
        <v>101</v>
      </c>
      <c r="Q6" s="9" t="s">
        <v>103</v>
      </c>
      <c r="R6" s="14" t="s">
        <v>104</v>
      </c>
      <c r="S6" s="12" t="s">
        <v>125</v>
      </c>
      <c r="T6" s="9" t="s">
        <v>125</v>
      </c>
      <c r="U6" s="9" t="s">
        <v>11</v>
      </c>
      <c r="V6" s="14" t="s">
        <v>124</v>
      </c>
      <c r="W6" s="14" t="s">
        <v>96</v>
      </c>
    </row>
    <row r="7" spans="1:76" ht="9" customHeight="1">
      <c r="A7" s="58" t="s">
        <v>55</v>
      </c>
      <c r="B7" s="102">
        <v>0.29482488003173329</v>
      </c>
      <c r="C7" s="100">
        <v>0.36686124440918516</v>
      </c>
      <c r="D7" s="99">
        <v>0.15</v>
      </c>
      <c r="E7" s="98">
        <v>0.05</v>
      </c>
      <c r="F7" s="100">
        <v>0.13831387555908148</v>
      </c>
      <c r="G7" s="81">
        <v>0.11052337579493522</v>
      </c>
      <c r="H7" s="51">
        <v>2.1627305538977463E-2</v>
      </c>
      <c r="I7" s="51">
        <v>0.65392997345336679</v>
      </c>
      <c r="J7" s="51">
        <v>7.3919345212720602E-2</v>
      </c>
      <c r="K7" s="100">
        <v>0.14000000000000001</v>
      </c>
      <c r="L7" s="100">
        <v>0</v>
      </c>
      <c r="M7" s="104">
        <v>0</v>
      </c>
      <c r="N7" s="100">
        <v>0.48</v>
      </c>
      <c r="O7" s="107">
        <v>0.01</v>
      </c>
      <c r="P7" s="107">
        <v>0.03</v>
      </c>
      <c r="Q7" s="107">
        <v>0.26500000000000001</v>
      </c>
      <c r="R7" s="107">
        <v>0.215</v>
      </c>
      <c r="S7" s="81">
        <v>0.73</v>
      </c>
      <c r="T7" s="51">
        <v>0.13770000000000002</v>
      </c>
      <c r="U7" s="100">
        <v>0</v>
      </c>
      <c r="V7" s="104">
        <v>0.1323</v>
      </c>
      <c r="W7" s="106">
        <v>0.16</v>
      </c>
      <c r="AF7" s="56"/>
      <c r="AG7" s="4"/>
      <c r="AK7" s="56"/>
      <c r="AL7" s="56"/>
      <c r="AM7" s="56"/>
      <c r="AR7" s="4"/>
      <c r="AU7" s="5"/>
      <c r="AV7" s="5"/>
      <c r="AW7" s="5"/>
      <c r="AX7" s="5"/>
      <c r="AZ7" s="5"/>
      <c r="BA7" s="5"/>
      <c r="BC7" s="4"/>
      <c r="BD7" s="4"/>
      <c r="BE7" s="4"/>
      <c r="BF7" s="4"/>
      <c r="BG7" s="4"/>
      <c r="BH7" s="4"/>
      <c r="BI7" s="4"/>
      <c r="BK7" s="5"/>
      <c r="BL7" s="3"/>
      <c r="BM7" s="3"/>
      <c r="BN7" s="3"/>
      <c r="BO7" s="3"/>
      <c r="BP7" s="3"/>
      <c r="BR7" s="4"/>
      <c r="BS7" s="4"/>
      <c r="BT7" s="4"/>
      <c r="BU7" s="4"/>
      <c r="BW7" s="5"/>
      <c r="BX7" s="5"/>
    </row>
    <row r="8" spans="1:76">
      <c r="A8" s="20" t="s">
        <v>54</v>
      </c>
      <c r="B8" s="102">
        <v>0.25243921363103983</v>
      </c>
      <c r="C8" s="100">
        <v>0.27461446180240512</v>
      </c>
      <c r="D8" s="99">
        <v>0.15</v>
      </c>
      <c r="E8" s="98">
        <v>0.05</v>
      </c>
      <c r="F8" s="100">
        <v>0.27294632456655504</v>
      </c>
      <c r="G8" s="81">
        <v>0.81544174135723435</v>
      </c>
      <c r="H8" s="51">
        <v>1.1267605633802818E-2</v>
      </c>
      <c r="I8" s="51">
        <v>0</v>
      </c>
      <c r="J8" s="51">
        <v>3.3290653008962869E-2</v>
      </c>
      <c r="K8" s="100">
        <v>0.14000000000000001</v>
      </c>
      <c r="L8" s="100">
        <v>0</v>
      </c>
      <c r="M8" s="104">
        <v>0</v>
      </c>
      <c r="N8" s="100">
        <v>0.48</v>
      </c>
      <c r="O8" s="107">
        <v>0.01</v>
      </c>
      <c r="P8" s="107">
        <v>0.03</v>
      </c>
      <c r="Q8" s="107">
        <v>0.25749999999999995</v>
      </c>
      <c r="R8" s="107">
        <v>0.2225</v>
      </c>
      <c r="S8" s="81">
        <v>0.69</v>
      </c>
      <c r="T8" s="51">
        <v>0.12400000000000003</v>
      </c>
      <c r="U8" s="100">
        <v>0</v>
      </c>
      <c r="V8" s="104">
        <v>0.18600000000000003</v>
      </c>
      <c r="W8" s="106">
        <v>0.16</v>
      </c>
      <c r="AF8" s="54"/>
      <c r="AG8" s="4"/>
      <c r="AK8" s="54"/>
      <c r="AL8" s="54"/>
      <c r="AM8" s="54"/>
      <c r="AR8" s="4"/>
      <c r="AU8" s="5"/>
      <c r="AV8" s="5"/>
      <c r="AW8" s="5"/>
      <c r="AX8" s="5"/>
      <c r="AZ8" s="5"/>
      <c r="BA8" s="5"/>
      <c r="BC8" s="4"/>
      <c r="BD8" s="4"/>
      <c r="BE8" s="4"/>
      <c r="BF8" s="4"/>
      <c r="BG8" s="4"/>
      <c r="BH8" s="4"/>
      <c r="BI8" s="4"/>
      <c r="BK8" s="5"/>
      <c r="BL8" s="3"/>
      <c r="BM8" s="3"/>
      <c r="BN8" s="3"/>
      <c r="BO8" s="3"/>
      <c r="BP8" s="3"/>
      <c r="BR8" s="4"/>
      <c r="BS8" s="4"/>
      <c r="BT8" s="4"/>
      <c r="BU8" s="4"/>
      <c r="BW8" s="5"/>
      <c r="BX8" s="5"/>
    </row>
    <row r="9" spans="1:76">
      <c r="A9" s="22" t="s">
        <v>53</v>
      </c>
      <c r="B9" s="102">
        <v>0.27993305622993586</v>
      </c>
      <c r="C9" s="100">
        <v>0.39842521293413646</v>
      </c>
      <c r="D9" s="99">
        <v>0.15</v>
      </c>
      <c r="E9" s="98">
        <v>0.05</v>
      </c>
      <c r="F9" s="100">
        <v>0.12164173083592771</v>
      </c>
      <c r="G9" s="81">
        <v>4.2056429847966356E-2</v>
      </c>
      <c r="H9" s="51">
        <v>6.9899817850637522E-2</v>
      </c>
      <c r="I9" s="51">
        <v>0.26899092898627774</v>
      </c>
      <c r="J9" s="51">
        <v>0.47905282331511839</v>
      </c>
      <c r="K9" s="100">
        <v>0.14000000000000001</v>
      </c>
      <c r="L9" s="100">
        <v>0</v>
      </c>
      <c r="M9" s="104">
        <v>0</v>
      </c>
      <c r="N9" s="100">
        <v>0.48</v>
      </c>
      <c r="O9" s="107">
        <v>0.01</v>
      </c>
      <c r="P9" s="107">
        <v>0.03</v>
      </c>
      <c r="Q9" s="107">
        <v>0.27500000000000002</v>
      </c>
      <c r="R9" s="107">
        <v>0.20499999999999999</v>
      </c>
      <c r="S9" s="81">
        <v>0.5</v>
      </c>
      <c r="T9" s="51">
        <v>0.45</v>
      </c>
      <c r="U9" s="100">
        <v>0</v>
      </c>
      <c r="V9" s="104">
        <v>4.9999999999999989E-2</v>
      </c>
      <c r="W9" s="106">
        <v>0.16</v>
      </c>
      <c r="AF9" s="56"/>
      <c r="AG9" s="4"/>
      <c r="AK9" s="56"/>
      <c r="AL9" s="56"/>
      <c r="AM9" s="56"/>
      <c r="AR9" s="4"/>
      <c r="AU9" s="5"/>
      <c r="AV9" s="5"/>
      <c r="AW9" s="5"/>
      <c r="AX9" s="5"/>
      <c r="AZ9" s="5"/>
      <c r="BA9" s="5"/>
      <c r="BC9" s="4"/>
      <c r="BD9" s="4"/>
      <c r="BE9" s="4"/>
      <c r="BF9" s="4"/>
      <c r="BG9" s="4"/>
      <c r="BH9" s="4"/>
      <c r="BI9" s="4"/>
      <c r="BK9" s="5"/>
      <c r="BL9" s="3"/>
      <c r="BM9" s="3"/>
      <c r="BN9" s="3"/>
      <c r="BO9" s="3"/>
      <c r="BP9" s="3"/>
      <c r="BR9" s="4"/>
      <c r="BS9" s="4"/>
      <c r="BT9" s="4"/>
      <c r="BU9" s="4"/>
      <c r="BW9" s="5"/>
      <c r="BX9" s="5"/>
    </row>
    <row r="10" spans="1:76">
      <c r="A10" s="22" t="s">
        <v>52</v>
      </c>
      <c r="B10" s="102">
        <v>0.32803356996756072</v>
      </c>
      <c r="C10" s="100">
        <v>0.30589427122309515</v>
      </c>
      <c r="D10" s="99">
        <v>0.15</v>
      </c>
      <c r="E10" s="98">
        <v>0.05</v>
      </c>
      <c r="F10" s="100">
        <v>0.16607215880934406</v>
      </c>
      <c r="G10" s="81">
        <v>4.608310334241681E-2</v>
      </c>
      <c r="H10" s="51">
        <v>2.2015520942264295E-3</v>
      </c>
      <c r="I10" s="51">
        <v>0.27965524219118448</v>
      </c>
      <c r="J10" s="51">
        <v>0.53206010237217238</v>
      </c>
      <c r="K10" s="100">
        <v>0.14000000000000001</v>
      </c>
      <c r="L10" s="100">
        <v>0</v>
      </c>
      <c r="M10" s="104">
        <v>0</v>
      </c>
      <c r="N10" s="100">
        <v>0.54</v>
      </c>
      <c r="O10" s="107">
        <v>0.01</v>
      </c>
      <c r="P10" s="107">
        <v>0.03</v>
      </c>
      <c r="Q10" s="107">
        <v>0.18999999999999995</v>
      </c>
      <c r="R10" s="107">
        <v>0.23</v>
      </c>
      <c r="S10" s="81">
        <v>0.69</v>
      </c>
      <c r="T10" s="51">
        <v>0.15500000000000003</v>
      </c>
      <c r="U10" s="100">
        <v>6.2000000000000013E-2</v>
      </c>
      <c r="V10" s="104">
        <v>9.3000000000000027E-2</v>
      </c>
      <c r="W10" s="106">
        <v>0.16</v>
      </c>
      <c r="AF10" s="54"/>
      <c r="AG10" s="4"/>
      <c r="AK10" s="54"/>
      <c r="AL10" s="54"/>
      <c r="AM10" s="54"/>
      <c r="AR10" s="4"/>
      <c r="AU10" s="5"/>
      <c r="AV10" s="5"/>
      <c r="AW10" s="5"/>
      <c r="AX10" s="5"/>
      <c r="AZ10" s="5"/>
      <c r="BA10" s="5"/>
      <c r="BB10" s="5"/>
      <c r="BC10" s="4"/>
      <c r="BD10" s="4"/>
      <c r="BE10" s="4"/>
      <c r="BF10" s="4"/>
      <c r="BG10" s="4"/>
      <c r="BH10" s="4"/>
      <c r="BI10" s="4"/>
      <c r="BK10" s="5"/>
      <c r="BL10" s="3"/>
      <c r="BM10" s="3"/>
      <c r="BN10" s="3"/>
      <c r="BO10" s="3"/>
      <c r="BP10" s="3"/>
      <c r="BR10" s="4"/>
      <c r="BS10" s="4"/>
      <c r="BT10" s="4"/>
      <c r="BU10" s="4"/>
      <c r="BW10" s="5"/>
      <c r="BX10" s="5"/>
    </row>
    <row r="11" spans="1:76">
      <c r="A11" s="22" t="s">
        <v>51</v>
      </c>
      <c r="B11" s="102">
        <v>0.27107586307360459</v>
      </c>
      <c r="C11" s="100">
        <v>0.37025326206372361</v>
      </c>
      <c r="D11" s="99">
        <v>0.15</v>
      </c>
      <c r="E11" s="98">
        <v>0.05</v>
      </c>
      <c r="F11" s="100">
        <v>0.15867087486267178</v>
      </c>
      <c r="G11" s="81">
        <v>0</v>
      </c>
      <c r="H11" s="51">
        <v>0</v>
      </c>
      <c r="I11" s="51">
        <v>0</v>
      </c>
      <c r="J11" s="51">
        <v>0</v>
      </c>
      <c r="K11" s="100">
        <v>0</v>
      </c>
      <c r="L11" s="100">
        <v>0</v>
      </c>
      <c r="M11" s="104">
        <v>0</v>
      </c>
      <c r="N11" s="100">
        <v>0.48</v>
      </c>
      <c r="O11" s="107">
        <v>0.01</v>
      </c>
      <c r="P11" s="107">
        <v>0.03</v>
      </c>
      <c r="Q11" s="107">
        <v>0.27500000000000002</v>
      </c>
      <c r="R11" s="107">
        <v>0.20499999999999999</v>
      </c>
      <c r="S11" s="81">
        <v>0.69</v>
      </c>
      <c r="T11" s="51">
        <v>0.13020000000000001</v>
      </c>
      <c r="U11" s="100">
        <v>0</v>
      </c>
      <c r="V11" s="104">
        <v>0.17980000000000004</v>
      </c>
      <c r="W11" s="106">
        <v>0.16</v>
      </c>
      <c r="AF11" s="54"/>
      <c r="AG11" s="4"/>
      <c r="AK11" s="54"/>
      <c r="AL11" s="54"/>
      <c r="AM11" s="54"/>
      <c r="AR11" s="4"/>
      <c r="AU11" s="5"/>
      <c r="AV11" s="5"/>
      <c r="AW11" s="5"/>
      <c r="AX11" s="5"/>
      <c r="AZ11" s="5"/>
      <c r="BA11" s="5"/>
      <c r="BC11" s="4"/>
      <c r="BD11" s="4"/>
      <c r="BE11" s="4"/>
      <c r="BF11" s="4"/>
      <c r="BG11" s="4"/>
      <c r="BH11" s="4"/>
      <c r="BI11" s="4"/>
      <c r="BK11" s="5"/>
      <c r="BL11" s="3"/>
      <c r="BM11" s="3"/>
      <c r="BN11" s="3"/>
      <c r="BO11" s="3"/>
      <c r="BP11" s="3"/>
      <c r="BR11" s="4"/>
      <c r="BS11" s="4"/>
      <c r="BT11" s="4"/>
      <c r="BU11" s="4"/>
      <c r="BW11" s="5"/>
      <c r="BX11" s="5"/>
    </row>
    <row r="12" spans="1:76">
      <c r="A12" s="22" t="s">
        <v>50</v>
      </c>
      <c r="B12" s="102">
        <v>0.25178358846551219</v>
      </c>
      <c r="C12" s="100">
        <v>0.39205244241185055</v>
      </c>
      <c r="D12" s="99">
        <v>0.15</v>
      </c>
      <c r="E12" s="98">
        <v>0.05</v>
      </c>
      <c r="F12" s="100">
        <v>0.15616396912263719</v>
      </c>
      <c r="G12" s="81">
        <v>-2.1219512195121915E-2</v>
      </c>
      <c r="H12" s="51">
        <v>8.1300813008130079E-2</v>
      </c>
      <c r="I12" s="51">
        <v>-2.1219512195121915E-2</v>
      </c>
      <c r="J12" s="51">
        <v>0.82113821138211385</v>
      </c>
      <c r="K12" s="100">
        <v>0.14000000000000001</v>
      </c>
      <c r="L12" s="100">
        <v>0</v>
      </c>
      <c r="M12" s="104">
        <v>0</v>
      </c>
      <c r="N12" s="100">
        <v>0.48</v>
      </c>
      <c r="O12" s="107">
        <v>0.01</v>
      </c>
      <c r="P12" s="107">
        <v>0.03</v>
      </c>
      <c r="Q12" s="107">
        <v>0.27500000000000002</v>
      </c>
      <c r="R12" s="107">
        <v>0.20499999999999999</v>
      </c>
      <c r="S12" s="81">
        <v>0.69</v>
      </c>
      <c r="T12" s="51">
        <v>0.13020000000000001</v>
      </c>
      <c r="U12" s="100">
        <v>0</v>
      </c>
      <c r="V12" s="104">
        <v>0.17980000000000004</v>
      </c>
      <c r="W12" s="106">
        <v>0.16</v>
      </c>
      <c r="AF12" s="54"/>
      <c r="AG12" s="4"/>
      <c r="AK12" s="54"/>
      <c r="AL12" s="54"/>
      <c r="AM12" s="54"/>
      <c r="AR12" s="4"/>
      <c r="AU12" s="5"/>
      <c r="AV12" s="5"/>
      <c r="AW12" s="5"/>
      <c r="AX12" s="5"/>
      <c r="AZ12" s="5"/>
      <c r="BA12" s="5"/>
      <c r="BC12" s="4"/>
      <c r="BD12" s="4"/>
      <c r="BE12" s="4"/>
      <c r="BF12" s="4"/>
      <c r="BG12" s="4"/>
      <c r="BH12" s="4"/>
      <c r="BI12" s="4"/>
      <c r="BK12" s="5"/>
      <c r="BL12" s="3"/>
      <c r="BM12" s="3"/>
      <c r="BN12" s="3"/>
      <c r="BO12" s="3"/>
      <c r="BP12" s="3"/>
      <c r="BR12" s="4"/>
      <c r="BS12" s="4"/>
      <c r="BT12" s="4"/>
      <c r="BU12" s="4"/>
      <c r="BW12" s="5"/>
      <c r="BX12" s="5"/>
    </row>
    <row r="13" spans="1:76">
      <c r="A13" s="22" t="s">
        <v>49</v>
      </c>
      <c r="B13" s="102">
        <v>0.2108350745591043</v>
      </c>
      <c r="C13" s="100">
        <v>0.43832194965072957</v>
      </c>
      <c r="D13" s="99">
        <v>0.15</v>
      </c>
      <c r="E13" s="98">
        <v>0.05</v>
      </c>
      <c r="F13" s="100">
        <v>0.15084297579016612</v>
      </c>
      <c r="G13" s="81">
        <v>0.40847919655667142</v>
      </c>
      <c r="H13" s="51">
        <v>1.5781922525107604E-2</v>
      </c>
      <c r="I13" s="51">
        <v>0.40847919655667142</v>
      </c>
      <c r="J13" s="51">
        <v>2.7259684361549498E-2</v>
      </c>
      <c r="K13" s="100">
        <v>0.14000000000000001</v>
      </c>
      <c r="L13" s="100">
        <v>0</v>
      </c>
      <c r="M13" s="104">
        <v>0</v>
      </c>
      <c r="N13" s="100">
        <v>0.48</v>
      </c>
      <c r="O13" s="107">
        <v>0.01</v>
      </c>
      <c r="P13" s="107">
        <v>0.03</v>
      </c>
      <c r="Q13" s="107">
        <v>0.27500000000000002</v>
      </c>
      <c r="R13" s="107">
        <v>0.20499999999999999</v>
      </c>
      <c r="S13" s="81">
        <v>0.69</v>
      </c>
      <c r="T13" s="51">
        <v>0.13020000000000001</v>
      </c>
      <c r="U13" s="100">
        <v>0</v>
      </c>
      <c r="V13" s="104">
        <v>0.17980000000000004</v>
      </c>
      <c r="W13" s="106">
        <v>0.16</v>
      </c>
      <c r="AF13" s="56"/>
      <c r="AG13" s="4"/>
      <c r="AK13" s="56"/>
      <c r="AL13" s="56"/>
      <c r="AM13" s="56"/>
      <c r="AR13" s="4"/>
      <c r="AU13" s="5"/>
      <c r="AV13" s="5"/>
      <c r="AW13" s="5"/>
      <c r="AX13" s="5"/>
      <c r="AZ13" s="5"/>
      <c r="BA13" s="5"/>
      <c r="BC13" s="4"/>
      <c r="BD13" s="4"/>
      <c r="BE13" s="4"/>
      <c r="BF13" s="4"/>
      <c r="BG13" s="4"/>
      <c r="BH13" s="4"/>
      <c r="BI13" s="4"/>
      <c r="BK13" s="5"/>
      <c r="BL13" s="3"/>
      <c r="BM13" s="3"/>
      <c r="BN13" s="3"/>
      <c r="BO13" s="3"/>
      <c r="BP13" s="3"/>
      <c r="BR13" s="4"/>
      <c r="BS13" s="4"/>
      <c r="BT13" s="4"/>
      <c r="BU13" s="4"/>
      <c r="BW13" s="5"/>
      <c r="BX13" s="5"/>
    </row>
    <row r="14" spans="1:76">
      <c r="A14" s="22" t="s">
        <v>48</v>
      </c>
      <c r="B14" s="102">
        <v>0.23749058221442784</v>
      </c>
      <c r="C14" s="100">
        <v>0.40820273196109852</v>
      </c>
      <c r="D14" s="99">
        <v>0.15</v>
      </c>
      <c r="E14" s="98">
        <v>0.05</v>
      </c>
      <c r="F14" s="100">
        <v>0.15430668582447368</v>
      </c>
      <c r="G14" s="81">
        <v>9.3822785878166587E-2</v>
      </c>
      <c r="H14" s="51">
        <v>1.5512344330347389E-2</v>
      </c>
      <c r="I14" s="51">
        <v>0.58680207756950664</v>
      </c>
      <c r="J14" s="51">
        <v>0.16386279222197947</v>
      </c>
      <c r="K14" s="100">
        <v>0.14000000000000001</v>
      </c>
      <c r="L14" s="100">
        <v>0</v>
      </c>
      <c r="M14" s="104">
        <v>0</v>
      </c>
      <c r="N14" s="100">
        <v>0.48</v>
      </c>
      <c r="O14" s="107">
        <v>0.01</v>
      </c>
      <c r="P14" s="107">
        <v>0.03</v>
      </c>
      <c r="Q14" s="107">
        <v>0.27500000000000002</v>
      </c>
      <c r="R14" s="107">
        <v>0.20499999999999999</v>
      </c>
      <c r="S14" s="81">
        <v>0.69</v>
      </c>
      <c r="T14" s="51">
        <v>0.13020000000000001</v>
      </c>
      <c r="U14" s="100">
        <v>0</v>
      </c>
      <c r="V14" s="104">
        <v>0.17980000000000004</v>
      </c>
      <c r="W14" s="106">
        <v>0.16</v>
      </c>
      <c r="AF14" s="56"/>
      <c r="AG14" s="4"/>
      <c r="AK14" s="56"/>
      <c r="AL14" s="56"/>
      <c r="AM14" s="56"/>
      <c r="AR14" s="4"/>
      <c r="AU14" s="5"/>
      <c r="AV14" s="5"/>
      <c r="AW14" s="5"/>
      <c r="AX14" s="5"/>
      <c r="AZ14" s="5"/>
      <c r="BA14" s="5"/>
      <c r="BC14" s="4"/>
      <c r="BD14" s="4"/>
      <c r="BE14" s="4"/>
      <c r="BF14" s="4"/>
      <c r="BG14" s="4"/>
      <c r="BH14" s="4"/>
      <c r="BI14" s="4"/>
      <c r="BK14" s="5"/>
      <c r="BL14" s="3"/>
      <c r="BM14" s="3"/>
      <c r="BN14" s="3"/>
      <c r="BO14" s="3"/>
      <c r="BP14" s="3"/>
      <c r="BR14" s="4"/>
      <c r="BS14" s="4"/>
      <c r="BT14" s="4"/>
      <c r="BU14" s="4"/>
      <c r="BW14" s="5"/>
      <c r="BX14" s="5"/>
    </row>
    <row r="15" spans="1:76">
      <c r="A15" s="22" t="s">
        <v>47</v>
      </c>
      <c r="B15" s="102">
        <v>0.28256126554550615</v>
      </c>
      <c r="C15" s="100">
        <v>0.35727540616326986</v>
      </c>
      <c r="D15" s="99">
        <v>0.15</v>
      </c>
      <c r="E15" s="98">
        <v>0.05</v>
      </c>
      <c r="F15" s="100">
        <v>0.16016332829122396</v>
      </c>
      <c r="G15" s="81">
        <v>2.1818181818181837E-2</v>
      </c>
      <c r="H15" s="51">
        <v>9.0909090909090905E-3</v>
      </c>
      <c r="I15" s="51">
        <v>0.1290909090909092</v>
      </c>
      <c r="J15" s="51">
        <v>0.7</v>
      </c>
      <c r="K15" s="100">
        <v>0.14000000000000001</v>
      </c>
      <c r="L15" s="100">
        <v>0</v>
      </c>
      <c r="M15" s="104">
        <v>0</v>
      </c>
      <c r="N15" s="100">
        <v>0.48</v>
      </c>
      <c r="O15" s="107">
        <v>0.01</v>
      </c>
      <c r="P15" s="107">
        <v>0.03</v>
      </c>
      <c r="Q15" s="107">
        <v>0.27500000000000002</v>
      </c>
      <c r="R15" s="107">
        <v>0.20499999999999999</v>
      </c>
      <c r="S15" s="81">
        <v>0.69</v>
      </c>
      <c r="T15" s="51">
        <v>0.13020000000000001</v>
      </c>
      <c r="U15" s="100">
        <v>0</v>
      </c>
      <c r="V15" s="104">
        <v>0.17980000000000004</v>
      </c>
      <c r="W15" s="106">
        <v>0.16</v>
      </c>
      <c r="AF15" s="56"/>
      <c r="AG15" s="4"/>
      <c r="AJ15" s="57"/>
      <c r="AK15" s="56"/>
      <c r="AL15" s="56"/>
      <c r="AM15" s="56"/>
      <c r="AR15" s="4"/>
      <c r="AU15" s="5"/>
      <c r="AV15" s="5"/>
      <c r="AW15" s="5"/>
      <c r="AX15" s="5"/>
      <c r="AZ15" s="5"/>
      <c r="BA15" s="5"/>
      <c r="BC15" s="4"/>
      <c r="BD15" s="4"/>
      <c r="BE15" s="4"/>
      <c r="BF15" s="4"/>
      <c r="BG15" s="4"/>
      <c r="BH15" s="4"/>
      <c r="BI15" s="4"/>
      <c r="BK15" s="5"/>
      <c r="BL15" s="3"/>
      <c r="BM15" s="3"/>
      <c r="BN15" s="3"/>
      <c r="BO15" s="3"/>
      <c r="BP15" s="3"/>
      <c r="BR15" s="4"/>
      <c r="BS15" s="4"/>
      <c r="BT15" s="4"/>
      <c r="BU15" s="4"/>
      <c r="BW15" s="5"/>
      <c r="BX15" s="5"/>
    </row>
    <row r="16" spans="1:76">
      <c r="A16" s="22" t="s">
        <v>46</v>
      </c>
      <c r="B16" s="102">
        <v>0.28260869565217389</v>
      </c>
      <c r="C16" s="100">
        <v>0.28260869565217389</v>
      </c>
      <c r="D16" s="99">
        <v>0.15</v>
      </c>
      <c r="E16" s="98">
        <v>0.05</v>
      </c>
      <c r="F16" s="100">
        <v>0.23478260869565218</v>
      </c>
      <c r="G16" s="81">
        <v>0.76098818017250558</v>
      </c>
      <c r="H16" s="51">
        <v>7.6882121179853047E-2</v>
      </c>
      <c r="I16" s="51">
        <v>0</v>
      </c>
      <c r="J16" s="51">
        <v>2.1296986476413587E-3</v>
      </c>
      <c r="K16" s="100">
        <v>0.16</v>
      </c>
      <c r="L16" s="100">
        <v>0</v>
      </c>
      <c r="M16" s="104">
        <v>0</v>
      </c>
      <c r="N16" s="100">
        <v>0.42</v>
      </c>
      <c r="O16" s="107">
        <v>0.01</v>
      </c>
      <c r="P16" s="107">
        <v>0.03</v>
      </c>
      <c r="Q16" s="107">
        <v>0.33500000000000008</v>
      </c>
      <c r="R16" s="107">
        <v>0.20499999999999999</v>
      </c>
      <c r="S16" s="81">
        <v>0.69</v>
      </c>
      <c r="T16" s="51">
        <v>0</v>
      </c>
      <c r="U16" s="100">
        <v>0</v>
      </c>
      <c r="V16" s="104">
        <v>0.31000000000000005</v>
      </c>
      <c r="W16" s="106">
        <v>0.1</v>
      </c>
      <c r="AE16" s="4"/>
      <c r="AF16" s="54"/>
      <c r="AG16" s="4"/>
      <c r="AR16" s="4"/>
      <c r="AU16" s="5"/>
      <c r="AV16" s="5"/>
      <c r="AW16" s="5"/>
      <c r="AX16" s="5"/>
      <c r="AZ16" s="5"/>
      <c r="BA16" s="5"/>
      <c r="BC16" s="4"/>
      <c r="BD16" s="4"/>
      <c r="BE16" s="4"/>
      <c r="BF16" s="4"/>
      <c r="BG16" s="4"/>
      <c r="BH16" s="4"/>
      <c r="BI16" s="4"/>
      <c r="BK16" s="5"/>
      <c r="BL16" s="3"/>
      <c r="BM16" s="3"/>
      <c r="BN16" s="3"/>
      <c r="BO16" s="3"/>
      <c r="BP16" s="3"/>
      <c r="BR16" s="4"/>
      <c r="BS16" s="4"/>
      <c r="BT16" s="4"/>
      <c r="BU16" s="4"/>
      <c r="BW16" s="5"/>
      <c r="BX16" s="5"/>
    </row>
    <row r="17" spans="1:83">
      <c r="A17" s="22" t="s">
        <v>45</v>
      </c>
      <c r="B17" s="102">
        <v>0.34308510638297868</v>
      </c>
      <c r="C17" s="100">
        <v>0.22872340425531915</v>
      </c>
      <c r="D17" s="99">
        <v>0.15</v>
      </c>
      <c r="E17" s="98">
        <v>0.05</v>
      </c>
      <c r="F17" s="100">
        <v>0.22819148936170211</v>
      </c>
      <c r="G17" s="81">
        <v>0.14404508677463554</v>
      </c>
      <c r="H17" s="51">
        <v>6.7590260285474392E-3</v>
      </c>
      <c r="I17" s="51">
        <v>0.79151326754946183</v>
      </c>
      <c r="J17" s="51">
        <v>5.2015113350125944E-2</v>
      </c>
      <c r="K17" s="100">
        <v>5.6675062972292188E-3</v>
      </c>
      <c r="L17" s="100">
        <v>0</v>
      </c>
      <c r="M17" s="104">
        <v>0</v>
      </c>
      <c r="N17" s="100">
        <v>0.54</v>
      </c>
      <c r="O17" s="107">
        <v>0.01</v>
      </c>
      <c r="P17" s="107">
        <v>0.03</v>
      </c>
      <c r="Q17" s="107">
        <v>0.24999999999999989</v>
      </c>
      <c r="R17" s="107">
        <v>0.17</v>
      </c>
      <c r="S17" s="81">
        <v>0.40652425898327538</v>
      </c>
      <c r="T17" s="51">
        <v>0</v>
      </c>
      <c r="U17" s="100">
        <v>0.53412816691505216</v>
      </c>
      <c r="V17" s="104">
        <v>5.9347574101672462E-2</v>
      </c>
      <c r="W17" s="106">
        <v>0.04</v>
      </c>
      <c r="AE17" s="4"/>
      <c r="AF17" s="54"/>
      <c r="AG17" s="4"/>
      <c r="AR17" s="4"/>
      <c r="AU17" s="5"/>
      <c r="AV17" s="5"/>
      <c r="AW17" s="5"/>
      <c r="AX17" s="5"/>
      <c r="AZ17" s="5"/>
      <c r="BA17" s="5"/>
      <c r="BC17" s="4"/>
      <c r="BD17" s="4"/>
      <c r="BE17" s="4"/>
      <c r="BF17" s="4"/>
      <c r="BG17" s="4"/>
      <c r="BH17" s="4"/>
      <c r="BI17" s="4"/>
      <c r="BK17" s="5"/>
      <c r="BL17" s="3"/>
      <c r="BM17" s="3"/>
      <c r="BN17" s="3"/>
      <c r="BO17" s="3"/>
      <c r="BP17" s="3"/>
      <c r="BR17" s="4"/>
      <c r="BS17" s="4"/>
      <c r="BT17" s="4"/>
      <c r="BU17" s="4"/>
      <c r="BW17" s="5"/>
      <c r="BX17" s="5"/>
    </row>
    <row r="18" spans="1:83">
      <c r="A18" s="22" t="s">
        <v>44</v>
      </c>
      <c r="B18" s="102">
        <v>0.34308510638297868</v>
      </c>
      <c r="C18" s="100">
        <v>0.22872340425531915</v>
      </c>
      <c r="D18" s="99">
        <v>0.15</v>
      </c>
      <c r="E18" s="98">
        <v>0.05</v>
      </c>
      <c r="F18" s="100">
        <v>0.22819148936170211</v>
      </c>
      <c r="G18" s="81">
        <v>0</v>
      </c>
      <c r="H18" s="51">
        <v>0</v>
      </c>
      <c r="I18" s="51">
        <v>0.98763447508346724</v>
      </c>
      <c r="J18" s="51">
        <v>1.2365524916532707E-2</v>
      </c>
      <c r="K18" s="100">
        <v>0</v>
      </c>
      <c r="L18" s="100">
        <v>0</v>
      </c>
      <c r="M18" s="104">
        <v>0</v>
      </c>
      <c r="N18" s="100">
        <v>0.36000000000000004</v>
      </c>
      <c r="O18" s="107">
        <v>0</v>
      </c>
      <c r="P18" s="107">
        <v>0</v>
      </c>
      <c r="Q18" s="107">
        <v>0.43499999999999994</v>
      </c>
      <c r="R18" s="107">
        <v>0.20499999999999999</v>
      </c>
      <c r="S18" s="81">
        <v>0.40652425898327538</v>
      </c>
      <c r="T18" s="51">
        <v>0.53412816691505216</v>
      </c>
      <c r="U18" s="100">
        <v>0</v>
      </c>
      <c r="V18" s="104">
        <v>5.9347574101672462E-2</v>
      </c>
      <c r="W18" s="106">
        <v>0.04</v>
      </c>
      <c r="AE18" s="4"/>
      <c r="AF18" s="54"/>
      <c r="AG18" s="4"/>
      <c r="AR18" s="4"/>
      <c r="AU18" s="5"/>
      <c r="AV18" s="5"/>
      <c r="AW18" s="5"/>
      <c r="AX18" s="5"/>
      <c r="AZ18" s="5"/>
      <c r="BA18" s="5"/>
      <c r="BC18" s="4"/>
      <c r="BD18" s="4"/>
      <c r="BE18" s="4"/>
      <c r="BF18" s="4"/>
      <c r="BG18" s="4"/>
      <c r="BH18" s="4"/>
      <c r="BI18" s="4"/>
      <c r="BK18" s="5"/>
      <c r="BL18" s="3"/>
      <c r="BM18" s="3"/>
      <c r="BN18" s="3"/>
      <c r="BO18" s="3"/>
      <c r="BP18" s="3"/>
      <c r="BR18" s="4"/>
      <c r="BS18" s="4"/>
      <c r="BT18" s="4"/>
      <c r="BU18" s="4"/>
      <c r="BW18" s="5"/>
      <c r="BX18" s="5"/>
    </row>
    <row r="19" spans="1:83">
      <c r="A19" s="22" t="s">
        <v>43</v>
      </c>
      <c r="B19" s="102">
        <v>0.29054054054054057</v>
      </c>
      <c r="C19" s="100">
        <v>0.29054054054054057</v>
      </c>
      <c r="D19" s="99">
        <v>0.15</v>
      </c>
      <c r="E19" s="98">
        <v>0.05</v>
      </c>
      <c r="F19" s="100">
        <v>0.2189189189189189</v>
      </c>
      <c r="G19" s="81">
        <v>9.1057485892496279E-2</v>
      </c>
      <c r="H19" s="51">
        <v>4.2948345908299476E-2</v>
      </c>
      <c r="I19" s="51">
        <v>0.53875679153060296</v>
      </c>
      <c r="J19" s="51">
        <v>0.11723737666860128</v>
      </c>
      <c r="K19" s="100">
        <v>0.21</v>
      </c>
      <c r="L19" s="100">
        <v>0</v>
      </c>
      <c r="M19" s="104">
        <v>0</v>
      </c>
      <c r="N19" s="100">
        <v>0.42</v>
      </c>
      <c r="O19" s="107">
        <v>0</v>
      </c>
      <c r="P19" s="107">
        <v>0</v>
      </c>
      <c r="Q19" s="107">
        <v>0.375</v>
      </c>
      <c r="R19" s="107">
        <v>0.20499999999999999</v>
      </c>
      <c r="S19" s="81">
        <v>0.9</v>
      </c>
      <c r="T19" s="51">
        <v>0</v>
      </c>
      <c r="U19" s="100">
        <v>0</v>
      </c>
      <c r="V19" s="104">
        <v>9.9999999999999978E-2</v>
      </c>
      <c r="W19" s="106">
        <v>0.04</v>
      </c>
      <c r="AE19" s="4"/>
      <c r="AF19" s="54"/>
      <c r="AG19" s="4"/>
      <c r="AR19" s="4"/>
      <c r="AU19" s="5"/>
      <c r="AV19" s="5"/>
      <c r="AW19" s="5"/>
      <c r="AX19" s="5"/>
      <c r="AZ19" s="5"/>
      <c r="BA19" s="5"/>
      <c r="BC19" s="4"/>
      <c r="BD19" s="4"/>
      <c r="BE19" s="4"/>
      <c r="BF19" s="4"/>
      <c r="BG19" s="4"/>
      <c r="BH19" s="4"/>
      <c r="BI19" s="4"/>
      <c r="BK19" s="5"/>
      <c r="BL19" s="3"/>
      <c r="BM19" s="3"/>
      <c r="BN19" s="3"/>
      <c r="BO19" s="3"/>
      <c r="BP19" s="3"/>
      <c r="BR19" s="4"/>
      <c r="BS19" s="4"/>
      <c r="BT19" s="4"/>
      <c r="BU19" s="4"/>
      <c r="BW19" s="5"/>
      <c r="BX19" s="5"/>
    </row>
    <row r="20" spans="1:83">
      <c r="A20" s="22" t="s">
        <v>42</v>
      </c>
      <c r="B20" s="102">
        <v>0.17199999999999999</v>
      </c>
      <c r="C20" s="100">
        <v>0.43</v>
      </c>
      <c r="D20" s="99">
        <v>0.15</v>
      </c>
      <c r="E20" s="98">
        <v>0.05</v>
      </c>
      <c r="F20" s="100">
        <v>0.19800000000000001</v>
      </c>
      <c r="G20" s="81">
        <v>0.79</v>
      </c>
      <c r="H20" s="51">
        <v>0</v>
      </c>
      <c r="I20" s="51">
        <v>0</v>
      </c>
      <c r="J20" s="51">
        <v>0</v>
      </c>
      <c r="K20" s="100">
        <v>0.21</v>
      </c>
      <c r="L20" s="100">
        <v>0</v>
      </c>
      <c r="M20" s="104">
        <v>0</v>
      </c>
      <c r="N20" s="100">
        <v>0.42</v>
      </c>
      <c r="O20" s="107">
        <v>0</v>
      </c>
      <c r="P20" s="107">
        <v>0</v>
      </c>
      <c r="Q20" s="107">
        <v>0.375</v>
      </c>
      <c r="R20" s="107">
        <v>0.20499999999999999</v>
      </c>
      <c r="S20" s="81">
        <v>0.9</v>
      </c>
      <c r="T20" s="51">
        <v>4.8999999999999988E-2</v>
      </c>
      <c r="U20" s="100">
        <v>0</v>
      </c>
      <c r="V20" s="104">
        <v>5.099999999999999E-2</v>
      </c>
      <c r="W20" s="106">
        <v>0.04</v>
      </c>
      <c r="AE20" s="4"/>
      <c r="AF20" s="54"/>
      <c r="AG20" s="4"/>
      <c r="AR20" s="4"/>
      <c r="AU20" s="5"/>
      <c r="AV20" s="5"/>
      <c r="AW20" s="5"/>
      <c r="AX20" s="5"/>
      <c r="AZ20" s="5"/>
      <c r="BA20" s="5"/>
      <c r="BC20" s="4"/>
      <c r="BD20" s="4"/>
      <c r="BE20" s="4"/>
      <c r="BF20" s="4"/>
      <c r="BG20" s="4"/>
      <c r="BH20" s="4"/>
      <c r="BI20" s="4"/>
      <c r="BK20" s="5"/>
      <c r="BL20" s="3"/>
      <c r="BM20" s="3"/>
      <c r="BN20" s="3"/>
      <c r="BO20" s="3"/>
      <c r="BP20" s="3"/>
      <c r="BR20" s="4"/>
      <c r="BS20" s="4"/>
      <c r="BT20" s="4"/>
      <c r="BU20" s="4"/>
      <c r="BW20" s="5"/>
      <c r="BX20" s="5"/>
    </row>
    <row r="21" spans="1:83">
      <c r="A21" s="22" t="s">
        <v>41</v>
      </c>
      <c r="B21" s="102">
        <v>0.29054054054054057</v>
      </c>
      <c r="C21" s="100">
        <v>0.29054054054054057</v>
      </c>
      <c r="D21" s="99">
        <v>0.15</v>
      </c>
      <c r="E21" s="98">
        <v>0.05</v>
      </c>
      <c r="F21" s="100">
        <v>0.2189189189189189</v>
      </c>
      <c r="G21" s="81">
        <v>0.21852505556374824</v>
      </c>
      <c r="H21" s="51">
        <v>4.6985121378230231E-3</v>
      </c>
      <c r="I21" s="51">
        <v>0.61123095980353703</v>
      </c>
      <c r="J21" s="51">
        <v>5.5114680722991569E-4</v>
      </c>
      <c r="K21" s="100">
        <v>0.16503049289765964</v>
      </c>
      <c r="L21" s="100">
        <v>0</v>
      </c>
      <c r="M21" s="104">
        <v>0</v>
      </c>
      <c r="N21" s="100">
        <v>0.42</v>
      </c>
      <c r="O21" s="107">
        <v>0</v>
      </c>
      <c r="P21" s="107">
        <v>0</v>
      </c>
      <c r="Q21" s="107">
        <v>0.375</v>
      </c>
      <c r="R21" s="107">
        <v>0.20499999999999999</v>
      </c>
      <c r="S21" s="81">
        <v>0.26427962489343559</v>
      </c>
      <c r="T21" s="51">
        <v>0.66214833759590797</v>
      </c>
      <c r="U21" s="100">
        <v>0</v>
      </c>
      <c r="V21" s="104">
        <v>7.3572037510656441E-2</v>
      </c>
      <c r="W21" s="106">
        <v>0.04</v>
      </c>
      <c r="AE21" s="4"/>
      <c r="AF21" s="54"/>
      <c r="AG21" s="4"/>
      <c r="AR21" s="4"/>
      <c r="AU21" s="5"/>
      <c r="AV21" s="5"/>
      <c r="AW21" s="5"/>
      <c r="AX21" s="5"/>
      <c r="AZ21" s="5"/>
      <c r="BA21" s="5"/>
      <c r="BC21" s="4"/>
      <c r="BD21" s="4"/>
      <c r="BE21" s="4"/>
      <c r="BF21" s="4"/>
      <c r="BG21" s="4"/>
      <c r="BH21" s="4"/>
      <c r="BI21" s="4"/>
      <c r="BK21" s="5"/>
      <c r="BL21" s="3"/>
      <c r="BM21" s="3"/>
      <c r="BN21" s="3"/>
      <c r="BO21" s="3"/>
      <c r="BP21" s="3"/>
      <c r="BR21" s="4"/>
      <c r="BS21" s="4"/>
      <c r="BT21" s="4"/>
      <c r="BU21" s="4"/>
      <c r="BW21" s="5"/>
      <c r="BX21" s="5"/>
    </row>
    <row r="22" spans="1:83">
      <c r="A22" s="22" t="s">
        <v>40</v>
      </c>
      <c r="B22" s="102">
        <v>0.3009100501187022</v>
      </c>
      <c r="C22" s="100">
        <v>0.3677789501450805</v>
      </c>
      <c r="D22" s="99">
        <v>0.15</v>
      </c>
      <c r="E22" s="98">
        <v>0.05</v>
      </c>
      <c r="F22" s="100">
        <v>0.13131099973621735</v>
      </c>
      <c r="G22" s="81">
        <v>1.0980694980694983E-2</v>
      </c>
      <c r="H22" s="51">
        <v>0</v>
      </c>
      <c r="I22" s="51">
        <v>0.77901930501930516</v>
      </c>
      <c r="J22" s="51">
        <v>0</v>
      </c>
      <c r="K22" s="100">
        <v>0.21</v>
      </c>
      <c r="L22" s="100">
        <v>0</v>
      </c>
      <c r="M22" s="104">
        <v>0</v>
      </c>
      <c r="N22" s="100">
        <v>0.48</v>
      </c>
      <c r="O22" s="107">
        <v>0</v>
      </c>
      <c r="P22" s="107">
        <v>0</v>
      </c>
      <c r="Q22" s="107">
        <v>0.35</v>
      </c>
      <c r="R22" s="107">
        <v>0.17</v>
      </c>
      <c r="S22" s="81">
        <v>0.19712148624200038</v>
      </c>
      <c r="T22" s="51">
        <v>0.80287851375799968</v>
      </c>
      <c r="U22" s="100">
        <v>0</v>
      </c>
      <c r="V22" s="104">
        <v>0</v>
      </c>
      <c r="W22" s="106">
        <v>0.04</v>
      </c>
      <c r="AE22" s="4"/>
      <c r="AF22" s="54"/>
      <c r="AG22" s="4"/>
      <c r="AR22" s="4"/>
      <c r="AU22" s="5"/>
      <c r="AV22" s="5"/>
      <c r="AW22" s="5"/>
      <c r="AX22" s="5"/>
      <c r="AZ22" s="5"/>
      <c r="BA22" s="5"/>
      <c r="BC22" s="4"/>
      <c r="BD22" s="4"/>
      <c r="BE22" s="4"/>
      <c r="BF22" s="4"/>
      <c r="BG22" s="4"/>
      <c r="BH22" s="4"/>
      <c r="BI22" s="4"/>
      <c r="BK22" s="5"/>
      <c r="BL22" s="3"/>
      <c r="BM22" s="3"/>
      <c r="BN22" s="3"/>
      <c r="BO22" s="3"/>
      <c r="BP22" s="3"/>
      <c r="BR22" s="4"/>
      <c r="BS22" s="4"/>
      <c r="BT22" s="4"/>
      <c r="BU22" s="4"/>
      <c r="BW22" s="5"/>
      <c r="BX22" s="5"/>
    </row>
    <row r="23" spans="1:83">
      <c r="A23" s="22" t="s">
        <v>39</v>
      </c>
      <c r="B23" s="102">
        <v>0.44329896907216498</v>
      </c>
      <c r="C23" s="100">
        <v>0.11082474226804122</v>
      </c>
      <c r="D23" s="99">
        <v>0.15</v>
      </c>
      <c r="E23" s="98">
        <v>0.05</v>
      </c>
      <c r="F23" s="100">
        <v>0.2458762886597938</v>
      </c>
      <c r="G23" s="81">
        <v>0.10520852044468325</v>
      </c>
      <c r="H23" s="51">
        <v>0</v>
      </c>
      <c r="I23" s="51">
        <v>0.62248374596437583</v>
      </c>
      <c r="J23" s="51">
        <v>2.3077335909408038E-3</v>
      </c>
      <c r="K23" s="100">
        <v>0.27</v>
      </c>
      <c r="L23" s="100">
        <v>0</v>
      </c>
      <c r="M23" s="104">
        <v>0</v>
      </c>
      <c r="N23" s="100">
        <v>0.42</v>
      </c>
      <c r="O23" s="107">
        <v>0</v>
      </c>
      <c r="P23" s="107">
        <v>0</v>
      </c>
      <c r="Q23" s="107">
        <v>0.375</v>
      </c>
      <c r="R23" s="107">
        <v>0.20499999999999999</v>
      </c>
      <c r="S23" s="81">
        <v>0.9</v>
      </c>
      <c r="T23" s="51">
        <v>0</v>
      </c>
      <c r="U23" s="100">
        <v>0</v>
      </c>
      <c r="V23" s="104">
        <v>9.9999999999999978E-2</v>
      </c>
      <c r="W23" s="106">
        <v>0.27</v>
      </c>
      <c r="AE23" s="4"/>
      <c r="AF23" s="54"/>
      <c r="AG23" s="4"/>
      <c r="AR23" s="4"/>
      <c r="AU23" s="5"/>
      <c r="AV23" s="5"/>
      <c r="AW23" s="5"/>
      <c r="AX23" s="5"/>
      <c r="AZ23" s="5"/>
      <c r="BA23" s="5"/>
      <c r="BC23" s="4"/>
      <c r="BD23" s="4"/>
      <c r="BE23" s="4"/>
      <c r="BF23" s="4"/>
      <c r="BG23" s="4"/>
      <c r="BH23" s="4"/>
      <c r="BI23" s="4"/>
      <c r="BK23" s="5"/>
      <c r="BL23" s="3"/>
      <c r="BM23" s="3"/>
      <c r="BN23" s="3"/>
      <c r="BO23" s="3"/>
      <c r="BP23" s="3"/>
      <c r="BR23" s="4"/>
      <c r="BS23" s="4"/>
      <c r="BT23" s="4"/>
      <c r="BU23" s="4"/>
      <c r="BW23" s="5"/>
      <c r="BX23" s="5"/>
    </row>
    <row r="24" spans="1:83">
      <c r="A24" s="22" t="s">
        <v>38</v>
      </c>
      <c r="B24" s="102">
        <v>0.17199999999999999</v>
      </c>
      <c r="C24" s="100">
        <v>0.43</v>
      </c>
      <c r="D24" s="99">
        <v>0.15</v>
      </c>
      <c r="E24" s="98">
        <v>0.05</v>
      </c>
      <c r="F24" s="100">
        <v>0.19800000000000001</v>
      </c>
      <c r="G24" s="81">
        <v>0.57354767279814323</v>
      </c>
      <c r="H24" s="51">
        <v>0</v>
      </c>
      <c r="I24" s="51">
        <v>0.15178786737639799</v>
      </c>
      <c r="J24" s="51">
        <v>4.6644598254589227E-3</v>
      </c>
      <c r="K24" s="100">
        <v>0.27</v>
      </c>
      <c r="L24" s="100">
        <v>0</v>
      </c>
      <c r="M24" s="104">
        <v>0</v>
      </c>
      <c r="N24" s="100">
        <v>0</v>
      </c>
      <c r="O24" s="107">
        <v>0</v>
      </c>
      <c r="P24" s="107">
        <v>0</v>
      </c>
      <c r="Q24" s="107">
        <v>0.79500000000000004</v>
      </c>
      <c r="R24" s="107">
        <v>0.20499999999999999</v>
      </c>
      <c r="S24" s="81">
        <v>0.9</v>
      </c>
      <c r="T24" s="51">
        <v>0</v>
      </c>
      <c r="U24" s="100">
        <v>0</v>
      </c>
      <c r="V24" s="104">
        <v>9.9999999999999978E-2</v>
      </c>
      <c r="W24" s="106">
        <v>0.27</v>
      </c>
      <c r="AE24" s="4"/>
      <c r="AF24" s="54"/>
      <c r="AG24" s="4"/>
      <c r="AR24" s="4"/>
      <c r="AU24" s="5"/>
      <c r="AV24" s="5"/>
      <c r="AW24" s="5"/>
      <c r="AX24" s="5"/>
      <c r="AZ24" s="5"/>
      <c r="BA24" s="5"/>
      <c r="BC24" s="4"/>
      <c r="BD24" s="4"/>
      <c r="BE24" s="4"/>
      <c r="BF24" s="4"/>
      <c r="BG24" s="4"/>
      <c r="BH24" s="4"/>
      <c r="BI24" s="4"/>
      <c r="BK24" s="5"/>
      <c r="BL24" s="3"/>
      <c r="BM24" s="3"/>
      <c r="BN24" s="3"/>
      <c r="BO24" s="3"/>
      <c r="BP24" s="3"/>
      <c r="BR24" s="4"/>
      <c r="BS24" s="4"/>
      <c r="BT24" s="4"/>
      <c r="BU24" s="4"/>
      <c r="BW24" s="5"/>
      <c r="BX24" s="5"/>
    </row>
    <row r="25" spans="1:83">
      <c r="A25" s="22" t="s">
        <v>37</v>
      </c>
      <c r="B25" s="102">
        <v>0.19535073409461662</v>
      </c>
      <c r="C25" s="100">
        <v>0.45581837955410542</v>
      </c>
      <c r="D25" s="99">
        <v>0.15</v>
      </c>
      <c r="E25" s="98">
        <v>0.05</v>
      </c>
      <c r="F25" s="100">
        <v>0.14883088635127789</v>
      </c>
      <c r="G25" s="81">
        <v>0</v>
      </c>
      <c r="H25" s="51">
        <v>2.1627305538977463E-2</v>
      </c>
      <c r="I25" s="51">
        <v>0</v>
      </c>
      <c r="J25" s="51">
        <v>0</v>
      </c>
      <c r="K25" s="100">
        <v>0.14000000000000001</v>
      </c>
      <c r="L25" s="100">
        <v>0.83837269446102258</v>
      </c>
      <c r="M25" s="104">
        <v>0</v>
      </c>
      <c r="N25" s="100">
        <v>0</v>
      </c>
      <c r="O25" s="107">
        <v>0</v>
      </c>
      <c r="P25" s="107">
        <v>0</v>
      </c>
      <c r="Q25" s="107">
        <v>0.79500000000000004</v>
      </c>
      <c r="R25" s="107">
        <v>0.20499999999999999</v>
      </c>
      <c r="S25" s="81">
        <v>0.9</v>
      </c>
      <c r="T25" s="51">
        <v>0</v>
      </c>
      <c r="U25" s="100">
        <v>0</v>
      </c>
      <c r="V25" s="104">
        <v>9.9999999999999978E-2</v>
      </c>
      <c r="W25" s="104">
        <v>0</v>
      </c>
      <c r="AE25" s="4"/>
      <c r="AF25" s="54"/>
      <c r="AG25" s="4"/>
      <c r="AR25" s="4"/>
      <c r="AU25" s="5"/>
      <c r="AV25" s="5"/>
      <c r="AW25" s="5"/>
      <c r="AX25" s="5"/>
      <c r="AZ25" s="5"/>
      <c r="BA25" s="5"/>
      <c r="BC25" s="4"/>
      <c r="BD25" s="4"/>
      <c r="BE25" s="4"/>
      <c r="BF25" s="4"/>
      <c r="BG25" s="4"/>
      <c r="BH25" s="4"/>
      <c r="BI25" s="4"/>
      <c r="BK25" s="5"/>
      <c r="BL25" s="3"/>
      <c r="BM25" s="3"/>
      <c r="BN25" s="3"/>
      <c r="BO25" s="3"/>
      <c r="BP25" s="3"/>
      <c r="BR25" s="4"/>
      <c r="BS25" s="4"/>
      <c r="BT25" s="4"/>
      <c r="BU25" s="4"/>
      <c r="BW25" s="5"/>
      <c r="BX25" s="5"/>
    </row>
    <row r="26" spans="1:83">
      <c r="A26" s="22" t="s">
        <v>36</v>
      </c>
      <c r="B26" s="102">
        <v>0.39722222222222231</v>
      </c>
      <c r="C26" s="100">
        <v>0</v>
      </c>
      <c r="D26" s="99">
        <v>0.4</v>
      </c>
      <c r="E26" s="98">
        <v>0.20277777777777772</v>
      </c>
      <c r="F26" s="100">
        <v>0</v>
      </c>
      <c r="G26" s="81">
        <v>0</v>
      </c>
      <c r="H26" s="51">
        <v>0</v>
      </c>
      <c r="I26" s="51">
        <v>0</v>
      </c>
      <c r="J26" s="51">
        <v>1</v>
      </c>
      <c r="K26" s="100">
        <v>0</v>
      </c>
      <c r="L26" s="100">
        <v>0</v>
      </c>
      <c r="M26" s="104">
        <v>0</v>
      </c>
      <c r="N26" s="100" t="s">
        <v>106</v>
      </c>
      <c r="O26" s="107" t="s">
        <v>106</v>
      </c>
      <c r="P26" s="107" t="s">
        <v>106</v>
      </c>
      <c r="Q26" s="107" t="s">
        <v>106</v>
      </c>
      <c r="R26" s="107" t="s">
        <v>106</v>
      </c>
      <c r="S26" s="81" t="s">
        <v>106</v>
      </c>
      <c r="T26" s="51" t="s">
        <v>106</v>
      </c>
      <c r="U26" s="100" t="s">
        <v>106</v>
      </c>
      <c r="V26" s="104" t="s">
        <v>106</v>
      </c>
      <c r="W26" s="104" t="s">
        <v>106</v>
      </c>
      <c r="AE26" s="4"/>
      <c r="AF26" s="54"/>
      <c r="AG26" s="4"/>
      <c r="AO26" s="5"/>
      <c r="AR26" s="4"/>
      <c r="AU26" s="5"/>
      <c r="AV26" s="5"/>
      <c r="AW26" s="5"/>
      <c r="AX26" s="5"/>
      <c r="AZ26" s="5"/>
      <c r="BA26" s="5"/>
      <c r="BC26" s="4"/>
      <c r="BD26" s="4"/>
      <c r="BE26" s="4"/>
      <c r="BF26" s="4"/>
      <c r="BG26" s="4"/>
      <c r="BH26" s="4"/>
      <c r="BI26" s="4"/>
      <c r="BK26" s="5"/>
      <c r="BL26" s="3"/>
      <c r="BM26" s="3"/>
      <c r="BN26" s="3"/>
      <c r="BO26" s="3"/>
      <c r="BP26" s="3"/>
      <c r="BR26" s="4"/>
      <c r="BS26" s="4"/>
      <c r="BT26" s="4"/>
      <c r="BU26" s="4"/>
    </row>
    <row r="27" spans="1:83">
      <c r="A27" s="12" t="s">
        <v>186</v>
      </c>
      <c r="B27" s="103">
        <f>B7</f>
        <v>0.29482488003173329</v>
      </c>
      <c r="C27" s="101">
        <f t="shared" ref="C27:W27" si="0">C7</f>
        <v>0.36686124440918516</v>
      </c>
      <c r="D27" s="101">
        <f t="shared" si="0"/>
        <v>0.15</v>
      </c>
      <c r="E27" s="101">
        <f t="shared" si="0"/>
        <v>0.05</v>
      </c>
      <c r="F27" s="105">
        <f t="shared" si="0"/>
        <v>0.13831387555908148</v>
      </c>
      <c r="G27" s="101">
        <f t="shared" si="0"/>
        <v>0.11052337579493522</v>
      </c>
      <c r="H27" s="101">
        <f t="shared" si="0"/>
        <v>2.1627305538977463E-2</v>
      </c>
      <c r="I27" s="101">
        <f t="shared" si="0"/>
        <v>0.65392997345336679</v>
      </c>
      <c r="J27" s="101">
        <f t="shared" si="0"/>
        <v>7.3919345212720602E-2</v>
      </c>
      <c r="K27" s="101">
        <f t="shared" si="0"/>
        <v>0.14000000000000001</v>
      </c>
      <c r="L27" s="101">
        <f t="shared" si="0"/>
        <v>0</v>
      </c>
      <c r="M27" s="101">
        <f t="shared" si="0"/>
        <v>0</v>
      </c>
      <c r="N27" s="103">
        <f t="shared" si="0"/>
        <v>0.48</v>
      </c>
      <c r="O27" s="101">
        <f t="shared" si="0"/>
        <v>0.01</v>
      </c>
      <c r="P27" s="101">
        <f t="shared" si="0"/>
        <v>0.03</v>
      </c>
      <c r="Q27" s="101">
        <f t="shared" si="0"/>
        <v>0.26500000000000001</v>
      </c>
      <c r="R27" s="105">
        <f t="shared" si="0"/>
        <v>0.215</v>
      </c>
      <c r="S27" s="101">
        <f t="shared" si="0"/>
        <v>0.73</v>
      </c>
      <c r="T27" s="101">
        <f t="shared" si="0"/>
        <v>0.13770000000000002</v>
      </c>
      <c r="U27" s="101">
        <f t="shared" si="0"/>
        <v>0</v>
      </c>
      <c r="V27" s="101">
        <f t="shared" si="0"/>
        <v>0.1323</v>
      </c>
      <c r="W27" s="155">
        <f t="shared" si="0"/>
        <v>0.16</v>
      </c>
      <c r="AE27" s="4"/>
      <c r="AF27" s="54"/>
      <c r="AG27" s="4"/>
      <c r="AO27" s="5"/>
      <c r="AR27" s="4"/>
      <c r="AU27" s="5"/>
      <c r="AV27" s="5"/>
      <c r="AW27" s="5"/>
      <c r="AX27" s="5"/>
      <c r="AZ27" s="5"/>
      <c r="BA27" s="5"/>
      <c r="BC27" s="4"/>
      <c r="BD27" s="4"/>
      <c r="BE27" s="4"/>
      <c r="BF27" s="4"/>
      <c r="BG27" s="4"/>
      <c r="BH27" s="4"/>
      <c r="BI27" s="4"/>
      <c r="BK27" s="5"/>
      <c r="BL27" s="3"/>
      <c r="BM27" s="3"/>
      <c r="BN27" s="3"/>
      <c r="BO27" s="3"/>
      <c r="BP27" s="3"/>
      <c r="BR27" s="4"/>
      <c r="BS27" s="4"/>
      <c r="BT27" s="4"/>
      <c r="BU27" s="4"/>
    </row>
    <row r="28" spans="1:83">
      <c r="H28" s="4"/>
      <c r="I28" s="7"/>
      <c r="J28" s="7"/>
      <c r="AE28" s="4"/>
      <c r="AF28" s="4"/>
      <c r="AG28" s="4"/>
      <c r="AH28" s="4"/>
      <c r="AI28" s="4"/>
      <c r="AJ28" s="4"/>
      <c r="AK28" s="4"/>
      <c r="AL28" s="4"/>
      <c r="AM28" s="4"/>
      <c r="AO28" s="4"/>
      <c r="AW28" s="3"/>
      <c r="BO28" s="4"/>
      <c r="BT28" s="3"/>
      <c r="CA28" s="4"/>
      <c r="CB28" s="4"/>
    </row>
    <row r="29" spans="1:83" ht="15" customHeight="1">
      <c r="A29" s="11"/>
      <c r="B29" s="249" t="s">
        <v>89</v>
      </c>
      <c r="C29" s="250"/>
      <c r="D29" s="251"/>
      <c r="F29" s="67" t="s">
        <v>72</v>
      </c>
      <c r="G29" s="66"/>
      <c r="H29" s="66"/>
      <c r="I29" s="66"/>
      <c r="J29" s="66"/>
      <c r="K29" s="65"/>
      <c r="M29" s="67" t="s">
        <v>30</v>
      </c>
      <c r="N29" s="66"/>
      <c r="O29" s="66"/>
      <c r="P29" s="66"/>
      <c r="Q29" s="66"/>
      <c r="R29" s="66"/>
      <c r="S29" s="66"/>
      <c r="T29" s="66"/>
      <c r="U29" s="66"/>
      <c r="V29" s="66"/>
      <c r="W29" s="65"/>
      <c r="X29" s="240"/>
      <c r="AH29" s="4"/>
      <c r="AI29" s="4"/>
      <c r="AJ29" s="4"/>
      <c r="AK29" s="4"/>
      <c r="AL29" s="4"/>
      <c r="AM29" s="4"/>
      <c r="AN29" s="4"/>
      <c r="AO29" s="4"/>
      <c r="AP29" s="4"/>
      <c r="AR29" s="4"/>
      <c r="AZ29" s="3"/>
      <c r="BR29" s="4"/>
      <c r="BW29" s="3"/>
      <c r="CD29" s="4"/>
      <c r="CE29" s="4"/>
    </row>
    <row r="30" spans="1:83" ht="30.75" customHeight="1">
      <c r="A30" s="22"/>
      <c r="B30" s="36" t="s">
        <v>68</v>
      </c>
      <c r="C30" s="37" t="s">
        <v>67</v>
      </c>
      <c r="D30" s="37" t="s">
        <v>193</v>
      </c>
      <c r="F30" s="70" t="s">
        <v>64</v>
      </c>
      <c r="G30" s="35" t="s">
        <v>63</v>
      </c>
      <c r="H30" s="35" t="s">
        <v>181</v>
      </c>
      <c r="I30" s="35" t="s">
        <v>182</v>
      </c>
      <c r="J30" s="35" t="s">
        <v>61</v>
      </c>
      <c r="K30" s="34" t="s">
        <v>62</v>
      </c>
      <c r="M30" s="36" t="s">
        <v>3</v>
      </c>
      <c r="N30" s="35" t="s">
        <v>202</v>
      </c>
      <c r="O30" s="35" t="s">
        <v>2</v>
      </c>
      <c r="P30" s="35" t="s">
        <v>65</v>
      </c>
      <c r="Q30" s="35" t="s">
        <v>19</v>
      </c>
      <c r="R30" s="35" t="s">
        <v>16</v>
      </c>
      <c r="S30" s="35" t="s">
        <v>21</v>
      </c>
      <c r="T30" s="35" t="s">
        <v>205</v>
      </c>
      <c r="U30" s="35" t="s">
        <v>203</v>
      </c>
      <c r="V30" s="267" t="s">
        <v>0</v>
      </c>
      <c r="W30" s="268"/>
      <c r="X30" s="240"/>
      <c r="AH30" s="4"/>
      <c r="AI30" s="4"/>
      <c r="AJ30" s="4"/>
      <c r="AK30" s="4"/>
      <c r="AL30" s="4"/>
      <c r="AM30" s="4"/>
      <c r="AN30" s="4"/>
      <c r="AO30" s="4"/>
      <c r="AP30" s="4"/>
      <c r="AR30" s="4"/>
      <c r="AZ30" s="3"/>
      <c r="BR30" s="4"/>
      <c r="BW30" s="3"/>
      <c r="CD30" s="4"/>
      <c r="CE30" s="4"/>
    </row>
    <row r="31" spans="1:83">
      <c r="A31" s="30" t="s">
        <v>13</v>
      </c>
      <c r="B31" s="30" t="s">
        <v>95</v>
      </c>
      <c r="C31" s="29" t="s">
        <v>121</v>
      </c>
      <c r="D31" s="138" t="s">
        <v>95</v>
      </c>
      <c r="F31" s="252" t="s">
        <v>10</v>
      </c>
      <c r="G31" s="253"/>
      <c r="H31" s="253"/>
      <c r="I31" s="253"/>
      <c r="J31" s="253"/>
      <c r="K31" s="172"/>
      <c r="M31" s="252" t="s">
        <v>10</v>
      </c>
      <c r="N31" s="253"/>
      <c r="O31" s="253"/>
      <c r="P31" s="253"/>
      <c r="Q31" s="253"/>
      <c r="R31" s="253"/>
      <c r="S31" s="253"/>
      <c r="T31" s="253"/>
      <c r="U31" s="253"/>
      <c r="V31" s="253"/>
      <c r="W31" s="254"/>
      <c r="AH31" s="4"/>
      <c r="AI31" s="4"/>
      <c r="AJ31" s="4"/>
      <c r="AK31" s="4"/>
      <c r="AL31" s="4"/>
      <c r="AM31" s="4"/>
      <c r="AN31" s="4"/>
      <c r="AO31" s="4"/>
      <c r="AP31" s="4"/>
      <c r="AR31" s="4"/>
      <c r="AZ31" s="3"/>
      <c r="BR31" s="4"/>
      <c r="BW31" s="3"/>
      <c r="CD31" s="4"/>
      <c r="CE31" s="4"/>
    </row>
    <row r="32" spans="1:83">
      <c r="A32" s="12" t="s">
        <v>9</v>
      </c>
      <c r="B32" s="61" t="s">
        <v>198</v>
      </c>
      <c r="C32" s="60" t="s">
        <v>56</v>
      </c>
      <c r="D32" s="61" t="s">
        <v>198</v>
      </c>
      <c r="F32" s="255" t="s">
        <v>198</v>
      </c>
      <c r="G32" s="256"/>
      <c r="H32" s="256"/>
      <c r="I32" s="256"/>
      <c r="J32" s="256"/>
      <c r="K32" s="154"/>
      <c r="M32" s="255" t="s">
        <v>198</v>
      </c>
      <c r="N32" s="256"/>
      <c r="O32" s="256"/>
      <c r="P32" s="256"/>
      <c r="Q32" s="256"/>
      <c r="R32" s="256"/>
      <c r="S32" s="256"/>
      <c r="T32" s="256"/>
      <c r="U32" s="256"/>
      <c r="V32" s="256"/>
      <c r="W32" s="257"/>
      <c r="X32" s="74"/>
      <c r="AH32" s="4"/>
      <c r="AI32" s="4"/>
      <c r="AJ32" s="4"/>
      <c r="AK32" s="4"/>
      <c r="AL32" s="4"/>
      <c r="AM32" s="4"/>
      <c r="AN32" s="4"/>
      <c r="AO32" s="4"/>
      <c r="AP32" s="4"/>
      <c r="AR32" s="4"/>
      <c r="AZ32" s="3"/>
      <c r="BR32" s="4"/>
      <c r="BW32" s="3"/>
      <c r="CD32" s="4"/>
      <c r="CE32" s="4"/>
    </row>
    <row r="33" spans="1:83" ht="11.25" customHeight="1">
      <c r="A33" s="58" t="s">
        <v>55</v>
      </c>
      <c r="B33" s="55">
        <v>20.248000000000001</v>
      </c>
      <c r="C33" s="55">
        <v>2.7067999999999999</v>
      </c>
      <c r="D33" s="174">
        <v>-5.9681305000000009</v>
      </c>
      <c r="E33" s="175"/>
      <c r="F33" s="176">
        <f t="shared" ref="F33:F52" si="1">G33/B7</f>
        <v>27.436883885543637</v>
      </c>
      <c r="G33" s="85">
        <f>$B33*Cover!$C16*Cover!$D16</f>
        <v>8.0890759999999986</v>
      </c>
      <c r="H33" s="177">
        <f t="shared" ref="H33:H52" si="2">$F33*C7</f>
        <v>10.065529364960858</v>
      </c>
      <c r="I33" s="177">
        <f t="shared" ref="I33:I52" si="3">$F33*D7</f>
        <v>4.1155325828315457</v>
      </c>
      <c r="J33" s="177">
        <f t="shared" ref="J33:K52" si="4">$F33*E7</f>
        <v>1.371844194277182</v>
      </c>
      <c r="K33" s="178">
        <f>$F33*F7</f>
        <v>3.7949017434740506</v>
      </c>
      <c r="L33" s="174"/>
      <c r="M33" s="179">
        <f t="shared" ref="M33:M51" si="5">(G33-D33)*(G7+I7*S7)*(1-W7)</f>
        <v>6.9418631924788912</v>
      </c>
      <c r="N33" s="162">
        <f t="shared" ref="N33:N51" si="6">H33*N7+(G33-D33)*(I7*T7)</f>
        <v>6.0972515235047418</v>
      </c>
      <c r="O33" s="174">
        <f t="shared" ref="O33:O51" si="7">(G33-D33)*(J7)</f>
        <v>1.0390994999999998</v>
      </c>
      <c r="P33" s="162">
        <f t="shared" ref="P33:P51" si="8">(G33-D33)*(K7+I7*V7+(G7+I7*S7)*W7)+K33+H33*R7</f>
        <v>10.465417436138214</v>
      </c>
      <c r="Q33" s="163">
        <f t="shared" ref="Q33:Q51" si="9">H33*Q7+I33</f>
        <v>6.7828978645461735</v>
      </c>
      <c r="R33" s="163">
        <f t="shared" ref="R33:R51" si="10">H33*O7+(G33-D33)*L7</f>
        <v>0.10065529364960858</v>
      </c>
      <c r="S33" s="162">
        <f t="shared" ref="S33:S51" si="11">H33*P7+(G33-D33)*I7*U7+(G33-D33)*M7</f>
        <v>0.3019658809488257</v>
      </c>
      <c r="T33" s="174">
        <f t="shared" ref="T33:T52" si="12">(G33-D33)*H7</f>
        <v>0.3040195</v>
      </c>
      <c r="U33" s="163">
        <f>J33</f>
        <v>1.371844194277182</v>
      </c>
      <c r="V33" s="241">
        <f t="shared" ref="V33:V53" si="13">SUM(M33:U33)+D33</f>
        <v>27.436883885543629</v>
      </c>
      <c r="W33" s="242"/>
      <c r="X33" s="6"/>
      <c r="AH33" s="4"/>
      <c r="AI33" s="4"/>
      <c r="AJ33" s="4"/>
      <c r="AK33" s="4"/>
      <c r="AL33" s="4"/>
      <c r="AM33" s="4"/>
      <c r="AN33" s="4"/>
      <c r="AO33" s="4"/>
      <c r="AP33" s="4"/>
      <c r="AR33" s="4"/>
      <c r="AZ33" s="3"/>
      <c r="BR33" s="4"/>
      <c r="BW33" s="3"/>
      <c r="CD33" s="4"/>
      <c r="CE33" s="4"/>
    </row>
    <row r="34" spans="1:83">
      <c r="A34" s="20" t="s">
        <v>54</v>
      </c>
      <c r="B34" s="55">
        <v>3.7309999999999999</v>
      </c>
      <c r="C34" s="55">
        <v>9.4842999999999993</v>
      </c>
      <c r="D34" s="174">
        <v>-7.3497599999999927E-2</v>
      </c>
      <c r="E34" s="175"/>
      <c r="F34" s="176">
        <f t="shared" si="1"/>
        <v>6.2429856967603028</v>
      </c>
      <c r="G34" s="85">
        <f>$B34*Cover!$C17*Cover!$D17</f>
        <v>1.5759744</v>
      </c>
      <c r="H34" s="177">
        <f t="shared" si="2"/>
        <v>1.7144141571559437</v>
      </c>
      <c r="I34" s="177">
        <f t="shared" si="3"/>
        <v>0.93644785451404533</v>
      </c>
      <c r="J34" s="177">
        <f t="shared" si="4"/>
        <v>0.31214928483801518</v>
      </c>
      <c r="K34" s="178">
        <f t="shared" si="4"/>
        <v>1.7040000002522984</v>
      </c>
      <c r="L34" s="174"/>
      <c r="M34" s="179">
        <f t="shared" si="5"/>
        <v>1.1298405887999998</v>
      </c>
      <c r="N34" s="162">
        <f t="shared" si="6"/>
        <v>0.82291879543485291</v>
      </c>
      <c r="O34" s="174">
        <f t="shared" si="7"/>
        <v>5.4911999999999996E-2</v>
      </c>
      <c r="P34" s="162">
        <f t="shared" si="8"/>
        <v>2.531590961419496</v>
      </c>
      <c r="Q34" s="163">
        <f t="shared" si="9"/>
        <v>1.3779094999817008</v>
      </c>
      <c r="R34" s="163">
        <f t="shared" si="10"/>
        <v>1.7144141571559437E-2</v>
      </c>
      <c r="S34" s="162">
        <f t="shared" si="11"/>
        <v>5.1432424714678307E-2</v>
      </c>
      <c r="T34" s="174">
        <f t="shared" si="12"/>
        <v>1.8585600000000001E-2</v>
      </c>
      <c r="U34" s="163">
        <f t="shared" ref="U34:U52" si="14">J34</f>
        <v>0.31214928483801518</v>
      </c>
      <c r="V34" s="241">
        <f t="shared" si="13"/>
        <v>6.2429856967603037</v>
      </c>
      <c r="W34" s="242"/>
      <c r="X34" s="6"/>
      <c r="AH34" s="4"/>
      <c r="AI34" s="4"/>
      <c r="AJ34" s="4"/>
      <c r="AK34" s="4"/>
      <c r="AL34" s="4"/>
      <c r="AM34" s="4"/>
      <c r="AN34" s="4"/>
      <c r="AO34" s="4"/>
      <c r="AP34" s="4"/>
      <c r="AR34" s="4"/>
      <c r="AZ34" s="3"/>
      <c r="BR34" s="4"/>
      <c r="BW34" s="3"/>
      <c r="CD34" s="4"/>
      <c r="CE34" s="4"/>
    </row>
    <row r="35" spans="1:83">
      <c r="A35" s="22" t="s">
        <v>53</v>
      </c>
      <c r="B35" s="55">
        <v>3.681</v>
      </c>
      <c r="C35" s="55">
        <v>1.6531</v>
      </c>
      <c r="D35" s="174">
        <v>-0.28404449999999998</v>
      </c>
      <c r="E35" s="175"/>
      <c r="F35" s="176">
        <f t="shared" si="1"/>
        <v>5.2532541880016064</v>
      </c>
      <c r="G35" s="85">
        <f>$B35*Cover!$C18*Cover!$D18</f>
        <v>1.4705594999999998</v>
      </c>
      <c r="H35" s="177">
        <f t="shared" si="2"/>
        <v>2.0930289184516844</v>
      </c>
      <c r="I35" s="177">
        <f t="shared" si="3"/>
        <v>0.78798812820024089</v>
      </c>
      <c r="J35" s="177">
        <f t="shared" si="4"/>
        <v>0.26266270940008035</v>
      </c>
      <c r="K35" s="178">
        <f t="shared" si="4"/>
        <v>0.63901493194960135</v>
      </c>
      <c r="L35" s="174"/>
      <c r="M35" s="179">
        <f t="shared" si="5"/>
        <v>0.26021407441552369</v>
      </c>
      <c r="N35" s="162">
        <f t="shared" si="6"/>
        <v>1.2170415328401758</v>
      </c>
      <c r="O35" s="174">
        <f t="shared" si="7"/>
        <v>0.84054799999999996</v>
      </c>
      <c r="P35" s="162">
        <f t="shared" si="8"/>
        <v>1.3868936338333056</v>
      </c>
      <c r="Q35" s="163">
        <f t="shared" si="9"/>
        <v>1.3635710807744541</v>
      </c>
      <c r="R35" s="163">
        <f t="shared" si="10"/>
        <v>2.0930289184516844E-2</v>
      </c>
      <c r="S35" s="162">
        <f t="shared" si="11"/>
        <v>6.2790867553550525E-2</v>
      </c>
      <c r="T35" s="174">
        <f t="shared" si="12"/>
        <v>0.12264649999999999</v>
      </c>
      <c r="U35" s="163">
        <f t="shared" si="14"/>
        <v>0.26266270940008035</v>
      </c>
      <c r="V35" s="241">
        <f t="shared" si="13"/>
        <v>5.2532541880016073</v>
      </c>
      <c r="W35" s="242"/>
      <c r="X35" s="6"/>
      <c r="AH35" s="4"/>
      <c r="AI35" s="4"/>
      <c r="AJ35" s="4"/>
      <c r="AK35" s="4"/>
      <c r="AL35" s="4"/>
      <c r="AM35" s="4"/>
      <c r="AN35" s="4"/>
      <c r="AO35" s="4"/>
      <c r="AP35" s="4"/>
      <c r="AR35" s="4"/>
      <c r="AZ35" s="3"/>
      <c r="BR35" s="4"/>
      <c r="BW35" s="3"/>
      <c r="CD35" s="4"/>
      <c r="CE35" s="4"/>
    </row>
    <row r="36" spans="1:83">
      <c r="A36" s="22" t="s">
        <v>52</v>
      </c>
      <c r="B36" s="55">
        <v>7.96</v>
      </c>
      <c r="C36" s="55">
        <v>6.3918999999999997</v>
      </c>
      <c r="D36" s="174">
        <v>-4.2020244</v>
      </c>
      <c r="E36" s="175"/>
      <c r="F36" s="176">
        <f t="shared" si="1"/>
        <v>9.9878070415902762</v>
      </c>
      <c r="G36" s="85">
        <f>$B36*Cover!$C19*Cover!$D19</f>
        <v>3.2763359999999997</v>
      </c>
      <c r="H36" s="177">
        <f t="shared" si="2"/>
        <v>3.0552129561041554</v>
      </c>
      <c r="I36" s="177">
        <f t="shared" si="3"/>
        <v>1.4981710562385413</v>
      </c>
      <c r="J36" s="177">
        <f t="shared" si="4"/>
        <v>0.49939035207951382</v>
      </c>
      <c r="K36" s="178">
        <f t="shared" si="4"/>
        <v>1.6586966771680653</v>
      </c>
      <c r="L36" s="174"/>
      <c r="M36" s="179">
        <f t="shared" si="5"/>
        <v>1.501639700782168</v>
      </c>
      <c r="N36" s="162">
        <f t="shared" si="6"/>
        <v>1.9739762130687635</v>
      </c>
      <c r="O36" s="174">
        <f t="shared" si="7"/>
        <v>3.9789371999999998</v>
      </c>
      <c r="P36" s="162">
        <f t="shared" si="8"/>
        <v>3.8888894528083267</v>
      </c>
      <c r="Q36" s="163">
        <f t="shared" si="9"/>
        <v>2.0786615178983308</v>
      </c>
      <c r="R36" s="163">
        <f t="shared" si="10"/>
        <v>3.0552129561041554E-2</v>
      </c>
      <c r="S36" s="162">
        <f t="shared" si="11"/>
        <v>0.22132087539213241</v>
      </c>
      <c r="T36" s="174">
        <f t="shared" si="12"/>
        <v>1.6463999999999999E-2</v>
      </c>
      <c r="U36" s="163">
        <f t="shared" si="14"/>
        <v>0.49939035207951382</v>
      </c>
      <c r="V36" s="241">
        <f t="shared" si="13"/>
        <v>9.9878070415902762</v>
      </c>
      <c r="W36" s="242"/>
      <c r="X36" s="6"/>
      <c r="AH36" s="4"/>
      <c r="AI36" s="4"/>
      <c r="AJ36" s="4"/>
      <c r="AK36" s="4"/>
      <c r="AL36" s="4"/>
      <c r="AM36" s="4"/>
      <c r="AN36" s="4"/>
      <c r="AO36" s="4"/>
      <c r="AP36" s="4"/>
      <c r="AR36" s="4"/>
      <c r="AZ36" s="3"/>
      <c r="BR36" s="4"/>
      <c r="BW36" s="3"/>
      <c r="CD36" s="4"/>
      <c r="CE36" s="4"/>
    </row>
    <row r="37" spans="1:83">
      <c r="A37" s="22" t="s">
        <v>51</v>
      </c>
      <c r="B37" s="55">
        <v>0.10100000000000001</v>
      </c>
      <c r="C37" s="55">
        <v>1.9365000000000001</v>
      </c>
      <c r="D37" s="174">
        <v>-3.9950000000000046E-3</v>
      </c>
      <c r="E37" s="175"/>
      <c r="F37" s="176">
        <f t="shared" si="1"/>
        <v>0.14884947535533252</v>
      </c>
      <c r="G37" s="85">
        <f>$B37*Cover!$C20*Cover!$D20</f>
        <v>4.0349500000000003E-2</v>
      </c>
      <c r="H37" s="177">
        <f t="shared" si="2"/>
        <v>5.51120038067857E-2</v>
      </c>
      <c r="I37" s="177">
        <f t="shared" si="3"/>
        <v>2.2327421303299878E-2</v>
      </c>
      <c r="J37" s="177">
        <f t="shared" si="4"/>
        <v>7.4424737677666261E-3</v>
      </c>
      <c r="K37" s="178">
        <f t="shared" si="4"/>
        <v>2.3618076477480314E-2</v>
      </c>
      <c r="L37" s="174"/>
      <c r="M37" s="179">
        <f t="shared" si="5"/>
        <v>0</v>
      </c>
      <c r="N37" s="162">
        <f t="shared" si="6"/>
        <v>2.6453761827257134E-2</v>
      </c>
      <c r="O37" s="174">
        <f t="shared" si="7"/>
        <v>0</v>
      </c>
      <c r="P37" s="162">
        <f t="shared" si="8"/>
        <v>3.4916037257871381E-2</v>
      </c>
      <c r="Q37" s="163">
        <f t="shared" si="9"/>
        <v>3.7483222350165948E-2</v>
      </c>
      <c r="R37" s="163">
        <f t="shared" si="10"/>
        <v>5.5112003806785702E-4</v>
      </c>
      <c r="S37" s="162">
        <f t="shared" si="11"/>
        <v>1.6533601142035708E-3</v>
      </c>
      <c r="T37" s="174">
        <f t="shared" si="12"/>
        <v>0</v>
      </c>
      <c r="U37" s="163">
        <f t="shared" si="14"/>
        <v>7.4424737677666261E-3</v>
      </c>
      <c r="V37" s="241">
        <f t="shared" si="13"/>
        <v>0.10450497535533251</v>
      </c>
      <c r="W37" s="242"/>
      <c r="X37" s="6"/>
      <c r="AH37" s="4"/>
      <c r="AI37" s="4"/>
      <c r="AJ37" s="4"/>
      <c r="AK37" s="4"/>
      <c r="AL37" s="4"/>
      <c r="AM37" s="4"/>
      <c r="AN37" s="4"/>
      <c r="AO37" s="4"/>
      <c r="AP37" s="4"/>
      <c r="AR37" s="4"/>
      <c r="AZ37" s="3"/>
      <c r="BR37" s="4"/>
      <c r="BW37" s="3"/>
      <c r="CD37" s="4"/>
      <c r="CE37" s="4"/>
    </row>
    <row r="38" spans="1:83">
      <c r="A38" s="22" t="s">
        <v>50</v>
      </c>
      <c r="B38" s="55">
        <v>0.122</v>
      </c>
      <c r="C38" s="55">
        <v>1.1433</v>
      </c>
      <c r="D38" s="174">
        <v>-3.9949999999999621E-4</v>
      </c>
      <c r="E38" s="175"/>
      <c r="F38" s="176">
        <f t="shared" si="1"/>
        <v>0.19357496768172391</v>
      </c>
      <c r="G38" s="85">
        <f>$B38*Cover!$C21*Cover!$D21</f>
        <v>4.8738999999999998E-2</v>
      </c>
      <c r="H38" s="177">
        <f t="shared" si="2"/>
        <v>7.5891538869414896E-2</v>
      </c>
      <c r="I38" s="177">
        <f t="shared" si="3"/>
        <v>2.9036245152258586E-2</v>
      </c>
      <c r="J38" s="177">
        <f t="shared" si="4"/>
        <v>9.678748384086196E-3</v>
      </c>
      <c r="K38" s="178">
        <f t="shared" si="4"/>
        <v>3.0229435275964226E-2</v>
      </c>
      <c r="L38" s="174"/>
      <c r="M38" s="179">
        <f t="shared" si="5"/>
        <v>-1.4802098219999971E-3</v>
      </c>
      <c r="N38" s="162">
        <f t="shared" si="6"/>
        <v>3.6292179768319152E-2</v>
      </c>
      <c r="O38" s="174">
        <f t="shared" si="7"/>
        <v>4.0349499999999996E-2</v>
      </c>
      <c r="P38" s="162">
        <f t="shared" si="8"/>
        <v>5.219716945519428E-2</v>
      </c>
      <c r="Q38" s="163">
        <f t="shared" si="9"/>
        <v>4.990641834134768E-2</v>
      </c>
      <c r="R38" s="163">
        <f t="shared" si="10"/>
        <v>7.58915388694149E-4</v>
      </c>
      <c r="S38" s="162">
        <f t="shared" si="11"/>
        <v>2.2767461660824469E-3</v>
      </c>
      <c r="T38" s="174">
        <f t="shared" si="12"/>
        <v>3.9949999999999994E-3</v>
      </c>
      <c r="U38" s="163">
        <f t="shared" si="14"/>
        <v>9.678748384086196E-3</v>
      </c>
      <c r="V38" s="241">
        <f t="shared" si="13"/>
        <v>0.19357496768172391</v>
      </c>
      <c r="W38" s="242"/>
      <c r="X38" s="6"/>
      <c r="AH38" s="4"/>
      <c r="AI38" s="4"/>
      <c r="AJ38" s="4"/>
      <c r="AK38" s="4"/>
      <c r="AL38" s="4"/>
      <c r="AM38" s="4"/>
      <c r="AN38" s="4"/>
      <c r="AO38" s="4"/>
      <c r="AP38" s="4"/>
      <c r="AR38" s="4"/>
      <c r="AZ38" s="3"/>
      <c r="BR38" s="4"/>
      <c r="BW38" s="3"/>
      <c r="CD38" s="4"/>
      <c r="CE38" s="4"/>
    </row>
    <row r="39" spans="1:83">
      <c r="A39" s="22" t="s">
        <v>49</v>
      </c>
      <c r="B39" s="55">
        <v>0.64200000000000002</v>
      </c>
      <c r="C39" s="55">
        <v>0.27139999999999997</v>
      </c>
      <c r="D39" s="174">
        <v>-2.3231999999999971E-2</v>
      </c>
      <c r="E39" s="175"/>
      <c r="F39" s="176">
        <f t="shared" si="1"/>
        <v>1.2862224208523649</v>
      </c>
      <c r="G39" s="85">
        <f>$B39*Cover!$C22*Cover!$D22</f>
        <v>0.2711808</v>
      </c>
      <c r="H39" s="177">
        <f t="shared" si="2"/>
        <v>0.56377951919248981</v>
      </c>
      <c r="I39" s="177">
        <f t="shared" si="3"/>
        <v>0.19293336312785472</v>
      </c>
      <c r="J39" s="177">
        <f t="shared" si="4"/>
        <v>6.4311121042618255E-2</v>
      </c>
      <c r="K39" s="178">
        <f t="shared" si="4"/>
        <v>0.19401761748940213</v>
      </c>
      <c r="L39" s="174"/>
      <c r="M39" s="179">
        <f t="shared" si="5"/>
        <v>0.17072323107839996</v>
      </c>
      <c r="N39" s="162">
        <f t="shared" si="6"/>
        <v>0.28627221703319511</v>
      </c>
      <c r="O39" s="174">
        <f t="shared" si="7"/>
        <v>8.0255999999999991E-3</v>
      </c>
      <c r="P39" s="162">
        <f t="shared" si="8"/>
        <v>0.40495194002466256</v>
      </c>
      <c r="Q39" s="163">
        <f t="shared" si="9"/>
        <v>0.3479727309057894</v>
      </c>
      <c r="R39" s="163">
        <f t="shared" si="10"/>
        <v>5.637795191924898E-3</v>
      </c>
      <c r="S39" s="162">
        <f t="shared" si="11"/>
        <v>1.6913385575774695E-2</v>
      </c>
      <c r="T39" s="174">
        <f t="shared" si="12"/>
        <v>4.6463999999999993E-3</v>
      </c>
      <c r="U39" s="163">
        <f t="shared" si="14"/>
        <v>6.4311121042618255E-2</v>
      </c>
      <c r="V39" s="241">
        <f t="shared" si="13"/>
        <v>1.2862224208523647</v>
      </c>
      <c r="W39" s="242"/>
      <c r="X39" s="6"/>
      <c r="AH39" s="4"/>
      <c r="AI39" s="4"/>
      <c r="AJ39" s="4"/>
      <c r="AK39" s="4"/>
      <c r="AL39" s="4"/>
      <c r="AM39" s="4"/>
      <c r="AN39" s="4"/>
      <c r="AO39" s="4"/>
      <c r="AP39" s="4"/>
      <c r="AR39" s="4"/>
      <c r="AZ39" s="3"/>
      <c r="BR39" s="4"/>
      <c r="BW39" s="3"/>
      <c r="CD39" s="4"/>
      <c r="CE39" s="4"/>
    </row>
    <row r="40" spans="1:83">
      <c r="A40" s="22" t="s">
        <v>48</v>
      </c>
      <c r="B40" s="55">
        <v>4.9850000000000003</v>
      </c>
      <c r="C40" s="55">
        <v>0.73219999999999996</v>
      </c>
      <c r="D40" s="174">
        <v>0.17233920000000011</v>
      </c>
      <c r="E40" s="175"/>
      <c r="F40" s="176">
        <f t="shared" si="1"/>
        <v>8.8663052672076788</v>
      </c>
      <c r="G40" s="85">
        <f>$B40*Cover!$C23*Cover!$D23</f>
        <v>2.105664</v>
      </c>
      <c r="H40" s="177">
        <f t="shared" si="2"/>
        <v>3.6192500324752519</v>
      </c>
      <c r="I40" s="177">
        <f t="shared" si="3"/>
        <v>1.3299457900811518</v>
      </c>
      <c r="J40" s="177">
        <f t="shared" si="4"/>
        <v>0.44331526336038396</v>
      </c>
      <c r="K40" s="178">
        <f t="shared" si="4"/>
        <v>1.3681301812908915</v>
      </c>
      <c r="L40" s="174"/>
      <c r="M40" s="179">
        <f t="shared" si="5"/>
        <v>0.809911565509568</v>
      </c>
      <c r="N40" s="162">
        <f t="shared" si="6"/>
        <v>1.8849491825933369</v>
      </c>
      <c r="O40" s="174">
        <f t="shared" si="7"/>
        <v>0.31679999999999997</v>
      </c>
      <c r="P40" s="162">
        <f t="shared" si="8"/>
        <v>2.7389901054335342</v>
      </c>
      <c r="Q40" s="163">
        <f t="shared" si="9"/>
        <v>2.325239549011846</v>
      </c>
      <c r="R40" s="163">
        <f t="shared" si="10"/>
        <v>3.6192500324752519E-2</v>
      </c>
      <c r="S40" s="162">
        <f t="shared" si="11"/>
        <v>0.10857750097425756</v>
      </c>
      <c r="T40" s="174">
        <f t="shared" si="12"/>
        <v>2.9990399999999997E-2</v>
      </c>
      <c r="U40" s="163">
        <f t="shared" si="14"/>
        <v>0.44331526336038396</v>
      </c>
      <c r="V40" s="241">
        <f t="shared" si="13"/>
        <v>8.8663052672076805</v>
      </c>
      <c r="W40" s="242"/>
      <c r="X40" s="6"/>
      <c r="AH40" s="4"/>
      <c r="AI40" s="4"/>
      <c r="AJ40" s="4"/>
      <c r="AK40" s="4"/>
      <c r="AL40" s="4"/>
      <c r="AM40" s="4"/>
      <c r="AN40" s="4"/>
      <c r="AO40" s="4"/>
      <c r="AP40" s="4"/>
      <c r="AR40" s="4"/>
      <c r="AZ40" s="3"/>
      <c r="BR40" s="4"/>
      <c r="BW40" s="3"/>
      <c r="CD40" s="4"/>
      <c r="CE40" s="4"/>
    </row>
    <row r="41" spans="1:83">
      <c r="A41" s="22" t="s">
        <v>47</v>
      </c>
      <c r="B41" s="55">
        <v>8.3000000000000004E-2</v>
      </c>
      <c r="C41" s="55">
        <v>2.561085714285714</v>
      </c>
      <c r="D41" s="174">
        <v>-1.1420999999999992E-2</v>
      </c>
      <c r="E41" s="175"/>
      <c r="F41" s="176">
        <f t="shared" si="1"/>
        <v>0.12425269943571136</v>
      </c>
      <c r="G41" s="85">
        <f>$B41*Cover!$C24*Cover!$D24</f>
        <v>3.5109000000000001E-2</v>
      </c>
      <c r="H41" s="177">
        <f t="shared" si="2"/>
        <v>4.4392433657776467E-2</v>
      </c>
      <c r="I41" s="177">
        <f t="shared" si="3"/>
        <v>1.8637904915356704E-2</v>
      </c>
      <c r="J41" s="177">
        <f t="shared" si="4"/>
        <v>6.2126349717855685E-3</v>
      </c>
      <c r="K41" s="178">
        <f t="shared" si="4"/>
        <v>1.9900725890792618E-2</v>
      </c>
      <c r="L41" s="174"/>
      <c r="M41" s="179">
        <f t="shared" si="5"/>
        <v>4.334193360000003E-3</v>
      </c>
      <c r="N41" s="162">
        <f t="shared" si="6"/>
        <v>2.2090427475732703E-2</v>
      </c>
      <c r="O41" s="174">
        <f t="shared" si="7"/>
        <v>3.2570999999999996E-2</v>
      </c>
      <c r="P41" s="162">
        <f t="shared" si="8"/>
        <v>3.7420922110636794E-2</v>
      </c>
      <c r="Q41" s="163">
        <f t="shared" si="9"/>
        <v>3.0845824171245234E-2</v>
      </c>
      <c r="R41" s="163">
        <f t="shared" si="10"/>
        <v>4.4392433657776468E-4</v>
      </c>
      <c r="S41" s="162">
        <f t="shared" si="11"/>
        <v>1.3317730097332939E-3</v>
      </c>
      <c r="T41" s="174">
        <f t="shared" si="12"/>
        <v>4.2299999999999993E-4</v>
      </c>
      <c r="U41" s="163">
        <f t="shared" si="14"/>
        <v>6.2126349717855685E-3</v>
      </c>
      <c r="V41" s="241">
        <f t="shared" si="13"/>
        <v>0.12425269943571141</v>
      </c>
      <c r="W41" s="242"/>
      <c r="X41" s="6"/>
      <c r="AH41" s="4"/>
      <c r="AI41" s="4"/>
      <c r="AJ41" s="4"/>
      <c r="AK41" s="4"/>
      <c r="AL41" s="4"/>
      <c r="AM41" s="4"/>
      <c r="AN41" s="4"/>
      <c r="AO41" s="4"/>
      <c r="AP41" s="4"/>
      <c r="AR41" s="4"/>
      <c r="AZ41" s="3"/>
      <c r="BR41" s="4"/>
      <c r="BW41" s="3"/>
      <c r="CD41" s="4"/>
      <c r="CE41" s="4"/>
    </row>
    <row r="42" spans="1:83">
      <c r="A42" s="22" t="s">
        <v>46</v>
      </c>
      <c r="B42" s="55">
        <v>9.3350000000000009</v>
      </c>
      <c r="C42" s="55">
        <v>22.700199999999999</v>
      </c>
      <c r="D42" s="174">
        <v>-6.1600000000000821E-3</v>
      </c>
      <c r="E42" s="175"/>
      <c r="F42" s="176">
        <f t="shared" si="1"/>
        <v>3.6334692307692311</v>
      </c>
      <c r="G42" s="85">
        <f>$B42*Cover!$C25*Cover!$D25</f>
        <v>1.02685</v>
      </c>
      <c r="H42" s="177">
        <f t="shared" si="2"/>
        <v>1.02685</v>
      </c>
      <c r="I42" s="177">
        <f t="shared" si="3"/>
        <v>0.5450203846153846</v>
      </c>
      <c r="J42" s="177">
        <f t="shared" si="4"/>
        <v>0.18167346153846156</v>
      </c>
      <c r="K42" s="178">
        <f t="shared" si="4"/>
        <v>0.85307538461538468</v>
      </c>
      <c r="L42" s="174"/>
      <c r="M42" s="179">
        <f t="shared" si="5"/>
        <v>0.70749756000000019</v>
      </c>
      <c r="N42" s="162">
        <f t="shared" si="6"/>
        <v>0.43127700000000002</v>
      </c>
      <c r="O42" s="174">
        <f t="shared" si="7"/>
        <v>2.2000000000000006E-3</v>
      </c>
      <c r="P42" s="162">
        <f t="shared" si="8"/>
        <v>1.3074720746153847</v>
      </c>
      <c r="Q42" s="163">
        <f t="shared" si="9"/>
        <v>0.88901513461538473</v>
      </c>
      <c r="R42" s="163">
        <f t="shared" si="10"/>
        <v>1.02685E-2</v>
      </c>
      <c r="S42" s="162">
        <f t="shared" si="11"/>
        <v>3.08055E-2</v>
      </c>
      <c r="T42" s="174">
        <f t="shared" si="12"/>
        <v>7.9420000000000018E-2</v>
      </c>
      <c r="U42" s="163">
        <f t="shared" si="14"/>
        <v>0.18167346153846156</v>
      </c>
      <c r="V42" s="241">
        <f t="shared" si="13"/>
        <v>3.6334692307692311</v>
      </c>
      <c r="W42" s="242"/>
      <c r="X42" s="6"/>
      <c r="AH42" s="4"/>
      <c r="AI42" s="4"/>
      <c r="AJ42" s="4"/>
      <c r="AK42" s="4"/>
      <c r="AL42" s="4"/>
      <c r="AM42" s="4"/>
      <c r="AN42" s="4"/>
      <c r="AO42" s="4"/>
      <c r="AP42" s="4"/>
      <c r="AR42" s="4"/>
      <c r="AZ42" s="3"/>
      <c r="BR42" s="4"/>
      <c r="BW42" s="3"/>
      <c r="CD42" s="4"/>
      <c r="CE42" s="4"/>
    </row>
    <row r="43" spans="1:83">
      <c r="A43" s="22" t="s">
        <v>45</v>
      </c>
      <c r="B43" s="55">
        <v>23.821999999999999</v>
      </c>
      <c r="C43" s="55">
        <v>110.5416</v>
      </c>
      <c r="D43" s="174">
        <v>-1.2264559491920803</v>
      </c>
      <c r="E43" s="175"/>
      <c r="F43" s="176">
        <f t="shared" si="1"/>
        <v>8.9987328000000009</v>
      </c>
      <c r="G43" s="85">
        <f>$B43*Cover!$C26*Cover!$D26</f>
        <v>3.0873311999999999</v>
      </c>
      <c r="H43" s="177">
        <f t="shared" si="2"/>
        <v>2.0582208</v>
      </c>
      <c r="I43" s="177">
        <f t="shared" si="3"/>
        <v>1.34980992</v>
      </c>
      <c r="J43" s="177">
        <f t="shared" si="4"/>
        <v>0.44993664000000005</v>
      </c>
      <c r="K43" s="178">
        <f t="shared" si="4"/>
        <v>2.0534342400000001</v>
      </c>
      <c r="L43" s="174"/>
      <c r="M43" s="179">
        <f t="shared" si="5"/>
        <v>1.9290473355123328</v>
      </c>
      <c r="N43" s="162">
        <f t="shared" si="6"/>
        <v>1.1114392319999999</v>
      </c>
      <c r="O43" s="174">
        <f t="shared" si="7"/>
        <v>0.22438212753354272</v>
      </c>
      <c r="P43" s="162">
        <f t="shared" si="8"/>
        <v>2.71079469398369</v>
      </c>
      <c r="Q43" s="163">
        <f t="shared" si="9"/>
        <v>1.8643651199999998</v>
      </c>
      <c r="R43" s="163">
        <f t="shared" si="10"/>
        <v>2.0582208000000001E-2</v>
      </c>
      <c r="S43" s="162">
        <f t="shared" si="11"/>
        <v>1.8854843925395122</v>
      </c>
      <c r="T43" s="174">
        <f t="shared" si="12"/>
        <v>2.9156999623002729E-2</v>
      </c>
      <c r="U43" s="163">
        <f t="shared" si="14"/>
        <v>0.44993664000000005</v>
      </c>
      <c r="V43" s="241">
        <f t="shared" si="13"/>
        <v>8.9987328000000009</v>
      </c>
      <c r="W43" s="242"/>
      <c r="X43" s="6"/>
      <c r="AH43" s="4"/>
      <c r="AI43" s="4"/>
      <c r="AJ43" s="4"/>
      <c r="AK43" s="4"/>
      <c r="AL43" s="4"/>
      <c r="AM43" s="4"/>
      <c r="AN43" s="4"/>
      <c r="AO43" s="4"/>
      <c r="AP43" s="4"/>
      <c r="AR43" s="4"/>
      <c r="AZ43" s="3"/>
      <c r="BR43" s="4"/>
      <c r="BW43" s="3"/>
      <c r="CD43" s="4"/>
      <c r="CE43" s="4"/>
    </row>
    <row r="44" spans="1:83">
      <c r="A44" s="22" t="s">
        <v>44</v>
      </c>
      <c r="B44" s="55">
        <v>8.0869999999999997</v>
      </c>
      <c r="C44" s="55">
        <v>50.064300000000003</v>
      </c>
      <c r="D44" s="174">
        <v>-0.31462865837773468</v>
      </c>
      <c r="E44" s="175"/>
      <c r="F44" s="176">
        <f t="shared" si="1"/>
        <v>2.177998362790698</v>
      </c>
      <c r="G44" s="85">
        <f>$B44*Cover!$C27*Cover!$D27</f>
        <v>0.74723879999999998</v>
      </c>
      <c r="H44" s="177">
        <f t="shared" si="2"/>
        <v>0.49815920000000008</v>
      </c>
      <c r="I44" s="177">
        <f t="shared" si="3"/>
        <v>0.32669975441860472</v>
      </c>
      <c r="J44" s="177">
        <f t="shared" si="4"/>
        <v>0.10889991813953491</v>
      </c>
      <c r="K44" s="178">
        <f t="shared" si="4"/>
        <v>0.49700069023255816</v>
      </c>
      <c r="L44" s="174"/>
      <c r="M44" s="179">
        <f t="shared" si="5"/>
        <v>0.40928351534449026</v>
      </c>
      <c r="N44" s="162">
        <f t="shared" si="6"/>
        <v>0.73949723524133903</v>
      </c>
      <c r="O44" s="174">
        <f t="shared" si="7"/>
        <v>1.3130548514625136E-2</v>
      </c>
      <c r="P44" s="162">
        <f t="shared" si="8"/>
        <v>0.67841679750983852</v>
      </c>
      <c r="Q44" s="163">
        <f t="shared" si="9"/>
        <v>0.54339900641860472</v>
      </c>
      <c r="R44" s="163">
        <f t="shared" si="10"/>
        <v>0</v>
      </c>
      <c r="S44" s="162">
        <f t="shared" si="11"/>
        <v>0</v>
      </c>
      <c r="T44" s="174">
        <f t="shared" si="12"/>
        <v>0</v>
      </c>
      <c r="U44" s="163">
        <f t="shared" si="14"/>
        <v>0.10889991813953491</v>
      </c>
      <c r="V44" s="241">
        <f t="shared" si="13"/>
        <v>2.1779983627906976</v>
      </c>
      <c r="W44" s="242"/>
      <c r="X44" s="6"/>
      <c r="AH44" s="4"/>
      <c r="AI44" s="4"/>
      <c r="AJ44" s="4"/>
      <c r="AK44" s="4"/>
      <c r="AL44" s="4"/>
      <c r="AM44" s="4"/>
      <c r="AN44" s="4"/>
      <c r="AO44" s="4"/>
      <c r="AP44" s="4"/>
      <c r="AR44" s="4"/>
      <c r="AZ44" s="3"/>
      <c r="BR44" s="4"/>
      <c r="BW44" s="3"/>
      <c r="CD44" s="4"/>
      <c r="CE44" s="4"/>
    </row>
    <row r="45" spans="1:83">
      <c r="A45" s="22" t="s">
        <v>43</v>
      </c>
      <c r="B45" s="55">
        <v>1.117</v>
      </c>
      <c r="C45" s="55">
        <v>1.0625</v>
      </c>
      <c r="D45" s="174">
        <v>-0.25633799999999995</v>
      </c>
      <c r="E45" s="175"/>
      <c r="F45" s="176">
        <f t="shared" si="1"/>
        <v>1.6262480930232557</v>
      </c>
      <c r="G45" s="85">
        <f>$B45*Cover!$C28*Cover!$D28</f>
        <v>0.47249099999999999</v>
      </c>
      <c r="H45" s="177">
        <f t="shared" si="2"/>
        <v>0.47249099999999999</v>
      </c>
      <c r="I45" s="177">
        <f t="shared" si="3"/>
        <v>0.24393721395348833</v>
      </c>
      <c r="J45" s="177">
        <f t="shared" si="4"/>
        <v>8.1312404651162795E-2</v>
      </c>
      <c r="K45" s="178">
        <f t="shared" si="4"/>
        <v>0.35601647441860462</v>
      </c>
      <c r="L45" s="174"/>
      <c r="M45" s="179">
        <f t="shared" si="5"/>
        <v>0.40297032253301196</v>
      </c>
      <c r="N45" s="162">
        <f t="shared" si="6"/>
        <v>0.19844621999999998</v>
      </c>
      <c r="O45" s="174">
        <f t="shared" si="7"/>
        <v>8.5445999999999994E-2</v>
      </c>
      <c r="P45" s="162">
        <f t="shared" si="8"/>
        <v>0.66198780688559244</v>
      </c>
      <c r="Q45" s="163">
        <f t="shared" si="9"/>
        <v>0.42112133895348836</v>
      </c>
      <c r="R45" s="163">
        <f t="shared" si="10"/>
        <v>0</v>
      </c>
      <c r="S45" s="162">
        <f t="shared" si="11"/>
        <v>0</v>
      </c>
      <c r="T45" s="174">
        <f t="shared" si="12"/>
        <v>3.1301999999999996E-2</v>
      </c>
      <c r="U45" s="163">
        <f t="shared" si="14"/>
        <v>8.1312404651162795E-2</v>
      </c>
      <c r="V45" s="241">
        <f t="shared" si="13"/>
        <v>1.6262480930232555</v>
      </c>
      <c r="W45" s="242"/>
      <c r="X45" s="6"/>
      <c r="AH45" s="4"/>
      <c r="AI45" s="4"/>
      <c r="AJ45" s="4"/>
      <c r="AK45" s="4"/>
      <c r="AL45" s="4"/>
      <c r="AM45" s="4"/>
      <c r="AN45" s="4"/>
      <c r="AO45" s="4"/>
      <c r="AP45" s="4"/>
      <c r="AR45" s="4"/>
      <c r="AZ45" s="3"/>
      <c r="BR45" s="4"/>
      <c r="BW45" s="3"/>
      <c r="CD45" s="4"/>
      <c r="CE45" s="4"/>
    </row>
    <row r="46" spans="1:83">
      <c r="A46" s="22" t="s">
        <v>42</v>
      </c>
      <c r="B46" s="55">
        <v>0.29599999999999999</v>
      </c>
      <c r="C46" s="55">
        <v>0.65239999999999998</v>
      </c>
      <c r="D46" s="174">
        <v>-3.4199999999999987E-2</v>
      </c>
      <c r="E46" s="175"/>
      <c r="F46" s="176">
        <f t="shared" si="1"/>
        <v>0.98093023255813938</v>
      </c>
      <c r="G46" s="85">
        <f>$B46*Cover!$C29*Cover!$D29</f>
        <v>0.16871999999999995</v>
      </c>
      <c r="H46" s="177">
        <f t="shared" si="2"/>
        <v>0.42179999999999995</v>
      </c>
      <c r="I46" s="177">
        <f t="shared" si="3"/>
        <v>0.14713953488372089</v>
      </c>
      <c r="J46" s="177">
        <f t="shared" si="4"/>
        <v>4.904651162790697E-2</v>
      </c>
      <c r="K46" s="178">
        <f t="shared" si="4"/>
        <v>0.19422418604651159</v>
      </c>
      <c r="L46" s="174"/>
      <c r="M46" s="179">
        <f t="shared" si="5"/>
        <v>0.15389452799999995</v>
      </c>
      <c r="N46" s="162">
        <f t="shared" si="6"/>
        <v>0.17715599999999998</v>
      </c>
      <c r="O46" s="174">
        <f t="shared" si="7"/>
        <v>0</v>
      </c>
      <c r="P46" s="162">
        <f t="shared" si="8"/>
        <v>0.32971865804651157</v>
      </c>
      <c r="Q46" s="163">
        <f t="shared" si="9"/>
        <v>0.30531453488372085</v>
      </c>
      <c r="R46" s="163">
        <f t="shared" si="10"/>
        <v>0</v>
      </c>
      <c r="S46" s="162">
        <f t="shared" si="11"/>
        <v>0</v>
      </c>
      <c r="T46" s="174">
        <f t="shared" si="12"/>
        <v>0</v>
      </c>
      <c r="U46" s="163">
        <f t="shared" si="14"/>
        <v>4.904651162790697E-2</v>
      </c>
      <c r="V46" s="241">
        <f t="shared" si="13"/>
        <v>0.98093023255813927</v>
      </c>
      <c r="W46" s="242"/>
      <c r="X46" s="6"/>
      <c r="AH46" s="4"/>
      <c r="AI46" s="4"/>
      <c r="AJ46" s="4"/>
      <c r="AK46" s="4"/>
      <c r="AL46" s="4"/>
      <c r="AM46" s="4"/>
      <c r="AN46" s="4"/>
      <c r="AO46" s="4"/>
      <c r="AP46" s="4"/>
      <c r="AR46" s="4"/>
      <c r="AZ46" s="3"/>
      <c r="BR46" s="4"/>
      <c r="BW46" s="3"/>
      <c r="CD46" s="4"/>
      <c r="CE46" s="4"/>
    </row>
    <row r="47" spans="1:83">
      <c r="A47" s="22" t="s">
        <v>41</v>
      </c>
      <c r="B47" s="55">
        <v>4.7119999999999997</v>
      </c>
      <c r="C47" s="55">
        <v>1.8762000000000001</v>
      </c>
      <c r="D47" s="174">
        <v>-0.45273582962772052</v>
      </c>
      <c r="E47" s="175"/>
      <c r="F47" s="176">
        <f t="shared" si="1"/>
        <v>7.75871345116279</v>
      </c>
      <c r="G47" s="85">
        <f>$B47*Cover!$C30*Cover!$D30</f>
        <v>2.2542208000000001</v>
      </c>
      <c r="H47" s="177">
        <f t="shared" si="2"/>
        <v>2.2542208000000001</v>
      </c>
      <c r="I47" s="177">
        <f t="shared" si="3"/>
        <v>1.1638070176744184</v>
      </c>
      <c r="J47" s="177">
        <f t="shared" si="4"/>
        <v>0.38793567255813954</v>
      </c>
      <c r="K47" s="178">
        <f t="shared" si="4"/>
        <v>1.6985291609302322</v>
      </c>
      <c r="L47" s="174"/>
      <c r="M47" s="179">
        <f t="shared" si="5"/>
        <v>0.9876561532360727</v>
      </c>
      <c r="N47" s="162">
        <f>H47*N21</f>
        <v>0.946772736</v>
      </c>
      <c r="O47" s="174">
        <f>(G47-D47)*(J21)+(G47-D47)*(I21*T21)</f>
        <v>1.0970664789396691</v>
      </c>
      <c r="P47" s="162">
        <f t="shared" si="8"/>
        <v>2.7702576568702231</v>
      </c>
      <c r="Q47" s="163">
        <f t="shared" si="9"/>
        <v>2.0091398176744182</v>
      </c>
      <c r="R47" s="163">
        <f t="shared" si="10"/>
        <v>0</v>
      </c>
      <c r="S47" s="162">
        <f t="shared" si="11"/>
        <v>0</v>
      </c>
      <c r="T47" s="174">
        <f t="shared" si="12"/>
        <v>1.2718668580866347E-2</v>
      </c>
      <c r="U47" s="163">
        <f t="shared" si="14"/>
        <v>0.38793567255813954</v>
      </c>
      <c r="V47" s="241">
        <f t="shared" si="13"/>
        <v>7.7588113542316686</v>
      </c>
      <c r="W47" s="242"/>
      <c r="X47" s="6"/>
      <c r="AH47" s="4"/>
      <c r="AI47" s="4"/>
      <c r="AJ47" s="4"/>
      <c r="AK47" s="4"/>
      <c r="AL47" s="4"/>
      <c r="AM47" s="4"/>
      <c r="AN47" s="4"/>
      <c r="AO47" s="4"/>
      <c r="AP47" s="4"/>
      <c r="AR47" s="4"/>
      <c r="AZ47" s="3"/>
      <c r="BR47" s="4"/>
      <c r="BW47" s="3"/>
      <c r="CD47" s="4"/>
      <c r="CE47" s="4"/>
    </row>
    <row r="48" spans="1:83">
      <c r="A48" s="22" t="s">
        <v>40</v>
      </c>
      <c r="B48" s="55">
        <v>2.3E-2</v>
      </c>
      <c r="C48" s="55">
        <v>2.8654000000000002</v>
      </c>
      <c r="D48" s="174">
        <v>-0.97083688803088797</v>
      </c>
      <c r="E48" s="175"/>
      <c r="F48" s="176">
        <f t="shared" si="1"/>
        <v>3.4579104273504274E-2</v>
      </c>
      <c r="G48" s="85">
        <f>$B48*Cover!$C31*Cover!$D31</f>
        <v>1.04052E-2</v>
      </c>
      <c r="H48" s="177">
        <f t="shared" si="2"/>
        <v>1.2717466666666668E-2</v>
      </c>
      <c r="I48" s="177">
        <f t="shared" si="3"/>
        <v>5.1868656410256411E-3</v>
      </c>
      <c r="J48" s="177">
        <f t="shared" si="4"/>
        <v>1.7289552136752137E-3</v>
      </c>
      <c r="K48" s="178">
        <f t="shared" si="4"/>
        <v>4.5406167521367521E-3</v>
      </c>
      <c r="L48" s="174"/>
      <c r="M48" s="179">
        <f t="shared" si="5"/>
        <v>0.15499744440364419</v>
      </c>
      <c r="N48" s="162">
        <f t="shared" si="6"/>
        <v>0.61982996229060572</v>
      </c>
      <c r="O48" s="174">
        <f t="shared" si="7"/>
        <v>0</v>
      </c>
      <c r="P48" s="162">
        <f t="shared" si="8"/>
        <v>0.21922165142210839</v>
      </c>
      <c r="Q48" s="163">
        <f t="shared" si="9"/>
        <v>9.6379789743589739E-3</v>
      </c>
      <c r="R48" s="163">
        <f t="shared" si="10"/>
        <v>0</v>
      </c>
      <c r="S48" s="162">
        <f t="shared" si="11"/>
        <v>0</v>
      </c>
      <c r="T48" s="174">
        <f t="shared" si="12"/>
        <v>0</v>
      </c>
      <c r="U48" s="163">
        <f t="shared" si="14"/>
        <v>1.7289552136752137E-3</v>
      </c>
      <c r="V48" s="241">
        <f t="shared" si="13"/>
        <v>3.4579104273504413E-2</v>
      </c>
      <c r="W48" s="242"/>
      <c r="X48" s="6"/>
      <c r="AH48" s="4"/>
      <c r="AI48" s="4"/>
      <c r="AJ48" s="4"/>
      <c r="AK48" s="4"/>
      <c r="AL48" s="4"/>
      <c r="AM48" s="4"/>
      <c r="AN48" s="4"/>
      <c r="AO48" s="4"/>
      <c r="AP48" s="4"/>
      <c r="AR48" s="4"/>
      <c r="AZ48" s="3"/>
      <c r="BR48" s="4"/>
      <c r="BW48" s="3"/>
      <c r="CD48" s="4"/>
      <c r="CE48" s="4"/>
    </row>
    <row r="49" spans="1:83">
      <c r="A49" s="22" t="s">
        <v>39</v>
      </c>
      <c r="B49" s="55">
        <v>37.457000000000001</v>
      </c>
      <c r="C49" s="55">
        <v>22.231000000000002</v>
      </c>
      <c r="D49" s="174">
        <v>1.1421800000000076E-2</v>
      </c>
      <c r="E49" s="175"/>
      <c r="F49" s="176">
        <f t="shared" si="1"/>
        <v>5.0528621906976747</v>
      </c>
      <c r="G49" s="85">
        <f>$B49*Cover!$C32*Cover!$D32</f>
        <v>2.2399286000000003</v>
      </c>
      <c r="H49" s="177">
        <f t="shared" si="2"/>
        <v>0.55998214999999996</v>
      </c>
      <c r="I49" s="177">
        <f t="shared" si="3"/>
        <v>0.75792932860465123</v>
      </c>
      <c r="J49" s="177">
        <f t="shared" si="4"/>
        <v>0.25264310953488373</v>
      </c>
      <c r="K49" s="178">
        <f t="shared" si="4"/>
        <v>1.2423790025581396</v>
      </c>
      <c r="L49" s="174"/>
      <c r="M49" s="179">
        <f t="shared" si="5"/>
        <v>1.0825507536837107</v>
      </c>
      <c r="N49" s="162">
        <f t="shared" si="6"/>
        <v>0.23519250299999997</v>
      </c>
      <c r="O49" s="174">
        <f t="shared" si="7"/>
        <v>5.1428000000000003E-3</v>
      </c>
      <c r="P49" s="162">
        <f t="shared" si="8"/>
        <v>2.4979885896244287</v>
      </c>
      <c r="Q49" s="163">
        <f t="shared" si="9"/>
        <v>0.96792263485465124</v>
      </c>
      <c r="R49" s="163">
        <f t="shared" si="10"/>
        <v>0</v>
      </c>
      <c r="S49" s="162">
        <f t="shared" si="11"/>
        <v>0</v>
      </c>
      <c r="T49" s="174">
        <f t="shared" si="12"/>
        <v>0</v>
      </c>
      <c r="U49" s="163">
        <f t="shared" si="14"/>
        <v>0.25264310953488373</v>
      </c>
      <c r="V49" s="241">
        <f t="shared" si="13"/>
        <v>5.0528621906976738</v>
      </c>
      <c r="W49" s="242"/>
      <c r="X49" s="6"/>
      <c r="AH49" s="4"/>
      <c r="AI49" s="4"/>
      <c r="AJ49" s="4"/>
      <c r="AK49" s="4"/>
      <c r="AL49" s="4"/>
      <c r="AM49" s="4"/>
      <c r="AN49" s="4"/>
      <c r="AO49" s="4"/>
      <c r="AP49" s="4"/>
      <c r="AR49" s="4"/>
      <c r="AZ49" s="3"/>
      <c r="BR49" s="4"/>
      <c r="BW49" s="3"/>
      <c r="CD49" s="4"/>
      <c r="CE49" s="4"/>
    </row>
    <row r="50" spans="1:83">
      <c r="A50" s="22" t="s">
        <v>38</v>
      </c>
      <c r="B50" s="55">
        <v>21.055</v>
      </c>
      <c r="C50" s="55">
        <v>11.9834</v>
      </c>
      <c r="D50" s="174">
        <v>9.5503500000000033E-2</v>
      </c>
      <c r="E50" s="175"/>
      <c r="F50" s="176">
        <f t="shared" si="1"/>
        <v>10.466293604651163</v>
      </c>
      <c r="G50" s="85">
        <f>$B50*Cover!$C33*Cover!$D33</f>
        <v>1.8002024999999999</v>
      </c>
      <c r="H50" s="177">
        <f t="shared" si="2"/>
        <v>4.5005062499999999</v>
      </c>
      <c r="I50" s="177">
        <f t="shared" si="3"/>
        <v>1.5699440406976743</v>
      </c>
      <c r="J50" s="177">
        <f t="shared" si="4"/>
        <v>0.52331468023255823</v>
      </c>
      <c r="K50" s="178">
        <f t="shared" si="4"/>
        <v>2.0723261337209302</v>
      </c>
      <c r="L50" s="174"/>
      <c r="M50" s="179">
        <f t="shared" si="5"/>
        <v>0.8837405604218066</v>
      </c>
      <c r="N50" s="162">
        <f t="shared" si="6"/>
        <v>0</v>
      </c>
      <c r="O50" s="174">
        <f t="shared" si="7"/>
        <v>7.9515000000000002E-3</v>
      </c>
      <c r="P50" s="162">
        <f t="shared" si="8"/>
        <v>3.8079368545491237</v>
      </c>
      <c r="Q50" s="163">
        <f t="shared" si="9"/>
        <v>5.1478465094476746</v>
      </c>
      <c r="R50" s="163">
        <f t="shared" si="10"/>
        <v>0</v>
      </c>
      <c r="S50" s="162">
        <f t="shared" si="11"/>
        <v>0</v>
      </c>
      <c r="T50" s="174">
        <f t="shared" si="12"/>
        <v>0</v>
      </c>
      <c r="U50" s="163">
        <f t="shared" si="14"/>
        <v>0.52331468023255823</v>
      </c>
      <c r="V50" s="241">
        <f t="shared" si="13"/>
        <v>10.466293604651161</v>
      </c>
      <c r="W50" s="242"/>
      <c r="X50" s="6"/>
      <c r="AH50" s="4"/>
      <c r="AI50" s="4"/>
      <c r="AJ50" s="4"/>
      <c r="AK50" s="4"/>
      <c r="AL50" s="4"/>
      <c r="AM50" s="4"/>
      <c r="AN50" s="4"/>
      <c r="AO50" s="4"/>
      <c r="AP50" s="4"/>
      <c r="AR50" s="4"/>
      <c r="AZ50" s="3"/>
      <c r="BR50" s="4"/>
      <c r="BW50" s="3"/>
      <c r="CD50" s="4"/>
      <c r="CE50" s="4"/>
    </row>
    <row r="51" spans="1:83">
      <c r="A51" s="22" t="s">
        <v>37</v>
      </c>
      <c r="B51" s="55">
        <v>0.16924400000000001</v>
      </c>
      <c r="C51" s="55">
        <v>0.63719999999999999</v>
      </c>
      <c r="D51" s="174">
        <v>0</v>
      </c>
      <c r="E51" s="175"/>
      <c r="F51" s="176">
        <f t="shared" si="1"/>
        <v>0.39765909434655539</v>
      </c>
      <c r="G51" s="85">
        <f>$B51*Cover!$C34*Cover!$D34</f>
        <v>7.7682996000000004E-2</v>
      </c>
      <c r="H51" s="177">
        <f t="shared" si="2"/>
        <v>0.181260324</v>
      </c>
      <c r="I51" s="177">
        <f t="shared" si="3"/>
        <v>5.9648864151983304E-2</v>
      </c>
      <c r="J51" s="177">
        <f t="shared" si="4"/>
        <v>1.9882954717327771E-2</v>
      </c>
      <c r="K51" s="178">
        <f t="shared" si="4"/>
        <v>5.9183955477244275E-2</v>
      </c>
      <c r="L51" s="174"/>
      <c r="M51" s="179">
        <f t="shared" si="5"/>
        <v>0</v>
      </c>
      <c r="N51" s="162">
        <f t="shared" si="6"/>
        <v>0</v>
      </c>
      <c r="O51" s="174">
        <f t="shared" si="7"/>
        <v>0</v>
      </c>
      <c r="P51" s="162">
        <f t="shared" si="8"/>
        <v>0.10721794133724427</v>
      </c>
      <c r="Q51" s="163">
        <f t="shared" si="9"/>
        <v>0.20375082173198331</v>
      </c>
      <c r="R51" s="163">
        <f t="shared" si="10"/>
        <v>6.5127302670324849E-2</v>
      </c>
      <c r="S51" s="162">
        <f t="shared" si="11"/>
        <v>0</v>
      </c>
      <c r="T51" s="174">
        <f t="shared" si="12"/>
        <v>1.6800738896751641E-3</v>
      </c>
      <c r="U51" s="163">
        <f t="shared" si="14"/>
        <v>1.9882954717327771E-2</v>
      </c>
      <c r="V51" s="241">
        <f t="shared" si="13"/>
        <v>0.39765909434655539</v>
      </c>
      <c r="W51" s="242"/>
      <c r="X51" s="6"/>
      <c r="AH51" s="4"/>
      <c r="AI51" s="4"/>
      <c r="AJ51" s="4"/>
      <c r="AK51" s="4"/>
      <c r="AL51" s="4"/>
      <c r="AM51" s="4"/>
      <c r="AN51" s="4"/>
      <c r="AO51" s="4"/>
      <c r="AP51" s="4"/>
      <c r="AR51" s="4"/>
      <c r="AZ51" s="3"/>
      <c r="BR51" s="4"/>
      <c r="BW51" s="3"/>
      <c r="CD51" s="4"/>
      <c r="CE51" s="4"/>
    </row>
    <row r="52" spans="1:83">
      <c r="A52" s="22" t="s">
        <v>36</v>
      </c>
      <c r="B52" s="131">
        <v>58.646087236662389</v>
      </c>
      <c r="C52" s="131">
        <v>14.097222222222221</v>
      </c>
      <c r="D52" s="174">
        <v>0</v>
      </c>
      <c r="E52" s="175"/>
      <c r="F52" s="176">
        <f t="shared" si="1"/>
        <v>17.713776045786467</v>
      </c>
      <c r="G52" s="177">
        <f>$B52*Cover!$C35*Cover!$D35</f>
        <v>7.0363054848540711</v>
      </c>
      <c r="H52" s="177">
        <f t="shared" si="2"/>
        <v>0</v>
      </c>
      <c r="I52" s="177">
        <f t="shared" si="3"/>
        <v>7.0855104183145876</v>
      </c>
      <c r="J52" s="177">
        <f t="shared" si="4"/>
        <v>3.5919601426178103</v>
      </c>
      <c r="K52" s="178">
        <f t="shared" si="4"/>
        <v>0</v>
      </c>
      <c r="L52" s="174"/>
      <c r="M52" s="179">
        <v>0</v>
      </c>
      <c r="N52" s="162">
        <f>G52</f>
        <v>7.0363054848540711</v>
      </c>
      <c r="O52" s="174">
        <v>0</v>
      </c>
      <c r="P52" s="162">
        <v>0</v>
      </c>
      <c r="Q52" s="163">
        <f>I52</f>
        <v>7.0855104183145876</v>
      </c>
      <c r="R52" s="163"/>
      <c r="S52" s="162"/>
      <c r="T52" s="174">
        <f t="shared" si="12"/>
        <v>0</v>
      </c>
      <c r="U52" s="163">
        <f t="shared" si="14"/>
        <v>3.5919601426178103</v>
      </c>
      <c r="V52" s="241">
        <f>SUM(M52:U52)+D52</f>
        <v>17.713776045786471</v>
      </c>
      <c r="W52" s="242"/>
      <c r="X52" s="6"/>
      <c r="AH52" s="4"/>
      <c r="AI52" s="4"/>
      <c r="AJ52" s="4"/>
      <c r="AK52" s="4"/>
      <c r="AL52" s="4"/>
      <c r="AM52" s="4"/>
      <c r="AN52" s="4"/>
      <c r="AO52" s="4"/>
      <c r="AP52" s="4"/>
      <c r="AR52" s="4"/>
      <c r="AZ52" s="3"/>
      <c r="BR52" s="4"/>
      <c r="BW52" s="3"/>
      <c r="CD52" s="4"/>
      <c r="CE52" s="4"/>
    </row>
    <row r="53" spans="1:83">
      <c r="A53" s="22" t="s">
        <v>59</v>
      </c>
      <c r="B53" s="131">
        <v>6.2538819999999831</v>
      </c>
      <c r="C53" s="131">
        <v>1.1320775615219576</v>
      </c>
      <c r="D53" s="174">
        <v>0</v>
      </c>
      <c r="E53" s="175"/>
      <c r="F53" s="176">
        <f t="shared" ref="F53" si="15">G53/B27</f>
        <v>2.5450199811162544</v>
      </c>
      <c r="G53" s="85">
        <f>$B53*Cover!$C36*Cover!$D36</f>
        <v>0.75033521061096387</v>
      </c>
      <c r="H53" s="177">
        <f t="shared" ref="H53" si="16">$F53*C27</f>
        <v>0.93366919731855003</v>
      </c>
      <c r="I53" s="177">
        <f t="shared" ref="I53" si="17">$F53*D27</f>
        <v>0.38175299716743816</v>
      </c>
      <c r="J53" s="177">
        <f t="shared" ref="J53:K53" si="18">$F53*E27</f>
        <v>0.12725099905581272</v>
      </c>
      <c r="K53" s="178">
        <f t="shared" si="18"/>
        <v>0.3520115769634895</v>
      </c>
      <c r="L53" s="174"/>
      <c r="M53" s="179">
        <f>(G53-D53)*(G27+I27*S27)*(1-W27)</f>
        <v>0.37053765842887398</v>
      </c>
      <c r="N53" s="162">
        <f>H53*N27+(G53-D53)*(I27*T27)</f>
        <v>0.5157260171487188</v>
      </c>
      <c r="O53" s="174">
        <f t="shared" ref="O53" si="19">(G53-D53)*(J27)</f>
        <v>5.5464287458411254E-2</v>
      </c>
      <c r="P53" s="162">
        <v>0</v>
      </c>
      <c r="Q53" s="163">
        <f>H53*Q27+I53</f>
        <v>0.62917533445685392</v>
      </c>
      <c r="R53" s="163">
        <f>H53*O27+(G53-D53)*L27</f>
        <v>9.3366919731855003E-3</v>
      </c>
      <c r="S53" s="162">
        <f>H53*P27+(G53-D53)*I27*U27+(G53-D53)*M27</f>
        <v>2.8010075919556499E-2</v>
      </c>
      <c r="T53" s="174">
        <f t="shared" ref="T53" si="20">(G53-D53)*H27</f>
        <v>1.6227728856536321E-2</v>
      </c>
      <c r="U53" s="163">
        <f t="shared" ref="U53" si="21">J53</f>
        <v>0.12725099905581272</v>
      </c>
      <c r="V53" s="241">
        <f t="shared" si="13"/>
        <v>1.7517287932979486</v>
      </c>
      <c r="W53" s="242"/>
      <c r="X53" s="6"/>
      <c r="AH53" s="4"/>
      <c r="AI53" s="4"/>
      <c r="AJ53" s="4"/>
      <c r="AK53" s="4"/>
      <c r="AL53" s="4"/>
      <c r="AM53" s="4"/>
      <c r="AN53" s="4"/>
      <c r="AO53" s="4"/>
      <c r="AP53" s="4"/>
      <c r="AR53" s="4"/>
      <c r="AZ53" s="3"/>
      <c r="BR53" s="4"/>
      <c r="BW53" s="3"/>
      <c r="CD53" s="4"/>
      <c r="CE53" s="4"/>
    </row>
    <row r="54" spans="1:83">
      <c r="A54" s="10" t="s">
        <v>0</v>
      </c>
      <c r="B54" s="180">
        <f>SUM(B33:B51)</f>
        <v>147.62624400000001</v>
      </c>
      <c r="C54" s="169"/>
      <c r="D54" s="181">
        <f>SUM(D33:D52)</f>
        <v>-13.548835325228424</v>
      </c>
      <c r="E54" s="179"/>
      <c r="F54" s="180">
        <f>SUM(F33:F53)</f>
        <v>120.92641783360436</v>
      </c>
      <c r="G54" s="182">
        <f t="shared" ref="G54:J54" si="22">SUM(G33:G53)</f>
        <v>36.584699991465037</v>
      </c>
      <c r="H54" s="182">
        <f t="shared" si="22"/>
        <v>34.206488112659585</v>
      </c>
      <c r="I54" s="182">
        <f t="shared" si="22"/>
        <v>22.567406686487274</v>
      </c>
      <c r="J54" s="182">
        <f t="shared" si="22"/>
        <v>8.7525922320087037</v>
      </c>
      <c r="K54" s="183">
        <f>SUM(K33:K51)</f>
        <v>18.46321923402029</v>
      </c>
      <c r="L54" s="174"/>
      <c r="M54" s="165">
        <f>SUM(M33:M53)</f>
        <v>17.899222168166492</v>
      </c>
      <c r="N54" s="181">
        <f t="shared" ref="N54:U54" si="23">SUM(N33:N53)</f>
        <v>24.378888224081113</v>
      </c>
      <c r="O54" s="181">
        <f t="shared" si="23"/>
        <v>7.8020265424462476</v>
      </c>
      <c r="P54" s="181">
        <f t="shared" ref="P54" si="24">SUM(P33:P52)</f>
        <v>36.632280383325394</v>
      </c>
      <c r="Q54" s="181">
        <f t="shared" si="23"/>
        <v>34.470686358306772</v>
      </c>
      <c r="R54" s="181">
        <f t="shared" si="23"/>
        <v>0.31818081189025399</v>
      </c>
      <c r="S54" s="181">
        <f t="shared" si="23"/>
        <v>2.7125627829083072</v>
      </c>
      <c r="T54" s="181">
        <f t="shared" si="23"/>
        <v>0.67127587095008057</v>
      </c>
      <c r="U54" s="181">
        <f t="shared" si="23"/>
        <v>8.7525922320087037</v>
      </c>
      <c r="V54" s="280">
        <f>SUM(V33:W53)</f>
        <v>120.08888004885492</v>
      </c>
      <c r="W54" s="281"/>
      <c r="AH54" s="4"/>
      <c r="AI54" s="4"/>
      <c r="AJ54" s="4"/>
      <c r="AK54" s="4"/>
      <c r="AL54" s="4"/>
      <c r="AM54" s="4"/>
      <c r="AN54" s="4"/>
      <c r="AO54" s="4"/>
      <c r="AP54" s="4"/>
      <c r="AR54" s="4"/>
      <c r="AZ54" s="3"/>
      <c r="BR54" s="4"/>
      <c r="BW54" s="3"/>
      <c r="CD54" s="4"/>
      <c r="CE54" s="4"/>
    </row>
    <row r="55" spans="1:83" ht="15.75">
      <c r="A55" s="134"/>
      <c r="D55" s="69" t="str">
        <f>D1</f>
        <v>North Africa</v>
      </c>
      <c r="E55" s="69"/>
      <c r="F55" s="69"/>
      <c r="G55" s="69" t="s">
        <v>127</v>
      </c>
      <c r="H55" s="69"/>
      <c r="I55" s="7"/>
      <c r="J55" s="7"/>
      <c r="AD55" s="4"/>
      <c r="AE55" s="4"/>
      <c r="AF55" s="4"/>
      <c r="AG55" s="4"/>
      <c r="AH55" s="4"/>
      <c r="AI55" s="4"/>
      <c r="AJ55" s="4"/>
      <c r="AK55" s="4"/>
      <c r="AL55" s="4"/>
      <c r="AN55" s="4"/>
      <c r="AV55" s="3"/>
      <c r="BN55" s="4"/>
      <c r="BS55" s="3"/>
      <c r="BZ55" s="4"/>
      <c r="CA55" s="4"/>
    </row>
    <row r="56" spans="1:83" ht="6" customHeight="1">
      <c r="O56" s="3"/>
      <c r="BA56" s="3"/>
    </row>
    <row r="57" spans="1:83" s="8" customFormat="1" ht="24.75" customHeight="1">
      <c r="A57" s="46" t="s">
        <v>33</v>
      </c>
      <c r="B57" s="45"/>
      <c r="C57" s="44"/>
      <c r="D57" s="43"/>
      <c r="E57" s="291" t="s">
        <v>154</v>
      </c>
      <c r="F57" s="292"/>
      <c r="G57" s="293"/>
      <c r="H57" s="43"/>
      <c r="I57" s="42"/>
      <c r="J57" s="42"/>
      <c r="K57" s="158" t="s">
        <v>32</v>
      </c>
      <c r="L57" s="159"/>
      <c r="M57" s="160"/>
      <c r="N57" s="282" t="s">
        <v>31</v>
      </c>
      <c r="O57" s="283"/>
      <c r="P57" s="283"/>
      <c r="Q57" s="246" t="s">
        <v>30</v>
      </c>
      <c r="R57" s="247"/>
      <c r="S57" s="247"/>
      <c r="T57" s="247"/>
      <c r="U57" s="247"/>
      <c r="V57" s="247"/>
      <c r="W57" s="247"/>
      <c r="X57" s="248"/>
      <c r="Y57" s="42"/>
      <c r="Z57" s="42"/>
      <c r="AZ57" s="41"/>
    </row>
    <row r="58" spans="1:83" ht="36" customHeight="1">
      <c r="A58" s="40"/>
      <c r="B58" s="39" t="s">
        <v>29</v>
      </c>
      <c r="C58" s="38" t="s">
        <v>28</v>
      </c>
      <c r="D58" s="37" t="s">
        <v>167</v>
      </c>
      <c r="E58" s="36" t="s">
        <v>26</v>
      </c>
      <c r="F58" s="35" t="s">
        <v>25</v>
      </c>
      <c r="G58" s="35" t="s">
        <v>24</v>
      </c>
      <c r="H58" s="37" t="s">
        <v>168</v>
      </c>
      <c r="K58" s="36" t="s">
        <v>3</v>
      </c>
      <c r="L58" s="35" t="s">
        <v>22</v>
      </c>
      <c r="M58" s="34" t="s">
        <v>15</v>
      </c>
      <c r="N58" s="33" t="s">
        <v>88</v>
      </c>
      <c r="O58" s="32" t="s">
        <v>19</v>
      </c>
      <c r="P58" s="31" t="s">
        <v>1</v>
      </c>
      <c r="Q58" s="33" t="s">
        <v>18</v>
      </c>
      <c r="R58" s="32" t="s">
        <v>80</v>
      </c>
      <c r="S58" s="32" t="s">
        <v>17</v>
      </c>
      <c r="T58" s="32" t="s">
        <v>88</v>
      </c>
      <c r="U58" s="32" t="s">
        <v>15</v>
      </c>
      <c r="V58" s="32" t="s">
        <v>14</v>
      </c>
      <c r="W58" s="32" t="s">
        <v>81</v>
      </c>
      <c r="X58" s="31" t="s">
        <v>0</v>
      </c>
      <c r="AO58" s="8"/>
      <c r="AP58" s="8"/>
      <c r="AQ58" s="8"/>
      <c r="AT58" s="8"/>
      <c r="AU58" s="8"/>
    </row>
    <row r="59" spans="1:83" ht="11.25" customHeight="1">
      <c r="A59" s="30" t="s">
        <v>13</v>
      </c>
      <c r="B59" s="30" t="s">
        <v>100</v>
      </c>
      <c r="C59" s="80" t="s">
        <v>100</v>
      </c>
      <c r="D59" s="29" t="s">
        <v>92</v>
      </c>
      <c r="E59" s="288" t="s">
        <v>10</v>
      </c>
      <c r="F59" s="289"/>
      <c r="G59" s="290"/>
      <c r="H59" s="28" t="s">
        <v>100</v>
      </c>
      <c r="I59" s="27"/>
      <c r="J59" s="27"/>
      <c r="K59" s="26" t="s">
        <v>10</v>
      </c>
      <c r="L59" s="25"/>
      <c r="M59" s="24"/>
      <c r="N59" s="26" t="s">
        <v>92</v>
      </c>
      <c r="O59" s="25" t="s">
        <v>123</v>
      </c>
      <c r="P59" s="24" t="s">
        <v>123</v>
      </c>
      <c r="Q59" s="243" t="s">
        <v>10</v>
      </c>
      <c r="R59" s="244"/>
      <c r="S59" s="244"/>
      <c r="T59" s="244"/>
      <c r="U59" s="244"/>
      <c r="V59" s="244"/>
      <c r="W59" s="244"/>
      <c r="X59" s="245"/>
      <c r="AO59" s="8"/>
      <c r="AQ59" s="8"/>
    </row>
    <row r="60" spans="1:83" ht="11.25" customHeight="1">
      <c r="A60" s="12" t="s">
        <v>9</v>
      </c>
      <c r="B60" s="210" t="s">
        <v>198</v>
      </c>
      <c r="C60" s="209" t="s">
        <v>198</v>
      </c>
      <c r="D60" s="18"/>
      <c r="E60" s="304" t="s">
        <v>198</v>
      </c>
      <c r="F60" s="305"/>
      <c r="G60" s="306"/>
      <c r="H60" s="18"/>
      <c r="K60" s="140"/>
      <c r="L60" s="141"/>
      <c r="M60" s="142"/>
      <c r="N60" s="22"/>
      <c r="P60" s="23"/>
      <c r="Q60" s="258" t="s">
        <v>198</v>
      </c>
      <c r="R60" s="259"/>
      <c r="S60" s="259"/>
      <c r="T60" s="259"/>
      <c r="U60" s="259"/>
      <c r="V60" s="259"/>
      <c r="W60" s="259"/>
      <c r="X60" s="260"/>
      <c r="AO60" s="8"/>
      <c r="AQ60" s="8"/>
    </row>
    <row r="61" spans="1:83" ht="15" customHeight="1">
      <c r="A61" s="58" t="s">
        <v>7</v>
      </c>
      <c r="B61" s="185">
        <v>486.83296525424896</v>
      </c>
      <c r="C61" s="185">
        <v>237.89474767149972</v>
      </c>
      <c r="D61" s="186">
        <v>5.0000000000000001E-4</v>
      </c>
      <c r="E61" s="187">
        <v>467.35964664407896</v>
      </c>
      <c r="F61" s="188">
        <v>353.17016776175916</v>
      </c>
      <c r="G61" s="189">
        <v>114.18947888231985</v>
      </c>
      <c r="H61" s="111">
        <v>0.28986276174306735</v>
      </c>
      <c r="I61" s="6"/>
      <c r="J61" s="6"/>
      <c r="K61" s="114">
        <v>1.4641540106429899E-2</v>
      </c>
      <c r="L61" s="115">
        <v>0.70955487247602922</v>
      </c>
      <c r="M61" s="116">
        <v>0.27580358741754091</v>
      </c>
      <c r="N61" s="122">
        <v>0</v>
      </c>
      <c r="O61" s="123">
        <v>1</v>
      </c>
      <c r="P61" s="124">
        <v>0</v>
      </c>
      <c r="Q61" s="161">
        <f>K61*G61*$G$79/$C$79</f>
        <v>1.4495772157218185</v>
      </c>
      <c r="R61" s="162">
        <f>K61*G61*(1-$G$79/$C$79)</f>
        <v>0.22233261906599747</v>
      </c>
      <c r="S61" s="163">
        <f>O61*L61*G61</f>
        <v>81.023701126448685</v>
      </c>
      <c r="T61" s="163">
        <f>N61*L61*G61</f>
        <v>0</v>
      </c>
      <c r="U61" s="163">
        <f>M61*G61</f>
        <v>31.493867921083343</v>
      </c>
      <c r="V61" s="163">
        <f>F61</f>
        <v>353.17016776175916</v>
      </c>
      <c r="W61" s="163">
        <f>P61*L61*G61</f>
        <v>0</v>
      </c>
      <c r="X61" s="164">
        <f>SUM(Q61:W61)</f>
        <v>467.35964664407902</v>
      </c>
      <c r="AL61" s="21"/>
      <c r="AM61" s="6"/>
      <c r="AO61" s="5"/>
      <c r="AP61" s="5"/>
      <c r="AT61" s="5"/>
      <c r="AU61" s="7"/>
    </row>
    <row r="62" spans="1:83" ht="9.75" customHeight="1">
      <c r="A62" s="22" t="s">
        <v>164</v>
      </c>
      <c r="B62" s="271" t="s">
        <v>5</v>
      </c>
      <c r="C62" s="272"/>
      <c r="D62" s="272"/>
      <c r="E62" s="272"/>
      <c r="F62" s="273"/>
      <c r="G62" s="190">
        <f>N52</f>
        <v>7.0363054848540711</v>
      </c>
      <c r="H62" s="112">
        <v>0.36836178283546706</v>
      </c>
      <c r="I62" s="6"/>
      <c r="J62" s="6"/>
      <c r="K62" s="114">
        <v>1.8606680570587317E-2</v>
      </c>
      <c r="L62" s="115">
        <v>0.75155699658146191</v>
      </c>
      <c r="M62" s="116">
        <v>0.22983632284795077</v>
      </c>
      <c r="N62" s="125">
        <v>0.01</v>
      </c>
      <c r="O62" s="126">
        <v>0.30819458230884839</v>
      </c>
      <c r="P62" s="127">
        <v>0.67180541769115165</v>
      </c>
      <c r="Q62" s="161">
        <f>K62*G62*$G$79/$C$79</f>
        <v>0.11351208215230138</v>
      </c>
      <c r="R62" s="162">
        <f>K62*G62*(1-$G$79/$C$79)</f>
        <v>1.7410206401449833E-2</v>
      </c>
      <c r="S62" s="163">
        <f>O62*L62*G62</f>
        <v>1.629789849278227</v>
      </c>
      <c r="T62" s="163">
        <f>N62*L62*G62</f>
        <v>5.2881846172265927E-2</v>
      </c>
      <c r="U62" s="163">
        <f>M62*G62</f>
        <v>1.6171985790737271</v>
      </c>
      <c r="V62" s="163">
        <f>F62</f>
        <v>0</v>
      </c>
      <c r="W62" s="163">
        <f>P62*L62*G62</f>
        <v>3.5526310756038342</v>
      </c>
      <c r="X62" s="164">
        <f>SUM(Q62:W62)</f>
        <v>6.9834236386818054</v>
      </c>
      <c r="AL62" s="21"/>
      <c r="AM62" s="6"/>
      <c r="AO62" s="5"/>
      <c r="AP62" s="5"/>
      <c r="AT62" s="5"/>
      <c r="AU62" s="7"/>
    </row>
    <row r="63" spans="1:83">
      <c r="A63" s="20" t="s">
        <v>2</v>
      </c>
      <c r="B63" s="274"/>
      <c r="C63" s="275"/>
      <c r="D63" s="275"/>
      <c r="E63" s="275"/>
      <c r="F63" s="276"/>
      <c r="G63" s="191">
        <f>O54</f>
        <v>7.8020265424462476</v>
      </c>
      <c r="H63" s="19">
        <v>1</v>
      </c>
      <c r="I63" s="6"/>
      <c r="J63" s="6"/>
      <c r="K63" s="114">
        <v>5.0511973384867126E-2</v>
      </c>
      <c r="L63" s="115">
        <v>0.71965170376718213</v>
      </c>
      <c r="M63" s="119">
        <v>0.22983632284795077</v>
      </c>
      <c r="N63" s="125">
        <v>0.01</v>
      </c>
      <c r="O63" s="126">
        <v>0.30819458230884839</v>
      </c>
      <c r="P63" s="127">
        <v>0.67180541769115165</v>
      </c>
      <c r="Q63" s="161">
        <f>K63*G63*$G$79/$C$79</f>
        <v>0.34168842024870427</v>
      </c>
      <c r="R63" s="162">
        <f>K63*G63*(1-$G$79/$C$79)</f>
        <v>5.2407336811367472E-2</v>
      </c>
      <c r="S63" s="163">
        <f>O63*L63*G63</f>
        <v>1.7304329711877584</v>
      </c>
      <c r="T63" s="163">
        <f>N63*L63*G63</f>
        <v>5.6147416941082197E-2</v>
      </c>
      <c r="U63" s="163">
        <f>M63*G63</f>
        <v>1.7931890912779569</v>
      </c>
      <c r="V63" s="163">
        <f>F63</f>
        <v>0</v>
      </c>
      <c r="W63" s="163">
        <f>P63*L63*G63</f>
        <v>3.7720138890382966</v>
      </c>
      <c r="X63" s="164">
        <f>SUM(Q63:W63)</f>
        <v>7.7458791255051658</v>
      </c>
      <c r="AN63" s="7"/>
    </row>
    <row r="64" spans="1:83">
      <c r="A64" s="18" t="s">
        <v>4</v>
      </c>
      <c r="B64" s="277"/>
      <c r="C64" s="278"/>
      <c r="D64" s="278"/>
      <c r="E64" s="278"/>
      <c r="F64" s="279"/>
      <c r="G64" s="192">
        <f>N54-N52</f>
        <v>17.342582739227041</v>
      </c>
      <c r="H64" s="113">
        <v>0.28986276174306735</v>
      </c>
      <c r="I64" s="6"/>
      <c r="J64" s="6"/>
      <c r="K64" s="114">
        <v>1.8606680570587317E-2</v>
      </c>
      <c r="L64" s="115">
        <v>0.75155699658146191</v>
      </c>
      <c r="M64" s="116">
        <v>0.22983632284795077</v>
      </c>
      <c r="N64" s="128">
        <v>0.01</v>
      </c>
      <c r="O64" s="129">
        <v>0.30819458230884839</v>
      </c>
      <c r="P64" s="130">
        <v>0.67180541769115165</v>
      </c>
      <c r="Q64" s="161">
        <f>K64*G64*$G$79/$C$79</f>
        <v>0.27977646520119087</v>
      </c>
      <c r="R64" s="162">
        <f>K64*G64*(1-$G$79/$C$79)</f>
        <v>4.2911432096587834E-2</v>
      </c>
      <c r="S64" s="163">
        <f>O64*L64*G64</f>
        <v>4.0169895081305178</v>
      </c>
      <c r="T64" s="163">
        <f>N64*L64*G64</f>
        <v>0.13033939396458977</v>
      </c>
      <c r="U64" s="163">
        <f>M64*G64</f>
        <v>3.9859554454702848</v>
      </c>
      <c r="V64" s="163">
        <f>F64</f>
        <v>0</v>
      </c>
      <c r="W64" s="163">
        <f>P64*L64*G64</f>
        <v>8.7562711003992799</v>
      </c>
      <c r="X64" s="164">
        <f>SUM(Q64:W64)</f>
        <v>17.212243345262451</v>
      </c>
      <c r="AN64" s="7"/>
    </row>
    <row r="65" spans="1:57" ht="15" customHeight="1">
      <c r="A65" s="10" t="s">
        <v>0</v>
      </c>
      <c r="B65" s="165"/>
      <c r="C65" s="193"/>
      <c r="D65" s="194"/>
      <c r="E65" s="195"/>
      <c r="F65" s="196"/>
      <c r="G65" s="197">
        <f>SUM(G61:G64)</f>
        <v>146.3703936488472</v>
      </c>
      <c r="H65" s="17"/>
      <c r="I65" s="6"/>
      <c r="J65" s="6"/>
      <c r="K65" s="10"/>
      <c r="L65" s="16"/>
      <c r="M65" s="15"/>
      <c r="N65" s="12"/>
      <c r="O65" s="9"/>
      <c r="P65" s="14"/>
      <c r="Q65" s="165">
        <f t="shared" ref="Q65:W65" si="25">SUM(Q61:Q64)</f>
        <v>2.184554183324015</v>
      </c>
      <c r="R65" s="166">
        <f>SUM(R61:R64)</f>
        <v>0.33506159437540256</v>
      </c>
      <c r="S65" s="167">
        <f t="shared" si="25"/>
        <v>88.400913455045185</v>
      </c>
      <c r="T65" s="167">
        <f t="shared" si="25"/>
        <v>0.23936865707793789</v>
      </c>
      <c r="U65" s="167">
        <f t="shared" si="25"/>
        <v>38.890211036905313</v>
      </c>
      <c r="V65" s="167">
        <f t="shared" si="25"/>
        <v>353.17016776175916</v>
      </c>
      <c r="W65" s="167">
        <f t="shared" si="25"/>
        <v>16.080916065041411</v>
      </c>
      <c r="X65" s="168">
        <f>SUM(X61:X64)</f>
        <v>499.30119275352843</v>
      </c>
      <c r="AN65" s="7"/>
    </row>
    <row r="66" spans="1:57">
      <c r="B66" s="7"/>
      <c r="AO66" s="7"/>
      <c r="AP66" s="7"/>
    </row>
    <row r="69" spans="1:57" ht="9" customHeight="1">
      <c r="A69" s="72" t="s">
        <v>165</v>
      </c>
      <c r="B69" s="73"/>
      <c r="C69" s="73"/>
      <c r="D69" s="16"/>
      <c r="E69" s="16"/>
      <c r="F69" s="16"/>
      <c r="G69" s="15"/>
      <c r="K69" s="269" t="s">
        <v>156</v>
      </c>
      <c r="L69" s="284" t="s">
        <v>204</v>
      </c>
      <c r="M69" s="285"/>
      <c r="O69" s="8"/>
      <c r="AV69" s="8"/>
      <c r="AW69" s="8"/>
      <c r="AX69" s="8"/>
      <c r="BB69" s="8"/>
      <c r="BC69" s="8"/>
      <c r="BD69" s="8"/>
      <c r="BE69" s="8"/>
    </row>
    <row r="70" spans="1:57" ht="36">
      <c r="A70" s="50"/>
      <c r="B70" s="37" t="s">
        <v>35</v>
      </c>
      <c r="C70" s="37" t="s">
        <v>34</v>
      </c>
      <c r="D70" s="37" t="s">
        <v>78</v>
      </c>
      <c r="E70" s="37" t="s">
        <v>79</v>
      </c>
      <c r="F70" s="13" t="s">
        <v>194</v>
      </c>
      <c r="G70" s="13" t="s">
        <v>18</v>
      </c>
      <c r="K70" s="270"/>
      <c r="L70" s="286"/>
      <c r="M70" s="287"/>
    </row>
    <row r="71" spans="1:57">
      <c r="A71" s="30" t="s">
        <v>13</v>
      </c>
      <c r="B71" s="49" t="s">
        <v>121</v>
      </c>
      <c r="C71" s="49" t="s">
        <v>10</v>
      </c>
      <c r="D71" s="92" t="s">
        <v>96</v>
      </c>
      <c r="E71" s="92" t="s">
        <v>96</v>
      </c>
      <c r="F71" s="49" t="s">
        <v>121</v>
      </c>
      <c r="G71" s="49"/>
      <c r="K71" s="29" t="s">
        <v>157</v>
      </c>
      <c r="L71" s="294" t="s">
        <v>159</v>
      </c>
      <c r="M71" s="295"/>
    </row>
    <row r="72" spans="1:57">
      <c r="A72" s="12" t="s">
        <v>9</v>
      </c>
      <c r="B72" s="208" t="s">
        <v>198</v>
      </c>
      <c r="C72" s="208" t="s">
        <v>198</v>
      </c>
      <c r="D72" s="48"/>
      <c r="E72" s="48"/>
      <c r="F72" s="208" t="s">
        <v>198</v>
      </c>
      <c r="G72" s="208" t="s">
        <v>198</v>
      </c>
      <c r="K72" s="96" t="s">
        <v>158</v>
      </c>
      <c r="L72" s="294" t="s">
        <v>198</v>
      </c>
      <c r="M72" s="295"/>
      <c r="O72" s="7"/>
      <c r="S72" s="27"/>
      <c r="AV72" s="7"/>
      <c r="AW72" s="7"/>
      <c r="AX72" s="7"/>
      <c r="BB72" s="7"/>
      <c r="BC72" s="7"/>
      <c r="BD72" s="7"/>
      <c r="BE72" s="7"/>
    </row>
    <row r="73" spans="1:57">
      <c r="A73" s="22" t="s">
        <v>82</v>
      </c>
      <c r="B73" s="175">
        <v>1.4059999999999999E-3</v>
      </c>
      <c r="C73" s="55">
        <v>2.6692852436998725E-4</v>
      </c>
      <c r="D73" s="118">
        <v>0.11800000000000001</v>
      </c>
      <c r="E73" s="119">
        <v>0.13</v>
      </c>
      <c r="F73" s="156">
        <v>0</v>
      </c>
      <c r="G73" s="156">
        <f>(C73-F73)*(1-E73-D73)</f>
        <v>2.007302503262304E-4</v>
      </c>
      <c r="K73" s="94">
        <v>2.4485032005457787</v>
      </c>
      <c r="L73" s="302">
        <v>5.015145061814043E-4</v>
      </c>
      <c r="M73" s="303"/>
      <c r="O73" s="7"/>
      <c r="S73" s="27"/>
      <c r="AV73" s="7"/>
      <c r="AW73" s="7"/>
      <c r="AX73" s="7"/>
      <c r="BB73" s="7"/>
      <c r="BC73" s="7"/>
      <c r="BD73" s="7"/>
      <c r="BE73" s="7"/>
    </row>
    <row r="74" spans="1:57">
      <c r="A74" s="22" t="s">
        <v>83</v>
      </c>
      <c r="B74" s="175">
        <v>2.4915449999999999</v>
      </c>
      <c r="C74" s="55">
        <v>0.47301879818735415</v>
      </c>
      <c r="D74" s="118">
        <v>0.11800000000000001</v>
      </c>
      <c r="E74" s="119">
        <v>0.13</v>
      </c>
      <c r="F74" s="156">
        <v>-4.0522256013959861E-2</v>
      </c>
      <c r="G74" s="156">
        <f t="shared" ref="G74:G78" si="26">(C74-F74)*(1-E74-D74)</f>
        <v>0.38618287275938812</v>
      </c>
      <c r="K74" s="95">
        <v>2.4485032005457787</v>
      </c>
      <c r="L74" s="296">
        <v>0.97504443157869591</v>
      </c>
      <c r="M74" s="297"/>
      <c r="O74" s="7"/>
      <c r="S74" s="27"/>
      <c r="AV74" s="7"/>
      <c r="AW74" s="7"/>
      <c r="AX74" s="7"/>
      <c r="BB74" s="7"/>
      <c r="BC74" s="7"/>
      <c r="BD74" s="7"/>
      <c r="BE74" s="7"/>
    </row>
    <row r="75" spans="1:57">
      <c r="A75" s="22" t="s">
        <v>84</v>
      </c>
      <c r="B75" s="175">
        <v>0.84785200000000005</v>
      </c>
      <c r="C75" s="55">
        <v>0.18906924247630957</v>
      </c>
      <c r="D75" s="118">
        <v>0.11800000000000001</v>
      </c>
      <c r="E75" s="119">
        <v>0.13</v>
      </c>
      <c r="F75" s="156">
        <v>-2.7535784619219751E-3</v>
      </c>
      <c r="G75" s="156">
        <f t="shared" si="26"/>
        <v>0.14425076134555012</v>
      </c>
      <c r="K75" s="95">
        <v>2.4485032005457787</v>
      </c>
      <c r="L75" s="296">
        <v>0.36109547216495891</v>
      </c>
      <c r="M75" s="297"/>
      <c r="O75" s="7"/>
      <c r="AV75" s="7"/>
      <c r="AW75" s="7"/>
      <c r="AX75" s="7"/>
      <c r="BB75" s="7"/>
      <c r="BC75" s="7"/>
      <c r="BD75" s="7"/>
      <c r="BE75" s="7"/>
    </row>
    <row r="76" spans="1:57">
      <c r="A76" s="22" t="s">
        <v>85</v>
      </c>
      <c r="B76" s="175">
        <v>16.943000000000001</v>
      </c>
      <c r="C76" s="55">
        <v>1.2922820402360164</v>
      </c>
      <c r="D76" s="118">
        <v>0.115</v>
      </c>
      <c r="E76" s="119">
        <v>0.1</v>
      </c>
      <c r="F76" s="156">
        <v>-0.26811401012090241</v>
      </c>
      <c r="G76" s="156">
        <f t="shared" si="26"/>
        <v>1.2249108995301814</v>
      </c>
      <c r="K76" s="95">
        <v>1.927380686000602</v>
      </c>
      <c r="L76" s="296">
        <v>2.4489400263927013</v>
      </c>
      <c r="M76" s="297"/>
      <c r="O76" s="7"/>
      <c r="S76" s="4"/>
      <c r="AV76" s="7"/>
      <c r="AW76" s="7"/>
      <c r="AX76" s="7"/>
      <c r="BB76" s="7"/>
      <c r="BC76" s="7"/>
      <c r="BD76" s="7"/>
      <c r="BE76" s="7"/>
    </row>
    <row r="77" spans="1:57">
      <c r="A77" s="22" t="s">
        <v>86</v>
      </c>
      <c r="B77" s="175">
        <v>1.8930579999999999</v>
      </c>
      <c r="C77" s="55">
        <v>0.35939628626372638</v>
      </c>
      <c r="D77" s="118">
        <v>0.11800000000000001</v>
      </c>
      <c r="E77" s="119">
        <v>0.13</v>
      </c>
      <c r="F77" s="156">
        <v>-4.6885254892184971E-3</v>
      </c>
      <c r="G77" s="156">
        <f t="shared" si="26"/>
        <v>0.27379177843821456</v>
      </c>
      <c r="K77" s="95">
        <v>2.4485032005457787</v>
      </c>
      <c r="L77" s="296">
        <v>0.68523360897285623</v>
      </c>
      <c r="M77" s="297"/>
      <c r="S77" s="4"/>
      <c r="BB77" s="4"/>
    </row>
    <row r="78" spans="1:57">
      <c r="A78" s="12" t="s">
        <v>87</v>
      </c>
      <c r="B78" s="194">
        <v>1.0775840000000001</v>
      </c>
      <c r="C78" s="199">
        <v>0.20457888122667736</v>
      </c>
      <c r="D78" s="120">
        <v>0.11800000000000001</v>
      </c>
      <c r="E78" s="121">
        <v>0.13</v>
      </c>
      <c r="F78" s="156">
        <v>-6.6978935560264234E-4</v>
      </c>
      <c r="G78" s="156">
        <f t="shared" si="26"/>
        <v>0.15434700027787457</v>
      </c>
      <c r="K78" s="17">
        <v>2.4485032005457787</v>
      </c>
      <c r="L78" s="298">
        <v>0.38579663275512649</v>
      </c>
      <c r="M78" s="299"/>
      <c r="S78" s="4"/>
    </row>
    <row r="79" spans="1:57">
      <c r="A79" s="10" t="s">
        <v>0</v>
      </c>
      <c r="B79" s="173">
        <f>SUM(B73:B78)</f>
        <v>23.254445000000004</v>
      </c>
      <c r="C79" s="173">
        <f>SUM(C73:C78)</f>
        <v>2.5186121769144543</v>
      </c>
      <c r="D79" s="10"/>
      <c r="E79" s="15"/>
      <c r="F79" s="157">
        <f>SUM(F73:F78)</f>
        <v>-0.31674815944160539</v>
      </c>
      <c r="G79" s="157">
        <f>SUM(G73:G78)</f>
        <v>2.1836840426015351</v>
      </c>
      <c r="K79" s="12"/>
      <c r="L79" s="298">
        <f>SUM(L73:L78)</f>
        <v>4.8566116863705204</v>
      </c>
      <c r="M79" s="299"/>
    </row>
    <row r="81" spans="1:2" ht="11.25" customHeight="1">
      <c r="A81" s="2" t="s">
        <v>188</v>
      </c>
    </row>
    <row r="82" spans="1:2" ht="9.75" customHeight="1"/>
    <row r="83" spans="1:2">
      <c r="A83" s="1" t="s">
        <v>90</v>
      </c>
      <c r="B83" s="83" t="s">
        <v>139</v>
      </c>
    </row>
    <row r="84" spans="1:2">
      <c r="A84" s="1" t="s">
        <v>91</v>
      </c>
      <c r="B84" s="83" t="s">
        <v>135</v>
      </c>
    </row>
    <row r="85" spans="1:2">
      <c r="A85" s="1" t="s">
        <v>93</v>
      </c>
      <c r="B85" s="83" t="s">
        <v>134</v>
      </c>
    </row>
    <row r="86" spans="1:2">
      <c r="A86" s="1" t="s">
        <v>94</v>
      </c>
      <c r="B86" s="83" t="s">
        <v>137</v>
      </c>
    </row>
    <row r="87" spans="1:2">
      <c r="A87" s="1" t="s">
        <v>95</v>
      </c>
      <c r="B87" s="84" t="s">
        <v>99</v>
      </c>
    </row>
    <row r="88" spans="1:2">
      <c r="A88" s="1" t="s">
        <v>96</v>
      </c>
      <c r="B88" s="84" t="s">
        <v>138</v>
      </c>
    </row>
    <row r="89" spans="1:2">
      <c r="A89" s="1" t="s">
        <v>98</v>
      </c>
      <c r="B89" s="84" t="s">
        <v>97</v>
      </c>
    </row>
    <row r="90" spans="1:2">
      <c r="A90" s="1" t="s">
        <v>100</v>
      </c>
      <c r="B90" s="84" t="s">
        <v>170</v>
      </c>
    </row>
    <row r="91" spans="1:2">
      <c r="A91" s="1" t="s">
        <v>101</v>
      </c>
      <c r="B91" s="84" t="s">
        <v>136</v>
      </c>
    </row>
    <row r="92" spans="1:2">
      <c r="A92" s="1" t="s">
        <v>104</v>
      </c>
      <c r="B92" s="84" t="s">
        <v>11</v>
      </c>
    </row>
    <row r="93" spans="1:2">
      <c r="A93" s="1" t="s">
        <v>121</v>
      </c>
      <c r="B93" s="84" t="s">
        <v>105</v>
      </c>
    </row>
    <row r="94" spans="1:2">
      <c r="A94" s="1" t="s">
        <v>123</v>
      </c>
      <c r="B94" s="84" t="s">
        <v>120</v>
      </c>
    </row>
    <row r="95" spans="1:2">
      <c r="A95" s="1" t="s">
        <v>157</v>
      </c>
      <c r="B95" s="84" t="s">
        <v>160</v>
      </c>
    </row>
    <row r="96" spans="1:2">
      <c r="A96" s="1" t="s">
        <v>159</v>
      </c>
      <c r="B96" s="1" t="s">
        <v>161</v>
      </c>
    </row>
  </sheetData>
  <mergeCells count="48">
    <mergeCell ref="L75:M75"/>
    <mergeCell ref="L76:M76"/>
    <mergeCell ref="L77:M77"/>
    <mergeCell ref="L78:M78"/>
    <mergeCell ref="L79:M79"/>
    <mergeCell ref="L69:M70"/>
    <mergeCell ref="L71:M71"/>
    <mergeCell ref="L72:M72"/>
    <mergeCell ref="L73:M73"/>
    <mergeCell ref="L74:M74"/>
    <mergeCell ref="E59:G59"/>
    <mergeCell ref="E57:G57"/>
    <mergeCell ref="V46:W46"/>
    <mergeCell ref="V47:W47"/>
    <mergeCell ref="V48:W48"/>
    <mergeCell ref="V49:W49"/>
    <mergeCell ref="B29:D29"/>
    <mergeCell ref="V30:W30"/>
    <mergeCell ref="V33:W33"/>
    <mergeCell ref="V34:W34"/>
    <mergeCell ref="K69:K70"/>
    <mergeCell ref="B62:F64"/>
    <mergeCell ref="F32:J32"/>
    <mergeCell ref="F31:J31"/>
    <mergeCell ref="N57:P57"/>
    <mergeCell ref="E60:G60"/>
    <mergeCell ref="V40:W40"/>
    <mergeCell ref="V41:W41"/>
    <mergeCell ref="V42:W42"/>
    <mergeCell ref="V43:W43"/>
    <mergeCell ref="V44:W44"/>
    <mergeCell ref="V53:W53"/>
    <mergeCell ref="X29:X30"/>
    <mergeCell ref="Q60:X60"/>
    <mergeCell ref="V35:W35"/>
    <mergeCell ref="V36:W36"/>
    <mergeCell ref="V37:W37"/>
    <mergeCell ref="V38:W38"/>
    <mergeCell ref="V39:W39"/>
    <mergeCell ref="Q59:X59"/>
    <mergeCell ref="Q57:X57"/>
    <mergeCell ref="V50:W50"/>
    <mergeCell ref="V51:W51"/>
    <mergeCell ref="V52:W52"/>
    <mergeCell ref="V54:W54"/>
    <mergeCell ref="M31:W31"/>
    <mergeCell ref="M32:W32"/>
    <mergeCell ref="V45:W45"/>
  </mergeCells>
  <pageMargins left="0.32291666666666669" right="0.17708333333333334" top="0.47916666666666669" bottom="0.59027777777777779" header="0.3" footer="0.3"/>
  <pageSetup paperSize="9" orientation="landscape" r:id="rId1"/>
  <headerFooter differentOddEven="1"/>
  <drawing r:id="rId2"/>
</worksheet>
</file>

<file path=xl/worksheets/sheet7.xml><?xml version="1.0" encoding="utf-8"?>
<worksheet xmlns="http://schemas.openxmlformats.org/spreadsheetml/2006/main" xmlns:r="http://schemas.openxmlformats.org/officeDocument/2006/relationships">
  <dimension ref="A1:CF96"/>
  <sheetViews>
    <sheetView view="pageLayout" topLeftCell="A64" zoomScaleNormal="100" zoomScaleSheetLayoutView="100" workbookViewId="0">
      <selection activeCell="F87" sqref="F87"/>
    </sheetView>
  </sheetViews>
  <sheetFormatPr defaultRowHeight="9"/>
  <cols>
    <col min="1" max="1" width="10.28515625" style="1" customWidth="1"/>
    <col min="2" max="2" width="7" style="1" customWidth="1"/>
    <col min="3" max="3" width="6.28515625" style="1" customWidth="1"/>
    <col min="4" max="4" width="5.5703125" style="1" customWidth="1"/>
    <col min="5" max="5" width="6" style="1" customWidth="1"/>
    <col min="6" max="6" width="6.42578125" style="1" customWidth="1"/>
    <col min="7" max="7" width="6.28515625" style="1" customWidth="1"/>
    <col min="8" max="8" width="5.42578125" style="1" customWidth="1"/>
    <col min="9" max="11" width="5.28515625" style="1" customWidth="1"/>
    <col min="12" max="12" width="4.28515625" style="1" customWidth="1"/>
    <col min="13" max="15" width="5.85546875" style="1" customWidth="1"/>
    <col min="16" max="16" width="6" style="1" customWidth="1"/>
    <col min="17" max="19" width="5.85546875" style="1" customWidth="1"/>
    <col min="20" max="20" width="5.28515625" style="1" customWidth="1"/>
    <col min="21" max="21" width="5.85546875" style="1" customWidth="1"/>
    <col min="22" max="23" width="5.140625" style="1" customWidth="1"/>
    <col min="24" max="24" width="5.5703125" style="1" customWidth="1"/>
    <col min="25" max="25" width="5.28515625" style="1" customWidth="1"/>
    <col min="26" max="28" width="3.7109375" style="1" customWidth="1"/>
    <col min="29" max="29" width="3" style="1" customWidth="1"/>
    <col min="30" max="31" width="3.7109375" style="1" customWidth="1"/>
    <col min="32" max="32" width="6" style="1" customWidth="1"/>
    <col min="33" max="33" width="6.42578125" style="1" customWidth="1"/>
    <col min="34" max="34" width="4.140625" style="1" customWidth="1"/>
    <col min="35" max="35" width="4.28515625" style="1" customWidth="1"/>
    <col min="36" max="37" width="3.7109375" style="1" customWidth="1"/>
    <col min="38" max="38" width="5.5703125" style="1" customWidth="1"/>
    <col min="39" max="39" width="7.42578125" style="1" customWidth="1"/>
    <col min="40" max="40" width="8.7109375" style="1" customWidth="1"/>
    <col min="41" max="41" width="6.5703125" style="1" customWidth="1"/>
    <col min="42" max="43" width="9.140625" style="1"/>
    <col min="44" max="44" width="15.85546875" style="1" customWidth="1"/>
    <col min="45" max="45" width="8.5703125" style="1" customWidth="1"/>
    <col min="46" max="48" width="5.7109375" style="1" customWidth="1"/>
    <col min="49" max="49" width="5.140625" style="1" customWidth="1"/>
    <col min="50" max="50" width="10" style="1" customWidth="1"/>
    <col min="51" max="52" width="9.140625" style="1"/>
    <col min="53" max="54" width="5.140625" style="1" customWidth="1"/>
    <col min="55" max="55" width="4.140625" style="1" customWidth="1"/>
    <col min="56" max="56" width="9.140625" style="1" customWidth="1"/>
    <col min="57" max="59" width="7.42578125" style="1" customWidth="1"/>
    <col min="60" max="60" width="9.140625" style="1"/>
    <col min="61" max="61" width="7.140625" style="1" customWidth="1"/>
    <col min="62" max="62" width="5.7109375" style="1" customWidth="1"/>
    <col min="63" max="63" width="3.42578125" style="1" customWidth="1"/>
    <col min="64" max="64" width="9.140625" style="1"/>
    <col min="65" max="65" width="10.28515625" style="1" customWidth="1"/>
    <col min="66" max="66" width="10.5703125" style="1" bestFit="1" customWidth="1"/>
    <col min="67" max="70" width="9.140625" style="1"/>
    <col min="71" max="71" width="3.85546875" style="1" customWidth="1"/>
    <col min="72" max="72" width="9.140625" style="1"/>
    <col min="73" max="73" width="10.5703125" style="1" bestFit="1" customWidth="1"/>
    <col min="74" max="83" width="9.140625" style="1"/>
    <col min="84" max="85" width="3.28515625" style="1" customWidth="1"/>
    <col min="86" max="16384" width="9.140625" style="1"/>
  </cols>
  <sheetData>
    <row r="1" spans="1:77" ht="15.75" customHeight="1">
      <c r="A1" s="134"/>
      <c r="D1" s="69" t="s">
        <v>171</v>
      </c>
      <c r="G1" s="69" t="s">
        <v>178</v>
      </c>
      <c r="P1" s="108" t="s">
        <v>172</v>
      </c>
      <c r="Q1" s="108"/>
      <c r="R1" s="108"/>
      <c r="S1" s="108"/>
      <c r="T1" s="108" t="s">
        <v>201</v>
      </c>
      <c r="AR1" s="68"/>
    </row>
    <row r="2" spans="1:77" ht="3" customHeight="1">
      <c r="A2" s="69"/>
      <c r="AR2" s="68"/>
    </row>
    <row r="3" spans="1:77" s="64" customFormat="1" ht="14.25" customHeight="1">
      <c r="A3" s="89" t="s">
        <v>74</v>
      </c>
      <c r="B3" s="66" t="s">
        <v>73</v>
      </c>
      <c r="C3" s="66"/>
      <c r="D3" s="66"/>
      <c r="E3" s="66"/>
      <c r="F3" s="66"/>
      <c r="G3" s="67" t="s">
        <v>71</v>
      </c>
      <c r="H3" s="66"/>
      <c r="I3" s="66"/>
      <c r="J3" s="66"/>
      <c r="K3" s="66"/>
      <c r="L3" s="66"/>
      <c r="M3" s="65"/>
      <c r="N3" s="67" t="s">
        <v>70</v>
      </c>
      <c r="O3" s="66"/>
      <c r="P3" s="66"/>
      <c r="Q3" s="66"/>
      <c r="R3" s="65"/>
      <c r="S3" s="71" t="s">
        <v>69</v>
      </c>
      <c r="T3" s="66"/>
      <c r="U3" s="66"/>
      <c r="V3" s="65"/>
      <c r="W3" s="65" t="s">
        <v>3</v>
      </c>
    </row>
    <row r="4" spans="1:77" ht="21.75" customHeight="1">
      <c r="A4" s="90"/>
      <c r="B4" s="35" t="s">
        <v>63</v>
      </c>
      <c r="C4" s="35" t="s">
        <v>66</v>
      </c>
      <c r="D4" s="35" t="s">
        <v>148</v>
      </c>
      <c r="E4" s="35" t="s">
        <v>61</v>
      </c>
      <c r="F4" s="35" t="s">
        <v>65</v>
      </c>
      <c r="G4" s="36" t="s">
        <v>3</v>
      </c>
      <c r="H4" s="35" t="s">
        <v>60</v>
      </c>
      <c r="I4" s="35" t="s">
        <v>166</v>
      </c>
      <c r="J4" s="35" t="s">
        <v>2</v>
      </c>
      <c r="K4" s="35" t="s">
        <v>58</v>
      </c>
      <c r="L4" s="35" t="s">
        <v>59</v>
      </c>
      <c r="M4" s="62" t="s">
        <v>20</v>
      </c>
      <c r="N4" s="35" t="s">
        <v>2</v>
      </c>
      <c r="O4" s="35" t="s">
        <v>16</v>
      </c>
      <c r="P4" s="35" t="s">
        <v>21</v>
      </c>
      <c r="Q4" s="35" t="s">
        <v>19</v>
      </c>
      <c r="R4" s="34" t="s">
        <v>113</v>
      </c>
      <c r="S4" s="36" t="s">
        <v>3</v>
      </c>
      <c r="T4" s="35" t="s">
        <v>2</v>
      </c>
      <c r="U4" s="35" t="s">
        <v>21</v>
      </c>
      <c r="V4" s="34" t="s">
        <v>58</v>
      </c>
      <c r="W4" s="34" t="s">
        <v>1</v>
      </c>
      <c r="AG4" s="8"/>
      <c r="AK4" s="8"/>
      <c r="AL4" s="8"/>
      <c r="AM4" s="8"/>
      <c r="AN4" s="8"/>
      <c r="AO4" s="8"/>
      <c r="AP4" s="8"/>
      <c r="AQ4" s="8"/>
      <c r="AR4" s="8"/>
      <c r="AS4" s="8"/>
      <c r="AT4" s="8"/>
      <c r="AV4" s="8"/>
      <c r="AW4" s="8"/>
      <c r="AX4" s="8"/>
      <c r="AY4" s="8"/>
      <c r="BD4" s="8"/>
      <c r="BE4" s="8"/>
      <c r="BF4" s="8"/>
      <c r="BG4" s="8"/>
      <c r="BH4" s="8"/>
      <c r="BI4" s="8"/>
      <c r="BJ4" s="8"/>
      <c r="BM4" s="8"/>
      <c r="BN4" s="8"/>
      <c r="BO4" s="8"/>
      <c r="BP4" s="8"/>
      <c r="BQ4" s="8"/>
      <c r="BS4" s="8"/>
      <c r="BT4" s="8"/>
      <c r="BU4" s="8"/>
      <c r="BV4" s="8"/>
    </row>
    <row r="5" spans="1:77">
      <c r="A5" s="91" t="s">
        <v>107</v>
      </c>
      <c r="B5" s="76" t="s">
        <v>173</v>
      </c>
      <c r="C5" s="76" t="s">
        <v>128</v>
      </c>
      <c r="D5" s="76" t="s">
        <v>147</v>
      </c>
      <c r="E5" s="76" t="s">
        <v>129</v>
      </c>
      <c r="F5" s="76" t="s">
        <v>130</v>
      </c>
      <c r="G5" s="77" t="s">
        <v>131</v>
      </c>
      <c r="H5" s="76" t="s">
        <v>132</v>
      </c>
      <c r="I5" s="76" t="s">
        <v>149</v>
      </c>
      <c r="J5" s="76" t="s">
        <v>150</v>
      </c>
      <c r="K5" s="76" t="s">
        <v>196</v>
      </c>
      <c r="L5" s="76" t="s">
        <v>115</v>
      </c>
      <c r="M5" s="78" t="s">
        <v>133</v>
      </c>
      <c r="N5" s="76" t="s">
        <v>116</v>
      </c>
      <c r="O5" s="76" t="s">
        <v>117</v>
      </c>
      <c r="P5" s="76" t="s">
        <v>118</v>
      </c>
      <c r="Q5" s="76" t="s">
        <v>119</v>
      </c>
      <c r="R5" s="79" t="s">
        <v>114</v>
      </c>
      <c r="S5" s="77" t="s">
        <v>108</v>
      </c>
      <c r="T5" s="76" t="s">
        <v>109</v>
      </c>
      <c r="U5" s="76" t="s">
        <v>110</v>
      </c>
      <c r="V5" s="79" t="s">
        <v>111</v>
      </c>
      <c r="W5" s="79" t="s">
        <v>112</v>
      </c>
    </row>
    <row r="6" spans="1:77" ht="9" customHeight="1">
      <c r="A6" s="18" t="s">
        <v>13</v>
      </c>
      <c r="B6" s="9" t="s">
        <v>122</v>
      </c>
      <c r="C6" s="9" t="s">
        <v>90</v>
      </c>
      <c r="D6" s="9"/>
      <c r="E6" s="9" t="s">
        <v>92</v>
      </c>
      <c r="F6" s="9" t="s">
        <v>94</v>
      </c>
      <c r="G6" s="12" t="s">
        <v>95</v>
      </c>
      <c r="H6" s="9" t="s">
        <v>95</v>
      </c>
      <c r="I6" s="9" t="s">
        <v>95</v>
      </c>
      <c r="J6" s="9" t="s">
        <v>95</v>
      </c>
      <c r="K6" s="9" t="s">
        <v>124</v>
      </c>
      <c r="L6" s="9" t="s">
        <v>95</v>
      </c>
      <c r="M6" s="14" t="s">
        <v>98</v>
      </c>
      <c r="N6" s="9" t="s">
        <v>100</v>
      </c>
      <c r="O6" s="59" t="s">
        <v>101</v>
      </c>
      <c r="P6" s="9" t="s">
        <v>101</v>
      </c>
      <c r="Q6" s="9" t="s">
        <v>103</v>
      </c>
      <c r="R6" s="14" t="s">
        <v>104</v>
      </c>
      <c r="S6" s="12" t="s">
        <v>125</v>
      </c>
      <c r="T6" s="9" t="s">
        <v>125</v>
      </c>
      <c r="U6" s="9" t="s">
        <v>11</v>
      </c>
      <c r="V6" s="14" t="s">
        <v>124</v>
      </c>
      <c r="W6" s="14" t="s">
        <v>96</v>
      </c>
    </row>
    <row r="7" spans="1:77" ht="9" customHeight="1">
      <c r="A7" s="58" t="s">
        <v>55</v>
      </c>
      <c r="B7" s="102">
        <v>0.33427940256542082</v>
      </c>
      <c r="C7" s="100">
        <v>0.40660501594722809</v>
      </c>
      <c r="D7" s="99">
        <v>0.15</v>
      </c>
      <c r="E7" s="98">
        <v>0.02</v>
      </c>
      <c r="F7" s="100">
        <v>8.911558148735102E-2</v>
      </c>
      <c r="G7" s="81">
        <v>0.10011797838129642</v>
      </c>
      <c r="H7" s="51">
        <v>6.9195519348268841E-2</v>
      </c>
      <c r="I7" s="51">
        <v>0.59549811123173824</v>
      </c>
      <c r="J7" s="51">
        <v>0.19518839103869653</v>
      </c>
      <c r="K7" s="100">
        <v>0.04</v>
      </c>
      <c r="L7" s="100">
        <v>0</v>
      </c>
      <c r="M7" s="104">
        <v>0</v>
      </c>
      <c r="N7" s="100">
        <v>3.4999999999999996E-2</v>
      </c>
      <c r="O7" s="107">
        <v>0.01</v>
      </c>
      <c r="P7" s="107">
        <v>0.03</v>
      </c>
      <c r="Q7" s="107">
        <v>0.89500000000000002</v>
      </c>
      <c r="R7" s="133">
        <v>0.03</v>
      </c>
      <c r="S7" s="81">
        <v>0.73</v>
      </c>
      <c r="T7" s="51">
        <v>0.13770000000000002</v>
      </c>
      <c r="U7" s="100">
        <v>0</v>
      </c>
      <c r="V7" s="104">
        <v>0.1323</v>
      </c>
      <c r="W7" s="106">
        <v>0.28999999999999998</v>
      </c>
      <c r="Y7" s="143"/>
      <c r="AG7" s="56"/>
      <c r="AH7" s="4"/>
      <c r="AL7" s="56"/>
      <c r="AM7" s="56"/>
      <c r="AN7" s="56"/>
      <c r="AS7" s="4"/>
      <c r="AV7" s="5"/>
      <c r="AW7" s="5"/>
      <c r="AX7" s="5"/>
      <c r="AY7" s="5"/>
      <c r="BA7" s="5"/>
      <c r="BB7" s="5"/>
      <c r="BD7" s="4"/>
      <c r="BE7" s="4"/>
      <c r="BF7" s="4"/>
      <c r="BG7" s="4"/>
      <c r="BH7" s="4"/>
      <c r="BI7" s="4"/>
      <c r="BJ7" s="4"/>
      <c r="BL7" s="5"/>
      <c r="BM7" s="3"/>
      <c r="BN7" s="3"/>
      <c r="BO7" s="3"/>
      <c r="BP7" s="3"/>
      <c r="BQ7" s="3"/>
      <c r="BS7" s="4"/>
      <c r="BT7" s="4"/>
      <c r="BU7" s="4"/>
      <c r="BV7" s="4"/>
      <c r="BX7" s="5"/>
      <c r="BY7" s="5"/>
    </row>
    <row r="8" spans="1:77">
      <c r="A8" s="20" t="s">
        <v>54</v>
      </c>
      <c r="B8" s="102">
        <v>0.28718506914550673</v>
      </c>
      <c r="C8" s="100">
        <v>0.37490932146601719</v>
      </c>
      <c r="D8" s="99">
        <v>0.15</v>
      </c>
      <c r="E8" s="98">
        <v>0.02</v>
      </c>
      <c r="F8" s="100">
        <v>0.16790560938847601</v>
      </c>
      <c r="G8" s="81">
        <v>0.67016789013614064</v>
      </c>
      <c r="H8" s="51">
        <v>2.7560763888888888E-2</v>
      </c>
      <c r="I8" s="51">
        <v>9.1333845974970393E-2</v>
      </c>
      <c r="J8" s="51">
        <v>0</v>
      </c>
      <c r="K8" s="100">
        <v>0.2109375</v>
      </c>
      <c r="L8" s="100">
        <v>0</v>
      </c>
      <c r="M8" s="104">
        <v>0</v>
      </c>
      <c r="N8" s="100">
        <v>0</v>
      </c>
      <c r="O8" s="107">
        <v>0.01</v>
      </c>
      <c r="P8" s="107">
        <v>0.03</v>
      </c>
      <c r="Q8" s="107">
        <v>0.76</v>
      </c>
      <c r="R8" s="133">
        <v>0.2</v>
      </c>
      <c r="S8" s="81">
        <v>0.69</v>
      </c>
      <c r="T8" s="51">
        <v>0.12400000000000003</v>
      </c>
      <c r="U8" s="100">
        <v>0</v>
      </c>
      <c r="V8" s="104">
        <v>0.18600000000000003</v>
      </c>
      <c r="W8" s="106">
        <v>0.28999999999999998</v>
      </c>
      <c r="Y8" s="143"/>
      <c r="AG8" s="54"/>
      <c r="AH8" s="4"/>
      <c r="AL8" s="54"/>
      <c r="AM8" s="54"/>
      <c r="AN8" s="54"/>
      <c r="AS8" s="4"/>
      <c r="AV8" s="5"/>
      <c r="AW8" s="5"/>
      <c r="AX8" s="5"/>
      <c r="AY8" s="5"/>
      <c r="BA8" s="5"/>
      <c r="BB8" s="5"/>
      <c r="BD8" s="4"/>
      <c r="BE8" s="4"/>
      <c r="BF8" s="4"/>
      <c r="BG8" s="4"/>
      <c r="BH8" s="4"/>
      <c r="BI8" s="4"/>
      <c r="BJ8" s="4"/>
      <c r="BL8" s="5"/>
      <c r="BM8" s="3"/>
      <c r="BN8" s="3"/>
      <c r="BO8" s="3"/>
      <c r="BP8" s="3"/>
      <c r="BQ8" s="3"/>
      <c r="BS8" s="4"/>
      <c r="BT8" s="4"/>
      <c r="BU8" s="4"/>
      <c r="BV8" s="4"/>
      <c r="BX8" s="5"/>
      <c r="BY8" s="5"/>
    </row>
    <row r="9" spans="1:77">
      <c r="A9" s="22" t="s">
        <v>53</v>
      </c>
      <c r="B9" s="102">
        <v>0.34791732361207084</v>
      </c>
      <c r="C9" s="100">
        <v>0.40181619977511052</v>
      </c>
      <c r="D9" s="99">
        <v>0.15</v>
      </c>
      <c r="E9" s="98">
        <v>0.02</v>
      </c>
      <c r="F9" s="100">
        <v>8.0266476612818716E-2</v>
      </c>
      <c r="G9" s="81">
        <v>1.7830195771261067E-3</v>
      </c>
      <c r="H9" s="51">
        <v>2.8018942383583267E-2</v>
      </c>
      <c r="I9" s="51">
        <v>0.33161871680803567</v>
      </c>
      <c r="J9" s="51">
        <v>0.5985793212312549</v>
      </c>
      <c r="K9" s="100">
        <v>0.04</v>
      </c>
      <c r="L9" s="100">
        <v>0</v>
      </c>
      <c r="M9" s="104">
        <v>0</v>
      </c>
      <c r="N9" s="100">
        <v>3.4999999999999996E-2</v>
      </c>
      <c r="O9" s="107">
        <v>0.01</v>
      </c>
      <c r="P9" s="107">
        <v>0.03</v>
      </c>
      <c r="Q9" s="107">
        <v>0.92500000000000004</v>
      </c>
      <c r="R9" s="100">
        <v>0</v>
      </c>
      <c r="S9" s="81">
        <v>0.5</v>
      </c>
      <c r="T9" s="51">
        <v>0.45</v>
      </c>
      <c r="U9" s="100">
        <v>0</v>
      </c>
      <c r="V9" s="104">
        <v>4.9999999999999989E-2</v>
      </c>
      <c r="W9" s="106">
        <v>0.28999999999999998</v>
      </c>
      <c r="Y9" s="143"/>
      <c r="AG9" s="56"/>
      <c r="AH9" s="4"/>
      <c r="AL9" s="56"/>
      <c r="AM9" s="56"/>
      <c r="AN9" s="56"/>
      <c r="AS9" s="4"/>
      <c r="AV9" s="5"/>
      <c r="AW9" s="5"/>
      <c r="AX9" s="5"/>
      <c r="AY9" s="5"/>
      <c r="BA9" s="5"/>
      <c r="BB9" s="5"/>
      <c r="BD9" s="4"/>
      <c r="BE9" s="4"/>
      <c r="BF9" s="4"/>
      <c r="BG9" s="4"/>
      <c r="BH9" s="4"/>
      <c r="BI9" s="4"/>
      <c r="BJ9" s="4"/>
      <c r="BL9" s="5"/>
      <c r="BM9" s="3"/>
      <c r="BN9" s="3"/>
      <c r="BO9" s="3"/>
      <c r="BP9" s="3"/>
      <c r="BQ9" s="3"/>
      <c r="BS9" s="4"/>
      <c r="BT9" s="4"/>
      <c r="BU9" s="4"/>
      <c r="BV9" s="4"/>
      <c r="BX9" s="5"/>
      <c r="BY9" s="5"/>
    </row>
    <row r="10" spans="1:77">
      <c r="A10" s="22" t="s">
        <v>52</v>
      </c>
      <c r="B10" s="102">
        <v>0.3773274611340014</v>
      </c>
      <c r="C10" s="100">
        <v>0.34578483157065659</v>
      </c>
      <c r="D10" s="99">
        <v>0.15</v>
      </c>
      <c r="E10" s="98">
        <v>0.02</v>
      </c>
      <c r="F10" s="100">
        <v>0.10688770729534207</v>
      </c>
      <c r="G10" s="81">
        <v>2.244646401679146E-3</v>
      </c>
      <c r="H10" s="51">
        <v>1.2780670233011446E-3</v>
      </c>
      <c r="I10" s="51">
        <v>0.12896217963054168</v>
      </c>
      <c r="J10" s="51">
        <v>0.47614513908897527</v>
      </c>
      <c r="K10" s="100">
        <v>0.04</v>
      </c>
      <c r="L10" s="100">
        <v>0</v>
      </c>
      <c r="M10" s="104">
        <v>0.35136996785550278</v>
      </c>
      <c r="N10" s="100">
        <v>4.5000000000000005E-2</v>
      </c>
      <c r="O10" s="107">
        <v>0.01</v>
      </c>
      <c r="P10" s="107">
        <v>0.03</v>
      </c>
      <c r="Q10" s="107">
        <v>0.91500000000000004</v>
      </c>
      <c r="R10" s="100">
        <v>0</v>
      </c>
      <c r="S10" s="81">
        <v>0.69</v>
      </c>
      <c r="T10" s="51">
        <v>0.15500000000000003</v>
      </c>
      <c r="U10" s="100">
        <v>6.2000000000000013E-2</v>
      </c>
      <c r="V10" s="104">
        <v>9.3000000000000027E-2</v>
      </c>
      <c r="W10" s="106">
        <v>0.28999999999999998</v>
      </c>
      <c r="Y10" s="143"/>
      <c r="AG10" s="54"/>
      <c r="AH10" s="4"/>
      <c r="AL10" s="54"/>
      <c r="AM10" s="54"/>
      <c r="AN10" s="54"/>
      <c r="AS10" s="4"/>
      <c r="AV10" s="5"/>
      <c r="AW10" s="5"/>
      <c r="AX10" s="5"/>
      <c r="AY10" s="5"/>
      <c r="BA10" s="5"/>
      <c r="BB10" s="5"/>
      <c r="BC10" s="5"/>
      <c r="BD10" s="4"/>
      <c r="BE10" s="4"/>
      <c r="BF10" s="4"/>
      <c r="BG10" s="4"/>
      <c r="BH10" s="4"/>
      <c r="BI10" s="4"/>
      <c r="BJ10" s="4"/>
      <c r="BL10" s="5"/>
      <c r="BM10" s="3"/>
      <c r="BN10" s="3"/>
      <c r="BO10" s="3"/>
      <c r="BP10" s="3"/>
      <c r="BQ10" s="3"/>
      <c r="BS10" s="4"/>
      <c r="BT10" s="4"/>
      <c r="BU10" s="4"/>
      <c r="BV10" s="4"/>
      <c r="BX10" s="5"/>
      <c r="BY10" s="5"/>
    </row>
    <row r="11" spans="1:77">
      <c r="A11" s="22" t="s">
        <v>51</v>
      </c>
      <c r="B11" s="102">
        <v>0.31781236263792023</v>
      </c>
      <c r="C11" s="100">
        <v>0.40998666382101373</v>
      </c>
      <c r="D11" s="99">
        <v>0.15</v>
      </c>
      <c r="E11" s="98">
        <v>0.02</v>
      </c>
      <c r="F11" s="100">
        <v>0.102200973541066</v>
      </c>
      <c r="G11" s="81">
        <v>5.8840264049127775E-2</v>
      </c>
      <c r="H11" s="51">
        <v>0.17827868852459017</v>
      </c>
      <c r="I11" s="51">
        <v>0.38476629332792134</v>
      </c>
      <c r="J11" s="51">
        <v>0.33811475409836067</v>
      </c>
      <c r="K11" s="100">
        <v>0.04</v>
      </c>
      <c r="L11" s="100">
        <v>0</v>
      </c>
      <c r="M11" s="104">
        <v>0</v>
      </c>
      <c r="N11" s="100">
        <v>3.4999999999999996E-2</v>
      </c>
      <c r="O11" s="107">
        <v>0.01</v>
      </c>
      <c r="P11" s="107">
        <v>0.03</v>
      </c>
      <c r="Q11" s="107">
        <v>0.92500000000000004</v>
      </c>
      <c r="R11" s="100">
        <v>0</v>
      </c>
      <c r="S11" s="81">
        <v>0.69</v>
      </c>
      <c r="T11" s="51">
        <v>0.13020000000000001</v>
      </c>
      <c r="U11" s="100">
        <v>0</v>
      </c>
      <c r="V11" s="104">
        <v>0.17980000000000004</v>
      </c>
      <c r="W11" s="106">
        <v>0.28999999999999998</v>
      </c>
      <c r="Y11" s="143"/>
      <c r="AG11" s="54"/>
      <c r="AH11" s="4"/>
      <c r="AL11" s="54"/>
      <c r="AM11" s="54"/>
      <c r="AN11" s="54"/>
      <c r="AS11" s="4"/>
      <c r="AV11" s="5"/>
      <c r="AW11" s="5"/>
      <c r="AX11" s="5"/>
      <c r="AY11" s="5"/>
      <c r="BA11" s="5"/>
      <c r="BB11" s="5"/>
      <c r="BD11" s="4"/>
      <c r="BE11" s="4"/>
      <c r="BF11" s="4"/>
      <c r="BG11" s="4"/>
      <c r="BH11" s="4"/>
      <c r="BI11" s="4"/>
      <c r="BJ11" s="4"/>
      <c r="BL11" s="5"/>
      <c r="BM11" s="3"/>
      <c r="BN11" s="3"/>
      <c r="BO11" s="3"/>
      <c r="BP11" s="3"/>
      <c r="BQ11" s="3"/>
      <c r="BS11" s="4"/>
      <c r="BT11" s="4"/>
      <c r="BU11" s="4"/>
      <c r="BV11" s="4"/>
      <c r="BX11" s="5"/>
      <c r="BY11" s="5"/>
    </row>
    <row r="12" spans="1:77">
      <c r="A12" s="22" t="s">
        <v>50</v>
      </c>
      <c r="B12" s="102">
        <v>0.29296451290337361</v>
      </c>
      <c r="C12" s="100">
        <v>0.43679124821642545</v>
      </c>
      <c r="D12" s="99">
        <v>0.15</v>
      </c>
      <c r="E12" s="98">
        <v>0.02</v>
      </c>
      <c r="F12" s="100">
        <v>0.10024423888020093</v>
      </c>
      <c r="G12" s="81">
        <v>0.13032425421530477</v>
      </c>
      <c r="H12" s="51">
        <v>6.95201037613489E-2</v>
      </c>
      <c r="I12" s="51">
        <v>0.13032425421530477</v>
      </c>
      <c r="J12" s="51">
        <v>0.62983138780804149</v>
      </c>
      <c r="K12" s="100">
        <v>0.04</v>
      </c>
      <c r="L12" s="100">
        <v>0</v>
      </c>
      <c r="M12" s="104">
        <v>0</v>
      </c>
      <c r="N12" s="100">
        <v>3.4999999999999996E-2</v>
      </c>
      <c r="O12" s="107">
        <v>0.01</v>
      </c>
      <c r="P12" s="107">
        <v>0.03</v>
      </c>
      <c r="Q12" s="107">
        <v>0.92500000000000004</v>
      </c>
      <c r="R12" s="100">
        <v>0</v>
      </c>
      <c r="S12" s="81">
        <v>0.69</v>
      </c>
      <c r="T12" s="51">
        <v>0.13020000000000001</v>
      </c>
      <c r="U12" s="100">
        <v>0</v>
      </c>
      <c r="V12" s="104">
        <v>0.17980000000000004</v>
      </c>
      <c r="W12" s="106">
        <v>0.28999999999999998</v>
      </c>
      <c r="Y12" s="143"/>
      <c r="AG12" s="54"/>
      <c r="AH12" s="4"/>
      <c r="AL12" s="54"/>
      <c r="AM12" s="54"/>
      <c r="AN12" s="54"/>
      <c r="AS12" s="4"/>
      <c r="AV12" s="5"/>
      <c r="AW12" s="5"/>
      <c r="AX12" s="5"/>
      <c r="AY12" s="5"/>
      <c r="BA12" s="5"/>
      <c r="BB12" s="5"/>
      <c r="BD12" s="4"/>
      <c r="BE12" s="4"/>
      <c r="BF12" s="4"/>
      <c r="BG12" s="4"/>
      <c r="BH12" s="4"/>
      <c r="BI12" s="4"/>
      <c r="BJ12" s="4"/>
      <c r="BL12" s="5"/>
      <c r="BM12" s="3"/>
      <c r="BN12" s="3"/>
      <c r="BO12" s="3"/>
      <c r="BP12" s="3"/>
      <c r="BQ12" s="3"/>
      <c r="BS12" s="4"/>
      <c r="BT12" s="4"/>
      <c r="BU12" s="4"/>
      <c r="BV12" s="4"/>
      <c r="BX12" s="5"/>
      <c r="BY12" s="5"/>
    </row>
    <row r="13" spans="1:77">
      <c r="A13" s="22" t="s">
        <v>49</v>
      </c>
      <c r="B13" s="102">
        <v>0.30653049028191504</v>
      </c>
      <c r="C13" s="100">
        <v>0.42215696841217365</v>
      </c>
      <c r="D13" s="99">
        <v>0.15</v>
      </c>
      <c r="E13" s="98">
        <v>0.02</v>
      </c>
      <c r="F13" s="100">
        <v>0.10131254130591132</v>
      </c>
      <c r="G13" s="81">
        <v>0</v>
      </c>
      <c r="H13" s="51">
        <v>0</v>
      </c>
      <c r="I13" s="51">
        <v>0</v>
      </c>
      <c r="J13" s="51">
        <v>0.94082840236686394</v>
      </c>
      <c r="K13" s="100">
        <v>0.06</v>
      </c>
      <c r="L13" s="100">
        <v>0</v>
      </c>
      <c r="M13" s="104">
        <v>0</v>
      </c>
      <c r="N13" s="100">
        <v>3.4999999999999996E-2</v>
      </c>
      <c r="O13" s="107">
        <v>0.01</v>
      </c>
      <c r="P13" s="107">
        <v>0.03</v>
      </c>
      <c r="Q13" s="107">
        <v>0.92500000000000004</v>
      </c>
      <c r="R13" s="100">
        <v>0</v>
      </c>
      <c r="S13" s="81">
        <v>0.69</v>
      </c>
      <c r="T13" s="51">
        <v>0.13020000000000001</v>
      </c>
      <c r="U13" s="100">
        <v>0</v>
      </c>
      <c r="V13" s="104">
        <v>0.17980000000000004</v>
      </c>
      <c r="W13" s="106">
        <v>0.28999999999999998</v>
      </c>
      <c r="Y13" s="143"/>
      <c r="AG13" s="56"/>
      <c r="AH13" s="4"/>
      <c r="AL13" s="56"/>
      <c r="AM13" s="56"/>
      <c r="AN13" s="56"/>
      <c r="AS13" s="4"/>
      <c r="AV13" s="5"/>
      <c r="AW13" s="5"/>
      <c r="AX13" s="5"/>
      <c r="AY13" s="5"/>
      <c r="BA13" s="5"/>
      <c r="BB13" s="5"/>
      <c r="BD13" s="4"/>
      <c r="BE13" s="4"/>
      <c r="BF13" s="4"/>
      <c r="BG13" s="4"/>
      <c r="BH13" s="4"/>
      <c r="BI13" s="4"/>
      <c r="BJ13" s="4"/>
      <c r="BL13" s="5"/>
      <c r="BM13" s="3"/>
      <c r="BN13" s="3"/>
      <c r="BO13" s="3"/>
      <c r="BP13" s="3"/>
      <c r="BQ13" s="3"/>
      <c r="BS13" s="4"/>
      <c r="BT13" s="4"/>
      <c r="BU13" s="4"/>
      <c r="BV13" s="4"/>
      <c r="BX13" s="5"/>
      <c r="BY13" s="5"/>
    </row>
    <row r="14" spans="1:77">
      <c r="A14" s="22" t="s">
        <v>48</v>
      </c>
      <c r="B14" s="102">
        <v>0.35006684685099115</v>
      </c>
      <c r="C14" s="100">
        <v>0.37519218246926517</v>
      </c>
      <c r="D14" s="99">
        <v>0.15</v>
      </c>
      <c r="E14" s="98">
        <v>0.02</v>
      </c>
      <c r="F14" s="100">
        <v>0.10474097067974364</v>
      </c>
      <c r="G14" s="81">
        <v>7.7883394395919688E-3</v>
      </c>
      <c r="H14" s="51">
        <v>3.9272426622571311E-3</v>
      </c>
      <c r="I14" s="51">
        <v>0.21223646419827485</v>
      </c>
      <c r="J14" s="51">
        <v>0.73604795369987597</v>
      </c>
      <c r="K14" s="100">
        <v>0.04</v>
      </c>
      <c r="L14" s="100">
        <v>0</v>
      </c>
      <c r="M14" s="104">
        <v>0</v>
      </c>
      <c r="N14" s="100">
        <v>3.4999999999999996E-2</v>
      </c>
      <c r="O14" s="107">
        <v>0.01</v>
      </c>
      <c r="P14" s="107">
        <v>0.03</v>
      </c>
      <c r="Q14" s="107">
        <v>0.92500000000000004</v>
      </c>
      <c r="R14" s="100">
        <v>0</v>
      </c>
      <c r="S14" s="81">
        <v>0.69</v>
      </c>
      <c r="T14" s="51">
        <v>0.13020000000000001</v>
      </c>
      <c r="U14" s="100">
        <v>0</v>
      </c>
      <c r="V14" s="104">
        <v>0.17980000000000004</v>
      </c>
      <c r="W14" s="106">
        <v>0.28999999999999998</v>
      </c>
      <c r="Y14" s="143"/>
      <c r="AG14" s="56"/>
      <c r="AH14" s="4"/>
      <c r="AL14" s="56"/>
      <c r="AM14" s="56"/>
      <c r="AN14" s="56"/>
      <c r="AS14" s="4"/>
      <c r="AV14" s="5"/>
      <c r="AW14" s="5"/>
      <c r="AX14" s="5"/>
      <c r="AY14" s="5"/>
      <c r="BA14" s="5"/>
      <c r="BB14" s="5"/>
      <c r="BD14" s="4"/>
      <c r="BE14" s="4"/>
      <c r="BF14" s="4"/>
      <c r="BG14" s="4"/>
      <c r="BH14" s="4"/>
      <c r="BI14" s="4"/>
      <c r="BJ14" s="4"/>
      <c r="BL14" s="5"/>
      <c r="BM14" s="3"/>
      <c r="BN14" s="3"/>
      <c r="BO14" s="3"/>
      <c r="BP14" s="3"/>
      <c r="BQ14" s="3"/>
      <c r="BS14" s="4"/>
      <c r="BT14" s="4"/>
      <c r="BU14" s="4"/>
      <c r="BV14" s="4"/>
      <c r="BX14" s="5"/>
      <c r="BY14" s="5"/>
    </row>
    <row r="15" spans="1:77">
      <c r="A15" s="22" t="s">
        <v>47</v>
      </c>
      <c r="B15" s="102">
        <v>0.33968661497777108</v>
      </c>
      <c r="C15" s="100">
        <v>0.38638984360542489</v>
      </c>
      <c r="D15" s="99">
        <v>0.15</v>
      </c>
      <c r="E15" s="98">
        <v>0.02</v>
      </c>
      <c r="F15" s="100">
        <v>0.10392354141680397</v>
      </c>
      <c r="G15" s="81">
        <v>2.7682734631972045E-2</v>
      </c>
      <c r="H15" s="51">
        <v>7.8947368421052627E-2</v>
      </c>
      <c r="I15" s="51">
        <v>0.41477340571890542</v>
      </c>
      <c r="J15" s="51">
        <v>0.43859649122807015</v>
      </c>
      <c r="K15" s="100">
        <v>0.04</v>
      </c>
      <c r="L15" s="100">
        <v>0</v>
      </c>
      <c r="M15" s="104">
        <v>0</v>
      </c>
      <c r="N15" s="100">
        <v>3.4999999999999996E-2</v>
      </c>
      <c r="O15" s="107">
        <v>0.01</v>
      </c>
      <c r="P15" s="107">
        <v>0.03</v>
      </c>
      <c r="Q15" s="107">
        <v>0.92500000000000004</v>
      </c>
      <c r="R15" s="100">
        <v>0</v>
      </c>
      <c r="S15" s="81">
        <v>0.69</v>
      </c>
      <c r="T15" s="51">
        <v>0.13020000000000001</v>
      </c>
      <c r="U15" s="100">
        <v>0</v>
      </c>
      <c r="V15" s="104">
        <v>0.17980000000000004</v>
      </c>
      <c r="W15" s="106">
        <v>0.28999999999999998</v>
      </c>
      <c r="Y15" s="143"/>
      <c r="AG15" s="56"/>
      <c r="AH15" s="4"/>
      <c r="AK15" s="57"/>
      <c r="AL15" s="56"/>
      <c r="AM15" s="56"/>
      <c r="AN15" s="56"/>
      <c r="AS15" s="4"/>
      <c r="AV15" s="5"/>
      <c r="AW15" s="5"/>
      <c r="AX15" s="5"/>
      <c r="AY15" s="5"/>
      <c r="BA15" s="5"/>
      <c r="BB15" s="5"/>
      <c r="BD15" s="4"/>
      <c r="BE15" s="4"/>
      <c r="BF15" s="4"/>
      <c r="BG15" s="4"/>
      <c r="BH15" s="4"/>
      <c r="BI15" s="4"/>
      <c r="BJ15" s="4"/>
      <c r="BL15" s="5"/>
      <c r="BM15" s="3"/>
      <c r="BN15" s="3"/>
      <c r="BO15" s="3"/>
      <c r="BP15" s="3"/>
      <c r="BQ15" s="3"/>
      <c r="BS15" s="4"/>
      <c r="BT15" s="4"/>
      <c r="BU15" s="4"/>
      <c r="BV15" s="4"/>
      <c r="BX15" s="5"/>
      <c r="BY15" s="5"/>
    </row>
    <row r="16" spans="1:77">
      <c r="A16" s="22" t="s">
        <v>46</v>
      </c>
      <c r="B16" s="102">
        <v>0.34157894736842109</v>
      </c>
      <c r="C16" s="100">
        <v>0.34157894736842109</v>
      </c>
      <c r="D16" s="99">
        <v>0.15</v>
      </c>
      <c r="E16" s="98">
        <v>0.02</v>
      </c>
      <c r="F16" s="100">
        <v>0.14684210526315788</v>
      </c>
      <c r="G16" s="81">
        <v>0.63071145592604805</v>
      </c>
      <c r="H16" s="51">
        <v>5.5422581710135359E-2</v>
      </c>
      <c r="I16" s="51">
        <v>0</v>
      </c>
      <c r="J16" s="51">
        <v>1.3865962363816441E-2</v>
      </c>
      <c r="K16" s="100">
        <v>0.30000000000000004</v>
      </c>
      <c r="L16" s="100">
        <v>0</v>
      </c>
      <c r="M16" s="104">
        <v>0</v>
      </c>
      <c r="N16" s="100">
        <v>0</v>
      </c>
      <c r="O16" s="107">
        <v>0.01</v>
      </c>
      <c r="P16" s="107">
        <v>0.03</v>
      </c>
      <c r="Q16" s="107">
        <v>0.96</v>
      </c>
      <c r="R16" s="100">
        <v>0</v>
      </c>
      <c r="S16" s="81">
        <v>0.69</v>
      </c>
      <c r="T16" s="51">
        <v>0</v>
      </c>
      <c r="U16" s="100">
        <v>0</v>
      </c>
      <c r="V16" s="104">
        <v>0.31000000000000005</v>
      </c>
      <c r="W16" s="106">
        <v>0.37</v>
      </c>
      <c r="Y16" s="143"/>
      <c r="AF16" s="4"/>
      <c r="AG16" s="54"/>
      <c r="AH16" s="4"/>
      <c r="AS16" s="4"/>
      <c r="AV16" s="5"/>
      <c r="AW16" s="5"/>
      <c r="AX16" s="5"/>
      <c r="AY16" s="5"/>
      <c r="BA16" s="5"/>
      <c r="BB16" s="5"/>
      <c r="BD16" s="4"/>
      <c r="BE16" s="4"/>
      <c r="BF16" s="4"/>
      <c r="BG16" s="4"/>
      <c r="BH16" s="4"/>
      <c r="BI16" s="4"/>
      <c r="BJ16" s="4"/>
      <c r="BL16" s="5"/>
      <c r="BM16" s="3"/>
      <c r="BN16" s="3"/>
      <c r="BO16" s="3"/>
      <c r="BP16" s="3"/>
      <c r="BQ16" s="3"/>
      <c r="BS16" s="4"/>
      <c r="BT16" s="4"/>
      <c r="BU16" s="4"/>
      <c r="BV16" s="4"/>
      <c r="BX16" s="5"/>
      <c r="BY16" s="5"/>
    </row>
    <row r="17" spans="1:84">
      <c r="A17" s="22" t="s">
        <v>45</v>
      </c>
      <c r="B17" s="102">
        <v>0.41042619542619541</v>
      </c>
      <c r="C17" s="100">
        <v>0.27361746361746364</v>
      </c>
      <c r="D17" s="99">
        <v>0.15</v>
      </c>
      <c r="E17" s="98">
        <v>0.02</v>
      </c>
      <c r="F17" s="100">
        <v>0.14595634095634094</v>
      </c>
      <c r="G17" s="81">
        <v>0</v>
      </c>
      <c r="H17" s="51">
        <v>5.9691773388322121E-2</v>
      </c>
      <c r="I17" s="51">
        <v>0.9403082266116779</v>
      </c>
      <c r="J17" s="51">
        <v>0</v>
      </c>
      <c r="K17" s="100">
        <v>0</v>
      </c>
      <c r="L17" s="100">
        <v>0</v>
      </c>
      <c r="M17" s="104">
        <v>0</v>
      </c>
      <c r="N17" s="100">
        <v>0</v>
      </c>
      <c r="O17" s="107">
        <v>0.01</v>
      </c>
      <c r="P17" s="107">
        <v>0.03</v>
      </c>
      <c r="Q17" s="107">
        <v>0.45999999999999996</v>
      </c>
      <c r="R17" s="133">
        <v>0.5</v>
      </c>
      <c r="S17" s="81">
        <v>0.49369830560422123</v>
      </c>
      <c r="T17" s="51">
        <v>0</v>
      </c>
      <c r="U17" s="100">
        <v>0.45567152495620089</v>
      </c>
      <c r="V17" s="104">
        <v>5.0630169439577877E-2</v>
      </c>
      <c r="W17" s="106">
        <v>0.05</v>
      </c>
      <c r="Y17" s="143"/>
      <c r="AF17" s="4"/>
      <c r="AG17" s="54"/>
      <c r="AH17" s="4"/>
      <c r="AS17" s="4"/>
      <c r="AV17" s="5"/>
      <c r="AW17" s="5"/>
      <c r="AX17" s="5"/>
      <c r="AY17" s="5"/>
      <c r="BA17" s="5"/>
      <c r="BB17" s="5"/>
      <c r="BD17" s="4"/>
      <c r="BE17" s="4"/>
      <c r="BF17" s="4"/>
      <c r="BG17" s="4"/>
      <c r="BH17" s="4"/>
      <c r="BI17" s="4"/>
      <c r="BJ17" s="4"/>
      <c r="BL17" s="5"/>
      <c r="BM17" s="3"/>
      <c r="BN17" s="3"/>
      <c r="BO17" s="3"/>
      <c r="BP17" s="3"/>
      <c r="BQ17" s="3"/>
      <c r="BS17" s="4"/>
      <c r="BT17" s="4"/>
      <c r="BU17" s="4"/>
      <c r="BV17" s="4"/>
      <c r="BX17" s="5"/>
      <c r="BY17" s="5"/>
    </row>
    <row r="18" spans="1:84">
      <c r="A18" s="22" t="s">
        <v>44</v>
      </c>
      <c r="B18" s="102">
        <v>0.41042619542619541</v>
      </c>
      <c r="C18" s="100">
        <v>0.27361746361746364</v>
      </c>
      <c r="D18" s="99">
        <v>0.15</v>
      </c>
      <c r="E18" s="98">
        <v>0.02</v>
      </c>
      <c r="F18" s="100">
        <v>0.14595634095634094</v>
      </c>
      <c r="G18" s="81">
        <v>0</v>
      </c>
      <c r="H18" s="51">
        <v>0</v>
      </c>
      <c r="I18" s="51">
        <v>0.9995302789420436</v>
      </c>
      <c r="J18" s="51">
        <v>4.6972105795635205E-4</v>
      </c>
      <c r="K18" s="100">
        <v>0</v>
      </c>
      <c r="L18" s="100">
        <v>0</v>
      </c>
      <c r="M18" s="104">
        <v>0</v>
      </c>
      <c r="N18" s="100">
        <v>0.54</v>
      </c>
      <c r="O18" s="107">
        <v>0</v>
      </c>
      <c r="P18" s="107">
        <v>0</v>
      </c>
      <c r="Q18" s="107">
        <v>0.45999999999999996</v>
      </c>
      <c r="R18" s="100">
        <v>0</v>
      </c>
      <c r="S18" s="81">
        <v>0.49369830560422123</v>
      </c>
      <c r="T18" s="51">
        <v>0.45567152495620089</v>
      </c>
      <c r="U18" s="100">
        <v>0</v>
      </c>
      <c r="V18" s="104">
        <v>5.0630169439577877E-2</v>
      </c>
      <c r="W18" s="106">
        <v>0.05</v>
      </c>
      <c r="Y18" s="143"/>
      <c r="AF18" s="4"/>
      <c r="AG18" s="54"/>
      <c r="AH18" s="4"/>
      <c r="AS18" s="4"/>
      <c r="AV18" s="5"/>
      <c r="AW18" s="5"/>
      <c r="AX18" s="5"/>
      <c r="AY18" s="5"/>
      <c r="BA18" s="5"/>
      <c r="BB18" s="5"/>
      <c r="BD18" s="4"/>
      <c r="BE18" s="4"/>
      <c r="BF18" s="4"/>
      <c r="BG18" s="4"/>
      <c r="BH18" s="4"/>
      <c r="BI18" s="4"/>
      <c r="BJ18" s="4"/>
      <c r="BL18" s="5"/>
      <c r="BM18" s="3"/>
      <c r="BN18" s="3"/>
      <c r="BO18" s="3"/>
      <c r="BP18" s="3"/>
      <c r="BQ18" s="3"/>
      <c r="BS18" s="4"/>
      <c r="BT18" s="4"/>
      <c r="BU18" s="4"/>
      <c r="BV18" s="4"/>
      <c r="BX18" s="5"/>
      <c r="BY18" s="5"/>
    </row>
    <row r="19" spans="1:84">
      <c r="A19" s="22" t="s">
        <v>43</v>
      </c>
      <c r="B19" s="102">
        <v>0.34543307086614172</v>
      </c>
      <c r="C19" s="100">
        <v>0.34543307086614172</v>
      </c>
      <c r="D19" s="99">
        <v>0.15</v>
      </c>
      <c r="E19" s="98">
        <v>0.02</v>
      </c>
      <c r="F19" s="100">
        <v>0.13913385826771654</v>
      </c>
      <c r="G19" s="81">
        <v>7.3490493766975404E-2</v>
      </c>
      <c r="H19" s="51">
        <v>0.19761560693641619</v>
      </c>
      <c r="I19" s="51">
        <v>0.4348187547879378</v>
      </c>
      <c r="J19" s="51">
        <v>0.16907514450867053</v>
      </c>
      <c r="K19" s="100">
        <v>0.125</v>
      </c>
      <c r="L19" s="100">
        <v>0</v>
      </c>
      <c r="M19" s="104">
        <v>0</v>
      </c>
      <c r="N19" s="100">
        <v>0</v>
      </c>
      <c r="O19" s="107">
        <v>0</v>
      </c>
      <c r="P19" s="107">
        <v>0</v>
      </c>
      <c r="Q19" s="107">
        <v>1</v>
      </c>
      <c r="R19" s="100">
        <v>0</v>
      </c>
      <c r="S19" s="81">
        <v>0.9</v>
      </c>
      <c r="T19" s="51">
        <v>0</v>
      </c>
      <c r="U19" s="100">
        <v>0</v>
      </c>
      <c r="V19" s="104">
        <v>9.9999999999999978E-2</v>
      </c>
      <c r="W19" s="106">
        <v>0.05</v>
      </c>
      <c r="Y19" s="143"/>
      <c r="AF19" s="4"/>
      <c r="AG19" s="54"/>
      <c r="AH19" s="4"/>
      <c r="AS19" s="4"/>
      <c r="AV19" s="5"/>
      <c r="AW19" s="5"/>
      <c r="AX19" s="5"/>
      <c r="AY19" s="5"/>
      <c r="BA19" s="5"/>
      <c r="BB19" s="5"/>
      <c r="BD19" s="4"/>
      <c r="BE19" s="4"/>
      <c r="BF19" s="4"/>
      <c r="BG19" s="4"/>
      <c r="BH19" s="4"/>
      <c r="BI19" s="4"/>
      <c r="BJ19" s="4"/>
      <c r="BL19" s="5"/>
      <c r="BM19" s="3"/>
      <c r="BN19" s="3"/>
      <c r="BO19" s="3"/>
      <c r="BP19" s="3"/>
      <c r="BQ19" s="3"/>
      <c r="BS19" s="4"/>
      <c r="BT19" s="4"/>
      <c r="BU19" s="4"/>
      <c r="BV19" s="4"/>
      <c r="BX19" s="5"/>
      <c r="BY19" s="5"/>
    </row>
    <row r="20" spans="1:84">
      <c r="A20" s="22" t="s">
        <v>42</v>
      </c>
      <c r="B20" s="102">
        <v>0.20170114942528736</v>
      </c>
      <c r="C20" s="100">
        <v>0.50425287356321846</v>
      </c>
      <c r="D20" s="99">
        <v>0.15</v>
      </c>
      <c r="E20" s="98">
        <v>0.02</v>
      </c>
      <c r="F20" s="100">
        <v>0.12404597701149427</v>
      </c>
      <c r="G20" s="81">
        <v>0.87499999999999989</v>
      </c>
      <c r="H20" s="51">
        <v>0</v>
      </c>
      <c r="I20" s="51">
        <v>0</v>
      </c>
      <c r="J20" s="51">
        <v>0</v>
      </c>
      <c r="K20" s="100">
        <v>0.125</v>
      </c>
      <c r="L20" s="100">
        <v>0</v>
      </c>
      <c r="M20" s="104">
        <v>0</v>
      </c>
      <c r="N20" s="100">
        <v>0</v>
      </c>
      <c r="O20" s="107">
        <v>0</v>
      </c>
      <c r="P20" s="107">
        <v>0</v>
      </c>
      <c r="Q20" s="107">
        <v>1</v>
      </c>
      <c r="R20" s="100">
        <v>0</v>
      </c>
      <c r="S20" s="81">
        <v>0.9</v>
      </c>
      <c r="T20" s="51">
        <v>4.8999999999999988E-2</v>
      </c>
      <c r="U20" s="100">
        <v>0</v>
      </c>
      <c r="V20" s="104">
        <v>5.099999999999999E-2</v>
      </c>
      <c r="W20" s="106">
        <v>0.05</v>
      </c>
      <c r="Y20" s="143"/>
      <c r="AF20" s="4"/>
      <c r="AG20" s="54"/>
      <c r="AH20" s="4"/>
      <c r="AS20" s="4"/>
      <c r="AV20" s="5"/>
      <c r="AW20" s="5"/>
      <c r="AX20" s="5"/>
      <c r="AY20" s="5"/>
      <c r="BA20" s="5"/>
      <c r="BB20" s="5"/>
      <c r="BD20" s="4"/>
      <c r="BE20" s="4"/>
      <c r="BF20" s="4"/>
      <c r="BG20" s="4"/>
      <c r="BH20" s="4"/>
      <c r="BI20" s="4"/>
      <c r="BJ20" s="4"/>
      <c r="BL20" s="5"/>
      <c r="BM20" s="3"/>
      <c r="BN20" s="3"/>
      <c r="BO20" s="3"/>
      <c r="BP20" s="3"/>
      <c r="BQ20" s="3"/>
      <c r="BS20" s="4"/>
      <c r="BT20" s="4"/>
      <c r="BU20" s="4"/>
      <c r="BV20" s="4"/>
      <c r="BX20" s="5"/>
      <c r="BY20" s="5"/>
    </row>
    <row r="21" spans="1:84">
      <c r="A21" s="22" t="s">
        <v>41</v>
      </c>
      <c r="B21" s="102">
        <v>0.25572512889635279</v>
      </c>
      <c r="C21" s="100">
        <v>0.4445578686228146</v>
      </c>
      <c r="D21" s="99">
        <v>0.15</v>
      </c>
      <c r="E21" s="98">
        <v>0.02</v>
      </c>
      <c r="F21" s="100">
        <v>0.12971700248083262</v>
      </c>
      <c r="G21" s="81">
        <v>0.10673317583091885</v>
      </c>
      <c r="H21" s="51">
        <v>2.3530263538951636E-2</v>
      </c>
      <c r="I21" s="51">
        <v>0.49458131862179633</v>
      </c>
      <c r="J21" s="51">
        <v>0.27129974649533117</v>
      </c>
      <c r="K21" s="100">
        <v>0.10385549551300191</v>
      </c>
      <c r="L21" s="100">
        <v>0</v>
      </c>
      <c r="M21" s="104">
        <v>0</v>
      </c>
      <c r="N21" s="100">
        <v>0</v>
      </c>
      <c r="O21" s="107">
        <v>0</v>
      </c>
      <c r="P21" s="107">
        <v>0</v>
      </c>
      <c r="Q21" s="107">
        <v>1</v>
      </c>
      <c r="R21" s="100">
        <v>0</v>
      </c>
      <c r="S21" s="81">
        <v>0.27995725034905983</v>
      </c>
      <c r="T21" s="51">
        <v>0.38477098349221112</v>
      </c>
      <c r="U21" s="100">
        <v>0.29251943465959451</v>
      </c>
      <c r="V21" s="104">
        <v>4.2752331499134488E-2</v>
      </c>
      <c r="W21" s="106">
        <v>0.05</v>
      </c>
      <c r="Y21" s="143"/>
      <c r="AF21" s="4"/>
      <c r="AG21" s="54"/>
      <c r="AH21" s="4"/>
      <c r="AS21" s="4"/>
      <c r="AV21" s="5"/>
      <c r="AW21" s="5"/>
      <c r="AX21" s="5"/>
      <c r="AY21" s="5"/>
      <c r="BA21" s="5"/>
      <c r="BB21" s="5"/>
      <c r="BD21" s="4"/>
      <c r="BE21" s="4"/>
      <c r="BF21" s="4"/>
      <c r="BG21" s="4"/>
      <c r="BH21" s="4"/>
      <c r="BI21" s="4"/>
      <c r="BJ21" s="4"/>
      <c r="BL21" s="5"/>
      <c r="BM21" s="3"/>
      <c r="BN21" s="3"/>
      <c r="BO21" s="3"/>
      <c r="BP21" s="3"/>
      <c r="BQ21" s="3"/>
      <c r="BS21" s="4"/>
      <c r="BT21" s="4"/>
      <c r="BU21" s="4"/>
      <c r="BV21" s="4"/>
      <c r="BX21" s="5"/>
      <c r="BY21" s="5"/>
    </row>
    <row r="22" spans="1:84">
      <c r="A22" s="22" t="s">
        <v>40</v>
      </c>
      <c r="B22" s="102">
        <v>0.33570837642192347</v>
      </c>
      <c r="C22" s="100">
        <v>0.4103102378490176</v>
      </c>
      <c r="D22" s="99">
        <v>0.15</v>
      </c>
      <c r="E22" s="98">
        <v>0.02</v>
      </c>
      <c r="F22" s="100">
        <v>8.3981385729058944E-2</v>
      </c>
      <c r="G22" s="81">
        <v>6.3389468999755874E-4</v>
      </c>
      <c r="H22" s="51">
        <v>4.888662823556008E-2</v>
      </c>
      <c r="I22" s="51">
        <v>0.88392885727865467</v>
      </c>
      <c r="J22" s="51">
        <v>4.6550619795787652E-2</v>
      </c>
      <c r="K22" s="100">
        <v>0.02</v>
      </c>
      <c r="L22" s="100">
        <v>0</v>
      </c>
      <c r="M22" s="104">
        <v>0</v>
      </c>
      <c r="N22" s="100">
        <v>0</v>
      </c>
      <c r="O22" s="107">
        <v>0</v>
      </c>
      <c r="P22" s="107">
        <v>0</v>
      </c>
      <c r="Q22" s="107">
        <v>1</v>
      </c>
      <c r="R22" s="100">
        <v>0</v>
      </c>
      <c r="S22" s="81">
        <v>0.24756016655753119</v>
      </c>
      <c r="T22" s="51">
        <v>0.67719585009822192</v>
      </c>
      <c r="U22" s="100">
        <v>3.2438146070339957E-2</v>
      </c>
      <c r="V22" s="104">
        <v>4.2805837273906966E-2</v>
      </c>
      <c r="W22" s="106">
        <v>0.05</v>
      </c>
      <c r="Y22" s="143"/>
      <c r="AF22" s="4"/>
      <c r="AG22" s="54"/>
      <c r="AH22" s="4"/>
      <c r="AS22" s="4"/>
      <c r="AV22" s="5"/>
      <c r="AW22" s="5"/>
      <c r="AX22" s="5"/>
      <c r="AY22" s="5"/>
      <c r="BA22" s="5"/>
      <c r="BB22" s="5"/>
      <c r="BD22" s="4"/>
      <c r="BE22" s="4"/>
      <c r="BF22" s="4"/>
      <c r="BG22" s="4"/>
      <c r="BH22" s="4"/>
      <c r="BI22" s="4"/>
      <c r="BJ22" s="4"/>
      <c r="BL22" s="5"/>
      <c r="BM22" s="3"/>
      <c r="BN22" s="3"/>
      <c r="BO22" s="3"/>
      <c r="BP22" s="3"/>
      <c r="BQ22" s="3"/>
      <c r="BS22" s="4"/>
      <c r="BT22" s="4"/>
      <c r="BU22" s="4"/>
      <c r="BV22" s="4"/>
      <c r="BX22" s="5"/>
      <c r="BY22" s="5"/>
    </row>
    <row r="23" spans="1:84">
      <c r="A23" s="22" t="s">
        <v>39</v>
      </c>
      <c r="B23" s="102">
        <v>0.53663608562691134</v>
      </c>
      <c r="C23" s="100">
        <v>0.13415902140672778</v>
      </c>
      <c r="D23" s="99">
        <v>0.15</v>
      </c>
      <c r="E23" s="98">
        <v>0.02</v>
      </c>
      <c r="F23" s="100">
        <v>0.15920489296636087</v>
      </c>
      <c r="G23" s="81">
        <v>9.7626118493254047E-2</v>
      </c>
      <c r="H23" s="51">
        <v>3.6039282818271914E-4</v>
      </c>
      <c r="I23" s="51">
        <v>0.57762120108508641</v>
      </c>
      <c r="J23" s="51">
        <v>4.39228759347689E-3</v>
      </c>
      <c r="K23" s="100">
        <v>0.32</v>
      </c>
      <c r="L23" s="100">
        <v>0</v>
      </c>
      <c r="M23" s="104">
        <v>0</v>
      </c>
      <c r="N23" s="100">
        <v>0</v>
      </c>
      <c r="O23" s="107">
        <v>0</v>
      </c>
      <c r="P23" s="107">
        <v>0</v>
      </c>
      <c r="Q23" s="107">
        <v>1</v>
      </c>
      <c r="R23" s="100">
        <v>0</v>
      </c>
      <c r="S23" s="81">
        <v>0.9</v>
      </c>
      <c r="T23" s="51">
        <v>0</v>
      </c>
      <c r="U23" s="100">
        <v>0</v>
      </c>
      <c r="V23" s="104">
        <v>9.9999999999999978E-2</v>
      </c>
      <c r="W23" s="106">
        <v>0.24</v>
      </c>
      <c r="Y23" s="143"/>
      <c r="AF23" s="4"/>
      <c r="AG23" s="54"/>
      <c r="AH23" s="4"/>
      <c r="AS23" s="4"/>
      <c r="AV23" s="5"/>
      <c r="AW23" s="5"/>
      <c r="AX23" s="5"/>
      <c r="AY23" s="5"/>
      <c r="BA23" s="5"/>
      <c r="BB23" s="5"/>
      <c r="BD23" s="4"/>
      <c r="BE23" s="4"/>
      <c r="BF23" s="4"/>
      <c r="BG23" s="4"/>
      <c r="BH23" s="4"/>
      <c r="BI23" s="4"/>
      <c r="BJ23" s="4"/>
      <c r="BL23" s="5"/>
      <c r="BM23" s="3"/>
      <c r="BN23" s="3"/>
      <c r="BO23" s="3"/>
      <c r="BP23" s="3"/>
      <c r="BQ23" s="3"/>
      <c r="BS23" s="4"/>
      <c r="BT23" s="4"/>
      <c r="BU23" s="4"/>
      <c r="BV23" s="4"/>
      <c r="BX23" s="5"/>
      <c r="BY23" s="5"/>
    </row>
    <row r="24" spans="1:84">
      <c r="A24" s="22" t="s">
        <v>38</v>
      </c>
      <c r="B24" s="102">
        <v>0.20170114942528736</v>
      </c>
      <c r="C24" s="100">
        <v>0.50425287356321846</v>
      </c>
      <c r="D24" s="99">
        <v>0.15</v>
      </c>
      <c r="E24" s="98">
        <v>0.02</v>
      </c>
      <c r="F24" s="100">
        <v>0.12404597701149427</v>
      </c>
      <c r="G24" s="81">
        <v>0.49247042240285688</v>
      </c>
      <c r="H24" s="51">
        <v>0</v>
      </c>
      <c r="I24" s="51">
        <v>0.18752957759714325</v>
      </c>
      <c r="J24" s="51">
        <v>0</v>
      </c>
      <c r="K24" s="100">
        <v>0.32</v>
      </c>
      <c r="L24" s="100">
        <v>0</v>
      </c>
      <c r="M24" s="104">
        <v>0</v>
      </c>
      <c r="N24" s="100">
        <v>0</v>
      </c>
      <c r="O24" s="107">
        <v>0</v>
      </c>
      <c r="P24" s="107">
        <v>0</v>
      </c>
      <c r="Q24" s="107">
        <v>1</v>
      </c>
      <c r="R24" s="100">
        <v>0</v>
      </c>
      <c r="S24" s="81">
        <v>0.9</v>
      </c>
      <c r="T24" s="51">
        <v>0</v>
      </c>
      <c r="U24" s="100">
        <v>0</v>
      </c>
      <c r="V24" s="104">
        <v>9.9999999999999978E-2</v>
      </c>
      <c r="W24" s="106">
        <v>0.24</v>
      </c>
      <c r="Y24" s="143"/>
      <c r="AF24" s="4"/>
      <c r="AG24" s="54"/>
      <c r="AH24" s="4"/>
      <c r="AS24" s="4"/>
      <c r="AV24" s="5"/>
      <c r="AW24" s="5"/>
      <c r="AX24" s="5"/>
      <c r="AY24" s="5"/>
      <c r="BA24" s="5"/>
      <c r="BB24" s="5"/>
      <c r="BD24" s="4"/>
      <c r="BE24" s="4"/>
      <c r="BF24" s="4"/>
      <c r="BG24" s="4"/>
      <c r="BH24" s="4"/>
      <c r="BI24" s="4"/>
      <c r="BJ24" s="4"/>
      <c r="BL24" s="5"/>
      <c r="BM24" s="3"/>
      <c r="BN24" s="3"/>
      <c r="BO24" s="3"/>
      <c r="BP24" s="3"/>
      <c r="BQ24" s="3"/>
      <c r="BS24" s="4"/>
      <c r="BT24" s="4"/>
      <c r="BU24" s="4"/>
      <c r="BV24" s="4"/>
      <c r="BX24" s="5"/>
      <c r="BY24" s="5"/>
    </row>
    <row r="25" spans="1:84">
      <c r="A25" s="22" t="s">
        <v>37</v>
      </c>
      <c r="B25" s="102">
        <v>0.22063547265254504</v>
      </c>
      <c r="C25" s="100">
        <v>0.51481610285593837</v>
      </c>
      <c r="D25" s="99">
        <v>0.15</v>
      </c>
      <c r="E25" s="98">
        <v>0.02</v>
      </c>
      <c r="F25" s="100">
        <v>9.45484244915165E-2</v>
      </c>
      <c r="G25" s="81">
        <v>0</v>
      </c>
      <c r="H25" s="51">
        <v>6.9195519348268841E-2</v>
      </c>
      <c r="I25" s="51">
        <v>0</v>
      </c>
      <c r="J25" s="51">
        <v>0</v>
      </c>
      <c r="K25" s="100">
        <v>0.04</v>
      </c>
      <c r="L25" s="100">
        <v>0.89080448065173112</v>
      </c>
      <c r="M25" s="104">
        <v>0</v>
      </c>
      <c r="N25" s="100">
        <v>0</v>
      </c>
      <c r="O25" s="107">
        <v>0</v>
      </c>
      <c r="P25" s="107">
        <v>0</v>
      </c>
      <c r="Q25" s="107">
        <v>1</v>
      </c>
      <c r="R25" s="100">
        <v>0</v>
      </c>
      <c r="S25" s="81">
        <v>0.9</v>
      </c>
      <c r="T25" s="51">
        <v>0</v>
      </c>
      <c r="U25" s="100">
        <v>0</v>
      </c>
      <c r="V25" s="104">
        <v>9.9999999999999978E-2</v>
      </c>
      <c r="W25" s="104">
        <v>0</v>
      </c>
      <c r="Y25" s="143"/>
      <c r="AF25" s="4"/>
      <c r="AG25" s="54"/>
      <c r="AH25" s="4"/>
      <c r="AS25" s="4"/>
      <c r="AV25" s="5"/>
      <c r="AW25" s="5"/>
      <c r="AX25" s="5"/>
      <c r="AY25" s="5"/>
      <c r="BA25" s="5"/>
      <c r="BB25" s="5"/>
      <c r="BD25" s="4"/>
      <c r="BE25" s="4"/>
      <c r="BF25" s="4"/>
      <c r="BG25" s="4"/>
      <c r="BH25" s="4"/>
      <c r="BI25" s="4"/>
      <c r="BJ25" s="4"/>
      <c r="BL25" s="5"/>
      <c r="BM25" s="3"/>
      <c r="BN25" s="3"/>
      <c r="BO25" s="3"/>
      <c r="BP25" s="3"/>
      <c r="BQ25" s="3"/>
      <c r="BS25" s="4"/>
      <c r="BT25" s="4"/>
      <c r="BU25" s="4"/>
      <c r="BV25" s="4"/>
      <c r="BX25" s="5"/>
      <c r="BY25" s="5"/>
    </row>
    <row r="26" spans="1:84">
      <c r="A26" s="22" t="s">
        <v>36</v>
      </c>
      <c r="B26" s="102">
        <v>0.39268292682926831</v>
      </c>
      <c r="C26" s="100">
        <v>0</v>
      </c>
      <c r="D26" s="99">
        <v>0.4</v>
      </c>
      <c r="E26" s="98">
        <v>0.20731707317073172</v>
      </c>
      <c r="F26" s="100">
        <v>0</v>
      </c>
      <c r="G26" s="81">
        <v>0</v>
      </c>
      <c r="H26" s="51">
        <v>0</v>
      </c>
      <c r="I26" s="51">
        <v>0</v>
      </c>
      <c r="J26" s="51">
        <v>1</v>
      </c>
      <c r="K26" s="100">
        <v>0</v>
      </c>
      <c r="L26" s="100">
        <v>0</v>
      </c>
      <c r="M26" s="104">
        <v>0</v>
      </c>
      <c r="N26" s="100" t="s">
        <v>106</v>
      </c>
      <c r="O26" s="107" t="s">
        <v>106</v>
      </c>
      <c r="P26" s="107" t="s">
        <v>106</v>
      </c>
      <c r="Q26" s="107" t="s">
        <v>106</v>
      </c>
      <c r="R26" s="100" t="s">
        <v>106</v>
      </c>
      <c r="S26" s="81" t="s">
        <v>106</v>
      </c>
      <c r="T26" s="51" t="s">
        <v>106</v>
      </c>
      <c r="U26" s="100" t="s">
        <v>106</v>
      </c>
      <c r="V26" s="104" t="s">
        <v>106</v>
      </c>
      <c r="W26" s="104" t="s">
        <v>106</v>
      </c>
      <c r="Y26" s="143"/>
      <c r="AF26" s="4"/>
      <c r="AG26" s="54"/>
      <c r="AH26" s="4"/>
      <c r="AP26" s="5"/>
      <c r="AS26" s="4"/>
      <c r="AV26" s="5"/>
      <c r="AW26" s="5"/>
      <c r="AX26" s="5"/>
      <c r="AY26" s="5"/>
      <c r="BA26" s="5"/>
      <c r="BB26" s="5"/>
      <c r="BD26" s="4"/>
      <c r="BE26" s="4"/>
      <c r="BF26" s="4"/>
      <c r="BG26" s="4"/>
      <c r="BH26" s="4"/>
      <c r="BI26" s="4"/>
      <c r="BJ26" s="4"/>
      <c r="BL26" s="5"/>
      <c r="BM26" s="3"/>
      <c r="BN26" s="3"/>
      <c r="BO26" s="3"/>
      <c r="BP26" s="3"/>
      <c r="BQ26" s="3"/>
      <c r="BS26" s="4"/>
      <c r="BT26" s="4"/>
      <c r="BU26" s="4"/>
      <c r="BV26" s="4"/>
    </row>
    <row r="27" spans="1:84">
      <c r="A27" s="12" t="s">
        <v>186</v>
      </c>
      <c r="B27" s="103">
        <f>B7</f>
        <v>0.33427940256542082</v>
      </c>
      <c r="C27" s="101">
        <f t="shared" ref="C27:W27" si="0">C7</f>
        <v>0.40660501594722809</v>
      </c>
      <c r="D27" s="101">
        <f t="shared" si="0"/>
        <v>0.15</v>
      </c>
      <c r="E27" s="101">
        <f t="shared" si="0"/>
        <v>0.02</v>
      </c>
      <c r="F27" s="105">
        <f t="shared" si="0"/>
        <v>8.911558148735102E-2</v>
      </c>
      <c r="G27" s="101">
        <f t="shared" si="0"/>
        <v>0.10011797838129642</v>
      </c>
      <c r="H27" s="101">
        <f t="shared" si="0"/>
        <v>6.9195519348268841E-2</v>
      </c>
      <c r="I27" s="101">
        <f t="shared" si="0"/>
        <v>0.59549811123173824</v>
      </c>
      <c r="J27" s="101">
        <f t="shared" si="0"/>
        <v>0.19518839103869653</v>
      </c>
      <c r="K27" s="101">
        <f t="shared" si="0"/>
        <v>0.04</v>
      </c>
      <c r="L27" s="101">
        <f t="shared" si="0"/>
        <v>0</v>
      </c>
      <c r="M27" s="101">
        <f t="shared" si="0"/>
        <v>0</v>
      </c>
      <c r="N27" s="103">
        <f t="shared" si="0"/>
        <v>3.4999999999999996E-2</v>
      </c>
      <c r="O27" s="101">
        <f t="shared" si="0"/>
        <v>0.01</v>
      </c>
      <c r="P27" s="101">
        <f t="shared" si="0"/>
        <v>0.03</v>
      </c>
      <c r="Q27" s="101">
        <f t="shared" si="0"/>
        <v>0.89500000000000002</v>
      </c>
      <c r="R27" s="105">
        <f t="shared" si="0"/>
        <v>0.03</v>
      </c>
      <c r="S27" s="101">
        <f t="shared" si="0"/>
        <v>0.73</v>
      </c>
      <c r="T27" s="101">
        <f t="shared" si="0"/>
        <v>0.13770000000000002</v>
      </c>
      <c r="U27" s="101">
        <f t="shared" si="0"/>
        <v>0</v>
      </c>
      <c r="V27" s="101">
        <f t="shared" si="0"/>
        <v>0.1323</v>
      </c>
      <c r="W27" s="155">
        <f t="shared" si="0"/>
        <v>0.28999999999999998</v>
      </c>
      <c r="Y27" s="144"/>
      <c r="AF27" s="4"/>
      <c r="AG27" s="54"/>
      <c r="AH27" s="4"/>
      <c r="AP27" s="5"/>
      <c r="AS27" s="4"/>
      <c r="AV27" s="5"/>
      <c r="AW27" s="5"/>
      <c r="AX27" s="5"/>
      <c r="AY27" s="5"/>
      <c r="BA27" s="5"/>
      <c r="BB27" s="5"/>
      <c r="BD27" s="4"/>
      <c r="BE27" s="4"/>
      <c r="BF27" s="4"/>
      <c r="BG27" s="4"/>
      <c r="BH27" s="4"/>
      <c r="BI27" s="4"/>
      <c r="BJ27" s="4"/>
      <c r="BL27" s="5"/>
      <c r="BM27" s="3"/>
      <c r="BN27" s="3"/>
      <c r="BO27" s="3"/>
      <c r="BP27" s="3"/>
      <c r="BQ27" s="3"/>
      <c r="BS27" s="4"/>
      <c r="BT27" s="4"/>
      <c r="BU27" s="4"/>
      <c r="BV27" s="4"/>
    </row>
    <row r="28" spans="1:84">
      <c r="H28" s="4"/>
      <c r="I28" s="7"/>
      <c r="J28" s="7"/>
      <c r="AF28" s="4"/>
      <c r="AG28" s="4"/>
      <c r="AH28" s="4"/>
      <c r="AI28" s="4"/>
      <c r="AJ28" s="4"/>
      <c r="AK28" s="4"/>
      <c r="AL28" s="4"/>
      <c r="AM28" s="4"/>
      <c r="AN28" s="4"/>
      <c r="AP28" s="4"/>
      <c r="AX28" s="3"/>
      <c r="BP28" s="4"/>
      <c r="BU28" s="3"/>
      <c r="CB28" s="4"/>
      <c r="CC28" s="4"/>
    </row>
    <row r="29" spans="1:84" ht="15" customHeight="1">
      <c r="A29" s="11"/>
      <c r="B29" s="249" t="s">
        <v>89</v>
      </c>
      <c r="C29" s="250"/>
      <c r="D29" s="251"/>
      <c r="F29" s="67" t="s">
        <v>72</v>
      </c>
      <c r="G29" s="66"/>
      <c r="H29" s="66"/>
      <c r="I29" s="66"/>
      <c r="J29" s="66"/>
      <c r="K29" s="65"/>
      <c r="M29" s="67" t="s">
        <v>30</v>
      </c>
      <c r="N29" s="66"/>
      <c r="O29" s="66"/>
      <c r="P29" s="66"/>
      <c r="Q29" s="66"/>
      <c r="R29" s="66"/>
      <c r="S29" s="66"/>
      <c r="T29" s="66"/>
      <c r="U29" s="66"/>
      <c r="V29" s="66"/>
      <c r="W29" s="65"/>
      <c r="X29" s="240"/>
      <c r="AI29" s="4"/>
      <c r="AJ29" s="4"/>
      <c r="AK29" s="4"/>
      <c r="AL29" s="4"/>
      <c r="AM29" s="4"/>
      <c r="AN29" s="4"/>
      <c r="AO29" s="4"/>
      <c r="AP29" s="4"/>
      <c r="AQ29" s="4"/>
      <c r="AS29" s="4"/>
      <c r="BA29" s="3"/>
      <c r="BS29" s="4"/>
      <c r="BX29" s="3"/>
      <c r="CE29" s="4"/>
      <c r="CF29" s="4"/>
    </row>
    <row r="30" spans="1:84" ht="30.75" customHeight="1">
      <c r="A30" s="22"/>
      <c r="B30" s="36" t="s">
        <v>68</v>
      </c>
      <c r="C30" s="37" t="s">
        <v>67</v>
      </c>
      <c r="D30" s="37" t="s">
        <v>193</v>
      </c>
      <c r="F30" s="70" t="s">
        <v>64</v>
      </c>
      <c r="G30" s="35" t="s">
        <v>63</v>
      </c>
      <c r="H30" s="35" t="s">
        <v>181</v>
      </c>
      <c r="I30" s="35" t="s">
        <v>182</v>
      </c>
      <c r="J30" s="35" t="s">
        <v>61</v>
      </c>
      <c r="K30" s="34" t="s">
        <v>62</v>
      </c>
      <c r="M30" s="36" t="s">
        <v>3</v>
      </c>
      <c r="N30" s="35" t="s">
        <v>202</v>
      </c>
      <c r="O30" s="35" t="s">
        <v>2</v>
      </c>
      <c r="P30" s="35" t="s">
        <v>65</v>
      </c>
      <c r="Q30" s="35" t="s">
        <v>19</v>
      </c>
      <c r="R30" s="35" t="s">
        <v>16</v>
      </c>
      <c r="S30" s="35" t="s">
        <v>21</v>
      </c>
      <c r="T30" s="35" t="s">
        <v>205</v>
      </c>
      <c r="U30" s="35" t="s">
        <v>203</v>
      </c>
      <c r="V30" s="267" t="s">
        <v>0</v>
      </c>
      <c r="W30" s="268"/>
      <c r="X30" s="240"/>
      <c r="Y30" s="8"/>
      <c r="AI30" s="4"/>
      <c r="AJ30" s="4"/>
      <c r="AK30" s="4"/>
      <c r="AL30" s="4"/>
      <c r="AM30" s="4"/>
      <c r="AN30" s="4"/>
      <c r="AO30" s="4"/>
      <c r="AP30" s="4"/>
      <c r="AQ30" s="4"/>
      <c r="AS30" s="4"/>
      <c r="BA30" s="3"/>
      <c r="BS30" s="4"/>
      <c r="BX30" s="3"/>
      <c r="CE30" s="4"/>
      <c r="CF30" s="4"/>
    </row>
    <row r="31" spans="1:84">
      <c r="A31" s="30" t="s">
        <v>13</v>
      </c>
      <c r="B31" s="30" t="s">
        <v>95</v>
      </c>
      <c r="C31" s="29" t="s">
        <v>121</v>
      </c>
      <c r="D31" s="138" t="s">
        <v>95</v>
      </c>
      <c r="F31" s="252" t="s">
        <v>10</v>
      </c>
      <c r="G31" s="253"/>
      <c r="H31" s="253"/>
      <c r="I31" s="253"/>
      <c r="J31" s="253"/>
      <c r="K31" s="172"/>
      <c r="M31" s="252" t="s">
        <v>10</v>
      </c>
      <c r="N31" s="253"/>
      <c r="O31" s="253"/>
      <c r="P31" s="253"/>
      <c r="Q31" s="253"/>
      <c r="R31" s="253"/>
      <c r="S31" s="253"/>
      <c r="T31" s="253"/>
      <c r="U31" s="253"/>
      <c r="V31" s="253"/>
      <c r="W31" s="254"/>
      <c r="AI31" s="4"/>
      <c r="AJ31" s="4"/>
      <c r="AK31" s="4"/>
      <c r="AL31" s="4"/>
      <c r="AM31" s="4"/>
      <c r="AN31" s="4"/>
      <c r="AO31" s="4"/>
      <c r="AP31" s="4"/>
      <c r="AQ31" s="4"/>
      <c r="AS31" s="4"/>
      <c r="BA31" s="3"/>
      <c r="BS31" s="4"/>
      <c r="BX31" s="3"/>
      <c r="CE31" s="4"/>
      <c r="CF31" s="4"/>
    </row>
    <row r="32" spans="1:84">
      <c r="A32" s="12" t="s">
        <v>9</v>
      </c>
      <c r="B32" s="61" t="s">
        <v>198</v>
      </c>
      <c r="C32" s="60" t="s">
        <v>56</v>
      </c>
      <c r="D32" s="61" t="s">
        <v>198</v>
      </c>
      <c r="F32" s="255" t="s">
        <v>198</v>
      </c>
      <c r="G32" s="256"/>
      <c r="H32" s="256"/>
      <c r="I32" s="256"/>
      <c r="J32" s="256"/>
      <c r="K32" s="154"/>
      <c r="M32" s="255" t="s">
        <v>198</v>
      </c>
      <c r="N32" s="256"/>
      <c r="O32" s="256"/>
      <c r="P32" s="256"/>
      <c r="Q32" s="256"/>
      <c r="R32" s="256"/>
      <c r="S32" s="256"/>
      <c r="T32" s="256"/>
      <c r="U32" s="256"/>
      <c r="V32" s="256"/>
      <c r="W32" s="257"/>
      <c r="X32" s="74"/>
      <c r="AI32" s="4"/>
      <c r="AJ32" s="4"/>
      <c r="AK32" s="4"/>
      <c r="AL32" s="4"/>
      <c r="AM32" s="4"/>
      <c r="AN32" s="4"/>
      <c r="AO32" s="4"/>
      <c r="AP32" s="4"/>
      <c r="AQ32" s="4"/>
      <c r="AS32" s="4"/>
      <c r="BA32" s="3"/>
      <c r="BS32" s="4"/>
      <c r="BX32" s="3"/>
      <c r="CE32" s="4"/>
      <c r="CF32" s="4"/>
    </row>
    <row r="33" spans="1:84" ht="11.25" customHeight="1">
      <c r="A33" s="58" t="s">
        <v>55</v>
      </c>
      <c r="B33" s="55">
        <v>87.212999999999994</v>
      </c>
      <c r="C33" s="55">
        <v>2.9237000000000002</v>
      </c>
      <c r="D33" s="174">
        <v>19.149233500000001</v>
      </c>
      <c r="E33" s="175"/>
      <c r="F33" s="176">
        <f t="shared" ref="F33:F52" si="1">G33/B7</f>
        <v>104.22895707186521</v>
      </c>
      <c r="G33" s="85">
        <f>$B33*Cover!$C16*Cover!$D16</f>
        <v>34.841593499999995</v>
      </c>
      <c r="H33" s="177">
        <f t="shared" ref="H33:H52" si="2">$F33*C7</f>
        <v>42.380016752368704</v>
      </c>
      <c r="I33" s="177">
        <f t="shared" ref="I33:I52" si="3">$F33*D7</f>
        <v>15.634343560779781</v>
      </c>
      <c r="J33" s="177">
        <f t="shared" ref="J33:K52" si="4">$F33*E7</f>
        <v>2.0845791414373043</v>
      </c>
      <c r="K33" s="178">
        <f>$F33*F7</f>
        <v>9.2884241172794155</v>
      </c>
      <c r="L33" s="174"/>
      <c r="M33" s="179">
        <f t="shared" ref="M33:M51" si="5">(G33-D33)*(G7+I7*S7)*(1-W7)</f>
        <v>5.9588666999946804</v>
      </c>
      <c r="N33" s="162">
        <f t="shared" ref="N33:N51" si="6">H33*N7+(G33-D33)*(I7*T7)</f>
        <v>2.770075517336724</v>
      </c>
      <c r="O33" s="174">
        <f t="shared" ref="O33:O51" si="7">(G33-D33)*(J7)</f>
        <v>3.0629664999999986</v>
      </c>
      <c r="P33" s="162">
        <f t="shared" ref="P33:P51" si="8">(G33-D33)*(K7+I7*V7+(G7+I7*S7)*W7)+K33+H33*R7</f>
        <v>14.857735488851972</v>
      </c>
      <c r="Q33" s="163">
        <f t="shared" ref="Q33:Q51" si="9">H33*Q7+I33</f>
        <v>53.564458554149773</v>
      </c>
      <c r="R33" s="163">
        <f t="shared" ref="R33:R51" si="10">H33*O7+(G33-D33)*L7</f>
        <v>0.42380016752368704</v>
      </c>
      <c r="S33" s="162">
        <f t="shared" ref="S33:S51" si="11">H33*P7+(G33-D33)*I7*U7+(G33-D33)*M7</f>
        <v>1.2714005025710611</v>
      </c>
      <c r="T33" s="174">
        <f t="shared" ref="T33:T52" si="12">(G33-D33)*H7</f>
        <v>1.0858409999999996</v>
      </c>
      <c r="U33" s="163">
        <f>J33</f>
        <v>2.0845791414373043</v>
      </c>
      <c r="V33" s="241">
        <f t="shared" ref="V33:V53" si="13">SUM(M33:U33)+D33</f>
        <v>104.22895707186518</v>
      </c>
      <c r="W33" s="242"/>
      <c r="X33" s="6"/>
      <c r="Y33" s="4"/>
      <c r="AI33" s="4"/>
      <c r="AJ33" s="4"/>
      <c r="AK33" s="4"/>
      <c r="AL33" s="4"/>
      <c r="AM33" s="4"/>
      <c r="AN33" s="4"/>
      <c r="AO33" s="4"/>
      <c r="AP33" s="4"/>
      <c r="AQ33" s="4"/>
      <c r="AS33" s="4"/>
      <c r="BA33" s="3"/>
      <c r="BS33" s="4"/>
      <c r="BX33" s="3"/>
      <c r="CE33" s="4"/>
      <c r="CF33" s="4"/>
    </row>
    <row r="34" spans="1:84">
      <c r="A34" s="20" t="s">
        <v>54</v>
      </c>
      <c r="B34" s="55">
        <v>6.6509999999999998</v>
      </c>
      <c r="C34" s="55">
        <v>7.9413</v>
      </c>
      <c r="D34" s="174">
        <v>0.86296320000000015</v>
      </c>
      <c r="E34" s="175"/>
      <c r="F34" s="176">
        <f t="shared" si="1"/>
        <v>9.7824807130783764</v>
      </c>
      <c r="G34" s="85">
        <f>$B34*Cover!$C17*Cover!$D17</f>
        <v>2.8093823999999996</v>
      </c>
      <c r="H34" s="177">
        <f t="shared" si="2"/>
        <v>3.6675432063946141</v>
      </c>
      <c r="I34" s="177">
        <f t="shared" si="3"/>
        <v>1.4673721069617565</v>
      </c>
      <c r="J34" s="177">
        <f t="shared" si="4"/>
        <v>0.19564961426156754</v>
      </c>
      <c r="K34" s="178">
        <f t="shared" si="4"/>
        <v>1.6425333854604383</v>
      </c>
      <c r="L34" s="174"/>
      <c r="M34" s="179">
        <f t="shared" si="5"/>
        <v>1.0132350892934423</v>
      </c>
      <c r="N34" s="162">
        <f t="shared" si="6"/>
        <v>2.2043969975525109E-2</v>
      </c>
      <c r="O34" s="174">
        <f t="shared" si="7"/>
        <v>0</v>
      </c>
      <c r="P34" s="162">
        <f t="shared" si="8"/>
        <v>3.2335373674703929</v>
      </c>
      <c r="Q34" s="163">
        <f t="shared" si="9"/>
        <v>4.2547049438216629</v>
      </c>
      <c r="R34" s="163">
        <f t="shared" si="10"/>
        <v>3.6675432063946141E-2</v>
      </c>
      <c r="S34" s="162">
        <f t="shared" si="11"/>
        <v>0.11002629619183842</v>
      </c>
      <c r="T34" s="174">
        <f t="shared" si="12"/>
        <v>5.3644799999999979E-2</v>
      </c>
      <c r="U34" s="163">
        <f t="shared" ref="U34:U52" si="14">J34</f>
        <v>0.19564961426156754</v>
      </c>
      <c r="V34" s="241">
        <f t="shared" si="13"/>
        <v>9.7824807130783764</v>
      </c>
      <c r="W34" s="242"/>
      <c r="X34" s="6"/>
      <c r="Y34" s="4"/>
      <c r="AI34" s="4"/>
      <c r="AJ34" s="4"/>
      <c r="AK34" s="4"/>
      <c r="AL34" s="4"/>
      <c r="AM34" s="4"/>
      <c r="AN34" s="4"/>
      <c r="AO34" s="4"/>
      <c r="AP34" s="4"/>
      <c r="AQ34" s="4"/>
      <c r="AS34" s="4"/>
      <c r="BA34" s="3"/>
      <c r="BS34" s="4"/>
      <c r="BX34" s="3"/>
      <c r="CE34" s="4"/>
      <c r="CF34" s="4"/>
    </row>
    <row r="35" spans="1:84">
      <c r="A35" s="22" t="s">
        <v>53</v>
      </c>
      <c r="B35" s="55">
        <v>14.467000000000001</v>
      </c>
      <c r="C35" s="55">
        <v>3.4630999999999998</v>
      </c>
      <c r="D35" s="174">
        <v>0.71790149999999908</v>
      </c>
      <c r="E35" s="175"/>
      <c r="F35" s="176">
        <f t="shared" si="1"/>
        <v>16.611896297650986</v>
      </c>
      <c r="G35" s="85">
        <f>$B35*Cover!$C18*Cover!$D18</f>
        <v>5.7795664999999996</v>
      </c>
      <c r="H35" s="177">
        <f t="shared" si="2"/>
        <v>6.6749290413803477</v>
      </c>
      <c r="I35" s="177">
        <f t="shared" si="3"/>
        <v>2.491784444647648</v>
      </c>
      <c r="J35" s="177">
        <f t="shared" si="4"/>
        <v>0.33223792595301971</v>
      </c>
      <c r="K35" s="178">
        <f t="shared" si="4"/>
        <v>1.3333783856699728</v>
      </c>
      <c r="L35" s="174"/>
      <c r="M35" s="179">
        <f t="shared" si="5"/>
        <v>0.60229049646468813</v>
      </c>
      <c r="N35" s="162">
        <f t="shared" si="6"/>
        <v>0.9889667999437779</v>
      </c>
      <c r="O35" s="174">
        <f t="shared" si="7"/>
        <v>3.0298080000000001</v>
      </c>
      <c r="P35" s="162">
        <f t="shared" si="8"/>
        <v>1.8657781057098188</v>
      </c>
      <c r="Q35" s="163">
        <f t="shared" si="9"/>
        <v>8.6660938079244705</v>
      </c>
      <c r="R35" s="163">
        <f t="shared" si="10"/>
        <v>6.674929041380348E-2</v>
      </c>
      <c r="S35" s="162">
        <f t="shared" si="11"/>
        <v>0.20024787124141041</v>
      </c>
      <c r="T35" s="174">
        <f t="shared" si="12"/>
        <v>0.14182250000000002</v>
      </c>
      <c r="U35" s="163">
        <f t="shared" si="14"/>
        <v>0.33223792595301971</v>
      </c>
      <c r="V35" s="241">
        <f t="shared" si="13"/>
        <v>16.611896297650986</v>
      </c>
      <c r="W35" s="242"/>
      <c r="X35" s="6"/>
      <c r="Y35" s="4"/>
      <c r="AI35" s="4"/>
      <c r="AJ35" s="4"/>
      <c r="AK35" s="4"/>
      <c r="AL35" s="4"/>
      <c r="AM35" s="4"/>
      <c r="AN35" s="4"/>
      <c r="AO35" s="4"/>
      <c r="AP35" s="4"/>
      <c r="AQ35" s="4"/>
      <c r="AS35" s="4"/>
      <c r="BA35" s="3"/>
      <c r="BS35" s="4"/>
      <c r="BX35" s="3"/>
      <c r="CE35" s="4"/>
      <c r="CF35" s="4"/>
    </row>
    <row r="36" spans="1:84">
      <c r="A36" s="22" t="s">
        <v>52</v>
      </c>
      <c r="B36" s="55">
        <v>342.11</v>
      </c>
      <c r="C36" s="55">
        <v>10.270200000000001</v>
      </c>
      <c r="D36" s="174">
        <v>19.65595799999997</v>
      </c>
      <c r="E36" s="175"/>
      <c r="F36" s="176">
        <f t="shared" si="1"/>
        <v>373.18374755128906</v>
      </c>
      <c r="G36" s="85">
        <f>$B36*Cover!$C19*Cover!$D19</f>
        <v>140.812476</v>
      </c>
      <c r="H36" s="177">
        <f t="shared" si="2"/>
        <v>129.04127929192893</v>
      </c>
      <c r="I36" s="177">
        <f t="shared" si="3"/>
        <v>55.977562132693357</v>
      </c>
      <c r="J36" s="177">
        <f t="shared" si="4"/>
        <v>7.4636749510257809</v>
      </c>
      <c r="K36" s="178">
        <f t="shared" si="4"/>
        <v>39.888755175641009</v>
      </c>
      <c r="L36" s="174"/>
      <c r="M36" s="179">
        <f t="shared" si="5"/>
        <v>7.8475827865621977</v>
      </c>
      <c r="N36" s="162">
        <f t="shared" si="6"/>
        <v>8.2286719069844807</v>
      </c>
      <c r="O36" s="174">
        <f t="shared" si="7"/>
        <v>57.688087114645953</v>
      </c>
      <c r="P36" s="162">
        <f t="shared" si="8"/>
        <v>49.393455214587703</v>
      </c>
      <c r="Q36" s="163">
        <f t="shared" si="9"/>
        <v>174.05033268480832</v>
      </c>
      <c r="R36" s="163">
        <f t="shared" si="10"/>
        <v>1.2904127929192892</v>
      </c>
      <c r="S36" s="162">
        <f t="shared" si="11"/>
        <v>47.410725949441598</v>
      </c>
      <c r="T36" s="174">
        <f t="shared" si="12"/>
        <v>0.15484615031379159</v>
      </c>
      <c r="U36" s="163">
        <f t="shared" si="14"/>
        <v>7.4636749510257809</v>
      </c>
      <c r="V36" s="241">
        <f t="shared" si="13"/>
        <v>373.18374755128912</v>
      </c>
      <c r="W36" s="242"/>
      <c r="X36" s="6"/>
      <c r="Y36" s="4"/>
      <c r="AI36" s="4"/>
      <c r="AJ36" s="4"/>
      <c r="AK36" s="4"/>
      <c r="AL36" s="4"/>
      <c r="AM36" s="4"/>
      <c r="AN36" s="4"/>
      <c r="AO36" s="4"/>
      <c r="AP36" s="4"/>
      <c r="AQ36" s="4"/>
      <c r="AS36" s="4"/>
      <c r="BA36" s="3"/>
      <c r="BS36" s="4"/>
      <c r="BX36" s="3"/>
      <c r="CE36" s="4"/>
      <c r="CF36" s="4"/>
    </row>
    <row r="37" spans="1:84">
      <c r="A37" s="22" t="s">
        <v>51</v>
      </c>
      <c r="B37" s="55">
        <v>0.45800000000000002</v>
      </c>
      <c r="C37" s="55">
        <v>2.1074999999999999</v>
      </c>
      <c r="D37" s="174">
        <v>-1.1984999999999985E-2</v>
      </c>
      <c r="E37" s="175"/>
      <c r="F37" s="176">
        <f t="shared" si="1"/>
        <v>0.57572020950127922</v>
      </c>
      <c r="G37" s="85">
        <f>$B37*Cover!$C20*Cover!$D20</f>
        <v>0.18297099999999997</v>
      </c>
      <c r="H37" s="177">
        <f t="shared" si="2"/>
        <v>0.23603760798776455</v>
      </c>
      <c r="I37" s="177">
        <f t="shared" si="3"/>
        <v>8.6358031425191883E-2</v>
      </c>
      <c r="J37" s="177">
        <f t="shared" si="4"/>
        <v>1.1514404190025584E-2</v>
      </c>
      <c r="K37" s="178">
        <f t="shared" si="4"/>
        <v>5.8839165898297213E-2</v>
      </c>
      <c r="L37" s="174"/>
      <c r="M37" s="179">
        <f t="shared" si="5"/>
        <v>4.4893218904203364E-2</v>
      </c>
      <c r="N37" s="162">
        <f t="shared" si="6"/>
        <v>1.8027943451733135E-2</v>
      </c>
      <c r="O37" s="174">
        <f t="shared" si="7"/>
        <v>6.591749999999999E-2</v>
      </c>
      <c r="P37" s="162">
        <f t="shared" si="8"/>
        <v>9.846131982193243E-2</v>
      </c>
      <c r="Q37" s="163">
        <f t="shared" si="9"/>
        <v>0.30469281881387411</v>
      </c>
      <c r="R37" s="163">
        <f t="shared" si="10"/>
        <v>2.3603760798776457E-3</v>
      </c>
      <c r="S37" s="162">
        <f t="shared" si="11"/>
        <v>7.0811282396329358E-3</v>
      </c>
      <c r="T37" s="174">
        <f t="shared" si="12"/>
        <v>3.4756499999999996E-2</v>
      </c>
      <c r="U37" s="163">
        <f t="shared" si="14"/>
        <v>1.1514404190025584E-2</v>
      </c>
      <c r="V37" s="241">
        <f t="shared" si="13"/>
        <v>0.57572020950127911</v>
      </c>
      <c r="W37" s="242"/>
      <c r="X37" s="6"/>
      <c r="Y37" s="4"/>
      <c r="AI37" s="4"/>
      <c r="AJ37" s="4"/>
      <c r="AK37" s="4"/>
      <c r="AL37" s="4"/>
      <c r="AM37" s="4"/>
      <c r="AN37" s="4"/>
      <c r="AO37" s="4"/>
      <c r="AP37" s="4"/>
      <c r="AQ37" s="4"/>
      <c r="AS37" s="4"/>
      <c r="BA37" s="3"/>
      <c r="BS37" s="4"/>
      <c r="BX37" s="3"/>
      <c r="CE37" s="4"/>
      <c r="CF37" s="4"/>
    </row>
    <row r="38" spans="1:84">
      <c r="A38" s="22" t="s">
        <v>50</v>
      </c>
      <c r="B38" s="55">
        <v>4.149</v>
      </c>
      <c r="C38" s="55">
        <v>2.7671000000000001</v>
      </c>
      <c r="D38" s="174">
        <v>0.11745299999999997</v>
      </c>
      <c r="E38" s="175"/>
      <c r="F38" s="176">
        <f t="shared" si="1"/>
        <v>5.6577688661789889</v>
      </c>
      <c r="G38" s="85">
        <f>$B38*Cover!$C21*Cover!$D21</f>
        <v>1.6575255</v>
      </c>
      <c r="H38" s="177">
        <f t="shared" si="2"/>
        <v>2.4712639251783508</v>
      </c>
      <c r="I38" s="177">
        <f t="shared" si="3"/>
        <v>0.84866532992684829</v>
      </c>
      <c r="J38" s="177">
        <f t="shared" si="4"/>
        <v>0.11315537732357978</v>
      </c>
      <c r="K38" s="178">
        <f t="shared" si="4"/>
        <v>0.56715873375021009</v>
      </c>
      <c r="L38" s="174"/>
      <c r="M38" s="179">
        <f t="shared" si="5"/>
        <v>0.24083048911999991</v>
      </c>
      <c r="N38" s="162">
        <f t="shared" si="6"/>
        <v>0.11262652314124227</v>
      </c>
      <c r="O38" s="174">
        <f t="shared" si="7"/>
        <v>0.9699859999999999</v>
      </c>
      <c r="P38" s="162">
        <f t="shared" si="8"/>
        <v>0.76321645887021006</v>
      </c>
      <c r="Q38" s="163">
        <f t="shared" si="9"/>
        <v>3.1345844607168232</v>
      </c>
      <c r="R38" s="163">
        <f t="shared" si="10"/>
        <v>2.4712639251783509E-2</v>
      </c>
      <c r="S38" s="162">
        <f t="shared" si="11"/>
        <v>7.4137917755350516E-2</v>
      </c>
      <c r="T38" s="174">
        <f t="shared" si="12"/>
        <v>0.10706599999999999</v>
      </c>
      <c r="U38" s="163">
        <f t="shared" si="14"/>
        <v>0.11315537732357978</v>
      </c>
      <c r="V38" s="241">
        <f t="shared" si="13"/>
        <v>5.657768866178988</v>
      </c>
      <c r="W38" s="242"/>
      <c r="X38" s="6"/>
      <c r="Y38" s="4"/>
      <c r="AI38" s="4"/>
      <c r="AJ38" s="4"/>
      <c r="AK38" s="4"/>
      <c r="AL38" s="4"/>
      <c r="AM38" s="4"/>
      <c r="AN38" s="4"/>
      <c r="AO38" s="4"/>
      <c r="AP38" s="4"/>
      <c r="AQ38" s="4"/>
      <c r="AS38" s="4"/>
      <c r="BA38" s="3"/>
      <c r="BS38" s="4"/>
      <c r="BX38" s="3"/>
      <c r="CE38" s="4"/>
      <c r="CF38" s="4"/>
    </row>
    <row r="39" spans="1:84">
      <c r="A39" s="22" t="s">
        <v>49</v>
      </c>
      <c r="B39" s="55">
        <v>0.20100000000000001</v>
      </c>
      <c r="C39" s="55">
        <v>1.8769</v>
      </c>
      <c r="D39" s="174">
        <v>1.3516800000000004E-2</v>
      </c>
      <c r="E39" s="175"/>
      <c r="F39" s="176">
        <f t="shared" si="1"/>
        <v>0.27697864549107515</v>
      </c>
      <c r="G39" s="85">
        <f>$B39*Cover!$C22*Cover!$D22</f>
        <v>8.4902400000000003E-2</v>
      </c>
      <c r="H39" s="177">
        <f t="shared" si="2"/>
        <v>0.11692846529542246</v>
      </c>
      <c r="I39" s="177">
        <f t="shared" si="3"/>
        <v>4.1546796823661268E-2</v>
      </c>
      <c r="J39" s="177">
        <f t="shared" si="4"/>
        <v>5.5395729098215033E-3</v>
      </c>
      <c r="K39" s="178">
        <f t="shared" si="4"/>
        <v>2.8061410462169919E-2</v>
      </c>
      <c r="L39" s="174"/>
      <c r="M39" s="179">
        <f t="shared" si="5"/>
        <v>0</v>
      </c>
      <c r="N39" s="162">
        <f t="shared" si="6"/>
        <v>4.0924962853397858E-3</v>
      </c>
      <c r="O39" s="174">
        <f t="shared" si="7"/>
        <v>6.7161600000000002E-2</v>
      </c>
      <c r="P39" s="162">
        <f t="shared" si="8"/>
        <v>3.2344546462169915E-2</v>
      </c>
      <c r="Q39" s="163">
        <f t="shared" si="9"/>
        <v>0.14970562722192704</v>
      </c>
      <c r="R39" s="163">
        <f t="shared" si="10"/>
        <v>1.1692846529542246E-3</v>
      </c>
      <c r="S39" s="162">
        <f t="shared" si="11"/>
        <v>3.5078539588626737E-3</v>
      </c>
      <c r="T39" s="174">
        <f t="shared" si="12"/>
        <v>0</v>
      </c>
      <c r="U39" s="163">
        <f t="shared" si="14"/>
        <v>5.5395729098215033E-3</v>
      </c>
      <c r="V39" s="241">
        <f t="shared" si="13"/>
        <v>0.27703778149107511</v>
      </c>
      <c r="W39" s="242"/>
      <c r="X39" s="6"/>
      <c r="Y39" s="4"/>
      <c r="AI39" s="4"/>
      <c r="AJ39" s="4"/>
      <c r="AK39" s="4"/>
      <c r="AL39" s="4"/>
      <c r="AM39" s="4"/>
      <c r="AN39" s="4"/>
      <c r="AO39" s="4"/>
      <c r="AP39" s="4"/>
      <c r="AQ39" s="4"/>
      <c r="AS39" s="4"/>
      <c r="BA39" s="3"/>
      <c r="BS39" s="4"/>
      <c r="BX39" s="3"/>
      <c r="CE39" s="4"/>
      <c r="CF39" s="4"/>
    </row>
    <row r="40" spans="1:84">
      <c r="A40" s="22" t="s">
        <v>48</v>
      </c>
      <c r="B40" s="55">
        <v>9.7279999999999998</v>
      </c>
      <c r="C40" s="55">
        <v>4.3548</v>
      </c>
      <c r="D40" s="174">
        <v>2.0655360000000003</v>
      </c>
      <c r="E40" s="175"/>
      <c r="F40" s="176">
        <f t="shared" si="1"/>
        <v>11.738064421019208</v>
      </c>
      <c r="G40" s="85">
        <f>$B40*Cover!$C23*Cover!$D23</f>
        <v>4.1091071999999995</v>
      </c>
      <c r="H40" s="177">
        <f t="shared" si="2"/>
        <v>4.4040300080870285</v>
      </c>
      <c r="I40" s="177">
        <f t="shared" si="3"/>
        <v>1.7607096631528811</v>
      </c>
      <c r="J40" s="177">
        <f t="shared" si="4"/>
        <v>0.23476128842038418</v>
      </c>
      <c r="K40" s="178">
        <f t="shared" si="4"/>
        <v>1.2294562613589148</v>
      </c>
      <c r="L40" s="174"/>
      <c r="M40" s="179">
        <f t="shared" si="5"/>
        <v>0.22377996620582366</v>
      </c>
      <c r="N40" s="162">
        <f t="shared" si="6"/>
        <v>0.21061143670551638</v>
      </c>
      <c r="O40" s="174">
        <f t="shared" si="7"/>
        <v>1.5041663999999995</v>
      </c>
      <c r="P40" s="162">
        <f t="shared" si="8"/>
        <v>1.4805851087306205</v>
      </c>
      <c r="Q40" s="163">
        <f t="shared" si="9"/>
        <v>5.8344374206333827</v>
      </c>
      <c r="R40" s="163">
        <f t="shared" si="10"/>
        <v>4.4040300080870287E-2</v>
      </c>
      <c r="S40" s="162">
        <f t="shared" si="11"/>
        <v>0.13212090024261086</v>
      </c>
      <c r="T40" s="174">
        <f t="shared" si="12"/>
        <v>8.0255999999999973E-3</v>
      </c>
      <c r="U40" s="163">
        <f t="shared" si="14"/>
        <v>0.23476128842038418</v>
      </c>
      <c r="V40" s="241">
        <f t="shared" si="13"/>
        <v>11.738064421019208</v>
      </c>
      <c r="W40" s="242"/>
      <c r="X40" s="6"/>
      <c r="Y40" s="4"/>
      <c r="AI40" s="4"/>
      <c r="AJ40" s="4"/>
      <c r="AK40" s="4"/>
      <c r="AL40" s="4"/>
      <c r="AM40" s="4"/>
      <c r="AN40" s="4"/>
      <c r="AO40" s="4"/>
      <c r="AP40" s="4"/>
      <c r="AQ40" s="4"/>
      <c r="AS40" s="4"/>
      <c r="BA40" s="3"/>
      <c r="BS40" s="4"/>
      <c r="BX40" s="3"/>
      <c r="CE40" s="4"/>
      <c r="CF40" s="4"/>
    </row>
    <row r="41" spans="1:84">
      <c r="A41" s="22" t="s">
        <v>47</v>
      </c>
      <c r="B41" s="55">
        <v>0.48899999999999999</v>
      </c>
      <c r="C41" s="55">
        <v>3.6334857142857144</v>
      </c>
      <c r="D41" s="174">
        <v>0.110403</v>
      </c>
      <c r="E41" s="175"/>
      <c r="F41" s="176">
        <f t="shared" si="1"/>
        <v>0.60893479719104016</v>
      </c>
      <c r="G41" s="85">
        <f>$B41*Cover!$C24*Cover!$D24</f>
        <v>0.20684699999999998</v>
      </c>
      <c r="H41" s="177">
        <f t="shared" si="2"/>
        <v>0.23528622105254712</v>
      </c>
      <c r="I41" s="177">
        <f t="shared" si="3"/>
        <v>9.1340219578656026E-2</v>
      </c>
      <c r="J41" s="177">
        <f t="shared" si="4"/>
        <v>1.2178695943820803E-2</v>
      </c>
      <c r="K41" s="178">
        <f t="shared" si="4"/>
        <v>6.3282660616016187E-2</v>
      </c>
      <c r="L41" s="174"/>
      <c r="M41" s="179">
        <f t="shared" si="5"/>
        <v>2.1492760764311992E-2</v>
      </c>
      <c r="N41" s="162">
        <f t="shared" si="6"/>
        <v>1.3443331042457412E-2</v>
      </c>
      <c r="O41" s="174">
        <f t="shared" si="7"/>
        <v>4.2299999999999983E-2</v>
      </c>
      <c r="P41" s="162">
        <f t="shared" si="8"/>
        <v>8.3111586546085942E-2</v>
      </c>
      <c r="Q41" s="163">
        <f t="shared" si="9"/>
        <v>0.30897997405226213</v>
      </c>
      <c r="R41" s="163">
        <f t="shared" si="10"/>
        <v>2.3528622105254715E-3</v>
      </c>
      <c r="S41" s="162">
        <f t="shared" si="11"/>
        <v>7.0585866315764131E-3</v>
      </c>
      <c r="T41" s="174">
        <f t="shared" si="12"/>
        <v>7.6139999999999975E-3</v>
      </c>
      <c r="U41" s="163">
        <f t="shared" si="14"/>
        <v>1.2178695943820803E-2</v>
      </c>
      <c r="V41" s="241">
        <f t="shared" si="13"/>
        <v>0.60893479719104016</v>
      </c>
      <c r="W41" s="242"/>
      <c r="X41" s="6"/>
      <c r="Y41" s="4"/>
      <c r="AI41" s="4"/>
      <c r="AJ41" s="4"/>
      <c r="AK41" s="4"/>
      <c r="AL41" s="4"/>
      <c r="AM41" s="4"/>
      <c r="AN41" s="4"/>
      <c r="AO41" s="4"/>
      <c r="AP41" s="4"/>
      <c r="AQ41" s="4"/>
      <c r="AS41" s="4"/>
      <c r="BA41" s="3"/>
      <c r="BS41" s="4"/>
      <c r="BX41" s="3"/>
      <c r="CE41" s="4"/>
      <c r="CF41" s="4"/>
    </row>
    <row r="42" spans="1:84">
      <c r="A42" s="22" t="s">
        <v>46</v>
      </c>
      <c r="B42" s="55">
        <v>25.030999999999999</v>
      </c>
      <c r="C42" s="55">
        <v>41.249499999999998</v>
      </c>
      <c r="D42" s="174">
        <v>8.7889999999999871E-2</v>
      </c>
      <c r="E42" s="175"/>
      <c r="F42" s="176">
        <f t="shared" si="1"/>
        <v>8.0608305084745737</v>
      </c>
      <c r="G42" s="85">
        <f>$B42*Cover!$C25*Cover!$D25</f>
        <v>2.7534099999999997</v>
      </c>
      <c r="H42" s="177">
        <f t="shared" si="2"/>
        <v>2.7534099999999992</v>
      </c>
      <c r="I42" s="177">
        <f t="shared" si="3"/>
        <v>1.209124576271186</v>
      </c>
      <c r="J42" s="177">
        <f t="shared" si="4"/>
        <v>0.16121661016949149</v>
      </c>
      <c r="K42" s="178">
        <f t="shared" si="4"/>
        <v>1.1836693220338979</v>
      </c>
      <c r="L42" s="174"/>
      <c r="M42" s="179">
        <f t="shared" si="5"/>
        <v>1.0591396199999996</v>
      </c>
      <c r="N42" s="162">
        <f t="shared" si="6"/>
        <v>0</v>
      </c>
      <c r="O42" s="174">
        <f t="shared" si="7"/>
        <v>3.696E-2</v>
      </c>
      <c r="P42" s="162">
        <f t="shared" si="8"/>
        <v>2.6053597020338977</v>
      </c>
      <c r="Q42" s="163">
        <f t="shared" si="9"/>
        <v>3.8523981762711852</v>
      </c>
      <c r="R42" s="163">
        <f t="shared" si="10"/>
        <v>2.7534099999999992E-2</v>
      </c>
      <c r="S42" s="162">
        <f t="shared" si="11"/>
        <v>8.2602299999999976E-2</v>
      </c>
      <c r="T42" s="174">
        <f t="shared" si="12"/>
        <v>0.14773</v>
      </c>
      <c r="U42" s="163">
        <f t="shared" si="14"/>
        <v>0.16121661016949149</v>
      </c>
      <c r="V42" s="241">
        <f t="shared" si="13"/>
        <v>8.0608305084745737</v>
      </c>
      <c r="W42" s="242"/>
      <c r="X42" s="6"/>
      <c r="Y42" s="4"/>
      <c r="AI42" s="4"/>
      <c r="AJ42" s="4"/>
      <c r="AK42" s="4"/>
      <c r="AL42" s="4"/>
      <c r="AM42" s="4"/>
      <c r="AN42" s="4"/>
      <c r="AO42" s="4"/>
      <c r="AP42" s="4"/>
      <c r="AQ42" s="4"/>
      <c r="AS42" s="4"/>
      <c r="BA42" s="3"/>
      <c r="BS42" s="4"/>
      <c r="BX42" s="3"/>
      <c r="CE42" s="4"/>
      <c r="CF42" s="4"/>
    </row>
    <row r="43" spans="1:84">
      <c r="A43" s="22" t="s">
        <v>45</v>
      </c>
      <c r="B43" s="55">
        <v>27.606999999999999</v>
      </c>
      <c r="C43" s="55">
        <v>78.0625</v>
      </c>
      <c r="D43" s="174">
        <v>-1.4379593063221825</v>
      </c>
      <c r="E43" s="175"/>
      <c r="F43" s="176">
        <f t="shared" si="1"/>
        <v>8.7174435741964906</v>
      </c>
      <c r="G43" s="85">
        <f>$B43*Cover!$C26*Cover!$D26</f>
        <v>3.5778672</v>
      </c>
      <c r="H43" s="177">
        <f t="shared" si="2"/>
        <v>2.3852448000000006</v>
      </c>
      <c r="I43" s="177">
        <f t="shared" si="3"/>
        <v>1.3076165361294736</v>
      </c>
      <c r="J43" s="177">
        <f t="shared" si="4"/>
        <v>0.17434887148392983</v>
      </c>
      <c r="K43" s="178">
        <f t="shared" si="4"/>
        <v>1.2723661665830863</v>
      </c>
      <c r="L43" s="174"/>
      <c r="M43" s="179">
        <f t="shared" si="5"/>
        <v>2.2120655072652919</v>
      </c>
      <c r="N43" s="162">
        <f t="shared" si="6"/>
        <v>0</v>
      </c>
      <c r="O43" s="174">
        <f t="shared" si="7"/>
        <v>0</v>
      </c>
      <c r="P43" s="162">
        <f t="shared" si="8"/>
        <v>2.8202063589158688</v>
      </c>
      <c r="Q43" s="163">
        <f t="shared" si="9"/>
        <v>2.404829144129474</v>
      </c>
      <c r="R43" s="163">
        <f t="shared" si="10"/>
        <v>2.3852448000000005E-2</v>
      </c>
      <c r="S43" s="162">
        <f t="shared" si="11"/>
        <v>2.2206969715535858</v>
      </c>
      <c r="T43" s="174">
        <f t="shared" si="12"/>
        <v>0.29940357917052318</v>
      </c>
      <c r="U43" s="163">
        <f t="shared" si="14"/>
        <v>0.17434887148392983</v>
      </c>
      <c r="V43" s="241">
        <f t="shared" si="13"/>
        <v>8.7174435741964906</v>
      </c>
      <c r="W43" s="242"/>
      <c r="X43" s="6"/>
      <c r="Y43" s="4"/>
      <c r="AI43" s="4"/>
      <c r="AJ43" s="4"/>
      <c r="AK43" s="4"/>
      <c r="AL43" s="4"/>
      <c r="AM43" s="4"/>
      <c r="AN43" s="4"/>
      <c r="AO43" s="4"/>
      <c r="AP43" s="4"/>
      <c r="AQ43" s="4"/>
      <c r="AS43" s="4"/>
      <c r="BA43" s="3"/>
      <c r="BS43" s="4"/>
      <c r="BX43" s="3"/>
      <c r="CE43" s="4"/>
      <c r="CF43" s="4"/>
    </row>
    <row r="44" spans="1:84">
      <c r="A44" s="22" t="s">
        <v>44</v>
      </c>
      <c r="B44" s="55">
        <v>27.675999999999998</v>
      </c>
      <c r="C44" s="55">
        <v>58.181600000000003</v>
      </c>
      <c r="D44" s="174">
        <v>-0.89187943692996718</v>
      </c>
      <c r="E44" s="175"/>
      <c r="F44" s="176">
        <f t="shared" si="1"/>
        <v>6.2307484963148685</v>
      </c>
      <c r="G44" s="85">
        <f>$B44*Cover!$C27*Cover!$D27</f>
        <v>2.5572623999999995</v>
      </c>
      <c r="H44" s="177">
        <f t="shared" si="2"/>
        <v>1.7048415999999997</v>
      </c>
      <c r="I44" s="177">
        <f t="shared" si="3"/>
        <v>0.93461227444723027</v>
      </c>
      <c r="J44" s="177">
        <f t="shared" si="4"/>
        <v>0.12461496992629738</v>
      </c>
      <c r="K44" s="178">
        <f t="shared" si="4"/>
        <v>0.9094172519413416</v>
      </c>
      <c r="L44" s="174"/>
      <c r="M44" s="179">
        <f t="shared" si="5"/>
        <v>1.6169338418475723</v>
      </c>
      <c r="N44" s="162">
        <f t="shared" si="6"/>
        <v>2.4915519354418536</v>
      </c>
      <c r="O44" s="174">
        <f t="shared" si="7"/>
        <v>1.6201345526842595E-3</v>
      </c>
      <c r="P44" s="162">
        <f t="shared" si="8"/>
        <v>1.1690676410291976</v>
      </c>
      <c r="Q44" s="163">
        <f t="shared" si="9"/>
        <v>1.71883941044723</v>
      </c>
      <c r="R44" s="163">
        <f t="shared" si="10"/>
        <v>0</v>
      </c>
      <c r="S44" s="162">
        <f t="shared" si="11"/>
        <v>0</v>
      </c>
      <c r="T44" s="174">
        <f t="shared" si="12"/>
        <v>0</v>
      </c>
      <c r="U44" s="163">
        <f t="shared" si="14"/>
        <v>0.12461496992629738</v>
      </c>
      <c r="V44" s="241">
        <f t="shared" si="13"/>
        <v>6.2307484963148685</v>
      </c>
      <c r="W44" s="242"/>
      <c r="X44" s="6"/>
      <c r="Y44" s="4"/>
      <c r="AI44" s="4"/>
      <c r="AJ44" s="4"/>
      <c r="AK44" s="4"/>
      <c r="AL44" s="4"/>
      <c r="AM44" s="4"/>
      <c r="AN44" s="4"/>
      <c r="AO44" s="4"/>
      <c r="AP44" s="4"/>
      <c r="AQ44" s="4"/>
      <c r="AS44" s="4"/>
      <c r="BA44" s="3"/>
      <c r="BS44" s="4"/>
      <c r="BX44" s="3"/>
      <c r="CE44" s="4"/>
      <c r="CF44" s="4"/>
    </row>
    <row r="45" spans="1:84">
      <c r="A45" s="22" t="s">
        <v>43</v>
      </c>
      <c r="B45" s="55">
        <v>7.5339999999999998</v>
      </c>
      <c r="C45" s="55">
        <v>1.9916</v>
      </c>
      <c r="D45" s="174">
        <v>2.0160179999999999</v>
      </c>
      <c r="E45" s="175"/>
      <c r="F45" s="176">
        <f t="shared" si="1"/>
        <v>9.2257582402552991</v>
      </c>
      <c r="G45" s="85">
        <f>$B45*Cover!$C28*Cover!$D28</f>
        <v>3.1868819999999998</v>
      </c>
      <c r="H45" s="177">
        <f t="shared" si="2"/>
        <v>3.1868819999999998</v>
      </c>
      <c r="I45" s="177">
        <f t="shared" si="3"/>
        <v>1.3838637360382948</v>
      </c>
      <c r="J45" s="177">
        <f t="shared" si="4"/>
        <v>0.18451516480510599</v>
      </c>
      <c r="K45" s="178">
        <f t="shared" si="4"/>
        <v>1.2836153394118988</v>
      </c>
      <c r="L45" s="174"/>
      <c r="M45" s="179">
        <f t="shared" si="5"/>
        <v>0.51703715548192752</v>
      </c>
      <c r="N45" s="162">
        <f t="shared" si="6"/>
        <v>0</v>
      </c>
      <c r="O45" s="174">
        <f t="shared" si="7"/>
        <v>0.197964</v>
      </c>
      <c r="P45" s="162">
        <f t="shared" si="8"/>
        <v>1.5080971839299711</v>
      </c>
      <c r="Q45" s="163">
        <f t="shared" si="9"/>
        <v>4.5707457360382948</v>
      </c>
      <c r="R45" s="163">
        <f t="shared" si="10"/>
        <v>0</v>
      </c>
      <c r="S45" s="162">
        <f t="shared" si="11"/>
        <v>0</v>
      </c>
      <c r="T45" s="174">
        <f t="shared" si="12"/>
        <v>0.231381</v>
      </c>
      <c r="U45" s="163">
        <f t="shared" si="14"/>
        <v>0.18451516480510599</v>
      </c>
      <c r="V45" s="241">
        <f t="shared" si="13"/>
        <v>9.2257582402552991</v>
      </c>
      <c r="W45" s="242"/>
      <c r="X45" s="6"/>
      <c r="Y45" s="4"/>
      <c r="AI45" s="4"/>
      <c r="AJ45" s="4"/>
      <c r="AK45" s="4"/>
      <c r="AL45" s="4"/>
      <c r="AM45" s="4"/>
      <c r="AN45" s="4"/>
      <c r="AO45" s="4"/>
      <c r="AP45" s="4"/>
      <c r="AQ45" s="4"/>
      <c r="AS45" s="4"/>
      <c r="BA45" s="3"/>
      <c r="BS45" s="4"/>
      <c r="BX45" s="3"/>
      <c r="CE45" s="4"/>
      <c r="CF45" s="4"/>
    </row>
    <row r="46" spans="1:84">
      <c r="A46" s="22" t="s">
        <v>42</v>
      </c>
      <c r="B46" s="55">
        <v>1.9079999999999999</v>
      </c>
      <c r="C46" s="55">
        <v>3.7622</v>
      </c>
      <c r="D46" s="174">
        <v>0.32375999999999999</v>
      </c>
      <c r="E46" s="175"/>
      <c r="F46" s="176">
        <f t="shared" si="1"/>
        <v>5.391937542739913</v>
      </c>
      <c r="G46" s="85">
        <f>$B46*Cover!$C29*Cover!$D29</f>
        <v>1.0875599999999999</v>
      </c>
      <c r="H46" s="177">
        <f t="shared" si="2"/>
        <v>2.7189000000000001</v>
      </c>
      <c r="I46" s="177">
        <f t="shared" si="3"/>
        <v>0.80879063141098695</v>
      </c>
      <c r="J46" s="177">
        <f t="shared" si="4"/>
        <v>0.10783875085479826</v>
      </c>
      <c r="K46" s="178">
        <f t="shared" si="4"/>
        <v>0.6688481604741281</v>
      </c>
      <c r="L46" s="174"/>
      <c r="M46" s="179">
        <f t="shared" si="5"/>
        <v>0.63490874999999969</v>
      </c>
      <c r="N46" s="162">
        <f t="shared" si="6"/>
        <v>0</v>
      </c>
      <c r="O46" s="174">
        <f t="shared" si="7"/>
        <v>0</v>
      </c>
      <c r="P46" s="162">
        <f t="shared" si="8"/>
        <v>0.79773941047412811</v>
      </c>
      <c r="Q46" s="163">
        <f t="shared" si="9"/>
        <v>3.5276906314109873</v>
      </c>
      <c r="R46" s="163">
        <f t="shared" si="10"/>
        <v>0</v>
      </c>
      <c r="S46" s="162">
        <f t="shared" si="11"/>
        <v>0</v>
      </c>
      <c r="T46" s="174">
        <f t="shared" si="12"/>
        <v>0</v>
      </c>
      <c r="U46" s="163">
        <f t="shared" si="14"/>
        <v>0.10783875085479826</v>
      </c>
      <c r="V46" s="241">
        <f t="shared" si="13"/>
        <v>5.391937542739913</v>
      </c>
      <c r="W46" s="242"/>
      <c r="X46" s="6"/>
      <c r="Y46" s="4"/>
      <c r="AI46" s="4"/>
      <c r="AJ46" s="4"/>
      <c r="AK46" s="4"/>
      <c r="AL46" s="4"/>
      <c r="AM46" s="4"/>
      <c r="AN46" s="4"/>
      <c r="AO46" s="4"/>
      <c r="AP46" s="4"/>
      <c r="AQ46" s="4"/>
      <c r="AS46" s="4"/>
      <c r="BA46" s="3"/>
      <c r="BS46" s="4"/>
      <c r="BX46" s="3"/>
      <c r="CE46" s="4"/>
      <c r="CF46" s="4"/>
    </row>
    <row r="47" spans="1:84">
      <c r="A47" s="22" t="s">
        <v>41</v>
      </c>
      <c r="B47" s="55">
        <v>21.007999999999999</v>
      </c>
      <c r="C47" s="55">
        <v>1.9814000000000001</v>
      </c>
      <c r="D47" s="174">
        <v>2.4565548571279376</v>
      </c>
      <c r="E47" s="175"/>
      <c r="F47" s="176">
        <f t="shared" si="1"/>
        <v>39.300897973438616</v>
      </c>
      <c r="G47" s="85">
        <f>$B47*Cover!$C30*Cover!$D30</f>
        <v>10.0502272</v>
      </c>
      <c r="H47" s="177">
        <f t="shared" si="2"/>
        <v>17.471523438034566</v>
      </c>
      <c r="I47" s="177">
        <f t="shared" si="3"/>
        <v>5.8951346960157922</v>
      </c>
      <c r="J47" s="177">
        <f t="shared" si="4"/>
        <v>0.78601795946877229</v>
      </c>
      <c r="K47" s="178">
        <f t="shared" si="4"/>
        <v>5.0979946799194868</v>
      </c>
      <c r="L47" s="174"/>
      <c r="M47" s="179">
        <f t="shared" si="5"/>
        <v>1.7688325362706339</v>
      </c>
      <c r="N47" s="162">
        <f>H47*N21</f>
        <v>0</v>
      </c>
      <c r="O47" s="174">
        <f>(G47-D47)*(J21)+(G47-D47)*(I21*T21)</f>
        <v>3.5052413319296658</v>
      </c>
      <c r="P47" s="162">
        <f t="shared" si="8"/>
        <v>6.1403001720558965</v>
      </c>
      <c r="Q47" s="163">
        <f t="shared" si="9"/>
        <v>23.366658134050358</v>
      </c>
      <c r="R47" s="163">
        <f t="shared" si="10"/>
        <v>0</v>
      </c>
      <c r="S47" s="162">
        <f t="shared" si="11"/>
        <v>1.0986118710791246</v>
      </c>
      <c r="T47" s="174">
        <f t="shared" si="12"/>
        <v>0.17868111145622795</v>
      </c>
      <c r="U47" s="163">
        <f t="shared" si="14"/>
        <v>0.78601795946877229</v>
      </c>
      <c r="V47" s="241">
        <f t="shared" si="13"/>
        <v>39.300897973438616</v>
      </c>
      <c r="W47" s="242"/>
      <c r="X47" s="6"/>
      <c r="Y47" s="4"/>
      <c r="AI47" s="4"/>
      <c r="AJ47" s="4"/>
      <c r="AK47" s="4"/>
      <c r="AL47" s="4"/>
      <c r="AM47" s="4"/>
      <c r="AN47" s="4"/>
      <c r="AO47" s="4"/>
      <c r="AP47" s="4"/>
      <c r="AQ47" s="4"/>
      <c r="AS47" s="4"/>
      <c r="BA47" s="3"/>
      <c r="BS47" s="4"/>
      <c r="BX47" s="3"/>
      <c r="CE47" s="4"/>
      <c r="CF47" s="4"/>
    </row>
    <row r="48" spans="1:84">
      <c r="A48" s="22" t="s">
        <v>40</v>
      </c>
      <c r="B48" s="55">
        <v>94.924000000000007</v>
      </c>
      <c r="C48" s="55">
        <v>2.9397000000000002</v>
      </c>
      <c r="D48" s="174">
        <v>20.843865362326909</v>
      </c>
      <c r="E48" s="175"/>
      <c r="F48" s="176">
        <f t="shared" si="1"/>
        <v>127.9194104648369</v>
      </c>
      <c r="G48" s="85">
        <f>$B48*Cover!$C31*Cover!$D31</f>
        <v>42.943617600000003</v>
      </c>
      <c r="H48" s="177">
        <f t="shared" si="2"/>
        <v>52.486643733333338</v>
      </c>
      <c r="I48" s="177">
        <f t="shared" si="3"/>
        <v>19.187911569725536</v>
      </c>
      <c r="J48" s="177">
        <f t="shared" si="4"/>
        <v>2.558388209296738</v>
      </c>
      <c r="K48" s="178">
        <f t="shared" si="4"/>
        <v>10.742849352481286</v>
      </c>
      <c r="L48" s="174"/>
      <c r="M48" s="179">
        <f t="shared" si="5"/>
        <v>4.607499913832525</v>
      </c>
      <c r="N48" s="162">
        <f t="shared" si="6"/>
        <v>13.228755973095685</v>
      </c>
      <c r="O48" s="174">
        <f t="shared" si="7"/>
        <v>1.0287571639970277</v>
      </c>
      <c r="P48" s="162">
        <f t="shared" si="8"/>
        <v>12.263539675701464</v>
      </c>
      <c r="Q48" s="163">
        <f t="shared" si="9"/>
        <v>71.674555303058867</v>
      </c>
      <c r="R48" s="163">
        <f t="shared" si="10"/>
        <v>0</v>
      </c>
      <c r="S48" s="162">
        <f t="shared" si="11"/>
        <v>0.63366649178656398</v>
      </c>
      <c r="T48" s="174">
        <f t="shared" si="12"/>
        <v>1.0803823717411116</v>
      </c>
      <c r="U48" s="163">
        <f t="shared" si="14"/>
        <v>2.558388209296738</v>
      </c>
      <c r="V48" s="241">
        <f t="shared" si="13"/>
        <v>127.9194104648369</v>
      </c>
      <c r="W48" s="242"/>
      <c r="X48" s="6"/>
      <c r="Y48" s="4"/>
      <c r="AI48" s="4"/>
      <c r="AJ48" s="4"/>
      <c r="AK48" s="4"/>
      <c r="AL48" s="4"/>
      <c r="AM48" s="4"/>
      <c r="AN48" s="4"/>
      <c r="AO48" s="4"/>
      <c r="AP48" s="4"/>
      <c r="AQ48" s="4"/>
      <c r="AS48" s="4"/>
      <c r="BA48" s="3"/>
      <c r="BS48" s="4"/>
      <c r="BX48" s="3"/>
      <c r="CE48" s="4"/>
      <c r="CF48" s="4"/>
    </row>
    <row r="49" spans="1:84">
      <c r="A49" s="22" t="s">
        <v>39</v>
      </c>
      <c r="B49" s="55">
        <v>39.624000000000002</v>
      </c>
      <c r="C49" s="55">
        <v>31.4284</v>
      </c>
      <c r="D49" s="174">
        <v>-0.28536560000000011</v>
      </c>
      <c r="E49" s="175"/>
      <c r="F49" s="176">
        <f t="shared" si="1"/>
        <v>4.4154973239115574</v>
      </c>
      <c r="G49" s="85">
        <f>$B49*Cover!$C32*Cover!$D32</f>
        <v>2.3695152000000004</v>
      </c>
      <c r="H49" s="177">
        <f t="shared" si="2"/>
        <v>0.59237879999999987</v>
      </c>
      <c r="I49" s="177">
        <f t="shared" si="3"/>
        <v>0.66232459858673354</v>
      </c>
      <c r="J49" s="177">
        <f t="shared" si="4"/>
        <v>8.8309946478231149E-2</v>
      </c>
      <c r="K49" s="178">
        <f t="shared" si="4"/>
        <v>0.70296877884659237</v>
      </c>
      <c r="L49" s="174"/>
      <c r="M49" s="179">
        <f t="shared" si="5"/>
        <v>1.2459056962710366</v>
      </c>
      <c r="N49" s="162">
        <f t="shared" si="6"/>
        <v>0</v>
      </c>
      <c r="O49" s="174">
        <f t="shared" si="7"/>
        <v>1.1661000000000001E-2</v>
      </c>
      <c r="P49" s="162">
        <f t="shared" si="8"/>
        <v>2.0993260825755566</v>
      </c>
      <c r="Q49" s="163">
        <f t="shared" si="9"/>
        <v>1.2547033985867335</v>
      </c>
      <c r="R49" s="163">
        <f t="shared" si="10"/>
        <v>0</v>
      </c>
      <c r="S49" s="162">
        <f t="shared" si="11"/>
        <v>0</v>
      </c>
      <c r="T49" s="174">
        <f t="shared" si="12"/>
        <v>9.5680000000000005E-4</v>
      </c>
      <c r="U49" s="163">
        <f t="shared" si="14"/>
        <v>8.8309946478231149E-2</v>
      </c>
      <c r="V49" s="241">
        <f t="shared" si="13"/>
        <v>4.4154973239115582</v>
      </c>
      <c r="W49" s="242"/>
      <c r="X49" s="6"/>
      <c r="Y49" s="4"/>
      <c r="AI49" s="4"/>
      <c r="AJ49" s="4"/>
      <c r="AK49" s="4"/>
      <c r="AL49" s="4"/>
      <c r="AM49" s="4"/>
      <c r="AN49" s="4"/>
      <c r="AO49" s="4"/>
      <c r="AP49" s="4"/>
      <c r="AQ49" s="4"/>
      <c r="AS49" s="4"/>
      <c r="BA49" s="3"/>
      <c r="BS49" s="4"/>
      <c r="BX49" s="3"/>
      <c r="CE49" s="4"/>
      <c r="CF49" s="4"/>
    </row>
    <row r="50" spans="1:84">
      <c r="A50" s="22" t="s">
        <v>38</v>
      </c>
      <c r="B50" s="55">
        <v>28.202000000000002</v>
      </c>
      <c r="C50" s="55">
        <v>22.884</v>
      </c>
      <c r="D50" s="174">
        <v>-1.3563720000000004</v>
      </c>
      <c r="E50" s="175"/>
      <c r="F50" s="176">
        <f t="shared" si="1"/>
        <v>11.954671586505585</v>
      </c>
      <c r="G50" s="85">
        <f>$B50*Cover!$C33*Cover!$D33</f>
        <v>2.4112710000000002</v>
      </c>
      <c r="H50" s="177">
        <f t="shared" si="2"/>
        <v>6.0281775000000009</v>
      </c>
      <c r="I50" s="177">
        <f t="shared" si="3"/>
        <v>1.7932007379758377</v>
      </c>
      <c r="J50" s="177">
        <f t="shared" si="4"/>
        <v>0.23909343173011169</v>
      </c>
      <c r="K50" s="178">
        <f t="shared" si="4"/>
        <v>1.4829289167996353</v>
      </c>
      <c r="L50" s="174"/>
      <c r="M50" s="179">
        <f t="shared" si="5"/>
        <v>1.8934205203751615</v>
      </c>
      <c r="N50" s="162">
        <f t="shared" si="6"/>
        <v>0</v>
      </c>
      <c r="O50" s="174">
        <f t="shared" si="7"/>
        <v>0</v>
      </c>
      <c r="P50" s="162">
        <f t="shared" si="8"/>
        <v>3.357151396424475</v>
      </c>
      <c r="Q50" s="163">
        <f t="shared" si="9"/>
        <v>7.8213782379758383</v>
      </c>
      <c r="R50" s="163">
        <f t="shared" si="10"/>
        <v>0</v>
      </c>
      <c r="S50" s="162">
        <f t="shared" si="11"/>
        <v>0</v>
      </c>
      <c r="T50" s="174">
        <f t="shared" si="12"/>
        <v>0</v>
      </c>
      <c r="U50" s="163">
        <f t="shared" si="14"/>
        <v>0.23909343173011169</v>
      </c>
      <c r="V50" s="241">
        <f t="shared" si="13"/>
        <v>11.954671586505587</v>
      </c>
      <c r="W50" s="242"/>
      <c r="X50" s="6"/>
      <c r="Y50" s="4"/>
      <c r="AI50" s="4"/>
      <c r="AJ50" s="4"/>
      <c r="AK50" s="4"/>
      <c r="AL50" s="4"/>
      <c r="AM50" s="4"/>
      <c r="AN50" s="4"/>
      <c r="AO50" s="4"/>
      <c r="AP50" s="4"/>
      <c r="AQ50" s="4"/>
      <c r="AS50" s="4"/>
      <c r="BA50" s="3"/>
      <c r="BS50" s="4"/>
      <c r="BX50" s="3"/>
      <c r="CE50" s="4"/>
      <c r="CF50" s="4"/>
    </row>
    <row r="51" spans="1:84">
      <c r="A51" s="22" t="s">
        <v>37</v>
      </c>
      <c r="B51" s="55">
        <v>2.6820200000000001</v>
      </c>
      <c r="C51" s="55">
        <v>0.87339999999999995</v>
      </c>
      <c r="D51" s="174">
        <v>0</v>
      </c>
      <c r="E51" s="175"/>
      <c r="F51" s="176">
        <f t="shared" si="1"/>
        <v>5.579552395632426</v>
      </c>
      <c r="G51" s="85">
        <f>$B51*Cover!$C34*Cover!$D34</f>
        <v>1.2310471800000002</v>
      </c>
      <c r="H51" s="177">
        <f t="shared" si="2"/>
        <v>2.8724434200000002</v>
      </c>
      <c r="I51" s="177">
        <f t="shared" si="3"/>
        <v>0.83693285934486383</v>
      </c>
      <c r="J51" s="177">
        <f t="shared" si="4"/>
        <v>0.11159104791264852</v>
      </c>
      <c r="K51" s="178">
        <f t="shared" si="4"/>
        <v>0.52753788837491244</v>
      </c>
      <c r="L51" s="174"/>
      <c r="M51" s="179">
        <f t="shared" si="5"/>
        <v>0</v>
      </c>
      <c r="N51" s="162">
        <f t="shared" si="6"/>
        <v>0</v>
      </c>
      <c r="O51" s="174">
        <f t="shared" si="7"/>
        <v>0</v>
      </c>
      <c r="P51" s="162">
        <f t="shared" si="8"/>
        <v>0.57677977557491245</v>
      </c>
      <c r="Q51" s="163">
        <f t="shared" si="9"/>
        <v>3.7093762793448639</v>
      </c>
      <c r="R51" s="163">
        <f t="shared" si="10"/>
        <v>1.0966223438376783</v>
      </c>
      <c r="S51" s="162">
        <f t="shared" si="11"/>
        <v>0</v>
      </c>
      <c r="T51" s="174">
        <f t="shared" si="12"/>
        <v>8.5182948962321814E-2</v>
      </c>
      <c r="U51" s="163">
        <f t="shared" si="14"/>
        <v>0.11159104791264852</v>
      </c>
      <c r="V51" s="241">
        <f t="shared" si="13"/>
        <v>5.5795523956324251</v>
      </c>
      <c r="W51" s="242"/>
      <c r="X51" s="6"/>
      <c r="Y51" s="4"/>
      <c r="AI51" s="4"/>
      <c r="AJ51" s="4"/>
      <c r="AK51" s="4"/>
      <c r="AL51" s="4"/>
      <c r="AM51" s="4"/>
      <c r="AN51" s="4"/>
      <c r="AO51" s="4"/>
      <c r="AP51" s="4"/>
      <c r="AQ51" s="4"/>
      <c r="AS51" s="4"/>
      <c r="BA51" s="3"/>
      <c r="BS51" s="4"/>
      <c r="BX51" s="3"/>
      <c r="CE51" s="4"/>
      <c r="CF51" s="4"/>
    </row>
    <row r="52" spans="1:84">
      <c r="A52" s="22" t="s">
        <v>36</v>
      </c>
      <c r="B52" s="55">
        <v>1041.2116055170002</v>
      </c>
      <c r="C52" s="131">
        <v>22.635034902543477</v>
      </c>
      <c r="D52" s="174">
        <v>0</v>
      </c>
      <c r="E52" s="175"/>
      <c r="F52" s="176">
        <f t="shared" si="1"/>
        <v>318.12853470726441</v>
      </c>
      <c r="G52" s="177">
        <f>$B52*Cover!$C35*Cover!$D35</f>
        <v>124.92364411675504</v>
      </c>
      <c r="H52" s="177">
        <f t="shared" si="2"/>
        <v>0</v>
      </c>
      <c r="I52" s="177">
        <f t="shared" si="3"/>
        <v>127.25141388290577</v>
      </c>
      <c r="J52" s="177">
        <f t="shared" si="4"/>
        <v>65.953476707603599</v>
      </c>
      <c r="K52" s="178">
        <f t="shared" si="4"/>
        <v>0</v>
      </c>
      <c r="L52" s="174"/>
      <c r="M52" s="179">
        <v>0</v>
      </c>
      <c r="N52" s="162">
        <f>G52</f>
        <v>124.92364411675504</v>
      </c>
      <c r="O52" s="174">
        <v>0</v>
      </c>
      <c r="P52" s="162">
        <v>0</v>
      </c>
      <c r="Q52" s="163">
        <f>I52</f>
        <v>127.25141388290577</v>
      </c>
      <c r="R52" s="163"/>
      <c r="S52" s="162"/>
      <c r="T52" s="174">
        <f t="shared" si="12"/>
        <v>0</v>
      </c>
      <c r="U52" s="163">
        <f t="shared" si="14"/>
        <v>65.953476707603599</v>
      </c>
      <c r="V52" s="241">
        <f>SUM(M52:U52)+D52</f>
        <v>318.12853470726441</v>
      </c>
      <c r="W52" s="242"/>
      <c r="X52" s="6"/>
      <c r="Y52" s="4"/>
      <c r="AI52" s="4"/>
      <c r="AJ52" s="4"/>
      <c r="AK52" s="4"/>
      <c r="AL52" s="4"/>
      <c r="AM52" s="4"/>
      <c r="AN52" s="4"/>
      <c r="AO52" s="4"/>
      <c r="AP52" s="4"/>
      <c r="AQ52" s="4"/>
      <c r="AS52" s="4"/>
      <c r="BA52" s="3"/>
      <c r="BS52" s="4"/>
      <c r="BX52" s="3"/>
      <c r="CE52" s="4"/>
      <c r="CF52" s="4"/>
    </row>
    <row r="53" spans="1:84">
      <c r="A53" s="22" t="s">
        <v>59</v>
      </c>
      <c r="B53" s="55">
        <v>10.946481000000029</v>
      </c>
      <c r="C53" s="131">
        <v>4.8568059695825676</v>
      </c>
      <c r="D53" s="174">
        <v>0</v>
      </c>
      <c r="E53" s="175"/>
      <c r="F53" s="176">
        <f t="shared" ref="F53" si="15">G53/B27</f>
        <v>3.9288961952127943</v>
      </c>
      <c r="G53" s="85">
        <f>$B53*Cover!$C36*Cover!$D36</f>
        <v>1.3133490728772879</v>
      </c>
      <c r="H53" s="177">
        <f t="shared" ref="H53" si="16">$F53*C27</f>
        <v>1.597508900109502</v>
      </c>
      <c r="I53" s="177">
        <f t="shared" ref="I53" si="17">$F53*D27</f>
        <v>0.58933442928191915</v>
      </c>
      <c r="J53" s="177">
        <f t="shared" ref="J53:K53" si="18">$F53*E27</f>
        <v>7.8577923904255886E-2</v>
      </c>
      <c r="K53" s="178">
        <f t="shared" si="18"/>
        <v>0.35012586903982917</v>
      </c>
      <c r="L53" s="174"/>
      <c r="M53" s="179">
        <f>(G53-D53)*(G27+I27*S27)*(1-W27)</f>
        <v>0.4987186156726815</v>
      </c>
      <c r="N53" s="162">
        <f>H53*N27+(G53-D53)*(I27*T27)</f>
        <v>0.16360755357166704</v>
      </c>
      <c r="O53" s="174">
        <f t="shared" ref="O53" si="19">(G53-D53)*(J27)</f>
        <v>0.25635049240708163</v>
      </c>
      <c r="P53" s="162">
        <v>0</v>
      </c>
      <c r="Q53" s="163">
        <f>H53*Q27+I53</f>
        <v>2.0191048948799235</v>
      </c>
      <c r="R53" s="163">
        <f>H53*O27+(G53-D53)*L27</f>
        <v>1.5975089001095021E-2</v>
      </c>
      <c r="S53" s="162">
        <f>H53*P27+(G53-D53)*I27*U27+(G53-D53)*M27</f>
        <v>4.792526700328506E-2</v>
      </c>
      <c r="T53" s="174">
        <f t="shared" ref="T53" si="20">(G53-D53)*H27</f>
        <v>9.0877871183311323E-2</v>
      </c>
      <c r="U53" s="163">
        <f t="shared" ref="U53" si="21">J53</f>
        <v>7.8577923904255886E-2</v>
      </c>
      <c r="V53" s="241">
        <f t="shared" si="13"/>
        <v>3.1711377076233007</v>
      </c>
      <c r="W53" s="242"/>
      <c r="X53" s="6"/>
      <c r="AI53" s="4"/>
      <c r="AJ53" s="4"/>
      <c r="AK53" s="4"/>
      <c r="AL53" s="4"/>
      <c r="AM53" s="4"/>
      <c r="AN53" s="4"/>
      <c r="AO53" s="4"/>
      <c r="AP53" s="4"/>
      <c r="AQ53" s="4"/>
      <c r="AS53" s="4"/>
      <c r="BA53" s="3"/>
      <c r="BS53" s="4"/>
      <c r="BX53" s="3"/>
      <c r="CE53" s="4"/>
      <c r="CF53" s="4"/>
    </row>
    <row r="54" spans="1:84">
      <c r="A54" s="10" t="s">
        <v>0</v>
      </c>
      <c r="B54" s="180">
        <f>SUM(B33:B51)</f>
        <v>741.6620200000001</v>
      </c>
      <c r="C54" s="169"/>
      <c r="D54" s="181">
        <f>SUM(D33:D52)</f>
        <v>64.437491876202671</v>
      </c>
      <c r="E54" s="179"/>
      <c r="F54" s="180">
        <f>SUM(F33:F53)</f>
        <v>1071.5187275820488</v>
      </c>
      <c r="G54" s="182">
        <f t="shared" ref="G54:J54" si="22">SUM(G33:G53)</f>
        <v>388.89002446963241</v>
      </c>
      <c r="H54" s="182">
        <f t="shared" si="22"/>
        <v>283.02526871115117</v>
      </c>
      <c r="I54" s="182">
        <f t="shared" si="22"/>
        <v>240.25994281412341</v>
      </c>
      <c r="J54" s="182">
        <f t="shared" si="22"/>
        <v>81.021280565099289</v>
      </c>
      <c r="K54" s="183">
        <f>SUM(K33:K51)</f>
        <v>77.972085153002709</v>
      </c>
      <c r="L54" s="174"/>
      <c r="M54" s="165">
        <f>SUM(M33:M53)</f>
        <v>32.007433664326179</v>
      </c>
      <c r="N54" s="181">
        <f t="shared" ref="N54:U54" si="23">SUM(N33:N53)</f>
        <v>153.17611950373103</v>
      </c>
      <c r="O54" s="181">
        <f t="shared" si="23"/>
        <v>71.468947237532404</v>
      </c>
      <c r="P54" s="181">
        <f t="shared" ref="P54" si="24">SUM(P33:P52)</f>
        <v>105.14579259576627</v>
      </c>
      <c r="Q54" s="181">
        <f t="shared" si="23"/>
        <v>503.43968352124199</v>
      </c>
      <c r="R54" s="181">
        <f t="shared" si="23"/>
        <v>3.0562571260355105</v>
      </c>
      <c r="S54" s="181">
        <f t="shared" si="23"/>
        <v>53.299809907696506</v>
      </c>
      <c r="T54" s="181">
        <f t="shared" si="23"/>
        <v>3.7082122328272868</v>
      </c>
      <c r="U54" s="181">
        <f t="shared" si="23"/>
        <v>81.021280565099289</v>
      </c>
      <c r="V54" s="280">
        <f>SUM(V33:W53)</f>
        <v>1070.7610282304593</v>
      </c>
      <c r="W54" s="281"/>
      <c r="AI54" s="4"/>
      <c r="AJ54" s="4"/>
      <c r="AK54" s="4"/>
      <c r="AL54" s="4"/>
      <c r="AM54" s="4"/>
      <c r="AN54" s="4"/>
      <c r="AO54" s="4"/>
      <c r="AP54" s="4"/>
      <c r="AQ54" s="4"/>
      <c r="AS54" s="4"/>
      <c r="BA54" s="3"/>
      <c r="BS54" s="4"/>
      <c r="BX54" s="3"/>
      <c r="CE54" s="4"/>
      <c r="CF54" s="4"/>
    </row>
    <row r="55" spans="1:84" ht="15.75">
      <c r="A55" s="134"/>
      <c r="D55" s="69" t="str">
        <f>D1</f>
        <v>North America</v>
      </c>
      <c r="E55" s="69"/>
      <c r="F55" s="69"/>
      <c r="G55" s="69" t="s">
        <v>127</v>
      </c>
      <c r="H55" s="69"/>
      <c r="I55" s="7"/>
      <c r="J55" s="7"/>
      <c r="AE55" s="4"/>
      <c r="AF55" s="4"/>
      <c r="AG55" s="4"/>
      <c r="AH55" s="4"/>
      <c r="AI55" s="4"/>
      <c r="AJ55" s="4"/>
      <c r="AK55" s="4"/>
      <c r="AL55" s="4"/>
      <c r="AM55" s="4"/>
      <c r="AO55" s="4"/>
      <c r="AW55" s="3"/>
      <c r="BO55" s="4"/>
      <c r="BT55" s="3"/>
      <c r="CA55" s="4"/>
      <c r="CB55" s="4"/>
    </row>
    <row r="56" spans="1:84" ht="6" customHeight="1">
      <c r="O56" s="3"/>
      <c r="BB56" s="3"/>
    </row>
    <row r="57" spans="1:84" s="8" customFormat="1" ht="24.75" customHeight="1">
      <c r="A57" s="46" t="s">
        <v>33</v>
      </c>
      <c r="B57" s="45"/>
      <c r="C57" s="44"/>
      <c r="D57" s="43"/>
      <c r="E57" s="291" t="s">
        <v>154</v>
      </c>
      <c r="F57" s="292"/>
      <c r="G57" s="293"/>
      <c r="H57" s="43"/>
      <c r="I57" s="42"/>
      <c r="J57" s="42"/>
      <c r="K57" s="158" t="s">
        <v>32</v>
      </c>
      <c r="L57" s="159"/>
      <c r="M57" s="160"/>
      <c r="N57" s="282" t="s">
        <v>31</v>
      </c>
      <c r="O57" s="283"/>
      <c r="P57" s="283"/>
      <c r="Q57" s="246" t="s">
        <v>30</v>
      </c>
      <c r="R57" s="247"/>
      <c r="S57" s="247"/>
      <c r="T57" s="247"/>
      <c r="U57" s="247"/>
      <c r="V57" s="247"/>
      <c r="W57" s="247"/>
      <c r="X57" s="248"/>
      <c r="Y57" s="42"/>
      <c r="Z57" s="42"/>
      <c r="AA57" s="42"/>
      <c r="BA57" s="41"/>
    </row>
    <row r="58" spans="1:84" ht="36" customHeight="1">
      <c r="A58" s="40"/>
      <c r="B58" s="39" t="s">
        <v>29</v>
      </c>
      <c r="C58" s="38" t="s">
        <v>28</v>
      </c>
      <c r="D58" s="37" t="s">
        <v>167</v>
      </c>
      <c r="E58" s="36" t="s">
        <v>26</v>
      </c>
      <c r="F58" s="35" t="s">
        <v>25</v>
      </c>
      <c r="G58" s="35" t="s">
        <v>24</v>
      </c>
      <c r="H58" s="37" t="s">
        <v>168</v>
      </c>
      <c r="K58" s="36" t="s">
        <v>3</v>
      </c>
      <c r="L58" s="35" t="s">
        <v>22</v>
      </c>
      <c r="M58" s="34" t="s">
        <v>15</v>
      </c>
      <c r="N58" s="33" t="s">
        <v>88</v>
      </c>
      <c r="O58" s="32" t="s">
        <v>19</v>
      </c>
      <c r="P58" s="31" t="s">
        <v>1</v>
      </c>
      <c r="Q58" s="33" t="s">
        <v>18</v>
      </c>
      <c r="R58" s="32" t="s">
        <v>80</v>
      </c>
      <c r="S58" s="32" t="s">
        <v>17</v>
      </c>
      <c r="T58" s="32" t="s">
        <v>88</v>
      </c>
      <c r="U58" s="32" t="s">
        <v>15</v>
      </c>
      <c r="V58" s="32" t="s">
        <v>14</v>
      </c>
      <c r="W58" s="32" t="s">
        <v>81</v>
      </c>
      <c r="X58" s="31" t="s">
        <v>0</v>
      </c>
      <c r="AP58" s="8"/>
      <c r="AQ58" s="8"/>
      <c r="AR58" s="8"/>
      <c r="AU58" s="8"/>
      <c r="AV58" s="8"/>
    </row>
    <row r="59" spans="1:84" ht="11.25" customHeight="1">
      <c r="A59" s="30" t="s">
        <v>13</v>
      </c>
      <c r="B59" s="30" t="s">
        <v>100</v>
      </c>
      <c r="C59" s="80" t="s">
        <v>100</v>
      </c>
      <c r="D59" s="29" t="s">
        <v>92</v>
      </c>
      <c r="E59" s="288" t="s">
        <v>10</v>
      </c>
      <c r="F59" s="289"/>
      <c r="G59" s="290"/>
      <c r="H59" s="28" t="s">
        <v>100</v>
      </c>
      <c r="I59" s="27"/>
      <c r="J59" s="27"/>
      <c r="K59" s="26" t="s">
        <v>10</v>
      </c>
      <c r="L59" s="25"/>
      <c r="M59" s="24"/>
      <c r="N59" s="26" t="s">
        <v>92</v>
      </c>
      <c r="O59" s="25" t="s">
        <v>123</v>
      </c>
      <c r="P59" s="24" t="s">
        <v>123</v>
      </c>
      <c r="Q59" s="243" t="s">
        <v>10</v>
      </c>
      <c r="R59" s="244"/>
      <c r="S59" s="244"/>
      <c r="T59" s="244"/>
      <c r="U59" s="244"/>
      <c r="V59" s="244"/>
      <c r="W59" s="244"/>
      <c r="X59" s="245"/>
      <c r="AP59" s="8"/>
      <c r="AR59" s="8"/>
    </row>
    <row r="60" spans="1:84" ht="11.25" customHeight="1">
      <c r="A60" s="12" t="s">
        <v>9</v>
      </c>
      <c r="B60" s="210" t="s">
        <v>198</v>
      </c>
      <c r="C60" s="209" t="s">
        <v>198</v>
      </c>
      <c r="D60" s="18"/>
      <c r="E60" s="304" t="s">
        <v>198</v>
      </c>
      <c r="F60" s="305"/>
      <c r="G60" s="306"/>
      <c r="H60" s="18"/>
      <c r="K60" s="140"/>
      <c r="L60" s="141"/>
      <c r="M60" s="142"/>
      <c r="N60" s="22"/>
      <c r="P60" s="23"/>
      <c r="Q60" s="258" t="s">
        <v>198</v>
      </c>
      <c r="R60" s="259"/>
      <c r="S60" s="259"/>
      <c r="T60" s="259"/>
      <c r="U60" s="259"/>
      <c r="V60" s="259"/>
      <c r="W60" s="259"/>
      <c r="X60" s="260"/>
      <c r="AP60" s="8"/>
      <c r="AR60" s="8"/>
    </row>
    <row r="61" spans="1:84" ht="15" customHeight="1">
      <c r="A61" s="58" t="s">
        <v>7</v>
      </c>
      <c r="B61" s="185">
        <v>1333</v>
      </c>
      <c r="C61" s="185">
        <v>911</v>
      </c>
      <c r="D61" s="186">
        <v>0.5</v>
      </c>
      <c r="E61" s="187">
        <v>1279.68</v>
      </c>
      <c r="F61" s="188">
        <v>842.4</v>
      </c>
      <c r="G61" s="189">
        <v>437.28</v>
      </c>
      <c r="H61" s="111">
        <v>0.28986276174306735</v>
      </c>
      <c r="I61" s="6"/>
      <c r="J61" s="6"/>
      <c r="K61" s="114">
        <v>1.6987022413998139E-2</v>
      </c>
      <c r="L61" s="115">
        <v>0.38856739629372428</v>
      </c>
      <c r="M61" s="116">
        <v>0.59444558129227754</v>
      </c>
      <c r="N61" s="122">
        <v>0</v>
      </c>
      <c r="O61" s="123">
        <v>1</v>
      </c>
      <c r="P61" s="124">
        <v>0</v>
      </c>
      <c r="Q61" s="161">
        <f>K61*G61*$G$79/$C$79</f>
        <v>5.3968118994743728</v>
      </c>
      <c r="R61" s="162">
        <f>K61*G61*(1-$G$79/$C$79)</f>
        <v>2.031273261718733</v>
      </c>
      <c r="S61" s="163">
        <f>O61*L61*G61</f>
        <v>169.91275105131973</v>
      </c>
      <c r="T61" s="163">
        <f>N61*L61*G61</f>
        <v>0</v>
      </c>
      <c r="U61" s="163">
        <f>M61*G61</f>
        <v>259.93916378748713</v>
      </c>
      <c r="V61" s="163">
        <f>F61</f>
        <v>842.4</v>
      </c>
      <c r="W61" s="163">
        <f>P61*L61*G61</f>
        <v>0</v>
      </c>
      <c r="X61" s="164">
        <f>SUM(Q61:W61)</f>
        <v>1279.6799999999998</v>
      </c>
      <c r="AM61" s="21"/>
      <c r="AN61" s="6"/>
      <c r="AP61" s="5"/>
      <c r="AQ61" s="5"/>
      <c r="AU61" s="5"/>
      <c r="AV61" s="7"/>
    </row>
    <row r="62" spans="1:84" ht="9.75" customHeight="1">
      <c r="A62" s="22" t="s">
        <v>6</v>
      </c>
      <c r="B62" s="271" t="s">
        <v>5</v>
      </c>
      <c r="C62" s="272"/>
      <c r="D62" s="272"/>
      <c r="E62" s="272"/>
      <c r="F62" s="273"/>
      <c r="G62" s="190">
        <f>N52</f>
        <v>124.92364411675504</v>
      </c>
      <c r="H62" s="112">
        <v>0.36836178283546706</v>
      </c>
      <c r="I62" s="6"/>
      <c r="J62" s="6"/>
      <c r="K62" s="114">
        <v>2.1587353352525113E-2</v>
      </c>
      <c r="L62" s="115">
        <v>0.48304132890391022</v>
      </c>
      <c r="M62" s="116">
        <v>0.49537131774356463</v>
      </c>
      <c r="N62" s="125">
        <v>0.01</v>
      </c>
      <c r="O62" s="126">
        <v>0.63481188462008331</v>
      </c>
      <c r="P62" s="127">
        <v>0.34518811537991667</v>
      </c>
      <c r="Q62" s="161">
        <f>K62*G62*$G$79/$C$79</f>
        <v>1.9593158512369986</v>
      </c>
      <c r="R62" s="162">
        <f>K62*G62*(1-$G$79/$C$79)</f>
        <v>0.73745499639648737</v>
      </c>
      <c r="S62" s="163">
        <f>O62*L62*G62</f>
        <v>38.306633247085259</v>
      </c>
      <c r="T62" s="163">
        <f>N62*L62*G62</f>
        <v>0.60343283065676501</v>
      </c>
      <c r="U62" s="163">
        <f>M62*G62</f>
        <v>61.883590203445053</v>
      </c>
      <c r="V62" s="163">
        <f>F62</f>
        <v>0</v>
      </c>
      <c r="W62" s="163">
        <f>P62*L62*G62</f>
        <v>20.829784157277714</v>
      </c>
      <c r="X62" s="164">
        <f>SUM(Q62:W62)</f>
        <v>124.32021128609827</v>
      </c>
      <c r="AM62" s="21"/>
      <c r="AN62" s="6"/>
      <c r="AP62" s="5"/>
      <c r="AQ62" s="5"/>
      <c r="AU62" s="5"/>
      <c r="AV62" s="7"/>
    </row>
    <row r="63" spans="1:84">
      <c r="A63" s="20" t="s">
        <v>2</v>
      </c>
      <c r="B63" s="274"/>
      <c r="C63" s="275"/>
      <c r="D63" s="275"/>
      <c r="E63" s="275"/>
      <c r="F63" s="276"/>
      <c r="G63" s="191">
        <f>O54</f>
        <v>71.468947237532404</v>
      </c>
      <c r="H63" s="19">
        <v>1</v>
      </c>
      <c r="I63" s="6"/>
      <c r="J63" s="6"/>
      <c r="K63" s="114">
        <v>5.8603672689268499E-2</v>
      </c>
      <c r="L63" s="115">
        <v>0.4460250095671669</v>
      </c>
      <c r="M63" s="119">
        <v>0.49537131774356463</v>
      </c>
      <c r="N63" s="125">
        <v>0.01</v>
      </c>
      <c r="O63" s="126">
        <v>0.63481188462008331</v>
      </c>
      <c r="P63" s="127">
        <v>0.34518811537991667</v>
      </c>
      <c r="Q63" s="161">
        <f>K63*G63*$G$79/$C$79</f>
        <v>3.0430047212640563</v>
      </c>
      <c r="R63" s="162">
        <f>K63*G63*(1-$G$79/$C$79)</f>
        <v>1.1453380700908928</v>
      </c>
      <c r="S63" s="163">
        <f>O63*L63*G63</f>
        <v>20.235859008584583</v>
      </c>
      <c r="T63" s="163">
        <f>N63*L63*G63</f>
        <v>0.31876937875375738</v>
      </c>
      <c r="U63" s="163">
        <f>M63*G63</f>
        <v>35.403666570801718</v>
      </c>
      <c r="V63" s="163">
        <f>F63</f>
        <v>0</v>
      </c>
      <c r="W63" s="163">
        <f>P63*L63*G63</f>
        <v>11.003540109283637</v>
      </c>
      <c r="X63" s="164">
        <f>SUM(Q63:W63)</f>
        <v>71.150177858778648</v>
      </c>
      <c r="AO63" s="7"/>
    </row>
    <row r="64" spans="1:84">
      <c r="A64" s="18" t="s">
        <v>4</v>
      </c>
      <c r="B64" s="277"/>
      <c r="C64" s="278"/>
      <c r="D64" s="278"/>
      <c r="E64" s="278"/>
      <c r="F64" s="279"/>
      <c r="G64" s="192">
        <f>N54-N52</f>
        <v>28.252475386975988</v>
      </c>
      <c r="H64" s="113">
        <v>0.28986276174306735</v>
      </c>
      <c r="I64" s="6"/>
      <c r="J64" s="6"/>
      <c r="K64" s="114">
        <v>2.1587353352525113E-2</v>
      </c>
      <c r="L64" s="115">
        <v>0.48304132890391022</v>
      </c>
      <c r="M64" s="116">
        <v>0.49537131774356463</v>
      </c>
      <c r="N64" s="128">
        <v>0.01</v>
      </c>
      <c r="O64" s="129">
        <v>0.63481188462008331</v>
      </c>
      <c r="P64" s="130">
        <v>0.34518811537991667</v>
      </c>
      <c r="Q64" s="161">
        <f>K64*G64*$G$79/$C$79</f>
        <v>0.44311485831016367</v>
      </c>
      <c r="R64" s="162">
        <f>K64*G64*(1-$G$79/$C$79)</f>
        <v>0.16678131095200577</v>
      </c>
      <c r="S64" s="163">
        <f>O64*L64*G64</f>
        <v>8.6633496855063132</v>
      </c>
      <c r="T64" s="163">
        <f>N64*L64*G64</f>
        <v>0.13647113255749896</v>
      </c>
      <c r="U64" s="163">
        <f>M64*G64</f>
        <v>13.995465961963921</v>
      </c>
      <c r="V64" s="163">
        <f>F64</f>
        <v>0</v>
      </c>
      <c r="W64" s="163">
        <f>P64*L64*G64</f>
        <v>4.7108213051285857</v>
      </c>
      <c r="X64" s="164">
        <f>SUM(Q64:W64)</f>
        <v>28.116004254418488</v>
      </c>
      <c r="AO64" s="7"/>
    </row>
    <row r="65" spans="1:41" ht="15" customHeight="1">
      <c r="A65" s="10" t="s">
        <v>0</v>
      </c>
      <c r="B65" s="165"/>
      <c r="C65" s="193"/>
      <c r="D65" s="194"/>
      <c r="E65" s="195"/>
      <c r="F65" s="196"/>
      <c r="G65" s="197">
        <f>SUM(G61:G64)</f>
        <v>661.92506674126332</v>
      </c>
      <c r="H65" s="17"/>
      <c r="I65" s="6"/>
      <c r="J65" s="6"/>
      <c r="K65" s="10"/>
      <c r="L65" s="16"/>
      <c r="M65" s="15"/>
      <c r="N65" s="12"/>
      <c r="O65" s="9"/>
      <c r="P65" s="14"/>
      <c r="Q65" s="165">
        <f t="shared" ref="Q65:W65" si="25">SUM(Q61:Q64)</f>
        <v>10.842247330285591</v>
      </c>
      <c r="R65" s="166">
        <f>SUM(R61:R64)</f>
        <v>4.0808476391581188</v>
      </c>
      <c r="S65" s="167">
        <f t="shared" si="25"/>
        <v>237.11859299249588</v>
      </c>
      <c r="T65" s="167">
        <f t="shared" si="25"/>
        <v>1.0586733419680214</v>
      </c>
      <c r="U65" s="167">
        <f t="shared" si="25"/>
        <v>371.22188652369783</v>
      </c>
      <c r="V65" s="167">
        <f t="shared" si="25"/>
        <v>842.4</v>
      </c>
      <c r="W65" s="167">
        <f t="shared" si="25"/>
        <v>36.544145571689938</v>
      </c>
      <c r="X65" s="168">
        <f>SUM(X61:X64)</f>
        <v>1503.2663933992953</v>
      </c>
      <c r="AO65" s="7"/>
    </row>
    <row r="69" spans="1:41" ht="9" customHeight="1">
      <c r="A69" s="72" t="s">
        <v>165</v>
      </c>
      <c r="B69" s="73"/>
      <c r="C69" s="73"/>
      <c r="D69" s="16"/>
      <c r="E69" s="16"/>
      <c r="F69" s="16"/>
      <c r="G69" s="15"/>
      <c r="K69" s="269" t="s">
        <v>156</v>
      </c>
      <c r="L69" s="284" t="s">
        <v>204</v>
      </c>
      <c r="M69" s="285"/>
    </row>
    <row r="70" spans="1:41" ht="36">
      <c r="A70" s="50"/>
      <c r="B70" s="37" t="s">
        <v>35</v>
      </c>
      <c r="C70" s="37" t="s">
        <v>34</v>
      </c>
      <c r="D70" s="37" t="s">
        <v>78</v>
      </c>
      <c r="E70" s="37" t="s">
        <v>79</v>
      </c>
      <c r="F70" s="13" t="s">
        <v>194</v>
      </c>
      <c r="G70" s="13" t="s">
        <v>18</v>
      </c>
      <c r="K70" s="270"/>
      <c r="L70" s="286"/>
      <c r="M70" s="287"/>
    </row>
    <row r="71" spans="1:41">
      <c r="A71" s="30" t="s">
        <v>13</v>
      </c>
      <c r="B71" s="49" t="s">
        <v>121</v>
      </c>
      <c r="C71" s="49" t="s">
        <v>10</v>
      </c>
      <c r="D71" s="92" t="s">
        <v>96</v>
      </c>
      <c r="E71" s="92" t="s">
        <v>96</v>
      </c>
      <c r="F71" s="49" t="s">
        <v>121</v>
      </c>
      <c r="G71" s="49"/>
      <c r="K71" s="29" t="s">
        <v>157</v>
      </c>
      <c r="L71" s="294" t="s">
        <v>159</v>
      </c>
      <c r="M71" s="295"/>
    </row>
    <row r="72" spans="1:41">
      <c r="A72" s="12" t="s">
        <v>9</v>
      </c>
      <c r="B72" s="208" t="s">
        <v>198</v>
      </c>
      <c r="C72" s="208" t="s">
        <v>198</v>
      </c>
      <c r="D72" s="48"/>
      <c r="E72" s="48"/>
      <c r="F72" s="208" t="s">
        <v>198</v>
      </c>
      <c r="G72" s="208" t="s">
        <v>198</v>
      </c>
      <c r="K72" s="96" t="s">
        <v>158</v>
      </c>
      <c r="L72" s="294" t="s">
        <v>198</v>
      </c>
      <c r="M72" s="295"/>
      <c r="S72" s="27"/>
    </row>
    <row r="73" spans="1:41">
      <c r="A73" s="22" t="s">
        <v>82</v>
      </c>
      <c r="B73" s="175">
        <v>12.385197</v>
      </c>
      <c r="C73" s="55">
        <v>2.2739783765465402</v>
      </c>
      <c r="D73" s="118">
        <v>8.7999999999999995E-2</v>
      </c>
      <c r="E73" s="119">
        <v>0.15</v>
      </c>
      <c r="F73" s="156">
        <v>0.35616048984170512</v>
      </c>
      <c r="G73" s="156">
        <f>(C73-F73)*(1-E73-D73)</f>
        <v>1.4613772296690846</v>
      </c>
      <c r="K73" s="94">
        <v>1.4740417087616038</v>
      </c>
      <c r="L73" s="302">
        <v>0.42270107464168327</v>
      </c>
      <c r="M73" s="303"/>
      <c r="S73" s="27"/>
    </row>
    <row r="74" spans="1:41">
      <c r="A74" s="22" t="s">
        <v>83</v>
      </c>
      <c r="B74" s="175">
        <v>13.143058999999999</v>
      </c>
      <c r="C74" s="55">
        <v>2.4131252791276059</v>
      </c>
      <c r="D74" s="118">
        <v>8.7999999999999995E-2</v>
      </c>
      <c r="E74" s="119">
        <v>0.15</v>
      </c>
      <c r="F74" s="156">
        <v>-2.7796258257509657E-2</v>
      </c>
      <c r="G74" s="156">
        <f t="shared" ref="G74:G78" si="26">(C74-F74)*(1-E74-D74)</f>
        <v>1.859982211487458</v>
      </c>
      <c r="K74" s="95">
        <v>1.4740417087616038</v>
      </c>
      <c r="L74" s="296">
        <v>0.4663347339595344</v>
      </c>
      <c r="M74" s="297"/>
      <c r="S74" s="27"/>
    </row>
    <row r="75" spans="1:41">
      <c r="A75" s="22" t="s">
        <v>84</v>
      </c>
      <c r="B75" s="175">
        <v>5.7715259999999997</v>
      </c>
      <c r="C75" s="55">
        <v>1.2447015731534061</v>
      </c>
      <c r="D75" s="118">
        <v>8.7999999999999995E-2</v>
      </c>
      <c r="E75" s="119">
        <v>0.15</v>
      </c>
      <c r="F75" s="156">
        <v>2.6158995388258759E-2</v>
      </c>
      <c r="G75" s="156">
        <f t="shared" si="26"/>
        <v>0.9285294442570422</v>
      </c>
      <c r="K75" s="95">
        <v>1.4740417087616038</v>
      </c>
      <c r="L75" s="296">
        <v>0.6407339944549284</v>
      </c>
      <c r="M75" s="297"/>
    </row>
    <row r="76" spans="1:41">
      <c r="A76" s="22" t="s">
        <v>85</v>
      </c>
      <c r="B76" s="175">
        <v>93.078000000000003</v>
      </c>
      <c r="C76" s="55">
        <v>6.6274883663581132</v>
      </c>
      <c r="D76" s="118">
        <v>5.2000000000000005E-2</v>
      </c>
      <c r="E76" s="119">
        <v>0.155</v>
      </c>
      <c r="F76" s="156">
        <v>5.6633347052224857E-2</v>
      </c>
      <c r="G76" s="156">
        <f t="shared" si="26"/>
        <v>5.2106880303095693</v>
      </c>
      <c r="K76" s="95">
        <v>1.4271784206444893</v>
      </c>
      <c r="L76" s="296">
        <v>7.0307740184131866</v>
      </c>
      <c r="M76" s="297"/>
      <c r="S76" s="4"/>
    </row>
    <row r="77" spans="1:41">
      <c r="A77" s="22" t="s">
        <v>86</v>
      </c>
      <c r="B77" s="175">
        <v>20.163867</v>
      </c>
      <c r="C77" s="55">
        <v>3.7021774902377698</v>
      </c>
      <c r="D77" s="118">
        <v>8.7999999999999995E-2</v>
      </c>
      <c r="E77" s="119">
        <v>0.15</v>
      </c>
      <c r="F77" s="156">
        <v>0.62976944160538451</v>
      </c>
      <c r="G77" s="156">
        <f t="shared" si="26"/>
        <v>2.3411749330578777</v>
      </c>
      <c r="K77" s="95">
        <v>1.4740417087616038</v>
      </c>
      <c r="L77" s="296">
        <v>1.5791284233407503</v>
      </c>
      <c r="M77" s="297"/>
      <c r="S77" s="4"/>
    </row>
    <row r="78" spans="1:41">
      <c r="A78" s="12" t="s">
        <v>87</v>
      </c>
      <c r="B78" s="175">
        <v>9.7095000000000001E-2</v>
      </c>
      <c r="C78" s="55">
        <v>1.7827082643157497E-2</v>
      </c>
      <c r="D78" s="120">
        <v>8.7999999999999995E-2</v>
      </c>
      <c r="E78" s="121">
        <v>0.15</v>
      </c>
      <c r="F78" s="156">
        <v>-1.6074944534463415E-2</v>
      </c>
      <c r="G78" s="156">
        <f t="shared" si="26"/>
        <v>2.5833344709347134E-2</v>
      </c>
      <c r="K78" s="17">
        <v>1.4740417087616038</v>
      </c>
      <c r="L78" s="298">
        <v>4.03016668739044E-2</v>
      </c>
      <c r="M78" s="299"/>
      <c r="S78" s="4"/>
    </row>
    <row r="79" spans="1:41">
      <c r="A79" s="10" t="s">
        <v>0</v>
      </c>
      <c r="B79" s="173">
        <f>SUM(B73:B78)</f>
        <v>144.638744</v>
      </c>
      <c r="C79" s="173">
        <f>SUM(C73:C78)</f>
        <v>16.279298168066596</v>
      </c>
      <c r="D79" s="10"/>
      <c r="E79" s="15"/>
      <c r="F79" s="157">
        <f>SUM(F73:F78)</f>
        <v>1.0248510710956003</v>
      </c>
      <c r="G79" s="157">
        <f>SUM(G73:G78)</f>
        <v>11.827585193490378</v>
      </c>
      <c r="K79" s="12"/>
      <c r="L79" s="298">
        <f>SUM(L73:L78)</f>
        <v>10.179973911683987</v>
      </c>
      <c r="M79" s="299"/>
    </row>
    <row r="81" spans="1:2" ht="11.25" customHeight="1">
      <c r="A81" s="2" t="s">
        <v>188</v>
      </c>
    </row>
    <row r="82" spans="1:2" ht="9.75" customHeight="1"/>
    <row r="83" spans="1:2">
      <c r="A83" s="1" t="s">
        <v>90</v>
      </c>
      <c r="B83" s="83" t="s">
        <v>139</v>
      </c>
    </row>
    <row r="84" spans="1:2">
      <c r="A84" s="1" t="s">
        <v>91</v>
      </c>
      <c r="B84" s="83" t="s">
        <v>135</v>
      </c>
    </row>
    <row r="85" spans="1:2">
      <c r="A85" s="1" t="s">
        <v>93</v>
      </c>
      <c r="B85" s="83" t="s">
        <v>134</v>
      </c>
    </row>
    <row r="86" spans="1:2">
      <c r="A86" s="1" t="s">
        <v>94</v>
      </c>
      <c r="B86" s="83" t="s">
        <v>137</v>
      </c>
    </row>
    <row r="87" spans="1:2">
      <c r="A87" s="1" t="s">
        <v>95</v>
      </c>
      <c r="B87" s="84" t="s">
        <v>99</v>
      </c>
    </row>
    <row r="88" spans="1:2">
      <c r="A88" s="1" t="s">
        <v>96</v>
      </c>
      <c r="B88" s="84" t="s">
        <v>138</v>
      </c>
    </row>
    <row r="89" spans="1:2">
      <c r="A89" s="1" t="s">
        <v>98</v>
      </c>
      <c r="B89" s="84" t="s">
        <v>97</v>
      </c>
    </row>
    <row r="90" spans="1:2">
      <c r="A90" s="1" t="s">
        <v>100</v>
      </c>
      <c r="B90" s="84" t="s">
        <v>170</v>
      </c>
    </row>
    <row r="91" spans="1:2">
      <c r="A91" s="1" t="s">
        <v>101</v>
      </c>
      <c r="B91" s="84" t="s">
        <v>136</v>
      </c>
    </row>
    <row r="92" spans="1:2">
      <c r="A92" s="1" t="s">
        <v>104</v>
      </c>
      <c r="B92" s="84" t="s">
        <v>102</v>
      </c>
    </row>
    <row r="93" spans="1:2">
      <c r="A93" s="1" t="s">
        <v>121</v>
      </c>
      <c r="B93" s="84" t="s">
        <v>105</v>
      </c>
    </row>
    <row r="94" spans="1:2">
      <c r="A94" s="1" t="s">
        <v>123</v>
      </c>
      <c r="B94" s="84" t="s">
        <v>120</v>
      </c>
    </row>
    <row r="95" spans="1:2">
      <c r="A95" s="1" t="s">
        <v>157</v>
      </c>
      <c r="B95" s="84" t="s">
        <v>160</v>
      </c>
    </row>
    <row r="96" spans="1:2">
      <c r="A96" s="1" t="s">
        <v>159</v>
      </c>
      <c r="B96" s="1" t="s">
        <v>161</v>
      </c>
    </row>
  </sheetData>
  <mergeCells count="48">
    <mergeCell ref="L75:M75"/>
    <mergeCell ref="L76:M76"/>
    <mergeCell ref="L77:M77"/>
    <mergeCell ref="L78:M78"/>
    <mergeCell ref="L79:M79"/>
    <mergeCell ref="L69:M70"/>
    <mergeCell ref="L71:M71"/>
    <mergeCell ref="L72:M72"/>
    <mergeCell ref="L73:M73"/>
    <mergeCell ref="L74:M74"/>
    <mergeCell ref="E59:G59"/>
    <mergeCell ref="E57:G57"/>
    <mergeCell ref="V45:W45"/>
    <mergeCell ref="V46:W46"/>
    <mergeCell ref="V47:W47"/>
    <mergeCell ref="V50:W50"/>
    <mergeCell ref="V51:W51"/>
    <mergeCell ref="V52:W52"/>
    <mergeCell ref="V54:W54"/>
    <mergeCell ref="V48:W48"/>
    <mergeCell ref="V49:W49"/>
    <mergeCell ref="V53:W53"/>
    <mergeCell ref="V36:W36"/>
    <mergeCell ref="V37:W37"/>
    <mergeCell ref="V38:W38"/>
    <mergeCell ref="V39:W39"/>
    <mergeCell ref="B29:D29"/>
    <mergeCell ref="V30:W30"/>
    <mergeCell ref="V33:W33"/>
    <mergeCell ref="V34:W34"/>
    <mergeCell ref="M31:W31"/>
    <mergeCell ref="M32:W32"/>
    <mergeCell ref="V43:W43"/>
    <mergeCell ref="V44:W44"/>
    <mergeCell ref="E60:G60"/>
    <mergeCell ref="X29:X30"/>
    <mergeCell ref="K69:K70"/>
    <mergeCell ref="F32:J32"/>
    <mergeCell ref="F31:J31"/>
    <mergeCell ref="N57:P57"/>
    <mergeCell ref="Q57:X57"/>
    <mergeCell ref="B62:F64"/>
    <mergeCell ref="V40:W40"/>
    <mergeCell ref="V41:W41"/>
    <mergeCell ref="V42:W42"/>
    <mergeCell ref="Q59:X59"/>
    <mergeCell ref="Q60:X60"/>
    <mergeCell ref="V35:W35"/>
  </mergeCells>
  <pageMargins left="0.32291666666666669" right="0.17708333333333334" top="0.47916666666666669" bottom="0.59027777777777779" header="0.3" footer="0.3"/>
  <pageSetup paperSize="9" orientation="landscape" r:id="rId1"/>
  <headerFooter differentOddEven="1"/>
  <drawing r:id="rId2"/>
</worksheet>
</file>

<file path=xl/worksheets/sheet8.xml><?xml version="1.0" encoding="utf-8"?>
<worksheet xmlns="http://schemas.openxmlformats.org/spreadsheetml/2006/main" xmlns:r="http://schemas.openxmlformats.org/officeDocument/2006/relationships">
  <dimension ref="A1:CF96"/>
  <sheetViews>
    <sheetView view="pageLayout" topLeftCell="A61" zoomScaleNormal="100" zoomScaleSheetLayoutView="100" workbookViewId="0">
      <selection activeCell="F87" sqref="F87"/>
    </sheetView>
  </sheetViews>
  <sheetFormatPr defaultRowHeight="9"/>
  <cols>
    <col min="1" max="1" width="10.28515625" style="1" customWidth="1"/>
    <col min="2" max="2" width="7" style="1" customWidth="1"/>
    <col min="3" max="3" width="6.28515625" style="1" customWidth="1"/>
    <col min="4" max="4" width="5.5703125" style="1" customWidth="1"/>
    <col min="5" max="5" width="6" style="1" customWidth="1"/>
    <col min="6" max="6" width="6.42578125" style="1" customWidth="1"/>
    <col min="7" max="7" width="6.28515625" style="1" customWidth="1"/>
    <col min="8" max="8" width="5.42578125" style="1" customWidth="1"/>
    <col min="9" max="11" width="5.28515625" style="1" customWidth="1"/>
    <col min="12" max="12" width="4.28515625" style="1" customWidth="1"/>
    <col min="13" max="15" width="5.85546875" style="1" customWidth="1"/>
    <col min="16" max="16" width="6" style="1" customWidth="1"/>
    <col min="17" max="19" width="5.85546875" style="1" customWidth="1"/>
    <col min="20" max="20" width="5.28515625" style="1" customWidth="1"/>
    <col min="21" max="21" width="5.85546875" style="1" customWidth="1"/>
    <col min="22" max="23" width="5.140625" style="1" customWidth="1"/>
    <col min="24" max="25" width="5.28515625" style="1" customWidth="1"/>
    <col min="26" max="28" width="3.7109375" style="1" customWidth="1"/>
    <col min="29" max="29" width="3" style="1" customWidth="1"/>
    <col min="30" max="31" width="3.7109375" style="1" customWidth="1"/>
    <col min="32" max="32" width="6" style="1" customWidth="1"/>
    <col min="33" max="33" width="6.42578125" style="1" customWidth="1"/>
    <col min="34" max="34" width="4.140625" style="1" customWidth="1"/>
    <col min="35" max="35" width="4.28515625" style="1" customWidth="1"/>
    <col min="36" max="37" width="3.7109375" style="1" customWidth="1"/>
    <col min="38" max="38" width="5.5703125" style="1" customWidth="1"/>
    <col min="39" max="39" width="7.42578125" style="1" customWidth="1"/>
    <col min="40" max="40" width="8.7109375" style="1" customWidth="1"/>
    <col min="41" max="41" width="6.5703125" style="1" customWidth="1"/>
    <col min="42" max="43" width="9.140625" style="1"/>
    <col min="44" max="44" width="15.85546875" style="1" customWidth="1"/>
    <col min="45" max="45" width="8.5703125" style="1" customWidth="1"/>
    <col min="46" max="48" width="5.7109375" style="1" customWidth="1"/>
    <col min="49" max="49" width="5.140625" style="1" customWidth="1"/>
    <col min="50" max="50" width="10" style="1" customWidth="1"/>
    <col min="51" max="52" width="9.140625" style="1"/>
    <col min="53" max="54" width="5.140625" style="1" customWidth="1"/>
    <col min="55" max="55" width="4.140625" style="1" customWidth="1"/>
    <col min="56" max="56" width="9.140625" style="1" customWidth="1"/>
    <col min="57" max="59" width="7.42578125" style="1" customWidth="1"/>
    <col min="60" max="60" width="9.140625" style="1"/>
    <col min="61" max="61" width="7.140625" style="1" customWidth="1"/>
    <col min="62" max="62" width="5.7109375" style="1" customWidth="1"/>
    <col min="63" max="63" width="3.42578125" style="1" customWidth="1"/>
    <col min="64" max="64" width="9.140625" style="1"/>
    <col min="65" max="65" width="10.28515625" style="1" customWidth="1"/>
    <col min="66" max="66" width="10.5703125" style="1" bestFit="1" customWidth="1"/>
    <col min="67" max="70" width="9.140625" style="1"/>
    <col min="71" max="71" width="3.85546875" style="1" customWidth="1"/>
    <col min="72" max="72" width="9.140625" style="1"/>
    <col min="73" max="73" width="10.5703125" style="1" bestFit="1" customWidth="1"/>
    <col min="74" max="83" width="9.140625" style="1"/>
    <col min="84" max="85" width="3.28515625" style="1" customWidth="1"/>
    <col min="86" max="16384" width="9.140625" style="1"/>
  </cols>
  <sheetData>
    <row r="1" spans="1:77" ht="15.75" customHeight="1">
      <c r="A1" s="134"/>
      <c r="D1" s="69" t="s">
        <v>77</v>
      </c>
      <c r="G1" s="69" t="s">
        <v>178</v>
      </c>
      <c r="P1" s="108" t="s">
        <v>172</v>
      </c>
      <c r="Q1" s="108"/>
      <c r="R1" s="108"/>
      <c r="S1" s="108"/>
      <c r="T1" s="108" t="s">
        <v>201</v>
      </c>
      <c r="AR1" s="68"/>
    </row>
    <row r="2" spans="1:77" ht="3" customHeight="1">
      <c r="A2" s="69"/>
      <c r="AR2" s="68"/>
    </row>
    <row r="3" spans="1:77" s="64" customFormat="1" ht="14.25" customHeight="1">
      <c r="A3" s="89" t="s">
        <v>74</v>
      </c>
      <c r="B3" s="66" t="s">
        <v>73</v>
      </c>
      <c r="C3" s="66"/>
      <c r="D3" s="66"/>
      <c r="E3" s="66"/>
      <c r="F3" s="66"/>
      <c r="G3" s="67" t="s">
        <v>71</v>
      </c>
      <c r="H3" s="66"/>
      <c r="I3" s="66"/>
      <c r="J3" s="66"/>
      <c r="K3" s="66"/>
      <c r="L3" s="66"/>
      <c r="M3" s="65"/>
      <c r="N3" s="67" t="s">
        <v>70</v>
      </c>
      <c r="O3" s="66"/>
      <c r="P3" s="66"/>
      <c r="Q3" s="66"/>
      <c r="R3" s="65"/>
      <c r="S3" s="71" t="s">
        <v>69</v>
      </c>
      <c r="T3" s="66"/>
      <c r="U3" s="66"/>
      <c r="V3" s="65"/>
      <c r="W3" s="65" t="s">
        <v>3</v>
      </c>
    </row>
    <row r="4" spans="1:77" ht="21.75" customHeight="1">
      <c r="A4" s="90"/>
      <c r="B4" s="35" t="s">
        <v>63</v>
      </c>
      <c r="C4" s="35" t="s">
        <v>66</v>
      </c>
      <c r="D4" s="35" t="s">
        <v>148</v>
      </c>
      <c r="E4" s="35" t="s">
        <v>61</v>
      </c>
      <c r="F4" s="35" t="s">
        <v>65</v>
      </c>
      <c r="G4" s="36" t="s">
        <v>3</v>
      </c>
      <c r="H4" s="35" t="s">
        <v>60</v>
      </c>
      <c r="I4" s="35" t="s">
        <v>166</v>
      </c>
      <c r="J4" s="35" t="s">
        <v>2</v>
      </c>
      <c r="K4" s="35" t="s">
        <v>58</v>
      </c>
      <c r="L4" s="35" t="s">
        <v>59</v>
      </c>
      <c r="M4" s="62" t="s">
        <v>20</v>
      </c>
      <c r="N4" s="35" t="s">
        <v>2</v>
      </c>
      <c r="O4" s="35" t="s">
        <v>16</v>
      </c>
      <c r="P4" s="35" t="s">
        <v>21</v>
      </c>
      <c r="Q4" s="35" t="s">
        <v>19</v>
      </c>
      <c r="R4" s="34" t="s">
        <v>113</v>
      </c>
      <c r="S4" s="36" t="s">
        <v>3</v>
      </c>
      <c r="T4" s="35" t="s">
        <v>2</v>
      </c>
      <c r="U4" s="35" t="s">
        <v>21</v>
      </c>
      <c r="V4" s="34" t="s">
        <v>58</v>
      </c>
      <c r="W4" s="34" t="s">
        <v>1</v>
      </c>
      <c r="AG4" s="8"/>
      <c r="AK4" s="8"/>
      <c r="AL4" s="8"/>
      <c r="AM4" s="8"/>
      <c r="AN4" s="8"/>
      <c r="AO4" s="8"/>
      <c r="AP4" s="8"/>
      <c r="AQ4" s="8"/>
      <c r="AR4" s="8"/>
      <c r="AS4" s="8"/>
      <c r="AT4" s="8"/>
      <c r="AV4" s="8"/>
      <c r="AW4" s="8"/>
      <c r="AX4" s="8"/>
      <c r="AY4" s="8"/>
      <c r="BD4" s="8"/>
      <c r="BE4" s="8"/>
      <c r="BF4" s="8"/>
      <c r="BG4" s="8"/>
      <c r="BH4" s="8"/>
      <c r="BI4" s="8"/>
      <c r="BJ4" s="8"/>
      <c r="BM4" s="8"/>
      <c r="BN4" s="8"/>
      <c r="BO4" s="8"/>
      <c r="BP4" s="8"/>
      <c r="BQ4" s="8"/>
      <c r="BS4" s="8"/>
      <c r="BT4" s="8"/>
      <c r="BU4" s="8"/>
      <c r="BV4" s="8"/>
    </row>
    <row r="5" spans="1:77">
      <c r="A5" s="91" t="s">
        <v>107</v>
      </c>
      <c r="B5" s="76" t="s">
        <v>173</v>
      </c>
      <c r="C5" s="76" t="s">
        <v>128</v>
      </c>
      <c r="D5" s="76" t="s">
        <v>147</v>
      </c>
      <c r="E5" s="76" t="s">
        <v>129</v>
      </c>
      <c r="F5" s="76" t="s">
        <v>130</v>
      </c>
      <c r="G5" s="77" t="s">
        <v>131</v>
      </c>
      <c r="H5" s="76" t="s">
        <v>132</v>
      </c>
      <c r="I5" s="76" t="s">
        <v>149</v>
      </c>
      <c r="J5" s="76" t="s">
        <v>150</v>
      </c>
      <c r="K5" s="76" t="s">
        <v>196</v>
      </c>
      <c r="L5" s="76" t="s">
        <v>115</v>
      </c>
      <c r="M5" s="78" t="s">
        <v>133</v>
      </c>
      <c r="N5" s="76" t="s">
        <v>116</v>
      </c>
      <c r="O5" s="76" t="s">
        <v>117</v>
      </c>
      <c r="P5" s="76" t="s">
        <v>118</v>
      </c>
      <c r="Q5" s="76" t="s">
        <v>119</v>
      </c>
      <c r="R5" s="79" t="s">
        <v>114</v>
      </c>
      <c r="S5" s="77" t="s">
        <v>108</v>
      </c>
      <c r="T5" s="76" t="s">
        <v>109</v>
      </c>
      <c r="U5" s="76" t="s">
        <v>110</v>
      </c>
      <c r="V5" s="79" t="s">
        <v>111</v>
      </c>
      <c r="W5" s="79" t="s">
        <v>112</v>
      </c>
    </row>
    <row r="6" spans="1:77" ht="9" customHeight="1">
      <c r="A6" s="18" t="s">
        <v>13</v>
      </c>
      <c r="B6" s="9" t="s">
        <v>122</v>
      </c>
      <c r="C6" s="9" t="s">
        <v>90</v>
      </c>
      <c r="D6" s="9"/>
      <c r="E6" s="9" t="s">
        <v>92</v>
      </c>
      <c r="F6" s="9" t="s">
        <v>94</v>
      </c>
      <c r="G6" s="12" t="s">
        <v>95</v>
      </c>
      <c r="H6" s="9" t="s">
        <v>95</v>
      </c>
      <c r="I6" s="9" t="s">
        <v>95</v>
      </c>
      <c r="J6" s="9" t="s">
        <v>95</v>
      </c>
      <c r="K6" s="9" t="s">
        <v>124</v>
      </c>
      <c r="L6" s="9" t="s">
        <v>95</v>
      </c>
      <c r="M6" s="14" t="s">
        <v>98</v>
      </c>
      <c r="N6" s="9" t="s">
        <v>100</v>
      </c>
      <c r="O6" s="59" t="s">
        <v>101</v>
      </c>
      <c r="P6" s="9" t="s">
        <v>101</v>
      </c>
      <c r="Q6" s="9" t="s">
        <v>103</v>
      </c>
      <c r="R6" s="14" t="s">
        <v>104</v>
      </c>
      <c r="S6" s="12" t="s">
        <v>125</v>
      </c>
      <c r="T6" s="9" t="s">
        <v>125</v>
      </c>
      <c r="U6" s="9" t="s">
        <v>11</v>
      </c>
      <c r="V6" s="14" t="s">
        <v>124</v>
      </c>
      <c r="W6" s="14" t="s">
        <v>96</v>
      </c>
    </row>
    <row r="7" spans="1:77" ht="9" customHeight="1">
      <c r="A7" s="58" t="s">
        <v>55</v>
      </c>
      <c r="B7" s="102">
        <v>0.27257930517559875</v>
      </c>
      <c r="C7" s="100">
        <v>0.39157854980489015</v>
      </c>
      <c r="D7" s="99">
        <v>0.15</v>
      </c>
      <c r="E7" s="98">
        <v>0.05</v>
      </c>
      <c r="F7" s="100">
        <v>0.135842145019511</v>
      </c>
      <c r="G7" s="81">
        <v>6.7590629683134229E-2</v>
      </c>
      <c r="H7" s="51">
        <v>0.11143935663876579</v>
      </c>
      <c r="I7" s="51">
        <v>0.42974729908758613</v>
      </c>
      <c r="J7" s="51">
        <v>0.35122271459051368</v>
      </c>
      <c r="K7" s="100">
        <v>0.04</v>
      </c>
      <c r="L7" s="100">
        <v>0</v>
      </c>
      <c r="M7" s="104">
        <v>0</v>
      </c>
      <c r="N7" s="100">
        <v>3.4999999999999996E-2</v>
      </c>
      <c r="O7" s="107">
        <v>0.01</v>
      </c>
      <c r="P7" s="107">
        <v>0.03</v>
      </c>
      <c r="Q7" s="107">
        <v>0.89500000000000002</v>
      </c>
      <c r="R7" s="132">
        <v>0.03</v>
      </c>
      <c r="S7" s="81">
        <v>0.73</v>
      </c>
      <c r="T7" s="51">
        <v>0.13770000000000002</v>
      </c>
      <c r="U7" s="100">
        <v>0</v>
      </c>
      <c r="V7" s="104">
        <v>0.1323</v>
      </c>
      <c r="W7" s="106">
        <v>0.28999999999999998</v>
      </c>
      <c r="Y7" s="144"/>
      <c r="AG7" s="56"/>
      <c r="AH7" s="4"/>
      <c r="AL7" s="56"/>
      <c r="AM7" s="56"/>
      <c r="AN7" s="56"/>
      <c r="AS7" s="4"/>
      <c r="AV7" s="5"/>
      <c r="AW7" s="5"/>
      <c r="AX7" s="5"/>
      <c r="AY7" s="5"/>
      <c r="BA7" s="5"/>
      <c r="BB7" s="5"/>
      <c r="BD7" s="4"/>
      <c r="BE7" s="4"/>
      <c r="BF7" s="4"/>
      <c r="BG7" s="4"/>
      <c r="BH7" s="4"/>
      <c r="BI7" s="4"/>
      <c r="BJ7" s="4"/>
      <c r="BL7" s="5"/>
      <c r="BM7" s="3"/>
      <c r="BN7" s="3"/>
      <c r="BO7" s="3"/>
      <c r="BP7" s="3"/>
      <c r="BQ7" s="3"/>
      <c r="BS7" s="4"/>
      <c r="BT7" s="4"/>
      <c r="BU7" s="4"/>
      <c r="BV7" s="4"/>
      <c r="BX7" s="5"/>
      <c r="BY7" s="5"/>
    </row>
    <row r="8" spans="1:77">
      <c r="A8" s="20" t="s">
        <v>54</v>
      </c>
      <c r="B8" s="102">
        <v>0.20184183285774476</v>
      </c>
      <c r="C8" s="100">
        <v>0.33669713759785919</v>
      </c>
      <c r="D8" s="99">
        <v>0.15</v>
      </c>
      <c r="E8" s="98">
        <v>0.05</v>
      </c>
      <c r="F8" s="100">
        <v>0.26146102954439604</v>
      </c>
      <c r="G8" s="81">
        <v>0.95314990341853467</v>
      </c>
      <c r="H8" s="51">
        <v>4.4247787610619468E-3</v>
      </c>
      <c r="I8" s="51">
        <v>2.425317820403396E-3</v>
      </c>
      <c r="J8" s="51">
        <v>0</v>
      </c>
      <c r="K8" s="100">
        <v>0.04</v>
      </c>
      <c r="L8" s="100">
        <v>0</v>
      </c>
      <c r="M8" s="104">
        <v>0</v>
      </c>
      <c r="N8" s="100">
        <v>0</v>
      </c>
      <c r="O8" s="107">
        <v>0.01</v>
      </c>
      <c r="P8" s="107">
        <v>0.03</v>
      </c>
      <c r="Q8" s="107">
        <v>0.76</v>
      </c>
      <c r="R8" s="132">
        <v>0.2</v>
      </c>
      <c r="S8" s="81">
        <v>0.69</v>
      </c>
      <c r="T8" s="51">
        <v>0.12400000000000003</v>
      </c>
      <c r="U8" s="100">
        <v>0</v>
      </c>
      <c r="V8" s="104">
        <v>0.18600000000000003</v>
      </c>
      <c r="W8" s="106">
        <v>0.28999999999999998</v>
      </c>
      <c r="Y8" s="144"/>
      <c r="AG8" s="54"/>
      <c r="AH8" s="4"/>
      <c r="AL8" s="54"/>
      <c r="AM8" s="54"/>
      <c r="AN8" s="54"/>
      <c r="AS8" s="4"/>
      <c r="AV8" s="5"/>
      <c r="AW8" s="5"/>
      <c r="AX8" s="5"/>
      <c r="AY8" s="5"/>
      <c r="BA8" s="5"/>
      <c r="BB8" s="5"/>
      <c r="BD8" s="4"/>
      <c r="BE8" s="4"/>
      <c r="BF8" s="4"/>
      <c r="BG8" s="4"/>
      <c r="BH8" s="4"/>
      <c r="BI8" s="4"/>
      <c r="BJ8" s="4"/>
      <c r="BL8" s="5"/>
      <c r="BM8" s="3"/>
      <c r="BN8" s="3"/>
      <c r="BO8" s="3"/>
      <c r="BP8" s="3"/>
      <c r="BQ8" s="3"/>
      <c r="BS8" s="4"/>
      <c r="BT8" s="4"/>
      <c r="BU8" s="4"/>
      <c r="BV8" s="4"/>
      <c r="BX8" s="5"/>
      <c r="BY8" s="5"/>
    </row>
    <row r="9" spans="1:77">
      <c r="A9" s="22" t="s">
        <v>53</v>
      </c>
      <c r="B9" s="102">
        <v>0.28441863187131572</v>
      </c>
      <c r="C9" s="100">
        <v>0.3934960089326201</v>
      </c>
      <c r="D9" s="99">
        <v>0.15</v>
      </c>
      <c r="E9" s="98">
        <v>0.05</v>
      </c>
      <c r="F9" s="100">
        <v>0.1220853591960642</v>
      </c>
      <c r="G9" s="81">
        <v>2.7989033057638515E-4</v>
      </c>
      <c r="H9" s="51">
        <v>4.4621888210427431E-2</v>
      </c>
      <c r="I9" s="51">
        <v>0.2997858682415232</v>
      </c>
      <c r="J9" s="51">
        <v>0.61531235321747302</v>
      </c>
      <c r="K9" s="100">
        <v>0.04</v>
      </c>
      <c r="L9" s="100">
        <v>0</v>
      </c>
      <c r="M9" s="104">
        <v>0</v>
      </c>
      <c r="N9" s="100">
        <v>3.4999999999999996E-2</v>
      </c>
      <c r="O9" s="107">
        <v>0.01</v>
      </c>
      <c r="P9" s="107">
        <v>0.03</v>
      </c>
      <c r="Q9" s="107">
        <v>0.92500000000000004</v>
      </c>
      <c r="R9" s="107">
        <v>0</v>
      </c>
      <c r="S9" s="81">
        <v>0.5</v>
      </c>
      <c r="T9" s="51">
        <v>0.45</v>
      </c>
      <c r="U9" s="100">
        <v>0</v>
      </c>
      <c r="V9" s="104">
        <v>4.9999999999999989E-2</v>
      </c>
      <c r="W9" s="106">
        <v>0.28999999999999998</v>
      </c>
      <c r="Y9" s="144"/>
      <c r="AG9" s="56"/>
      <c r="AH9" s="4"/>
      <c r="AL9" s="56"/>
      <c r="AM9" s="56"/>
      <c r="AN9" s="56"/>
      <c r="AS9" s="4"/>
      <c r="AV9" s="5"/>
      <c r="AW9" s="5"/>
      <c r="AX9" s="5"/>
      <c r="AY9" s="5"/>
      <c r="BA9" s="5"/>
      <c r="BB9" s="5"/>
      <c r="BD9" s="4"/>
      <c r="BE9" s="4"/>
      <c r="BF9" s="4"/>
      <c r="BG9" s="4"/>
      <c r="BH9" s="4"/>
      <c r="BI9" s="4"/>
      <c r="BJ9" s="4"/>
      <c r="BL9" s="5"/>
      <c r="BM9" s="3"/>
      <c r="BN9" s="3"/>
      <c r="BO9" s="3"/>
      <c r="BP9" s="3"/>
      <c r="BQ9" s="3"/>
      <c r="BS9" s="4"/>
      <c r="BT9" s="4"/>
      <c r="BU9" s="4"/>
      <c r="BV9" s="4"/>
      <c r="BX9" s="5"/>
      <c r="BY9" s="5"/>
    </row>
    <row r="10" spans="1:77">
      <c r="A10" s="22" t="s">
        <v>52</v>
      </c>
      <c r="B10" s="102">
        <v>0.31943472642456211</v>
      </c>
      <c r="C10" s="100">
        <v>0.31561047861631397</v>
      </c>
      <c r="D10" s="99">
        <v>0.15</v>
      </c>
      <c r="E10" s="98">
        <v>0.05</v>
      </c>
      <c r="F10" s="100">
        <v>0.16495479495912388</v>
      </c>
      <c r="G10" s="81">
        <v>3.5955603958504744E-2</v>
      </c>
      <c r="H10" s="51">
        <v>1.5082956259426848E-3</v>
      </c>
      <c r="I10" s="51">
        <v>0.21665374747437605</v>
      </c>
      <c r="J10" s="51">
        <v>0.70588235294117652</v>
      </c>
      <c r="K10" s="100">
        <v>0.04</v>
      </c>
      <c r="L10" s="100">
        <v>0</v>
      </c>
      <c r="M10" s="104">
        <v>0</v>
      </c>
      <c r="N10" s="100">
        <v>4.5000000000000005E-2</v>
      </c>
      <c r="O10" s="107">
        <v>0.01</v>
      </c>
      <c r="P10" s="107">
        <v>0.03</v>
      </c>
      <c r="Q10" s="107">
        <v>0.91500000000000004</v>
      </c>
      <c r="R10" s="107">
        <v>0</v>
      </c>
      <c r="S10" s="81">
        <v>0.69</v>
      </c>
      <c r="T10" s="51">
        <v>0.15500000000000003</v>
      </c>
      <c r="U10" s="100">
        <v>6.2000000000000013E-2</v>
      </c>
      <c r="V10" s="104">
        <v>9.3000000000000027E-2</v>
      </c>
      <c r="W10" s="106">
        <v>0.28999999999999998</v>
      </c>
      <c r="Y10" s="144"/>
      <c r="AG10" s="54"/>
      <c r="AH10" s="4"/>
      <c r="AL10" s="54"/>
      <c r="AM10" s="54"/>
      <c r="AN10" s="54"/>
      <c r="AS10" s="4"/>
      <c r="AV10" s="5"/>
      <c r="AW10" s="5"/>
      <c r="AX10" s="5"/>
      <c r="AY10" s="5"/>
      <c r="BA10" s="5"/>
      <c r="BB10" s="5"/>
      <c r="BC10" s="5"/>
      <c r="BD10" s="4"/>
      <c r="BE10" s="4"/>
      <c r="BF10" s="4"/>
      <c r="BG10" s="4"/>
      <c r="BH10" s="4"/>
      <c r="BI10" s="4"/>
      <c r="BJ10" s="4"/>
      <c r="BL10" s="5"/>
      <c r="BM10" s="3"/>
      <c r="BN10" s="3"/>
      <c r="BO10" s="3"/>
      <c r="BP10" s="3"/>
      <c r="BQ10" s="3"/>
      <c r="BS10" s="4"/>
      <c r="BT10" s="4"/>
      <c r="BU10" s="4"/>
      <c r="BV10" s="4"/>
      <c r="BX10" s="5"/>
      <c r="BY10" s="5"/>
    </row>
    <row r="11" spans="1:77">
      <c r="A11" s="22" t="s">
        <v>51</v>
      </c>
      <c r="B11" s="102">
        <v>0.24050842494749208</v>
      </c>
      <c r="C11" s="100">
        <v>0.4047927401723253</v>
      </c>
      <c r="D11" s="99">
        <v>0.15</v>
      </c>
      <c r="E11" s="98">
        <v>0.05</v>
      </c>
      <c r="F11" s="100">
        <v>0.1546988348801826</v>
      </c>
      <c r="G11" s="81">
        <v>0.10543095458758109</v>
      </c>
      <c r="H11" s="51">
        <v>0.23076923076923078</v>
      </c>
      <c r="I11" s="51">
        <v>0.62379981464318812</v>
      </c>
      <c r="J11" s="51">
        <v>0</v>
      </c>
      <c r="K11" s="100">
        <v>0.04</v>
      </c>
      <c r="L11" s="100">
        <v>0</v>
      </c>
      <c r="M11" s="104">
        <v>0</v>
      </c>
      <c r="N11" s="100">
        <v>3.4999999999999996E-2</v>
      </c>
      <c r="O11" s="107">
        <v>0.01</v>
      </c>
      <c r="P11" s="107">
        <v>0.03</v>
      </c>
      <c r="Q11" s="107">
        <v>0.92500000000000004</v>
      </c>
      <c r="R11" s="107">
        <v>0</v>
      </c>
      <c r="S11" s="81">
        <v>0.69</v>
      </c>
      <c r="T11" s="51">
        <v>0.13020000000000001</v>
      </c>
      <c r="U11" s="100">
        <v>0</v>
      </c>
      <c r="V11" s="104">
        <v>0.17980000000000004</v>
      </c>
      <c r="W11" s="106">
        <v>0.28999999999999998</v>
      </c>
      <c r="Y11" s="144"/>
      <c r="AG11" s="54"/>
      <c r="AH11" s="4"/>
      <c r="AL11" s="54"/>
      <c r="AM11" s="54"/>
      <c r="AN11" s="54"/>
      <c r="AS11" s="4"/>
      <c r="AV11" s="5"/>
      <c r="AW11" s="5"/>
      <c r="AX11" s="5"/>
      <c r="AY11" s="5"/>
      <c r="BA11" s="5"/>
      <c r="BB11" s="5"/>
      <c r="BD11" s="4"/>
      <c r="BE11" s="4"/>
      <c r="BF11" s="4"/>
      <c r="BG11" s="4"/>
      <c r="BH11" s="4"/>
      <c r="BI11" s="4"/>
      <c r="BJ11" s="4"/>
      <c r="BL11" s="5"/>
      <c r="BM11" s="3"/>
      <c r="BN11" s="3"/>
      <c r="BO11" s="3"/>
      <c r="BP11" s="3"/>
      <c r="BQ11" s="3"/>
      <c r="BS11" s="4"/>
      <c r="BT11" s="4"/>
      <c r="BU11" s="4"/>
      <c r="BV11" s="4"/>
      <c r="BX11" s="5"/>
      <c r="BY11" s="5"/>
    </row>
    <row r="12" spans="1:77">
      <c r="A12" s="22" t="s">
        <v>50</v>
      </c>
      <c r="B12" s="102">
        <v>0.27148841402830065</v>
      </c>
      <c r="C12" s="100">
        <v>0.36978710279288057</v>
      </c>
      <c r="D12" s="99">
        <v>0.15</v>
      </c>
      <c r="E12" s="98">
        <v>0.05</v>
      </c>
      <c r="F12" s="100">
        <v>0.15872448317881874</v>
      </c>
      <c r="G12" s="81">
        <v>7.027027027027022E-3</v>
      </c>
      <c r="H12" s="51">
        <v>4.0104620749782043E-2</v>
      </c>
      <c r="I12" s="51">
        <v>7.027027027027022E-3</v>
      </c>
      <c r="J12" s="51">
        <v>0.90584132519616389</v>
      </c>
      <c r="K12" s="100">
        <v>0.04</v>
      </c>
      <c r="L12" s="100">
        <v>0</v>
      </c>
      <c r="M12" s="104">
        <v>0</v>
      </c>
      <c r="N12" s="100">
        <v>3.4999999999999996E-2</v>
      </c>
      <c r="O12" s="107">
        <v>0.01</v>
      </c>
      <c r="P12" s="107">
        <v>0.03</v>
      </c>
      <c r="Q12" s="107">
        <v>0.92500000000000004</v>
      </c>
      <c r="R12" s="107">
        <v>0</v>
      </c>
      <c r="S12" s="81">
        <v>0.69</v>
      </c>
      <c r="T12" s="51">
        <v>0.13020000000000001</v>
      </c>
      <c r="U12" s="100">
        <v>0</v>
      </c>
      <c r="V12" s="104">
        <v>0.17980000000000004</v>
      </c>
      <c r="W12" s="106">
        <v>0.28999999999999998</v>
      </c>
      <c r="Y12" s="144"/>
      <c r="AG12" s="54"/>
      <c r="AH12" s="4"/>
      <c r="AL12" s="54"/>
      <c r="AM12" s="54"/>
      <c r="AN12" s="54"/>
      <c r="AS12" s="4"/>
      <c r="AV12" s="5"/>
      <c r="AW12" s="5"/>
      <c r="AX12" s="5"/>
      <c r="AY12" s="5"/>
      <c r="BA12" s="5"/>
      <c r="BB12" s="5"/>
      <c r="BD12" s="4"/>
      <c r="BE12" s="4"/>
      <c r="BF12" s="4"/>
      <c r="BG12" s="4"/>
      <c r="BH12" s="4"/>
      <c r="BI12" s="4"/>
      <c r="BJ12" s="4"/>
      <c r="BL12" s="5"/>
      <c r="BM12" s="3"/>
      <c r="BN12" s="3"/>
      <c r="BO12" s="3"/>
      <c r="BP12" s="3"/>
      <c r="BQ12" s="3"/>
      <c r="BS12" s="4"/>
      <c r="BT12" s="4"/>
      <c r="BU12" s="4"/>
      <c r="BV12" s="4"/>
      <c r="BX12" s="5"/>
      <c r="BY12" s="5"/>
    </row>
    <row r="13" spans="1:77">
      <c r="A13" s="22" t="s">
        <v>49</v>
      </c>
      <c r="B13" s="102">
        <v>0.24563919276129198</v>
      </c>
      <c r="C13" s="100">
        <v>0.3989952624166192</v>
      </c>
      <c r="D13" s="99">
        <v>0.15</v>
      </c>
      <c r="E13" s="98">
        <v>0.05</v>
      </c>
      <c r="F13" s="100">
        <v>0.15536554482208878</v>
      </c>
      <c r="G13" s="81">
        <v>0</v>
      </c>
      <c r="H13" s="51">
        <v>0</v>
      </c>
      <c r="I13" s="51">
        <v>0</v>
      </c>
      <c r="J13" s="51">
        <v>0.967741935483871</v>
      </c>
      <c r="K13" s="100">
        <v>0.04</v>
      </c>
      <c r="L13" s="100">
        <v>0</v>
      </c>
      <c r="M13" s="104">
        <v>0</v>
      </c>
      <c r="N13" s="100">
        <v>3.4999999999999996E-2</v>
      </c>
      <c r="O13" s="107">
        <v>0.01</v>
      </c>
      <c r="P13" s="107">
        <v>0.03</v>
      </c>
      <c r="Q13" s="107">
        <v>0.92500000000000004</v>
      </c>
      <c r="R13" s="107">
        <v>0</v>
      </c>
      <c r="S13" s="81">
        <v>0.69</v>
      </c>
      <c r="T13" s="51">
        <v>0.13020000000000001</v>
      </c>
      <c r="U13" s="100">
        <v>0</v>
      </c>
      <c r="V13" s="104">
        <v>0.17980000000000004</v>
      </c>
      <c r="W13" s="106">
        <v>0.28999999999999998</v>
      </c>
      <c r="Y13" s="144"/>
      <c r="AG13" s="56"/>
      <c r="AH13" s="4"/>
      <c r="AL13" s="56"/>
      <c r="AM13" s="56"/>
      <c r="AN13" s="56"/>
      <c r="AS13" s="4"/>
      <c r="AV13" s="5"/>
      <c r="AW13" s="5"/>
      <c r="AX13" s="5"/>
      <c r="AY13" s="5"/>
      <c r="BA13" s="5"/>
      <c r="BB13" s="5"/>
      <c r="BD13" s="4"/>
      <c r="BE13" s="4"/>
      <c r="BF13" s="4"/>
      <c r="BG13" s="4"/>
      <c r="BH13" s="4"/>
      <c r="BI13" s="4"/>
      <c r="BJ13" s="4"/>
      <c r="BL13" s="5"/>
      <c r="BM13" s="3"/>
      <c r="BN13" s="3"/>
      <c r="BO13" s="3"/>
      <c r="BP13" s="3"/>
      <c r="BQ13" s="3"/>
      <c r="BS13" s="4"/>
      <c r="BT13" s="4"/>
      <c r="BU13" s="4"/>
      <c r="BV13" s="4"/>
      <c r="BX13" s="5"/>
      <c r="BY13" s="5"/>
    </row>
    <row r="14" spans="1:77">
      <c r="A14" s="22" t="s">
        <v>48</v>
      </c>
      <c r="B14" s="102">
        <v>0.29673257517193047</v>
      </c>
      <c r="C14" s="100">
        <v>0.34126262692437231</v>
      </c>
      <c r="D14" s="99">
        <v>0.15</v>
      </c>
      <c r="E14" s="98">
        <v>0.05</v>
      </c>
      <c r="F14" s="100">
        <v>0.16200479790369718</v>
      </c>
      <c r="G14" s="81">
        <v>0</v>
      </c>
      <c r="H14" s="51">
        <v>2.6335590669676447E-3</v>
      </c>
      <c r="I14" s="51">
        <v>0</v>
      </c>
      <c r="J14" s="51">
        <v>0.95667419112114371</v>
      </c>
      <c r="K14" s="100">
        <v>0.04</v>
      </c>
      <c r="L14" s="100">
        <v>0</v>
      </c>
      <c r="M14" s="104">
        <v>0</v>
      </c>
      <c r="N14" s="100">
        <v>3.4999999999999996E-2</v>
      </c>
      <c r="O14" s="107">
        <v>0.01</v>
      </c>
      <c r="P14" s="107">
        <v>0.03</v>
      </c>
      <c r="Q14" s="107">
        <v>0.92500000000000004</v>
      </c>
      <c r="R14" s="107">
        <v>0</v>
      </c>
      <c r="S14" s="81">
        <v>0.69</v>
      </c>
      <c r="T14" s="51">
        <v>0.13020000000000001</v>
      </c>
      <c r="U14" s="100">
        <v>0</v>
      </c>
      <c r="V14" s="104">
        <v>0.17980000000000004</v>
      </c>
      <c r="W14" s="106">
        <v>0.28999999999999998</v>
      </c>
      <c r="Y14" s="144"/>
      <c r="AG14" s="56"/>
      <c r="AH14" s="4"/>
      <c r="AL14" s="56"/>
      <c r="AM14" s="56"/>
      <c r="AN14" s="56"/>
      <c r="AS14" s="4"/>
      <c r="AV14" s="5"/>
      <c r="AW14" s="5"/>
      <c r="AX14" s="5"/>
      <c r="AY14" s="5"/>
      <c r="BA14" s="5"/>
      <c r="BB14" s="5"/>
      <c r="BD14" s="4"/>
      <c r="BE14" s="4"/>
      <c r="BF14" s="4"/>
      <c r="BG14" s="4"/>
      <c r="BH14" s="4"/>
      <c r="BI14" s="4"/>
      <c r="BJ14" s="4"/>
      <c r="BL14" s="5"/>
      <c r="BM14" s="3"/>
      <c r="BN14" s="3"/>
      <c r="BO14" s="3"/>
      <c r="BP14" s="3"/>
      <c r="BQ14" s="3"/>
      <c r="BS14" s="4"/>
      <c r="BT14" s="4"/>
      <c r="BU14" s="4"/>
      <c r="BV14" s="4"/>
      <c r="BX14" s="5"/>
      <c r="BY14" s="5"/>
    </row>
    <row r="15" spans="1:77">
      <c r="A15" s="22" t="s">
        <v>47</v>
      </c>
      <c r="B15" s="102">
        <v>0.27716564447411707</v>
      </c>
      <c r="C15" s="100">
        <v>0.36337215313659083</v>
      </c>
      <c r="D15" s="99">
        <v>0.15</v>
      </c>
      <c r="E15" s="98">
        <v>0.05</v>
      </c>
      <c r="F15" s="100">
        <v>0.15946220238929207</v>
      </c>
      <c r="G15" s="81">
        <v>1.6950560864146327E-3</v>
      </c>
      <c r="H15" s="51">
        <v>2.9310344827586206E-2</v>
      </c>
      <c r="I15" s="51">
        <v>1.0029081844619911E-2</v>
      </c>
      <c r="J15" s="51">
        <v>0.91896551724137931</v>
      </c>
      <c r="K15" s="100">
        <v>0.04</v>
      </c>
      <c r="L15" s="100">
        <v>0</v>
      </c>
      <c r="M15" s="104">
        <v>0</v>
      </c>
      <c r="N15" s="100">
        <v>3.4999999999999996E-2</v>
      </c>
      <c r="O15" s="107">
        <v>0.01</v>
      </c>
      <c r="P15" s="107">
        <v>0.03</v>
      </c>
      <c r="Q15" s="107">
        <v>0.92500000000000004</v>
      </c>
      <c r="R15" s="107">
        <v>0</v>
      </c>
      <c r="S15" s="81">
        <v>0.69</v>
      </c>
      <c r="T15" s="51">
        <v>0.13020000000000001</v>
      </c>
      <c r="U15" s="100">
        <v>0</v>
      </c>
      <c r="V15" s="104">
        <v>0.17980000000000004</v>
      </c>
      <c r="W15" s="106">
        <v>0.28999999999999998</v>
      </c>
      <c r="Y15" s="144"/>
      <c r="AG15" s="56"/>
      <c r="AH15" s="4"/>
      <c r="AK15" s="57"/>
      <c r="AL15" s="56"/>
      <c r="AM15" s="56"/>
      <c r="AN15" s="56"/>
      <c r="AS15" s="4"/>
      <c r="AV15" s="5"/>
      <c r="AW15" s="5"/>
      <c r="AX15" s="5"/>
      <c r="AY15" s="5"/>
      <c r="BA15" s="5"/>
      <c r="BB15" s="5"/>
      <c r="BD15" s="4"/>
      <c r="BE15" s="4"/>
      <c r="BF15" s="4"/>
      <c r="BG15" s="4"/>
      <c r="BH15" s="4"/>
      <c r="BI15" s="4"/>
      <c r="BJ15" s="4"/>
      <c r="BL15" s="5"/>
      <c r="BM15" s="3"/>
      <c r="BN15" s="3"/>
      <c r="BO15" s="3"/>
      <c r="BP15" s="3"/>
      <c r="BQ15" s="3"/>
      <c r="BS15" s="4"/>
      <c r="BT15" s="4"/>
      <c r="BU15" s="4"/>
      <c r="BV15" s="4"/>
      <c r="BX15" s="5"/>
      <c r="BY15" s="5"/>
    </row>
    <row r="16" spans="1:77">
      <c r="A16" s="22" t="s">
        <v>46</v>
      </c>
      <c r="B16" s="102">
        <v>0.28260869565217389</v>
      </c>
      <c r="C16" s="100">
        <v>0.28260869565217389</v>
      </c>
      <c r="D16" s="99">
        <v>0.15</v>
      </c>
      <c r="E16" s="98">
        <v>0.05</v>
      </c>
      <c r="F16" s="100">
        <v>0.23478260869565218</v>
      </c>
      <c r="G16" s="81">
        <v>0.55726906118093789</v>
      </c>
      <c r="H16" s="51">
        <v>6.0206185567010309E-2</v>
      </c>
      <c r="I16" s="51">
        <v>4.2937124386072265E-2</v>
      </c>
      <c r="J16" s="51">
        <v>3.9587628865979378E-2</v>
      </c>
      <c r="K16" s="100">
        <v>0.30000000000000004</v>
      </c>
      <c r="L16" s="100">
        <v>0</v>
      </c>
      <c r="M16" s="104">
        <v>0</v>
      </c>
      <c r="N16" s="100">
        <v>0</v>
      </c>
      <c r="O16" s="107">
        <v>0.01</v>
      </c>
      <c r="P16" s="107">
        <v>0.03</v>
      </c>
      <c r="Q16" s="107">
        <v>0.96</v>
      </c>
      <c r="R16" s="107">
        <v>0</v>
      </c>
      <c r="S16" s="81">
        <v>0.69</v>
      </c>
      <c r="T16" s="51">
        <v>0</v>
      </c>
      <c r="U16" s="100">
        <v>0</v>
      </c>
      <c r="V16" s="104">
        <v>0.31000000000000005</v>
      </c>
      <c r="W16" s="106">
        <v>0.37</v>
      </c>
      <c r="Y16" s="144"/>
      <c r="AF16" s="4"/>
      <c r="AG16" s="54"/>
      <c r="AH16" s="4"/>
      <c r="AS16" s="4"/>
      <c r="AV16" s="5"/>
      <c r="AW16" s="5"/>
      <c r="AX16" s="5"/>
      <c r="AY16" s="5"/>
      <c r="BA16" s="5"/>
      <c r="BB16" s="5"/>
      <c r="BD16" s="4"/>
      <c r="BE16" s="4"/>
      <c r="BF16" s="4"/>
      <c r="BG16" s="4"/>
      <c r="BH16" s="4"/>
      <c r="BI16" s="4"/>
      <c r="BJ16" s="4"/>
      <c r="BL16" s="5"/>
      <c r="BM16" s="3"/>
      <c r="BN16" s="3"/>
      <c r="BO16" s="3"/>
      <c r="BP16" s="3"/>
      <c r="BQ16" s="3"/>
      <c r="BS16" s="4"/>
      <c r="BT16" s="4"/>
      <c r="BU16" s="4"/>
      <c r="BV16" s="4"/>
      <c r="BX16" s="5"/>
      <c r="BY16" s="5"/>
    </row>
    <row r="17" spans="1:84">
      <c r="A17" s="22" t="s">
        <v>45</v>
      </c>
      <c r="B17" s="102">
        <v>0.34308510638297868</v>
      </c>
      <c r="C17" s="100">
        <v>0.22872340425531915</v>
      </c>
      <c r="D17" s="99">
        <v>0.15</v>
      </c>
      <c r="E17" s="98">
        <v>0.05</v>
      </c>
      <c r="F17" s="100">
        <v>0.22819148936170211</v>
      </c>
      <c r="G17" s="81">
        <v>6.1474150119874595E-5</v>
      </c>
      <c r="H17" s="51">
        <v>0</v>
      </c>
      <c r="I17" s="51">
        <v>0.99990778877482023</v>
      </c>
      <c r="J17" s="51">
        <v>0</v>
      </c>
      <c r="K17" s="100">
        <v>3.0737075059937297E-5</v>
      </c>
      <c r="L17" s="100">
        <v>0</v>
      </c>
      <c r="M17" s="104">
        <v>0</v>
      </c>
      <c r="N17" s="100">
        <v>0</v>
      </c>
      <c r="O17" s="107">
        <v>0.01</v>
      </c>
      <c r="P17" s="107">
        <v>0.03</v>
      </c>
      <c r="Q17" s="107">
        <v>0.45999999999999996</v>
      </c>
      <c r="R17" s="132">
        <v>0.5</v>
      </c>
      <c r="S17" s="81">
        <v>0.54671498525053586</v>
      </c>
      <c r="T17" s="51">
        <v>0</v>
      </c>
      <c r="U17" s="100">
        <v>0.40795651327451776</v>
      </c>
      <c r="V17" s="104">
        <v>4.5328501474946381E-2</v>
      </c>
      <c r="W17" s="106">
        <v>0.05</v>
      </c>
      <c r="Y17" s="144"/>
      <c r="AF17" s="4"/>
      <c r="AG17" s="54"/>
      <c r="AH17" s="4"/>
      <c r="AS17" s="4"/>
      <c r="AV17" s="5"/>
      <c r="AW17" s="5"/>
      <c r="AX17" s="5"/>
      <c r="AY17" s="5"/>
      <c r="BA17" s="5"/>
      <c r="BB17" s="5"/>
      <c r="BD17" s="4"/>
      <c r="BE17" s="4"/>
      <c r="BF17" s="4"/>
      <c r="BG17" s="4"/>
      <c r="BH17" s="4"/>
      <c r="BI17" s="4"/>
      <c r="BJ17" s="4"/>
      <c r="BL17" s="5"/>
      <c r="BM17" s="3"/>
      <c r="BN17" s="3"/>
      <c r="BO17" s="3"/>
      <c r="BP17" s="3"/>
      <c r="BQ17" s="3"/>
      <c r="BS17" s="4"/>
      <c r="BT17" s="4"/>
      <c r="BU17" s="4"/>
      <c r="BV17" s="4"/>
      <c r="BX17" s="5"/>
      <c r="BY17" s="5"/>
    </row>
    <row r="18" spans="1:84">
      <c r="A18" s="22" t="s">
        <v>44</v>
      </c>
      <c r="B18" s="102">
        <v>0.34308510638297868</v>
      </c>
      <c r="C18" s="100">
        <v>0.22872340425531915</v>
      </c>
      <c r="D18" s="99">
        <v>0.15</v>
      </c>
      <c r="E18" s="98">
        <v>0.05</v>
      </c>
      <c r="F18" s="100">
        <v>0.22819148936170211</v>
      </c>
      <c r="G18" s="81">
        <v>0</v>
      </c>
      <c r="H18" s="51">
        <v>0</v>
      </c>
      <c r="I18" s="51">
        <v>0</v>
      </c>
      <c r="J18" s="51">
        <v>0</v>
      </c>
      <c r="K18" s="100">
        <v>0</v>
      </c>
      <c r="L18" s="100">
        <v>0</v>
      </c>
      <c r="M18" s="104">
        <v>0</v>
      </c>
      <c r="N18" s="100">
        <v>0.54</v>
      </c>
      <c r="O18" s="107">
        <v>0</v>
      </c>
      <c r="P18" s="107">
        <v>0</v>
      </c>
      <c r="Q18" s="107">
        <v>0.45999999999999996</v>
      </c>
      <c r="R18" s="107">
        <v>0</v>
      </c>
      <c r="S18" s="81">
        <v>0.54671498525053586</v>
      </c>
      <c r="T18" s="51">
        <v>0.40795651327451776</v>
      </c>
      <c r="U18" s="100">
        <v>0</v>
      </c>
      <c r="V18" s="104">
        <v>4.5328501474946381E-2</v>
      </c>
      <c r="W18" s="106">
        <v>0.05</v>
      </c>
      <c r="Y18" s="144"/>
      <c r="AF18" s="4"/>
      <c r="AG18" s="54"/>
      <c r="AH18" s="4"/>
      <c r="AS18" s="4"/>
      <c r="AV18" s="5"/>
      <c r="AW18" s="5"/>
      <c r="AX18" s="5"/>
      <c r="AY18" s="5"/>
      <c r="BA18" s="5"/>
      <c r="BB18" s="5"/>
      <c r="BD18" s="4"/>
      <c r="BE18" s="4"/>
      <c r="BF18" s="4"/>
      <c r="BG18" s="4"/>
      <c r="BH18" s="4"/>
      <c r="BI18" s="4"/>
      <c r="BJ18" s="4"/>
      <c r="BL18" s="5"/>
      <c r="BM18" s="3"/>
      <c r="BN18" s="3"/>
      <c r="BO18" s="3"/>
      <c r="BP18" s="3"/>
      <c r="BQ18" s="3"/>
      <c r="BS18" s="4"/>
      <c r="BT18" s="4"/>
      <c r="BU18" s="4"/>
      <c r="BV18" s="4"/>
      <c r="BX18" s="5"/>
      <c r="BY18" s="5"/>
    </row>
    <row r="19" spans="1:84">
      <c r="A19" s="22" t="s">
        <v>43</v>
      </c>
      <c r="B19" s="102">
        <v>0.29054054054054057</v>
      </c>
      <c r="C19" s="100">
        <v>0.29054054054054057</v>
      </c>
      <c r="D19" s="99">
        <v>0.15</v>
      </c>
      <c r="E19" s="98">
        <v>0.05</v>
      </c>
      <c r="F19" s="100">
        <v>0.2189189189189189</v>
      </c>
      <c r="G19" s="81">
        <v>1.8747187921811922E-3</v>
      </c>
      <c r="H19" s="51">
        <v>0.10269709543568464</v>
      </c>
      <c r="I19" s="51">
        <v>1.1092086187072053E-2</v>
      </c>
      <c r="J19" s="51">
        <v>0.75933609958506221</v>
      </c>
      <c r="K19" s="100">
        <v>0.125</v>
      </c>
      <c r="L19" s="100">
        <v>0</v>
      </c>
      <c r="M19" s="104">
        <v>0</v>
      </c>
      <c r="N19" s="100">
        <v>0</v>
      </c>
      <c r="O19" s="107">
        <v>0</v>
      </c>
      <c r="P19" s="107">
        <v>0</v>
      </c>
      <c r="Q19" s="107">
        <v>1</v>
      </c>
      <c r="R19" s="107">
        <v>0</v>
      </c>
      <c r="S19" s="81">
        <v>0.9</v>
      </c>
      <c r="T19" s="51">
        <v>0</v>
      </c>
      <c r="U19" s="100">
        <v>0</v>
      </c>
      <c r="V19" s="104">
        <v>9.9999999999999978E-2</v>
      </c>
      <c r="W19" s="106">
        <v>0.05</v>
      </c>
      <c r="Y19" s="144"/>
      <c r="AF19" s="4"/>
      <c r="AG19" s="54"/>
      <c r="AH19" s="4"/>
      <c r="AS19" s="4"/>
      <c r="AV19" s="5"/>
      <c r="AW19" s="5"/>
      <c r="AX19" s="5"/>
      <c r="AY19" s="5"/>
      <c r="BA19" s="5"/>
      <c r="BB19" s="5"/>
      <c r="BD19" s="4"/>
      <c r="BE19" s="4"/>
      <c r="BF19" s="4"/>
      <c r="BG19" s="4"/>
      <c r="BH19" s="4"/>
      <c r="BI19" s="4"/>
      <c r="BJ19" s="4"/>
      <c r="BL19" s="5"/>
      <c r="BM19" s="3"/>
      <c r="BN19" s="3"/>
      <c r="BO19" s="3"/>
      <c r="BP19" s="3"/>
      <c r="BQ19" s="3"/>
      <c r="BS19" s="4"/>
      <c r="BT19" s="4"/>
      <c r="BU19" s="4"/>
      <c r="BV19" s="4"/>
      <c r="BX19" s="5"/>
      <c r="BY19" s="5"/>
    </row>
    <row r="20" spans="1:84">
      <c r="A20" s="22" t="s">
        <v>42</v>
      </c>
      <c r="B20" s="102">
        <v>0.17199999999999999</v>
      </c>
      <c r="C20" s="100">
        <v>0.43</v>
      </c>
      <c r="D20" s="99">
        <v>0.15</v>
      </c>
      <c r="E20" s="98">
        <v>0.05</v>
      </c>
      <c r="F20" s="100">
        <v>0.19800000000000001</v>
      </c>
      <c r="G20" s="81">
        <v>0.875</v>
      </c>
      <c r="H20" s="51">
        <v>0</v>
      </c>
      <c r="I20" s="51">
        <v>0</v>
      </c>
      <c r="J20" s="51">
        <v>0</v>
      </c>
      <c r="K20" s="100">
        <v>0.125</v>
      </c>
      <c r="L20" s="100">
        <v>0</v>
      </c>
      <c r="M20" s="104">
        <v>0</v>
      </c>
      <c r="N20" s="100">
        <v>0</v>
      </c>
      <c r="O20" s="107">
        <v>0</v>
      </c>
      <c r="P20" s="107">
        <v>0</v>
      </c>
      <c r="Q20" s="107">
        <v>1</v>
      </c>
      <c r="R20" s="107">
        <v>0</v>
      </c>
      <c r="S20" s="81">
        <v>0.9</v>
      </c>
      <c r="T20" s="51">
        <v>4.8999999999999988E-2</v>
      </c>
      <c r="U20" s="100">
        <v>0</v>
      </c>
      <c r="V20" s="104">
        <v>5.099999999999999E-2</v>
      </c>
      <c r="W20" s="106">
        <v>0.05</v>
      </c>
      <c r="Y20" s="144"/>
      <c r="AF20" s="4"/>
      <c r="AG20" s="54"/>
      <c r="AH20" s="4"/>
      <c r="AS20" s="4"/>
      <c r="AV20" s="5"/>
      <c r="AW20" s="5"/>
      <c r="AX20" s="5"/>
      <c r="AY20" s="5"/>
      <c r="BA20" s="5"/>
      <c r="BB20" s="5"/>
      <c r="BD20" s="4"/>
      <c r="BE20" s="4"/>
      <c r="BF20" s="4"/>
      <c r="BG20" s="4"/>
      <c r="BH20" s="4"/>
      <c r="BI20" s="4"/>
      <c r="BJ20" s="4"/>
      <c r="BL20" s="5"/>
      <c r="BM20" s="3"/>
      <c r="BN20" s="3"/>
      <c r="BO20" s="3"/>
      <c r="BP20" s="3"/>
      <c r="BQ20" s="3"/>
      <c r="BS20" s="4"/>
      <c r="BT20" s="4"/>
      <c r="BU20" s="4"/>
      <c r="BV20" s="4"/>
      <c r="BX20" s="5"/>
      <c r="BY20" s="5"/>
    </row>
    <row r="21" spans="1:84">
      <c r="A21" s="22" t="s">
        <v>41</v>
      </c>
      <c r="B21" s="102">
        <v>0.19934324881255125</v>
      </c>
      <c r="C21" s="100">
        <v>0.39783147198523383</v>
      </c>
      <c r="D21" s="99">
        <v>0.15</v>
      </c>
      <c r="E21" s="98">
        <v>0.05</v>
      </c>
      <c r="F21" s="100">
        <v>0.20282527920221491</v>
      </c>
      <c r="G21" s="81">
        <v>0.14645584543211165</v>
      </c>
      <c r="H21" s="51">
        <v>6.0445787684170757E-3</v>
      </c>
      <c r="I21" s="51">
        <v>0.76807954493285213</v>
      </c>
      <c r="J21" s="51">
        <v>6.8239091814483446E-3</v>
      </c>
      <c r="K21" s="100">
        <v>7.1439005099113467E-2</v>
      </c>
      <c r="L21" s="100">
        <v>0</v>
      </c>
      <c r="M21" s="104">
        <v>0</v>
      </c>
      <c r="N21" s="100">
        <v>0</v>
      </c>
      <c r="O21" s="107">
        <v>0</v>
      </c>
      <c r="P21" s="107">
        <v>0</v>
      </c>
      <c r="Q21" s="107">
        <v>1</v>
      </c>
      <c r="R21" s="107">
        <v>0</v>
      </c>
      <c r="S21" s="81">
        <v>0.30266343825665859</v>
      </c>
      <c r="T21" s="51">
        <v>0.62760290556900722</v>
      </c>
      <c r="U21" s="100">
        <v>0</v>
      </c>
      <c r="V21" s="104">
        <v>6.9733656174334135E-2</v>
      </c>
      <c r="W21" s="106">
        <v>0.05</v>
      </c>
      <c r="Y21" s="144"/>
      <c r="AF21" s="4"/>
      <c r="AG21" s="54"/>
      <c r="AH21" s="4"/>
      <c r="AS21" s="4"/>
      <c r="AV21" s="5"/>
      <c r="AW21" s="5"/>
      <c r="AX21" s="5"/>
      <c r="AY21" s="5"/>
      <c r="BA21" s="5"/>
      <c r="BB21" s="5"/>
      <c r="BD21" s="4"/>
      <c r="BE21" s="4"/>
      <c r="BF21" s="4"/>
      <c r="BG21" s="4"/>
      <c r="BH21" s="4"/>
      <c r="BI21" s="4"/>
      <c r="BJ21" s="4"/>
      <c r="BL21" s="5"/>
      <c r="BM21" s="3"/>
      <c r="BN21" s="3"/>
      <c r="BO21" s="3"/>
      <c r="BP21" s="3"/>
      <c r="BQ21" s="3"/>
      <c r="BS21" s="4"/>
      <c r="BT21" s="4"/>
      <c r="BU21" s="4"/>
      <c r="BV21" s="4"/>
      <c r="BX21" s="5"/>
      <c r="BY21" s="5"/>
    </row>
    <row r="22" spans="1:84">
      <c r="A22" s="22" t="s">
        <v>40</v>
      </c>
      <c r="B22" s="102">
        <v>0.3009100501187022</v>
      </c>
      <c r="C22" s="100">
        <v>0.3677789501450805</v>
      </c>
      <c r="D22" s="99">
        <v>0.15</v>
      </c>
      <c r="E22" s="98">
        <v>0.05</v>
      </c>
      <c r="F22" s="100">
        <v>0.13131099973621735</v>
      </c>
      <c r="G22" s="81">
        <v>5.9429824561403499E-2</v>
      </c>
      <c r="H22" s="51">
        <v>1.1111111111111112E-2</v>
      </c>
      <c r="I22" s="51">
        <v>0.69334795321637421</v>
      </c>
      <c r="J22" s="51">
        <v>0.1111111111111111</v>
      </c>
      <c r="K22" s="100">
        <v>0.125</v>
      </c>
      <c r="L22" s="100">
        <v>0</v>
      </c>
      <c r="M22" s="104">
        <v>0</v>
      </c>
      <c r="N22" s="100">
        <v>0</v>
      </c>
      <c r="O22" s="107">
        <v>0</v>
      </c>
      <c r="P22" s="107">
        <v>0</v>
      </c>
      <c r="Q22" s="107">
        <v>1</v>
      </c>
      <c r="R22" s="107">
        <v>0</v>
      </c>
      <c r="S22" s="81">
        <v>0.21346469622331693</v>
      </c>
      <c r="T22" s="51">
        <v>0.78653530377668313</v>
      </c>
      <c r="U22" s="100">
        <v>0</v>
      </c>
      <c r="V22" s="104">
        <v>0</v>
      </c>
      <c r="W22" s="106">
        <v>0.05</v>
      </c>
      <c r="Y22" s="144"/>
      <c r="AF22" s="4"/>
      <c r="AG22" s="54"/>
      <c r="AH22" s="4"/>
      <c r="AS22" s="4"/>
      <c r="AV22" s="5"/>
      <c r="AW22" s="5"/>
      <c r="AX22" s="5"/>
      <c r="AY22" s="5"/>
      <c r="BA22" s="5"/>
      <c r="BB22" s="5"/>
      <c r="BD22" s="4"/>
      <c r="BE22" s="4"/>
      <c r="BF22" s="4"/>
      <c r="BG22" s="4"/>
      <c r="BH22" s="4"/>
      <c r="BI22" s="4"/>
      <c r="BJ22" s="4"/>
      <c r="BL22" s="5"/>
      <c r="BM22" s="3"/>
      <c r="BN22" s="3"/>
      <c r="BO22" s="3"/>
      <c r="BP22" s="3"/>
      <c r="BQ22" s="3"/>
      <c r="BS22" s="4"/>
      <c r="BT22" s="4"/>
      <c r="BU22" s="4"/>
      <c r="BV22" s="4"/>
      <c r="BX22" s="5"/>
      <c r="BY22" s="5"/>
    </row>
    <row r="23" spans="1:84">
      <c r="A23" s="22" t="s">
        <v>39</v>
      </c>
      <c r="B23" s="102">
        <v>0.44329896907216498</v>
      </c>
      <c r="C23" s="100">
        <v>0.11082474226804122</v>
      </c>
      <c r="D23" s="99">
        <v>0.15</v>
      </c>
      <c r="E23" s="98">
        <v>0.05</v>
      </c>
      <c r="F23" s="100">
        <v>0.2458762886597938</v>
      </c>
      <c r="G23" s="81">
        <v>9.8313253012048185E-2</v>
      </c>
      <c r="H23" s="51">
        <v>0</v>
      </c>
      <c r="I23" s="51">
        <v>0.58168674698795175</v>
      </c>
      <c r="J23" s="51">
        <v>0</v>
      </c>
      <c r="K23" s="100">
        <v>0.32</v>
      </c>
      <c r="L23" s="100">
        <v>0</v>
      </c>
      <c r="M23" s="104">
        <v>0</v>
      </c>
      <c r="N23" s="100">
        <v>0</v>
      </c>
      <c r="O23" s="107">
        <v>0</v>
      </c>
      <c r="P23" s="107">
        <v>0</v>
      </c>
      <c r="Q23" s="107">
        <v>1</v>
      </c>
      <c r="R23" s="107">
        <v>0</v>
      </c>
      <c r="S23" s="81">
        <v>0.9</v>
      </c>
      <c r="T23" s="51">
        <v>0</v>
      </c>
      <c r="U23" s="100">
        <v>0</v>
      </c>
      <c r="V23" s="104">
        <v>9.9999999999999978E-2</v>
      </c>
      <c r="W23" s="106">
        <v>0.24</v>
      </c>
      <c r="Y23" s="144"/>
      <c r="AF23" s="4"/>
      <c r="AG23" s="54"/>
      <c r="AH23" s="4"/>
      <c r="AS23" s="4"/>
      <c r="AV23" s="5"/>
      <c r="AW23" s="5"/>
      <c r="AX23" s="5"/>
      <c r="AY23" s="5"/>
      <c r="BA23" s="5"/>
      <c r="BB23" s="5"/>
      <c r="BD23" s="4"/>
      <c r="BE23" s="4"/>
      <c r="BF23" s="4"/>
      <c r="BG23" s="4"/>
      <c r="BH23" s="4"/>
      <c r="BI23" s="4"/>
      <c r="BJ23" s="4"/>
      <c r="BL23" s="5"/>
      <c r="BM23" s="3"/>
      <c r="BN23" s="3"/>
      <c r="BO23" s="3"/>
      <c r="BP23" s="3"/>
      <c r="BQ23" s="3"/>
      <c r="BS23" s="4"/>
      <c r="BT23" s="4"/>
      <c r="BU23" s="4"/>
      <c r="BV23" s="4"/>
      <c r="BX23" s="5"/>
      <c r="BY23" s="5"/>
    </row>
    <row r="24" spans="1:84">
      <c r="A24" s="22" t="s">
        <v>38</v>
      </c>
      <c r="B24" s="102">
        <v>0.17199999999999999</v>
      </c>
      <c r="C24" s="100">
        <v>0.43</v>
      </c>
      <c r="D24" s="99">
        <v>0.15</v>
      </c>
      <c r="E24" s="98">
        <v>0.05</v>
      </c>
      <c r="F24" s="100">
        <v>0.19800000000000001</v>
      </c>
      <c r="G24" s="81">
        <v>0.33721400562242898</v>
      </c>
      <c r="H24" s="51">
        <v>0</v>
      </c>
      <c r="I24" s="51">
        <v>0.34196108202450859</v>
      </c>
      <c r="J24" s="51">
        <v>8.2491235306248714E-4</v>
      </c>
      <c r="K24" s="100">
        <v>0.32</v>
      </c>
      <c r="L24" s="100">
        <v>0</v>
      </c>
      <c r="M24" s="104">
        <v>0</v>
      </c>
      <c r="N24" s="100">
        <v>0</v>
      </c>
      <c r="O24" s="107">
        <v>0</v>
      </c>
      <c r="P24" s="107">
        <v>0</v>
      </c>
      <c r="Q24" s="107">
        <v>1</v>
      </c>
      <c r="R24" s="107">
        <v>0</v>
      </c>
      <c r="S24" s="81">
        <v>0.9</v>
      </c>
      <c r="T24" s="51">
        <v>0</v>
      </c>
      <c r="U24" s="100">
        <v>0</v>
      </c>
      <c r="V24" s="104">
        <v>9.9999999999999978E-2</v>
      </c>
      <c r="W24" s="106">
        <v>0.24</v>
      </c>
      <c r="Y24" s="144"/>
      <c r="AF24" s="4"/>
      <c r="AG24" s="54"/>
      <c r="AH24" s="4"/>
      <c r="AS24" s="4"/>
      <c r="AV24" s="5"/>
      <c r="AW24" s="5"/>
      <c r="AX24" s="5"/>
      <c r="AY24" s="5"/>
      <c r="BA24" s="5"/>
      <c r="BB24" s="5"/>
      <c r="BD24" s="4"/>
      <c r="BE24" s="4"/>
      <c r="BF24" s="4"/>
      <c r="BG24" s="4"/>
      <c r="BH24" s="4"/>
      <c r="BI24" s="4"/>
      <c r="BJ24" s="4"/>
      <c r="BL24" s="5"/>
      <c r="BM24" s="3"/>
      <c r="BN24" s="3"/>
      <c r="BO24" s="3"/>
      <c r="BP24" s="3"/>
      <c r="BQ24" s="3"/>
      <c r="BS24" s="4"/>
      <c r="BT24" s="4"/>
      <c r="BU24" s="4"/>
      <c r="BV24" s="4"/>
      <c r="BX24" s="5"/>
      <c r="BY24" s="5"/>
    </row>
    <row r="25" spans="1:84">
      <c r="A25" s="22" t="s">
        <v>37</v>
      </c>
      <c r="B25" s="102">
        <v>0.19535073409461662</v>
      </c>
      <c r="C25" s="100">
        <v>0.45581837955410542</v>
      </c>
      <c r="D25" s="99">
        <v>0.15</v>
      </c>
      <c r="E25" s="98">
        <v>0.05</v>
      </c>
      <c r="F25" s="100">
        <v>0.14883088635127789</v>
      </c>
      <c r="G25" s="81">
        <v>0</v>
      </c>
      <c r="H25" s="51">
        <v>0.11143935663876579</v>
      </c>
      <c r="I25" s="51">
        <v>0</v>
      </c>
      <c r="J25" s="51">
        <v>0</v>
      </c>
      <c r="K25" s="100">
        <v>0.04</v>
      </c>
      <c r="L25" s="100">
        <v>0.84856064336123427</v>
      </c>
      <c r="M25" s="104">
        <v>0</v>
      </c>
      <c r="N25" s="100">
        <v>0</v>
      </c>
      <c r="O25" s="107">
        <v>0</v>
      </c>
      <c r="P25" s="107">
        <v>0</v>
      </c>
      <c r="Q25" s="107">
        <v>1</v>
      </c>
      <c r="R25" s="107">
        <v>0</v>
      </c>
      <c r="S25" s="81">
        <v>0.9</v>
      </c>
      <c r="T25" s="51">
        <v>0</v>
      </c>
      <c r="U25" s="100">
        <v>0</v>
      </c>
      <c r="V25" s="104">
        <v>9.9999999999999978E-2</v>
      </c>
      <c r="W25" s="104">
        <v>0</v>
      </c>
      <c r="Y25" s="144"/>
      <c r="AF25" s="4"/>
      <c r="AG25" s="54"/>
      <c r="AH25" s="4"/>
      <c r="AS25" s="4"/>
      <c r="AV25" s="5"/>
      <c r="AW25" s="5"/>
      <c r="AX25" s="5"/>
      <c r="AY25" s="5"/>
      <c r="BA25" s="5"/>
      <c r="BB25" s="5"/>
      <c r="BD25" s="4"/>
      <c r="BE25" s="4"/>
      <c r="BF25" s="4"/>
      <c r="BG25" s="4"/>
      <c r="BH25" s="4"/>
      <c r="BI25" s="4"/>
      <c r="BJ25" s="4"/>
      <c r="BL25" s="5"/>
      <c r="BM25" s="3"/>
      <c r="BN25" s="3"/>
      <c r="BO25" s="3"/>
      <c r="BP25" s="3"/>
      <c r="BQ25" s="3"/>
      <c r="BS25" s="4"/>
      <c r="BT25" s="4"/>
      <c r="BU25" s="4"/>
      <c r="BV25" s="4"/>
      <c r="BX25" s="5"/>
      <c r="BY25" s="5"/>
    </row>
    <row r="26" spans="1:84">
      <c r="A26" s="22" t="s">
        <v>36</v>
      </c>
      <c r="B26" s="102">
        <v>0.39268292682926831</v>
      </c>
      <c r="C26" s="100">
        <v>0</v>
      </c>
      <c r="D26" s="99">
        <v>0.4</v>
      </c>
      <c r="E26" s="98">
        <v>0.20731707317073172</v>
      </c>
      <c r="F26" s="100">
        <v>0</v>
      </c>
      <c r="G26" s="81">
        <v>0</v>
      </c>
      <c r="H26" s="51">
        <v>0</v>
      </c>
      <c r="I26" s="51">
        <v>0</v>
      </c>
      <c r="J26" s="51">
        <v>1</v>
      </c>
      <c r="K26" s="100">
        <v>0</v>
      </c>
      <c r="L26" s="100">
        <v>0</v>
      </c>
      <c r="M26" s="104">
        <v>0</v>
      </c>
      <c r="N26" s="100" t="s">
        <v>106</v>
      </c>
      <c r="O26" s="107" t="s">
        <v>106</v>
      </c>
      <c r="P26" s="107" t="s">
        <v>106</v>
      </c>
      <c r="Q26" s="107" t="s">
        <v>106</v>
      </c>
      <c r="R26" s="107" t="s">
        <v>106</v>
      </c>
      <c r="S26" s="81" t="s">
        <v>106</v>
      </c>
      <c r="T26" s="51" t="s">
        <v>106</v>
      </c>
      <c r="U26" s="100" t="s">
        <v>106</v>
      </c>
      <c r="V26" s="104" t="s">
        <v>106</v>
      </c>
      <c r="W26" s="104" t="s">
        <v>106</v>
      </c>
      <c r="Y26" s="144"/>
      <c r="AF26" s="4"/>
      <c r="AG26" s="54"/>
      <c r="AH26" s="4"/>
      <c r="AP26" s="5"/>
      <c r="AS26" s="4"/>
      <c r="AV26" s="5"/>
      <c r="AW26" s="5"/>
      <c r="AX26" s="5"/>
      <c r="AY26" s="5"/>
      <c r="BA26" s="5"/>
      <c r="BB26" s="5"/>
      <c r="BD26" s="4"/>
      <c r="BE26" s="4"/>
      <c r="BF26" s="4"/>
      <c r="BG26" s="4"/>
      <c r="BH26" s="4"/>
      <c r="BI26" s="4"/>
      <c r="BJ26" s="4"/>
      <c r="BL26" s="5"/>
      <c r="BM26" s="3"/>
      <c r="BN26" s="3"/>
      <c r="BO26" s="3"/>
      <c r="BP26" s="3"/>
      <c r="BQ26" s="3"/>
      <c r="BS26" s="4"/>
      <c r="BT26" s="4"/>
      <c r="BU26" s="4"/>
      <c r="BV26" s="4"/>
    </row>
    <row r="27" spans="1:84">
      <c r="A27" s="12" t="s">
        <v>186</v>
      </c>
      <c r="B27" s="103">
        <f>B7</f>
        <v>0.27257930517559875</v>
      </c>
      <c r="C27" s="101">
        <f t="shared" ref="C27:W27" si="0">C7</f>
        <v>0.39157854980489015</v>
      </c>
      <c r="D27" s="101">
        <f t="shared" si="0"/>
        <v>0.15</v>
      </c>
      <c r="E27" s="101">
        <f t="shared" si="0"/>
        <v>0.05</v>
      </c>
      <c r="F27" s="105">
        <f t="shared" si="0"/>
        <v>0.135842145019511</v>
      </c>
      <c r="G27" s="101">
        <f t="shared" si="0"/>
        <v>6.7590629683134229E-2</v>
      </c>
      <c r="H27" s="101">
        <f t="shared" si="0"/>
        <v>0.11143935663876579</v>
      </c>
      <c r="I27" s="101">
        <f t="shared" si="0"/>
        <v>0.42974729908758613</v>
      </c>
      <c r="J27" s="101">
        <f t="shared" si="0"/>
        <v>0.35122271459051368</v>
      </c>
      <c r="K27" s="101">
        <f t="shared" si="0"/>
        <v>0.04</v>
      </c>
      <c r="L27" s="101">
        <f t="shared" si="0"/>
        <v>0</v>
      </c>
      <c r="M27" s="101">
        <f t="shared" si="0"/>
        <v>0</v>
      </c>
      <c r="N27" s="103">
        <f t="shared" si="0"/>
        <v>3.4999999999999996E-2</v>
      </c>
      <c r="O27" s="101">
        <f t="shared" si="0"/>
        <v>0.01</v>
      </c>
      <c r="P27" s="101">
        <f t="shared" si="0"/>
        <v>0.03</v>
      </c>
      <c r="Q27" s="101">
        <f t="shared" si="0"/>
        <v>0.89500000000000002</v>
      </c>
      <c r="R27" s="105">
        <f t="shared" si="0"/>
        <v>0.03</v>
      </c>
      <c r="S27" s="101">
        <f t="shared" si="0"/>
        <v>0.73</v>
      </c>
      <c r="T27" s="101">
        <f t="shared" si="0"/>
        <v>0.13770000000000002</v>
      </c>
      <c r="U27" s="101">
        <f t="shared" si="0"/>
        <v>0</v>
      </c>
      <c r="V27" s="101">
        <f t="shared" si="0"/>
        <v>0.1323</v>
      </c>
      <c r="W27" s="155">
        <f t="shared" si="0"/>
        <v>0.28999999999999998</v>
      </c>
      <c r="Y27" s="144"/>
      <c r="AF27" s="4"/>
      <c r="AG27" s="54"/>
      <c r="AH27" s="4"/>
      <c r="AP27" s="5"/>
      <c r="AS27" s="4"/>
      <c r="AV27" s="5"/>
      <c r="AW27" s="5"/>
      <c r="AX27" s="5"/>
      <c r="AY27" s="5"/>
      <c r="BA27" s="5"/>
      <c r="BB27" s="5"/>
      <c r="BD27" s="4"/>
      <c r="BE27" s="4"/>
      <c r="BF27" s="4"/>
      <c r="BG27" s="4"/>
      <c r="BH27" s="4"/>
      <c r="BI27" s="4"/>
      <c r="BJ27" s="4"/>
      <c r="BL27" s="5"/>
      <c r="BM27" s="3"/>
      <c r="BN27" s="3"/>
      <c r="BO27" s="3"/>
      <c r="BP27" s="3"/>
      <c r="BQ27" s="3"/>
      <c r="BS27" s="4"/>
      <c r="BT27" s="4"/>
      <c r="BU27" s="4"/>
      <c r="BV27" s="4"/>
    </row>
    <row r="28" spans="1:84">
      <c r="H28" s="4"/>
      <c r="I28" s="7"/>
      <c r="J28" s="7"/>
      <c r="AF28" s="4"/>
      <c r="AG28" s="4"/>
      <c r="AH28" s="4"/>
      <c r="AI28" s="4"/>
      <c r="AJ28" s="4"/>
      <c r="AK28" s="4"/>
      <c r="AL28" s="4"/>
      <c r="AM28" s="4"/>
      <c r="AN28" s="4"/>
      <c r="AP28" s="4"/>
      <c r="AX28" s="3"/>
      <c r="BP28" s="4"/>
      <c r="BU28" s="3"/>
      <c r="CB28" s="4"/>
      <c r="CC28" s="4"/>
    </row>
    <row r="29" spans="1:84" ht="15" customHeight="1">
      <c r="A29" s="11"/>
      <c r="B29" s="249" t="s">
        <v>89</v>
      </c>
      <c r="C29" s="250"/>
      <c r="D29" s="251"/>
      <c r="F29" s="67" t="s">
        <v>72</v>
      </c>
      <c r="G29" s="66"/>
      <c r="H29" s="66"/>
      <c r="I29" s="66"/>
      <c r="J29" s="66"/>
      <c r="K29" s="65"/>
      <c r="M29" s="67" t="s">
        <v>30</v>
      </c>
      <c r="N29" s="66"/>
      <c r="O29" s="66"/>
      <c r="P29" s="66"/>
      <c r="Q29" s="66"/>
      <c r="R29" s="66"/>
      <c r="S29" s="66"/>
      <c r="T29" s="66"/>
      <c r="U29" s="66"/>
      <c r="V29" s="66"/>
      <c r="W29" s="65"/>
      <c r="X29" s="240"/>
      <c r="AI29" s="4"/>
      <c r="AJ29" s="4"/>
      <c r="AK29" s="4"/>
      <c r="AL29" s="4"/>
      <c r="AM29" s="4"/>
      <c r="AN29" s="4"/>
      <c r="AO29" s="4"/>
      <c r="AP29" s="4"/>
      <c r="AQ29" s="4"/>
      <c r="AS29" s="4"/>
      <c r="BA29" s="3"/>
      <c r="BS29" s="4"/>
      <c r="BX29" s="3"/>
      <c r="CE29" s="4"/>
      <c r="CF29" s="4"/>
    </row>
    <row r="30" spans="1:84" ht="30.75" customHeight="1">
      <c r="A30" s="22"/>
      <c r="B30" s="36" t="s">
        <v>68</v>
      </c>
      <c r="C30" s="37" t="s">
        <v>67</v>
      </c>
      <c r="D30" s="37" t="s">
        <v>193</v>
      </c>
      <c r="F30" s="70" t="s">
        <v>64</v>
      </c>
      <c r="G30" s="35" t="s">
        <v>63</v>
      </c>
      <c r="H30" s="35" t="s">
        <v>181</v>
      </c>
      <c r="I30" s="35" t="s">
        <v>182</v>
      </c>
      <c r="J30" s="35" t="s">
        <v>61</v>
      </c>
      <c r="K30" s="34" t="s">
        <v>62</v>
      </c>
      <c r="M30" s="36" t="s">
        <v>3</v>
      </c>
      <c r="N30" s="35" t="s">
        <v>202</v>
      </c>
      <c r="O30" s="35" t="s">
        <v>2</v>
      </c>
      <c r="P30" s="35" t="s">
        <v>65</v>
      </c>
      <c r="Q30" s="35" t="s">
        <v>19</v>
      </c>
      <c r="R30" s="35" t="s">
        <v>16</v>
      </c>
      <c r="S30" s="35" t="s">
        <v>21</v>
      </c>
      <c r="T30" s="35" t="s">
        <v>205</v>
      </c>
      <c r="U30" s="35" t="s">
        <v>203</v>
      </c>
      <c r="V30" s="267" t="s">
        <v>0</v>
      </c>
      <c r="W30" s="268"/>
      <c r="X30" s="240"/>
      <c r="Y30" s="8"/>
      <c r="AI30" s="4"/>
      <c r="AJ30" s="4"/>
      <c r="AK30" s="4"/>
      <c r="AL30" s="4"/>
      <c r="AM30" s="4"/>
      <c r="AN30" s="4"/>
      <c r="AO30" s="4"/>
      <c r="AP30" s="4"/>
      <c r="AQ30" s="4"/>
      <c r="AS30" s="4"/>
      <c r="BA30" s="3"/>
      <c r="BS30" s="4"/>
      <c r="BX30" s="3"/>
      <c r="CE30" s="4"/>
      <c r="CF30" s="4"/>
    </row>
    <row r="31" spans="1:84">
      <c r="A31" s="30" t="s">
        <v>13</v>
      </c>
      <c r="B31" s="30" t="s">
        <v>95</v>
      </c>
      <c r="C31" s="29" t="s">
        <v>121</v>
      </c>
      <c r="D31" s="138" t="s">
        <v>95</v>
      </c>
      <c r="F31" s="252" t="s">
        <v>10</v>
      </c>
      <c r="G31" s="253"/>
      <c r="H31" s="253"/>
      <c r="I31" s="253"/>
      <c r="J31" s="253"/>
      <c r="K31" s="172"/>
      <c r="M31" s="252" t="s">
        <v>10</v>
      </c>
      <c r="N31" s="253"/>
      <c r="O31" s="253"/>
      <c r="P31" s="253"/>
      <c r="Q31" s="253"/>
      <c r="R31" s="253"/>
      <c r="S31" s="253"/>
      <c r="T31" s="253"/>
      <c r="U31" s="253"/>
      <c r="V31" s="253"/>
      <c r="W31" s="254"/>
      <c r="AI31" s="4"/>
      <c r="AJ31" s="4"/>
      <c r="AK31" s="4"/>
      <c r="AL31" s="4"/>
      <c r="AM31" s="4"/>
      <c r="AN31" s="4"/>
      <c r="AO31" s="4"/>
      <c r="AP31" s="4"/>
      <c r="AQ31" s="4"/>
      <c r="AS31" s="4"/>
      <c r="BA31" s="3"/>
      <c r="BS31" s="4"/>
      <c r="BX31" s="3"/>
      <c r="CE31" s="4"/>
      <c r="CF31" s="4"/>
    </row>
    <row r="32" spans="1:84">
      <c r="A32" s="12" t="s">
        <v>9</v>
      </c>
      <c r="B32" s="61" t="s">
        <v>198</v>
      </c>
      <c r="C32" s="60" t="s">
        <v>56</v>
      </c>
      <c r="D32" s="61" t="s">
        <v>198</v>
      </c>
      <c r="F32" s="255" t="s">
        <v>198</v>
      </c>
      <c r="G32" s="256"/>
      <c r="H32" s="256"/>
      <c r="I32" s="256"/>
      <c r="J32" s="256"/>
      <c r="K32" s="154"/>
      <c r="M32" s="255" t="s">
        <v>198</v>
      </c>
      <c r="N32" s="256"/>
      <c r="O32" s="256"/>
      <c r="P32" s="256"/>
      <c r="Q32" s="256"/>
      <c r="R32" s="256"/>
      <c r="S32" s="256"/>
      <c r="T32" s="256"/>
      <c r="U32" s="256"/>
      <c r="V32" s="256"/>
      <c r="W32" s="257"/>
      <c r="X32" s="74"/>
      <c r="AI32" s="4"/>
      <c r="AJ32" s="4"/>
      <c r="AK32" s="4"/>
      <c r="AL32" s="4"/>
      <c r="AM32" s="4"/>
      <c r="AN32" s="4"/>
      <c r="AO32" s="4"/>
      <c r="AP32" s="4"/>
      <c r="AQ32" s="4"/>
      <c r="AS32" s="4"/>
      <c r="BA32" s="3"/>
      <c r="BS32" s="4"/>
      <c r="BX32" s="3"/>
      <c r="CE32" s="4"/>
      <c r="CF32" s="4"/>
    </row>
    <row r="33" spans="1:84" ht="11.25" customHeight="1">
      <c r="A33" s="58" t="s">
        <v>55</v>
      </c>
      <c r="B33" s="55">
        <v>22.059000000000001</v>
      </c>
      <c r="C33" s="55">
        <v>1.5936999999999999</v>
      </c>
      <c r="D33" s="174">
        <v>6.378416999999998</v>
      </c>
      <c r="E33" s="175"/>
      <c r="F33" s="176">
        <f t="shared" ref="F33:F52" si="1">G33/B7</f>
        <v>32.330299229146689</v>
      </c>
      <c r="G33" s="85">
        <f>$B33*Cover!$C16*Cover!$D16</f>
        <v>8.8125704999999996</v>
      </c>
      <c r="H33" s="177">
        <f t="shared" ref="H33:H52" si="2">$F33*C7</f>
        <v>12.659851686907418</v>
      </c>
      <c r="I33" s="177">
        <f t="shared" ref="I33:I52" si="3">$F33*D7</f>
        <v>4.849544884372003</v>
      </c>
      <c r="J33" s="177">
        <f t="shared" ref="J33:K52" si="4">$F33*E7</f>
        <v>1.6165149614573346</v>
      </c>
      <c r="K33" s="178">
        <f>$F33*F7</f>
        <v>4.3918171964099297</v>
      </c>
      <c r="L33" s="174"/>
      <c r="M33" s="179">
        <f t="shared" ref="M33:M51" si="5">(G33-D33)*(G7+I7*S7)*(1-W7)</f>
        <v>0.65899198056725483</v>
      </c>
      <c r="N33" s="162">
        <f t="shared" ref="N33:N51" si="6">H33*N7+(G33-D33)*(I7*T7)</f>
        <v>0.58713877089626687</v>
      </c>
      <c r="O33" s="174">
        <f t="shared" ref="O33:O51" si="7">(G33-D33)*(J7)</f>
        <v>0.85493000000000052</v>
      </c>
      <c r="P33" s="162">
        <f t="shared" ref="P33:P51" si="8">(G33-D33)*(K7+I7*V7+(G7+I7*S7)*W7)+K33+H33*R7</f>
        <v>5.2765398045953908</v>
      </c>
      <c r="Q33" s="163">
        <f t="shared" ref="Q33:Q51" si="9">H33*Q7+I33</f>
        <v>16.180112144154144</v>
      </c>
      <c r="R33" s="163">
        <f t="shared" ref="R33:R51" si="10">H33*O7+(G33-D33)*L7</f>
        <v>0.12659851686907417</v>
      </c>
      <c r="S33" s="162">
        <f t="shared" ref="S33:S51" si="11">H33*P7+(G33-D33)*I7*U7+(G33-D33)*M7</f>
        <v>0.37979555060722253</v>
      </c>
      <c r="T33" s="174">
        <f t="shared" ref="T33:T52" si="12">(G33-D33)*H7</f>
        <v>0.27126050000000018</v>
      </c>
      <c r="U33" s="163">
        <f>J33</f>
        <v>1.6165149614573346</v>
      </c>
      <c r="V33" s="241">
        <f t="shared" ref="V33:V53" si="13">SUM(M33:U33)+D33</f>
        <v>32.330299229146682</v>
      </c>
      <c r="W33" s="242"/>
      <c r="X33" s="6"/>
      <c r="Y33" s="4"/>
      <c r="AI33" s="4"/>
      <c r="AJ33" s="4"/>
      <c r="AK33" s="4"/>
      <c r="AL33" s="4"/>
      <c r="AM33" s="4"/>
      <c r="AN33" s="4"/>
      <c r="AO33" s="4"/>
      <c r="AP33" s="4"/>
      <c r="AQ33" s="4"/>
      <c r="AS33" s="4"/>
      <c r="BA33" s="3"/>
      <c r="BS33" s="4"/>
      <c r="BX33" s="3"/>
      <c r="CE33" s="4"/>
      <c r="CF33" s="4"/>
    </row>
    <row r="34" spans="1:84">
      <c r="A34" s="20" t="s">
        <v>54</v>
      </c>
      <c r="B34" s="55">
        <v>5.3999999999999999E-2</v>
      </c>
      <c r="C34" s="55">
        <v>5.9071999999999996</v>
      </c>
      <c r="D34" s="174">
        <v>-0.16811519999999999</v>
      </c>
      <c r="E34" s="175"/>
      <c r="F34" s="176">
        <f t="shared" si="1"/>
        <v>0.11300729723394792</v>
      </c>
      <c r="G34" s="85">
        <f>$B34*Cover!$C17*Cover!$D17</f>
        <v>2.2809599999999999E-2</v>
      </c>
      <c r="H34" s="177">
        <f t="shared" si="2"/>
        <v>3.8049233506340735E-2</v>
      </c>
      <c r="I34" s="177">
        <f t="shared" si="3"/>
        <v>1.6951094585092186E-2</v>
      </c>
      <c r="J34" s="177">
        <f t="shared" si="4"/>
        <v>5.6503648616973963E-3</v>
      </c>
      <c r="K34" s="178">
        <f t="shared" si="4"/>
        <v>2.9547004280817604E-2</v>
      </c>
      <c r="L34" s="174"/>
      <c r="M34" s="179">
        <f t="shared" si="5"/>
        <v>0.12943261764431269</v>
      </c>
      <c r="N34" s="162">
        <f t="shared" si="6"/>
        <v>5.741861165482235E-5</v>
      </c>
      <c r="O34" s="174">
        <f t="shared" si="7"/>
        <v>0</v>
      </c>
      <c r="P34" s="162">
        <f t="shared" si="8"/>
        <v>9.7746814726118236E-2</v>
      </c>
      <c r="Q34" s="163">
        <f t="shared" si="9"/>
        <v>4.5868512049911145E-2</v>
      </c>
      <c r="R34" s="163">
        <f t="shared" si="10"/>
        <v>3.8049233506340737E-4</v>
      </c>
      <c r="S34" s="162">
        <f t="shared" si="11"/>
        <v>1.1414770051902221E-3</v>
      </c>
      <c r="T34" s="174">
        <f t="shared" si="12"/>
        <v>8.4480000000000004E-4</v>
      </c>
      <c r="U34" s="163">
        <f t="shared" ref="U34:U52" si="14">J34</f>
        <v>5.6503648616973963E-3</v>
      </c>
      <c r="V34" s="241">
        <f t="shared" si="13"/>
        <v>0.11300729723394795</v>
      </c>
      <c r="W34" s="242"/>
      <c r="X34" s="6"/>
      <c r="Y34" s="4"/>
      <c r="AI34" s="4"/>
      <c r="AJ34" s="4"/>
      <c r="AK34" s="4"/>
      <c r="AL34" s="4"/>
      <c r="AM34" s="4"/>
      <c r="AN34" s="4"/>
      <c r="AO34" s="4"/>
      <c r="AP34" s="4"/>
      <c r="AQ34" s="4"/>
      <c r="AS34" s="4"/>
      <c r="BA34" s="3"/>
      <c r="BS34" s="4"/>
      <c r="BX34" s="3"/>
      <c r="CE34" s="4"/>
      <c r="CF34" s="4"/>
    </row>
    <row r="35" spans="1:84">
      <c r="A35" s="22" t="s">
        <v>53</v>
      </c>
      <c r="B35" s="55">
        <v>8.3439999999999994</v>
      </c>
      <c r="C35" s="55">
        <v>1.8446</v>
      </c>
      <c r="D35" s="174">
        <v>1.6323569999999998</v>
      </c>
      <c r="E35" s="175"/>
      <c r="F35" s="176">
        <f t="shared" si="1"/>
        <v>11.720146384461192</v>
      </c>
      <c r="G35" s="85">
        <f>$B35*Cover!$C18*Cover!$D18</f>
        <v>3.3334279999999996</v>
      </c>
      <c r="H35" s="177">
        <f t="shared" si="2"/>
        <v>4.6118308263915564</v>
      </c>
      <c r="I35" s="177">
        <f t="shared" si="3"/>
        <v>1.7580219576691787</v>
      </c>
      <c r="J35" s="177">
        <f t="shared" si="4"/>
        <v>0.5860073192230596</v>
      </c>
      <c r="K35" s="178">
        <f t="shared" si="4"/>
        <v>1.4308582811773978</v>
      </c>
      <c r="L35" s="174"/>
      <c r="M35" s="179">
        <f t="shared" si="5"/>
        <v>0.18137279203020595</v>
      </c>
      <c r="N35" s="162">
        <f t="shared" si="6"/>
        <v>0.39089474992766871</v>
      </c>
      <c r="O35" s="174">
        <f t="shared" si="7"/>
        <v>1.0466899999999999</v>
      </c>
      <c r="P35" s="162">
        <f t="shared" si="8"/>
        <v>1.5984808181432275</v>
      </c>
      <c r="Q35" s="163">
        <f t="shared" si="9"/>
        <v>6.0239654720813691</v>
      </c>
      <c r="R35" s="163">
        <f t="shared" si="10"/>
        <v>4.6118308263915567E-2</v>
      </c>
      <c r="S35" s="162">
        <f t="shared" si="11"/>
        <v>0.13835492479174669</v>
      </c>
      <c r="T35" s="174">
        <f t="shared" si="12"/>
        <v>7.5904999999999986E-2</v>
      </c>
      <c r="U35" s="163">
        <f t="shared" si="14"/>
        <v>0.5860073192230596</v>
      </c>
      <c r="V35" s="241">
        <f t="shared" si="13"/>
        <v>11.720146384461192</v>
      </c>
      <c r="W35" s="242"/>
      <c r="X35" s="6"/>
      <c r="Y35" s="4"/>
      <c r="AI35" s="4"/>
      <c r="AJ35" s="4"/>
      <c r="AK35" s="4"/>
      <c r="AL35" s="4"/>
      <c r="AM35" s="4"/>
      <c r="AN35" s="4"/>
      <c r="AO35" s="4"/>
      <c r="AP35" s="4"/>
      <c r="AQ35" s="4"/>
      <c r="AS35" s="4"/>
      <c r="BA35" s="3"/>
      <c r="BS35" s="4"/>
      <c r="BX35" s="3"/>
      <c r="CE35" s="4"/>
      <c r="CF35" s="4"/>
    </row>
    <row r="36" spans="1:84">
      <c r="A36" s="22" t="s">
        <v>52</v>
      </c>
      <c r="B36" s="55">
        <v>0.61699999999999999</v>
      </c>
      <c r="C36" s="55">
        <v>6.9093999999999998</v>
      </c>
      <c r="D36" s="174">
        <v>-1.8933599999999984E-2</v>
      </c>
      <c r="E36" s="175"/>
      <c r="F36" s="176">
        <f t="shared" si="1"/>
        <v>0.79502063799558331</v>
      </c>
      <c r="G36" s="85">
        <f>$B36*Cover!$C19*Cover!$D19</f>
        <v>0.25395719999999999</v>
      </c>
      <c r="H36" s="177">
        <f t="shared" si="2"/>
        <v>0.25091684406763332</v>
      </c>
      <c r="I36" s="177">
        <f t="shared" si="3"/>
        <v>0.11925309569933749</v>
      </c>
      <c r="J36" s="177">
        <f t="shared" si="4"/>
        <v>3.9751031899779167E-2</v>
      </c>
      <c r="K36" s="178">
        <f t="shared" si="4"/>
        <v>0.13114246632883331</v>
      </c>
      <c r="L36" s="174"/>
      <c r="M36" s="179">
        <f t="shared" si="5"/>
        <v>3.5930753814871152E-2</v>
      </c>
      <c r="N36" s="162">
        <f t="shared" si="6"/>
        <v>2.045529422609197E-2</v>
      </c>
      <c r="O36" s="174">
        <f t="shared" si="7"/>
        <v>0.19262880000000002</v>
      </c>
      <c r="P36" s="162">
        <f t="shared" si="8"/>
        <v>0.16223246177369427</v>
      </c>
      <c r="Q36" s="163">
        <f t="shared" si="9"/>
        <v>0.34884200802122201</v>
      </c>
      <c r="R36" s="163">
        <f t="shared" si="10"/>
        <v>2.5091684406763331E-3</v>
      </c>
      <c r="S36" s="162">
        <f t="shared" si="11"/>
        <v>1.1193119819248389E-2</v>
      </c>
      <c r="T36" s="174">
        <f t="shared" si="12"/>
        <v>4.1159999999999998E-4</v>
      </c>
      <c r="U36" s="163">
        <f t="shared" si="14"/>
        <v>3.9751031899779167E-2</v>
      </c>
      <c r="V36" s="241">
        <f t="shared" si="13"/>
        <v>0.7950206379955832</v>
      </c>
      <c r="W36" s="242"/>
      <c r="X36" s="6"/>
      <c r="Y36" s="4"/>
      <c r="AI36" s="4"/>
      <c r="AJ36" s="4"/>
      <c r="AK36" s="4"/>
      <c r="AL36" s="4"/>
      <c r="AM36" s="4"/>
      <c r="AN36" s="4"/>
      <c r="AO36" s="4"/>
      <c r="AP36" s="4"/>
      <c r="AQ36" s="4"/>
      <c r="AS36" s="4"/>
      <c r="BA36" s="3"/>
      <c r="BS36" s="4"/>
      <c r="BX36" s="3"/>
      <c r="CE36" s="4"/>
      <c r="CF36" s="4"/>
    </row>
    <row r="37" spans="1:84">
      <c r="A37" s="22" t="s">
        <v>51</v>
      </c>
      <c r="B37" s="55">
        <v>3.5000000000000003E-2</v>
      </c>
      <c r="C37" s="55">
        <v>0.57030000000000003</v>
      </c>
      <c r="D37" s="174">
        <v>8.7890000000000017E-3</v>
      </c>
      <c r="E37" s="175"/>
      <c r="F37" s="176">
        <f t="shared" si="1"/>
        <v>5.8137256534995255E-2</v>
      </c>
      <c r="G37" s="85">
        <f>$B37*Cover!$C20*Cover!$D20</f>
        <v>1.39825E-2</v>
      </c>
      <c r="H37" s="177">
        <f t="shared" si="2"/>
        <v>2.3533539378902155E-2</v>
      </c>
      <c r="I37" s="177">
        <f t="shared" si="3"/>
        <v>8.7205884802492879E-3</v>
      </c>
      <c r="J37" s="177">
        <f t="shared" si="4"/>
        <v>2.9068628267497629E-3</v>
      </c>
      <c r="K37" s="178">
        <f t="shared" si="4"/>
        <v>8.9937658490940476E-3</v>
      </c>
      <c r="L37" s="174"/>
      <c r="M37" s="179">
        <f t="shared" si="5"/>
        <v>1.9758956753493967E-3</v>
      </c>
      <c r="N37" s="162">
        <f t="shared" si="6"/>
        <v>1.2454833829844668E-3</v>
      </c>
      <c r="O37" s="174">
        <f t="shared" si="7"/>
        <v>0</v>
      </c>
      <c r="P37" s="162">
        <f t="shared" si="8"/>
        <v>1.0591060669021757E-2</v>
      </c>
      <c r="Q37" s="163">
        <f t="shared" si="9"/>
        <v>3.0489112405733786E-2</v>
      </c>
      <c r="R37" s="163">
        <f t="shared" si="10"/>
        <v>2.3533539378902156E-4</v>
      </c>
      <c r="S37" s="162">
        <f t="shared" si="11"/>
        <v>7.0600618136706461E-4</v>
      </c>
      <c r="T37" s="174">
        <f t="shared" si="12"/>
        <v>1.1984999999999997E-3</v>
      </c>
      <c r="U37" s="163">
        <f t="shared" si="14"/>
        <v>2.9068628267497629E-3</v>
      </c>
      <c r="V37" s="241">
        <f t="shared" si="13"/>
        <v>5.8137256534995255E-2</v>
      </c>
      <c r="W37" s="242"/>
      <c r="X37" s="6"/>
      <c r="Y37" s="4"/>
      <c r="AI37" s="4"/>
      <c r="AJ37" s="4"/>
      <c r="AK37" s="4"/>
      <c r="AL37" s="4"/>
      <c r="AM37" s="4"/>
      <c r="AN37" s="4"/>
      <c r="AO37" s="4"/>
      <c r="AP37" s="4"/>
      <c r="AQ37" s="4"/>
      <c r="AS37" s="4"/>
      <c r="BA37" s="3"/>
      <c r="BS37" s="4"/>
      <c r="BX37" s="3"/>
      <c r="CE37" s="4"/>
      <c r="CF37" s="4"/>
    </row>
    <row r="38" spans="1:84">
      <c r="A38" s="22" t="s">
        <v>50</v>
      </c>
      <c r="B38" s="55">
        <v>1.214</v>
      </c>
      <c r="C38" s="55">
        <v>1.3912</v>
      </c>
      <c r="D38" s="174">
        <v>2.676649999999995E-2</v>
      </c>
      <c r="E38" s="175"/>
      <c r="F38" s="176">
        <f t="shared" si="1"/>
        <v>1.7864224583427089</v>
      </c>
      <c r="G38" s="85">
        <f>$B38*Cover!$C21*Cover!$D21</f>
        <v>0.48499300000000001</v>
      </c>
      <c r="H38" s="177">
        <f t="shared" si="2"/>
        <v>0.66059598523468566</v>
      </c>
      <c r="I38" s="177">
        <f t="shared" si="3"/>
        <v>0.26796336875140631</v>
      </c>
      <c r="J38" s="177">
        <f t="shared" si="4"/>
        <v>8.9321122917135454E-2</v>
      </c>
      <c r="K38" s="178">
        <f t="shared" si="4"/>
        <v>0.28354898143948132</v>
      </c>
      <c r="L38" s="174"/>
      <c r="M38" s="179">
        <f t="shared" si="5"/>
        <v>3.863642002999997E-3</v>
      </c>
      <c r="N38" s="162">
        <f t="shared" si="6"/>
        <v>2.3540099577213997E-2</v>
      </c>
      <c r="O38" s="174">
        <f t="shared" si="7"/>
        <v>0.41508050000000002</v>
      </c>
      <c r="P38" s="162">
        <f t="shared" si="8"/>
        <v>0.3040350993424813</v>
      </c>
      <c r="Q38" s="163">
        <f t="shared" si="9"/>
        <v>0.87901465509349053</v>
      </c>
      <c r="R38" s="163">
        <f t="shared" si="10"/>
        <v>6.6059598523468569E-3</v>
      </c>
      <c r="S38" s="162">
        <f t="shared" si="11"/>
        <v>1.981787955704057E-2</v>
      </c>
      <c r="T38" s="174">
        <f t="shared" si="12"/>
        <v>1.8377000000000001E-2</v>
      </c>
      <c r="U38" s="163">
        <f t="shared" si="14"/>
        <v>8.9321122917135454E-2</v>
      </c>
      <c r="V38" s="241">
        <f t="shared" si="13"/>
        <v>1.7864224583427086</v>
      </c>
      <c r="W38" s="242"/>
      <c r="X38" s="6"/>
      <c r="Y38" s="4"/>
      <c r="AI38" s="4"/>
      <c r="AJ38" s="4"/>
      <c r="AK38" s="4"/>
      <c r="AL38" s="4"/>
      <c r="AM38" s="4"/>
      <c r="AN38" s="4"/>
      <c r="AO38" s="4"/>
      <c r="AP38" s="4"/>
      <c r="AQ38" s="4"/>
      <c r="AS38" s="4"/>
      <c r="BA38" s="3"/>
      <c r="BS38" s="4"/>
      <c r="BX38" s="3"/>
      <c r="CE38" s="4"/>
      <c r="CF38" s="4"/>
    </row>
    <row r="39" spans="1:84">
      <c r="A39" s="22" t="s">
        <v>49</v>
      </c>
      <c r="B39" s="55">
        <v>3.7999999999999999E-2</v>
      </c>
      <c r="C39" s="55">
        <v>0.95</v>
      </c>
      <c r="D39" s="174">
        <v>2.9567999999999977E-3</v>
      </c>
      <c r="E39" s="175"/>
      <c r="F39" s="176">
        <f t="shared" si="1"/>
        <v>6.534462118835524E-2</v>
      </c>
      <c r="G39" s="85">
        <f>$B39*Cover!$C22*Cover!$D22</f>
        <v>1.6051199999999998E-2</v>
      </c>
      <c r="H39" s="177">
        <f t="shared" si="2"/>
        <v>2.6072194278562374E-2</v>
      </c>
      <c r="I39" s="177">
        <f t="shared" si="3"/>
        <v>9.8016931782532856E-3</v>
      </c>
      <c r="J39" s="177">
        <f t="shared" si="4"/>
        <v>3.2672310594177622E-3</v>
      </c>
      <c r="K39" s="178">
        <f t="shared" si="4"/>
        <v>1.0152302672121818E-2</v>
      </c>
      <c r="L39" s="174"/>
      <c r="M39" s="179">
        <f t="shared" si="5"/>
        <v>0</v>
      </c>
      <c r="N39" s="162">
        <f t="shared" si="6"/>
        <v>9.1252679974968302E-4</v>
      </c>
      <c r="O39" s="174">
        <f t="shared" si="7"/>
        <v>1.2672000000000001E-2</v>
      </c>
      <c r="P39" s="162">
        <f t="shared" si="8"/>
        <v>1.0676078672121819E-2</v>
      </c>
      <c r="Q39" s="163">
        <f t="shared" si="9"/>
        <v>3.3918472885923485E-2</v>
      </c>
      <c r="R39" s="163">
        <f t="shared" si="10"/>
        <v>2.6072194278562377E-4</v>
      </c>
      <c r="S39" s="162">
        <f t="shared" si="11"/>
        <v>7.8216582835687119E-4</v>
      </c>
      <c r="T39" s="174">
        <f t="shared" si="12"/>
        <v>0</v>
      </c>
      <c r="U39" s="163">
        <f t="shared" si="14"/>
        <v>3.2672310594177622E-3</v>
      </c>
      <c r="V39" s="241">
        <f t="shared" si="13"/>
        <v>6.5445997188355254E-2</v>
      </c>
      <c r="W39" s="242"/>
      <c r="X39" s="6"/>
      <c r="Y39" s="4"/>
      <c r="AI39" s="4"/>
      <c r="AJ39" s="4"/>
      <c r="AK39" s="4"/>
      <c r="AL39" s="4"/>
      <c r="AM39" s="4"/>
      <c r="AN39" s="4"/>
      <c r="AO39" s="4"/>
      <c r="AP39" s="4"/>
      <c r="AQ39" s="4"/>
      <c r="AS39" s="4"/>
      <c r="BA39" s="3"/>
      <c r="BS39" s="4"/>
      <c r="BX39" s="3"/>
      <c r="CE39" s="4"/>
      <c r="CF39" s="4"/>
    </row>
    <row r="40" spans="1:84">
      <c r="A40" s="22" t="s">
        <v>48</v>
      </c>
      <c r="B40" s="55">
        <v>2.6920000000000002</v>
      </c>
      <c r="C40" s="55">
        <v>3.5097</v>
      </c>
      <c r="D40" s="174">
        <v>1.4361599999999954E-2</v>
      </c>
      <c r="E40" s="175"/>
      <c r="F40" s="176">
        <f t="shared" si="1"/>
        <v>3.8320726982575133</v>
      </c>
      <c r="G40" s="85">
        <f>$B40*Cover!$C23*Cover!$D23</f>
        <v>1.1371008</v>
      </c>
      <c r="H40" s="177">
        <f t="shared" si="2"/>
        <v>1.3077431955725265</v>
      </c>
      <c r="I40" s="177">
        <f t="shared" si="3"/>
        <v>0.57481090473862695</v>
      </c>
      <c r="J40" s="177">
        <f t="shared" si="4"/>
        <v>0.19160363491287569</v>
      </c>
      <c r="K40" s="178">
        <f t="shared" si="4"/>
        <v>0.62081416303348402</v>
      </c>
      <c r="L40" s="174"/>
      <c r="M40" s="179">
        <f t="shared" si="5"/>
        <v>0</v>
      </c>
      <c r="N40" s="162">
        <f t="shared" si="6"/>
        <v>4.5771011845038422E-2</v>
      </c>
      <c r="O40" s="174">
        <f t="shared" si="7"/>
        <v>1.0740956160000001</v>
      </c>
      <c r="P40" s="162">
        <f t="shared" si="8"/>
        <v>0.66572373103348403</v>
      </c>
      <c r="Q40" s="163">
        <f t="shared" si="9"/>
        <v>1.7844733606432139</v>
      </c>
      <c r="R40" s="163">
        <f t="shared" si="10"/>
        <v>1.3077431955725265E-2</v>
      </c>
      <c r="S40" s="162">
        <f t="shared" si="11"/>
        <v>3.9232295867175797E-2</v>
      </c>
      <c r="T40" s="174">
        <f t="shared" si="12"/>
        <v>2.9567999999999999E-3</v>
      </c>
      <c r="U40" s="163">
        <f t="shared" si="14"/>
        <v>0.19160363491287569</v>
      </c>
      <c r="V40" s="241">
        <f t="shared" si="13"/>
        <v>3.8312954822575138</v>
      </c>
      <c r="W40" s="242"/>
      <c r="X40" s="6"/>
      <c r="Y40" s="4"/>
      <c r="AI40" s="4"/>
      <c r="AJ40" s="4"/>
      <c r="AK40" s="4"/>
      <c r="AL40" s="4"/>
      <c r="AM40" s="4"/>
      <c r="AN40" s="4"/>
      <c r="AO40" s="4"/>
      <c r="AP40" s="4"/>
      <c r="AQ40" s="4"/>
      <c r="AS40" s="4"/>
      <c r="BA40" s="3"/>
      <c r="BS40" s="4"/>
      <c r="BX40" s="3"/>
      <c r="CE40" s="4"/>
      <c r="CF40" s="4"/>
    </row>
    <row r="41" spans="1:84">
      <c r="A41" s="22" t="s">
        <v>47</v>
      </c>
      <c r="B41" s="55">
        <v>0.56399999999999995</v>
      </c>
      <c r="C41" s="55">
        <v>2.252385714285714</v>
      </c>
      <c r="D41" s="174">
        <v>-6.767999999999972E-3</v>
      </c>
      <c r="E41" s="175"/>
      <c r="F41" s="176">
        <f t="shared" si="1"/>
        <v>0.86075603075791318</v>
      </c>
      <c r="G41" s="85">
        <f>$B41*Cover!$C24*Cover!$D24</f>
        <v>0.23857199999999995</v>
      </c>
      <c r="H41" s="177">
        <f t="shared" si="2"/>
        <v>0.31277477222180849</v>
      </c>
      <c r="I41" s="177">
        <f t="shared" si="3"/>
        <v>0.12911340461368698</v>
      </c>
      <c r="J41" s="177">
        <f t="shared" si="4"/>
        <v>4.3037801537895659E-2</v>
      </c>
      <c r="K41" s="178">
        <f t="shared" si="4"/>
        <v>0.13725805238452207</v>
      </c>
      <c r="L41" s="174"/>
      <c r="M41" s="179">
        <f t="shared" si="5"/>
        <v>1.5006802597590436E-3</v>
      </c>
      <c r="N41" s="162">
        <f t="shared" si="6"/>
        <v>1.1267478676919924E-2</v>
      </c>
      <c r="O41" s="174">
        <f t="shared" si="7"/>
        <v>0.22545899999999994</v>
      </c>
      <c r="P41" s="162">
        <f t="shared" si="8"/>
        <v>0.14812701047560642</v>
      </c>
      <c r="Q41" s="163">
        <f t="shared" si="9"/>
        <v>0.41843006891885987</v>
      </c>
      <c r="R41" s="163">
        <f t="shared" si="10"/>
        <v>3.127747722218085E-3</v>
      </c>
      <c r="S41" s="162">
        <f t="shared" si="11"/>
        <v>9.3832431666542541E-3</v>
      </c>
      <c r="T41" s="174">
        <f t="shared" si="12"/>
        <v>7.1909999999999977E-3</v>
      </c>
      <c r="U41" s="163">
        <f t="shared" si="14"/>
        <v>4.3037801537895659E-2</v>
      </c>
      <c r="V41" s="241">
        <f t="shared" si="13"/>
        <v>0.86075603075791329</v>
      </c>
      <c r="W41" s="242"/>
      <c r="X41" s="6"/>
      <c r="Y41" s="4"/>
      <c r="AI41" s="4"/>
      <c r="AJ41" s="4"/>
      <c r="AK41" s="4"/>
      <c r="AL41" s="4"/>
      <c r="AM41" s="4"/>
      <c r="AN41" s="4"/>
      <c r="AO41" s="4"/>
      <c r="AP41" s="4"/>
      <c r="AQ41" s="4"/>
      <c r="AS41" s="4"/>
      <c r="BA41" s="3"/>
      <c r="BS41" s="4"/>
      <c r="BX41" s="3"/>
      <c r="CE41" s="4"/>
      <c r="CF41" s="4"/>
    </row>
    <row r="42" spans="1:84">
      <c r="A42" s="22" t="s">
        <v>46</v>
      </c>
      <c r="B42" s="55">
        <v>2.1920000000000002</v>
      </c>
      <c r="C42" s="55">
        <v>12.858700000000001</v>
      </c>
      <c r="D42" s="174">
        <v>-2.5629999999999997E-2</v>
      </c>
      <c r="E42" s="175"/>
      <c r="F42" s="176">
        <f t="shared" si="1"/>
        <v>0.8531938461538463</v>
      </c>
      <c r="G42" s="85">
        <f>$B42*Cover!$C25*Cover!$D25</f>
        <v>0.24112000000000003</v>
      </c>
      <c r="H42" s="177">
        <f t="shared" si="2"/>
        <v>0.24112000000000003</v>
      </c>
      <c r="I42" s="177">
        <f t="shared" si="3"/>
        <v>0.12797907692307695</v>
      </c>
      <c r="J42" s="177">
        <f t="shared" si="4"/>
        <v>4.2659692307692315E-2</v>
      </c>
      <c r="K42" s="178">
        <f t="shared" si="4"/>
        <v>0.20031507692307696</v>
      </c>
      <c r="L42" s="174"/>
      <c r="M42" s="179">
        <f t="shared" si="5"/>
        <v>9.8629285760273952E-2</v>
      </c>
      <c r="N42" s="162">
        <f t="shared" si="6"/>
        <v>0</v>
      </c>
      <c r="O42" s="174">
        <f t="shared" si="7"/>
        <v>1.0560000000000002E-2</v>
      </c>
      <c r="P42" s="162">
        <f t="shared" si="8"/>
        <v>0.34181579116280297</v>
      </c>
      <c r="Q42" s="163">
        <f t="shared" si="9"/>
        <v>0.35945427692307697</v>
      </c>
      <c r="R42" s="163">
        <f t="shared" si="10"/>
        <v>2.4112000000000005E-3</v>
      </c>
      <c r="S42" s="162">
        <f t="shared" si="11"/>
        <v>7.2336000000000006E-3</v>
      </c>
      <c r="T42" s="174">
        <f t="shared" si="12"/>
        <v>1.6060000000000001E-2</v>
      </c>
      <c r="U42" s="163">
        <f t="shared" si="14"/>
        <v>4.2659692307692315E-2</v>
      </c>
      <c r="V42" s="241">
        <f t="shared" si="13"/>
        <v>0.85319384615384597</v>
      </c>
      <c r="W42" s="242"/>
      <c r="X42" s="6"/>
      <c r="Y42" s="4"/>
      <c r="AI42" s="4"/>
      <c r="AJ42" s="4"/>
      <c r="AK42" s="4"/>
      <c r="AL42" s="4"/>
      <c r="AM42" s="4"/>
      <c r="AN42" s="4"/>
      <c r="AO42" s="4"/>
      <c r="AP42" s="4"/>
      <c r="AQ42" s="4"/>
      <c r="AS42" s="4"/>
      <c r="BA42" s="3"/>
      <c r="BS42" s="4"/>
      <c r="BX42" s="3"/>
      <c r="CE42" s="4"/>
      <c r="CF42" s="4"/>
    </row>
    <row r="43" spans="1:84">
      <c r="A43" s="22" t="s">
        <v>45</v>
      </c>
      <c r="B43" s="55">
        <v>32.533999999999999</v>
      </c>
      <c r="C43" s="55">
        <v>72.864099999999993</v>
      </c>
      <c r="D43" s="174">
        <v>-9.1200000000003448E-3</v>
      </c>
      <c r="E43" s="175"/>
      <c r="F43" s="176">
        <f t="shared" si="1"/>
        <v>12.289680669767444</v>
      </c>
      <c r="G43" s="85">
        <f>$B43*Cover!$C26*Cover!$D26</f>
        <v>4.2164064000000003</v>
      </c>
      <c r="H43" s="177">
        <f t="shared" si="2"/>
        <v>2.8109376000000004</v>
      </c>
      <c r="I43" s="177">
        <f t="shared" si="3"/>
        <v>1.8434521004651165</v>
      </c>
      <c r="J43" s="177">
        <f t="shared" si="4"/>
        <v>0.61448403348837222</v>
      </c>
      <c r="K43" s="178">
        <f t="shared" si="4"/>
        <v>2.8044005358139539</v>
      </c>
      <c r="L43" s="174"/>
      <c r="M43" s="179">
        <f t="shared" si="5"/>
        <v>2.1946950744637745</v>
      </c>
      <c r="N43" s="162">
        <f t="shared" si="6"/>
        <v>0</v>
      </c>
      <c r="O43" s="174">
        <f t="shared" si="7"/>
        <v>0</v>
      </c>
      <c r="P43" s="162">
        <f t="shared" si="8"/>
        <v>4.5170286010268255</v>
      </c>
      <c r="Q43" s="163">
        <f t="shared" si="9"/>
        <v>3.1364833964651169</v>
      </c>
      <c r="R43" s="163">
        <f t="shared" si="10"/>
        <v>2.8109376000000005E-2</v>
      </c>
      <c r="S43" s="162">
        <f t="shared" si="11"/>
        <v>1.808000188323355</v>
      </c>
      <c r="T43" s="174">
        <f t="shared" si="12"/>
        <v>0</v>
      </c>
      <c r="U43" s="163">
        <f t="shared" si="14"/>
        <v>0.61448403348837222</v>
      </c>
      <c r="V43" s="241">
        <f t="shared" si="13"/>
        <v>12.289680669767442</v>
      </c>
      <c r="W43" s="242"/>
      <c r="X43" s="6"/>
      <c r="Y43" s="4"/>
      <c r="AI43" s="4"/>
      <c r="AJ43" s="4"/>
      <c r="AK43" s="4"/>
      <c r="AL43" s="4"/>
      <c r="AM43" s="4"/>
      <c r="AN43" s="4"/>
      <c r="AO43" s="4"/>
      <c r="AP43" s="4"/>
      <c r="AQ43" s="4"/>
      <c r="AS43" s="4"/>
      <c r="BA43" s="3"/>
      <c r="BS43" s="4"/>
      <c r="BX43" s="3"/>
      <c r="CE43" s="4"/>
      <c r="CF43" s="4"/>
    </row>
    <row r="44" spans="1:84">
      <c r="A44" s="22" t="s">
        <v>44</v>
      </c>
      <c r="B44" s="55">
        <v>0</v>
      </c>
      <c r="C44" s="55">
        <v>0</v>
      </c>
      <c r="D44" s="174">
        <v>0</v>
      </c>
      <c r="E44" s="175"/>
      <c r="F44" s="176">
        <f t="shared" si="1"/>
        <v>0</v>
      </c>
      <c r="G44" s="85">
        <f>$B44*Cover!$C27*Cover!$D27</f>
        <v>0</v>
      </c>
      <c r="H44" s="177">
        <f t="shared" si="2"/>
        <v>0</v>
      </c>
      <c r="I44" s="177">
        <f t="shared" si="3"/>
        <v>0</v>
      </c>
      <c r="J44" s="177">
        <f t="shared" si="4"/>
        <v>0</v>
      </c>
      <c r="K44" s="178">
        <f t="shared" si="4"/>
        <v>0</v>
      </c>
      <c r="L44" s="174"/>
      <c r="M44" s="179">
        <f t="shared" si="5"/>
        <v>0</v>
      </c>
      <c r="N44" s="162">
        <f t="shared" si="6"/>
        <v>0</v>
      </c>
      <c r="O44" s="174">
        <f t="shared" si="7"/>
        <v>0</v>
      </c>
      <c r="P44" s="162">
        <f t="shared" si="8"/>
        <v>0</v>
      </c>
      <c r="Q44" s="163">
        <f t="shared" si="9"/>
        <v>0</v>
      </c>
      <c r="R44" s="163">
        <f t="shared" si="10"/>
        <v>0</v>
      </c>
      <c r="S44" s="162">
        <f t="shared" si="11"/>
        <v>0</v>
      </c>
      <c r="T44" s="174">
        <f t="shared" si="12"/>
        <v>0</v>
      </c>
      <c r="U44" s="163">
        <f t="shared" si="14"/>
        <v>0</v>
      </c>
      <c r="V44" s="241">
        <f t="shared" si="13"/>
        <v>0</v>
      </c>
      <c r="W44" s="242"/>
      <c r="X44" s="6"/>
      <c r="Y44" s="4"/>
      <c r="AI44" s="4"/>
      <c r="AJ44" s="4"/>
      <c r="AK44" s="4"/>
      <c r="AL44" s="4"/>
      <c r="AM44" s="4"/>
      <c r="AN44" s="4"/>
      <c r="AO44" s="4"/>
      <c r="AP44" s="4"/>
      <c r="AQ44" s="4"/>
      <c r="AS44" s="4"/>
      <c r="BA44" s="3"/>
      <c r="BS44" s="4"/>
      <c r="BX44" s="3"/>
      <c r="CE44" s="4"/>
      <c r="CF44" s="4"/>
    </row>
    <row r="45" spans="1:84">
      <c r="A45" s="22" t="s">
        <v>43</v>
      </c>
      <c r="B45" s="55">
        <v>1.8360000000000001</v>
      </c>
      <c r="C45" s="55">
        <v>1.2524</v>
      </c>
      <c r="D45" s="174">
        <v>0.36885600000000007</v>
      </c>
      <c r="E45" s="175"/>
      <c r="F45" s="176">
        <f t="shared" si="1"/>
        <v>2.6730452093023254</v>
      </c>
      <c r="G45" s="85">
        <f>$B45*Cover!$C28*Cover!$D28</f>
        <v>0.77662799999999999</v>
      </c>
      <c r="H45" s="177">
        <f t="shared" si="2"/>
        <v>0.77662799999999999</v>
      </c>
      <c r="I45" s="177">
        <f t="shared" si="3"/>
        <v>0.40095678139534879</v>
      </c>
      <c r="J45" s="177">
        <f t="shared" si="4"/>
        <v>0.13365226046511627</v>
      </c>
      <c r="K45" s="178">
        <f t="shared" si="4"/>
        <v>0.58518016744186041</v>
      </c>
      <c r="L45" s="174"/>
      <c r="M45" s="179">
        <f t="shared" si="5"/>
        <v>4.5934359939759492E-3</v>
      </c>
      <c r="N45" s="162">
        <f t="shared" si="6"/>
        <v>0</v>
      </c>
      <c r="O45" s="174">
        <f t="shared" si="7"/>
        <v>0.30963599999999991</v>
      </c>
      <c r="P45" s="162">
        <f t="shared" si="8"/>
        <v>0.63684573144788448</v>
      </c>
      <c r="Q45" s="163">
        <f t="shared" si="9"/>
        <v>1.1775847813953488</v>
      </c>
      <c r="R45" s="163">
        <f t="shared" si="10"/>
        <v>0</v>
      </c>
      <c r="S45" s="162">
        <f t="shared" si="11"/>
        <v>0</v>
      </c>
      <c r="T45" s="174">
        <f t="shared" si="12"/>
        <v>4.1876999999999991E-2</v>
      </c>
      <c r="U45" s="163">
        <f t="shared" si="14"/>
        <v>0.13365226046511627</v>
      </c>
      <c r="V45" s="241">
        <f t="shared" si="13"/>
        <v>2.6730452093023254</v>
      </c>
      <c r="W45" s="242"/>
      <c r="X45" s="6"/>
      <c r="Y45" s="4"/>
      <c r="AI45" s="4"/>
      <c r="AJ45" s="4"/>
      <c r="AK45" s="4"/>
      <c r="AL45" s="4"/>
      <c r="AM45" s="4"/>
      <c r="AN45" s="4"/>
      <c r="AO45" s="4"/>
      <c r="AP45" s="4"/>
      <c r="AQ45" s="4"/>
      <c r="AS45" s="4"/>
      <c r="BA45" s="3"/>
      <c r="BS45" s="4"/>
      <c r="BX45" s="3"/>
      <c r="CE45" s="4"/>
      <c r="CF45" s="4"/>
    </row>
    <row r="46" spans="1:84">
      <c r="A46" s="22" t="s">
        <v>42</v>
      </c>
      <c r="B46" s="55">
        <v>6.9000000000000006E-2</v>
      </c>
      <c r="C46" s="55">
        <v>1.2912999999999999</v>
      </c>
      <c r="D46" s="174">
        <v>-3.3629999999999993E-2</v>
      </c>
      <c r="E46" s="175"/>
      <c r="F46" s="176">
        <f t="shared" si="1"/>
        <v>0.22866279069767442</v>
      </c>
      <c r="G46" s="85">
        <f>$B46*Cover!$C29*Cover!$D29</f>
        <v>3.9329999999999997E-2</v>
      </c>
      <c r="H46" s="177">
        <f t="shared" si="2"/>
        <v>9.8324999999999996E-2</v>
      </c>
      <c r="I46" s="177">
        <f t="shared" si="3"/>
        <v>3.4299418604651161E-2</v>
      </c>
      <c r="J46" s="177">
        <f t="shared" si="4"/>
        <v>1.1433139534883723E-2</v>
      </c>
      <c r="K46" s="178">
        <f t="shared" si="4"/>
        <v>4.527523255813954E-2</v>
      </c>
      <c r="L46" s="174"/>
      <c r="M46" s="179">
        <f t="shared" si="5"/>
        <v>6.0647999999999994E-2</v>
      </c>
      <c r="N46" s="162">
        <f t="shared" si="6"/>
        <v>0</v>
      </c>
      <c r="O46" s="174">
        <f t="shared" si="7"/>
        <v>0</v>
      </c>
      <c r="P46" s="162">
        <f t="shared" si="8"/>
        <v>5.7587232558139537E-2</v>
      </c>
      <c r="Q46" s="163">
        <f t="shared" si="9"/>
        <v>0.13262441860465116</v>
      </c>
      <c r="R46" s="163">
        <f t="shared" si="10"/>
        <v>0</v>
      </c>
      <c r="S46" s="162">
        <f t="shared" si="11"/>
        <v>0</v>
      </c>
      <c r="T46" s="174">
        <f t="shared" si="12"/>
        <v>0</v>
      </c>
      <c r="U46" s="163">
        <f t="shared" si="14"/>
        <v>1.1433139534883723E-2</v>
      </c>
      <c r="V46" s="241">
        <f t="shared" si="13"/>
        <v>0.22866279069767442</v>
      </c>
      <c r="W46" s="242"/>
      <c r="X46" s="6"/>
      <c r="Y46" s="4"/>
      <c r="AI46" s="4"/>
      <c r="AJ46" s="4"/>
      <c r="AK46" s="4"/>
      <c r="AL46" s="4"/>
      <c r="AM46" s="4"/>
      <c r="AN46" s="4"/>
      <c r="AO46" s="4"/>
      <c r="AP46" s="4"/>
      <c r="AQ46" s="4"/>
      <c r="AS46" s="4"/>
      <c r="BA46" s="3"/>
      <c r="BS46" s="4"/>
      <c r="BX46" s="3"/>
      <c r="CE46" s="4"/>
      <c r="CF46" s="4"/>
    </row>
    <row r="47" spans="1:84">
      <c r="A47" s="22" t="s">
        <v>41</v>
      </c>
      <c r="B47" s="55">
        <v>3.79</v>
      </c>
      <c r="C47" s="55">
        <v>1.1214</v>
      </c>
      <c r="D47" s="174">
        <v>0.50880682650165343</v>
      </c>
      <c r="E47" s="175"/>
      <c r="F47" s="176">
        <f t="shared" si="1"/>
        <v>9.0955475582970404</v>
      </c>
      <c r="G47" s="85">
        <f>$B47*Cover!$C30*Cover!$D30</f>
        <v>1.8131360000000001</v>
      </c>
      <c r="H47" s="177">
        <f t="shared" si="2"/>
        <v>3.6184950736290111</v>
      </c>
      <c r="I47" s="177">
        <f t="shared" si="3"/>
        <v>1.364332133744556</v>
      </c>
      <c r="J47" s="177">
        <f t="shared" si="4"/>
        <v>0.45477737791485207</v>
      </c>
      <c r="K47" s="178">
        <f t="shared" si="4"/>
        <v>1.8448069730086214</v>
      </c>
      <c r="L47" s="174"/>
      <c r="M47" s="179">
        <f t="shared" si="5"/>
        <v>0.46953133235442124</v>
      </c>
      <c r="N47" s="162">
        <f>H47*N21</f>
        <v>0</v>
      </c>
      <c r="O47" s="174">
        <f>(G47-D47)*(J21)+(G47-D47)*(I21*T21)</f>
        <v>0.63765113772006876</v>
      </c>
      <c r="P47" s="162">
        <f t="shared" si="8"/>
        <v>2.0325602950829893</v>
      </c>
      <c r="Q47" s="163">
        <f t="shared" si="9"/>
        <v>4.9828272073735675</v>
      </c>
      <c r="R47" s="163">
        <f t="shared" si="10"/>
        <v>0</v>
      </c>
      <c r="S47" s="162">
        <f t="shared" si="11"/>
        <v>0</v>
      </c>
      <c r="T47" s="174">
        <f t="shared" si="12"/>
        <v>7.8841204291550983E-3</v>
      </c>
      <c r="U47" s="163">
        <f t="shared" si="14"/>
        <v>0.45477737791485207</v>
      </c>
      <c r="V47" s="241">
        <f t="shared" si="13"/>
        <v>9.0940382973767058</v>
      </c>
      <c r="W47" s="242"/>
      <c r="X47" s="6"/>
      <c r="Y47" s="4"/>
      <c r="AI47" s="4"/>
      <c r="AJ47" s="4"/>
      <c r="AK47" s="4"/>
      <c r="AL47" s="4"/>
      <c r="AM47" s="4"/>
      <c r="AN47" s="4"/>
      <c r="AO47" s="4"/>
      <c r="AP47" s="4"/>
      <c r="AQ47" s="4"/>
      <c r="AS47" s="4"/>
      <c r="BA47" s="3"/>
      <c r="BS47" s="4"/>
      <c r="BX47" s="3"/>
      <c r="CE47" s="4"/>
      <c r="CF47" s="4"/>
    </row>
    <row r="48" spans="1:84">
      <c r="A48" s="22" t="s">
        <v>40</v>
      </c>
      <c r="B48" s="55">
        <v>0.08</v>
      </c>
      <c r="C48" s="55">
        <v>1.8925000000000001</v>
      </c>
      <c r="D48" s="174">
        <v>-3.6457815789473685E-2</v>
      </c>
      <c r="E48" s="175"/>
      <c r="F48" s="176">
        <f t="shared" si="1"/>
        <v>0.12027514529914531</v>
      </c>
      <c r="G48" s="85">
        <f>$B48*Cover!$C31*Cover!$D31</f>
        <v>3.6192000000000002E-2</v>
      </c>
      <c r="H48" s="177">
        <f t="shared" si="2"/>
        <v>4.4234666666666672E-2</v>
      </c>
      <c r="I48" s="177">
        <f t="shared" si="3"/>
        <v>1.8041271794871794E-2</v>
      </c>
      <c r="J48" s="177">
        <f t="shared" si="4"/>
        <v>6.013757264957266E-3</v>
      </c>
      <c r="K48" s="178">
        <f t="shared" si="4"/>
        <v>1.5793449572649571E-2</v>
      </c>
      <c r="L48" s="174"/>
      <c r="M48" s="179">
        <f t="shared" si="5"/>
        <v>1.4316618112963803E-2</v>
      </c>
      <c r="N48" s="162">
        <f t="shared" si="6"/>
        <v>3.961904255652933E-2</v>
      </c>
      <c r="O48" s="174">
        <f t="shared" si="7"/>
        <v>8.0722017543859645E-3</v>
      </c>
      <c r="P48" s="162">
        <f t="shared" si="8"/>
        <v>2.5628182762805561E-2</v>
      </c>
      <c r="Q48" s="163">
        <f t="shared" si="9"/>
        <v>6.2275938461538463E-2</v>
      </c>
      <c r="R48" s="163">
        <f t="shared" si="10"/>
        <v>0</v>
      </c>
      <c r="S48" s="162">
        <f t="shared" si="11"/>
        <v>0</v>
      </c>
      <c r="T48" s="174">
        <f t="shared" si="12"/>
        <v>8.0722017543859658E-4</v>
      </c>
      <c r="U48" s="163">
        <f t="shared" si="14"/>
        <v>6.013757264957266E-3</v>
      </c>
      <c r="V48" s="241">
        <f t="shared" si="13"/>
        <v>0.12027514529914529</v>
      </c>
      <c r="W48" s="242"/>
      <c r="X48" s="6"/>
      <c r="Y48" s="4"/>
      <c r="AI48" s="4"/>
      <c r="AJ48" s="4"/>
      <c r="AK48" s="4"/>
      <c r="AL48" s="4"/>
      <c r="AM48" s="4"/>
      <c r="AN48" s="4"/>
      <c r="AO48" s="4"/>
      <c r="AP48" s="4"/>
      <c r="AQ48" s="4"/>
      <c r="AS48" s="4"/>
      <c r="BA48" s="3"/>
      <c r="BS48" s="4"/>
      <c r="BX48" s="3"/>
      <c r="CE48" s="4"/>
      <c r="CF48" s="4"/>
    </row>
    <row r="49" spans="1:84">
      <c r="A49" s="22" t="s">
        <v>39</v>
      </c>
      <c r="B49" s="55">
        <v>2.9369999999999998</v>
      </c>
      <c r="C49" s="55">
        <v>22.389399999999998</v>
      </c>
      <c r="D49" s="174">
        <v>-1.734200000000044E-3</v>
      </c>
      <c r="E49" s="175"/>
      <c r="F49" s="176">
        <f t="shared" si="1"/>
        <v>0.39619446976744183</v>
      </c>
      <c r="G49" s="85">
        <f>$B49*Cover!$C32*Cover!$D32</f>
        <v>0.1756326</v>
      </c>
      <c r="H49" s="177">
        <f t="shared" si="2"/>
        <v>4.3908149999999986E-2</v>
      </c>
      <c r="I49" s="177">
        <f t="shared" si="3"/>
        <v>5.9429170465116268E-2</v>
      </c>
      <c r="J49" s="177">
        <f t="shared" si="4"/>
        <v>1.9809723488372094E-2</v>
      </c>
      <c r="K49" s="178">
        <f t="shared" si="4"/>
        <v>9.7414825813953471E-2</v>
      </c>
      <c r="L49" s="174"/>
      <c r="M49" s="179">
        <f t="shared" si="5"/>
        <v>8.3822096554409656E-2</v>
      </c>
      <c r="N49" s="162">
        <f t="shared" si="6"/>
        <v>0</v>
      </c>
      <c r="O49" s="174">
        <f t="shared" si="7"/>
        <v>0</v>
      </c>
      <c r="P49" s="162">
        <f t="shared" si="8"/>
        <v>0.19095952925954385</v>
      </c>
      <c r="Q49" s="163">
        <f t="shared" si="9"/>
        <v>0.10333732046511626</v>
      </c>
      <c r="R49" s="163">
        <f t="shared" si="10"/>
        <v>0</v>
      </c>
      <c r="S49" s="162">
        <f t="shared" si="11"/>
        <v>0</v>
      </c>
      <c r="T49" s="174">
        <f t="shared" si="12"/>
        <v>0</v>
      </c>
      <c r="U49" s="163">
        <f t="shared" si="14"/>
        <v>1.9809723488372094E-2</v>
      </c>
      <c r="V49" s="241">
        <f t="shared" si="13"/>
        <v>0.39619446976744177</v>
      </c>
      <c r="W49" s="242"/>
      <c r="X49" s="6"/>
      <c r="Y49" s="4"/>
      <c r="AI49" s="4"/>
      <c r="AJ49" s="4"/>
      <c r="AK49" s="4"/>
      <c r="AL49" s="4"/>
      <c r="AM49" s="4"/>
      <c r="AN49" s="4"/>
      <c r="AO49" s="4"/>
      <c r="AP49" s="4"/>
      <c r="AQ49" s="4"/>
      <c r="AS49" s="4"/>
      <c r="BA49" s="3"/>
      <c r="BS49" s="4"/>
      <c r="BX49" s="3"/>
      <c r="CE49" s="4"/>
      <c r="CF49" s="4"/>
    </row>
    <row r="50" spans="1:84">
      <c r="A50" s="22" t="s">
        <v>38</v>
      </c>
      <c r="B50" s="55">
        <v>4.78</v>
      </c>
      <c r="C50" s="55">
        <v>11.272500000000001</v>
      </c>
      <c r="D50" s="174">
        <v>-5.899499999999989E-3</v>
      </c>
      <c r="E50" s="175"/>
      <c r="F50" s="176">
        <f t="shared" si="1"/>
        <v>2.376104651162791</v>
      </c>
      <c r="G50" s="85">
        <f>$B50*Cover!$C33*Cover!$D33</f>
        <v>0.40869</v>
      </c>
      <c r="H50" s="177">
        <f t="shared" si="2"/>
        <v>1.0217250000000002</v>
      </c>
      <c r="I50" s="177">
        <f t="shared" si="3"/>
        <v>0.35641569767441866</v>
      </c>
      <c r="J50" s="177">
        <f t="shared" si="4"/>
        <v>0.11880523255813956</v>
      </c>
      <c r="K50" s="178">
        <f t="shared" si="4"/>
        <v>0.47046872093023262</v>
      </c>
      <c r="L50" s="174"/>
      <c r="M50" s="179">
        <f t="shared" si="5"/>
        <v>0.20322514957478399</v>
      </c>
      <c r="N50" s="162">
        <f t="shared" si="6"/>
        <v>0</v>
      </c>
      <c r="O50" s="174">
        <f t="shared" si="7"/>
        <v>3.4200000000000002E-4</v>
      </c>
      <c r="P50" s="162">
        <f t="shared" si="8"/>
        <v>0.68149107135544862</v>
      </c>
      <c r="Q50" s="163">
        <f t="shared" si="9"/>
        <v>1.3781406976744188</v>
      </c>
      <c r="R50" s="163">
        <f t="shared" si="10"/>
        <v>0</v>
      </c>
      <c r="S50" s="162">
        <f t="shared" si="11"/>
        <v>0</v>
      </c>
      <c r="T50" s="174">
        <f t="shared" si="12"/>
        <v>0</v>
      </c>
      <c r="U50" s="163">
        <f t="shared" si="14"/>
        <v>0.11880523255813956</v>
      </c>
      <c r="V50" s="241">
        <f t="shared" si="13"/>
        <v>2.376104651162791</v>
      </c>
      <c r="W50" s="242"/>
      <c r="X50" s="6"/>
      <c r="Y50" s="4"/>
      <c r="AI50" s="4"/>
      <c r="AJ50" s="4"/>
      <c r="AK50" s="4"/>
      <c r="AL50" s="4"/>
      <c r="AM50" s="4"/>
      <c r="AN50" s="4"/>
      <c r="AO50" s="4"/>
      <c r="AP50" s="4"/>
      <c r="AQ50" s="4"/>
      <c r="AS50" s="4"/>
      <c r="BA50" s="3"/>
      <c r="BS50" s="4"/>
      <c r="BX50" s="3"/>
      <c r="CE50" s="4"/>
      <c r="CF50" s="4"/>
    </row>
    <row r="51" spans="1:84">
      <c r="A51" s="22" t="s">
        <v>37</v>
      </c>
      <c r="B51" s="55">
        <v>0.33211900000000005</v>
      </c>
      <c r="C51" s="55">
        <v>1.9513</v>
      </c>
      <c r="D51" s="174">
        <v>0</v>
      </c>
      <c r="E51" s="175"/>
      <c r="F51" s="176">
        <f t="shared" si="1"/>
        <v>0.78035345864718186</v>
      </c>
      <c r="G51" s="85">
        <f>$B51*Cover!$C34*Cover!$D34</f>
        <v>0.15244262100000003</v>
      </c>
      <c r="H51" s="177">
        <f t="shared" si="2"/>
        <v>0.35569944900000006</v>
      </c>
      <c r="I51" s="177">
        <f t="shared" si="3"/>
        <v>0.11705301879707727</v>
      </c>
      <c r="J51" s="177">
        <f t="shared" si="4"/>
        <v>3.9017672932359096E-2</v>
      </c>
      <c r="K51" s="178">
        <f t="shared" si="4"/>
        <v>0.11614069691774535</v>
      </c>
      <c r="L51" s="174"/>
      <c r="M51" s="179">
        <f t="shared" si="5"/>
        <v>0</v>
      </c>
      <c r="N51" s="162">
        <f t="shared" si="6"/>
        <v>0</v>
      </c>
      <c r="O51" s="174">
        <f t="shared" si="7"/>
        <v>0</v>
      </c>
      <c r="P51" s="162">
        <f t="shared" si="8"/>
        <v>0.12223840175774535</v>
      </c>
      <c r="Q51" s="163">
        <f t="shared" si="9"/>
        <v>0.47275246779707736</v>
      </c>
      <c r="R51" s="163">
        <f t="shared" si="10"/>
        <v>0.12935680855143283</v>
      </c>
      <c r="S51" s="162">
        <f t="shared" si="11"/>
        <v>0</v>
      </c>
      <c r="T51" s="174">
        <f t="shared" si="12"/>
        <v>1.6988107608567209E-2</v>
      </c>
      <c r="U51" s="163">
        <f t="shared" si="14"/>
        <v>3.9017672932359096E-2</v>
      </c>
      <c r="V51" s="241">
        <f t="shared" si="13"/>
        <v>0.78035345864718186</v>
      </c>
      <c r="W51" s="242"/>
      <c r="X51" s="6"/>
      <c r="Y51" s="4"/>
      <c r="AI51" s="4"/>
      <c r="AJ51" s="4"/>
      <c r="AK51" s="4"/>
      <c r="AL51" s="4"/>
      <c r="AM51" s="4"/>
      <c r="AN51" s="4"/>
      <c r="AO51" s="4"/>
      <c r="AP51" s="4"/>
      <c r="AQ51" s="4"/>
      <c r="AS51" s="4"/>
      <c r="BA51" s="3"/>
      <c r="BS51" s="4"/>
      <c r="BX51" s="3"/>
      <c r="CE51" s="4"/>
      <c r="CF51" s="4"/>
    </row>
    <row r="52" spans="1:84">
      <c r="A52" s="22" t="s">
        <v>36</v>
      </c>
      <c r="B52" s="55">
        <v>249.64427031448545</v>
      </c>
      <c r="C52" s="131">
        <v>28.062084257206198</v>
      </c>
      <c r="D52" s="174">
        <v>0</v>
      </c>
      <c r="E52" s="175"/>
      <c r="F52" s="176">
        <f t="shared" si="1"/>
        <v>76.275528905363117</v>
      </c>
      <c r="G52" s="177">
        <f>$B52*Cover!$C35*Cover!$D35</f>
        <v>29.952097936008443</v>
      </c>
      <c r="H52" s="177">
        <f t="shared" si="2"/>
        <v>0</v>
      </c>
      <c r="I52" s="177">
        <f t="shared" si="3"/>
        <v>30.510211562145248</v>
      </c>
      <c r="J52" s="177">
        <f t="shared" si="4"/>
        <v>15.813219407209429</v>
      </c>
      <c r="K52" s="178">
        <f t="shared" si="4"/>
        <v>0</v>
      </c>
      <c r="L52" s="174"/>
      <c r="M52" s="179">
        <v>0</v>
      </c>
      <c r="N52" s="162">
        <f>G52</f>
        <v>29.952097936008443</v>
      </c>
      <c r="O52" s="174">
        <v>0</v>
      </c>
      <c r="P52" s="162">
        <v>0</v>
      </c>
      <c r="Q52" s="163">
        <f>I52</f>
        <v>30.510211562145248</v>
      </c>
      <c r="R52" s="163"/>
      <c r="S52" s="162"/>
      <c r="T52" s="174">
        <f t="shared" si="12"/>
        <v>0</v>
      </c>
      <c r="U52" s="163">
        <f t="shared" si="14"/>
        <v>15.813219407209429</v>
      </c>
      <c r="V52" s="241">
        <f>SUM(M52:U52)+D52</f>
        <v>76.275528905363117</v>
      </c>
      <c r="W52" s="242"/>
      <c r="X52" s="6"/>
      <c r="Y52" s="4"/>
      <c r="AI52" s="4"/>
      <c r="AJ52" s="4"/>
      <c r="AK52" s="4"/>
      <c r="AL52" s="4"/>
      <c r="AM52" s="4"/>
      <c r="AN52" s="4"/>
      <c r="AO52" s="4"/>
      <c r="AP52" s="4"/>
      <c r="AQ52" s="4"/>
      <c r="AS52" s="4"/>
      <c r="BA52" s="3"/>
      <c r="BS52" s="4"/>
      <c r="BX52" s="3"/>
      <c r="CE52" s="4"/>
      <c r="CF52" s="4"/>
    </row>
    <row r="53" spans="1:84">
      <c r="A53" s="22" t="s">
        <v>59</v>
      </c>
      <c r="B53" s="55">
        <v>0</v>
      </c>
      <c r="C53" s="131">
        <v>0</v>
      </c>
      <c r="D53" s="174">
        <v>0</v>
      </c>
      <c r="E53" s="175"/>
      <c r="F53" s="176">
        <f t="shared" ref="F53" si="15">G53/B27</f>
        <v>0</v>
      </c>
      <c r="G53" s="85">
        <f>$B53*Cover!$C36*Cover!$D36</f>
        <v>0</v>
      </c>
      <c r="H53" s="177">
        <f t="shared" ref="H53" si="16">$F53*C27</f>
        <v>0</v>
      </c>
      <c r="I53" s="177">
        <f t="shared" ref="I53" si="17">$F53*D27</f>
        <v>0</v>
      </c>
      <c r="J53" s="177">
        <f t="shared" ref="J53:K53" si="18">$F53*E27</f>
        <v>0</v>
      </c>
      <c r="K53" s="178">
        <f t="shared" si="18"/>
        <v>0</v>
      </c>
      <c r="L53" s="174"/>
      <c r="M53" s="179">
        <f>(G53-D53)*(G27+I27*S27)*(1-W27)</f>
        <v>0</v>
      </c>
      <c r="N53" s="162">
        <f>H53*N27+(G53-D53)*(I27*T27)</f>
        <v>0</v>
      </c>
      <c r="O53" s="174">
        <f t="shared" ref="O53" si="19">(G53-D53)*(J27)</f>
        <v>0</v>
      </c>
      <c r="P53" s="162">
        <v>0</v>
      </c>
      <c r="Q53" s="163">
        <f>H53*Q27+I53</f>
        <v>0</v>
      </c>
      <c r="R53" s="163">
        <f>H53*O27+(G53-D53)*L27</f>
        <v>0</v>
      </c>
      <c r="S53" s="162">
        <f>H53*P27+(G53-D53)*I27*U27+(G53-D53)*M27</f>
        <v>0</v>
      </c>
      <c r="T53" s="174">
        <f t="shared" ref="T53" si="20">(G53-D53)*H27</f>
        <v>0</v>
      </c>
      <c r="U53" s="163">
        <f t="shared" ref="U53" si="21">J53</f>
        <v>0</v>
      </c>
      <c r="V53" s="241">
        <f t="shared" si="13"/>
        <v>0</v>
      </c>
      <c r="W53" s="242"/>
      <c r="X53" s="6"/>
      <c r="AI53" s="4"/>
      <c r="AJ53" s="4"/>
      <c r="AK53" s="4"/>
      <c r="AL53" s="4"/>
      <c r="AM53" s="4"/>
      <c r="AN53" s="4"/>
      <c r="AO53" s="4"/>
      <c r="AP53" s="4"/>
      <c r="AQ53" s="4"/>
      <c r="AS53" s="4"/>
      <c r="BA53" s="3"/>
      <c r="BS53" s="4"/>
      <c r="BX53" s="3"/>
      <c r="CE53" s="4"/>
      <c r="CF53" s="4"/>
    </row>
    <row r="54" spans="1:84">
      <c r="A54" s="10" t="s">
        <v>0</v>
      </c>
      <c r="B54" s="180">
        <f>SUM(B33:B51)</f>
        <v>84.167119</v>
      </c>
      <c r="C54" s="169"/>
      <c r="D54" s="181">
        <f>SUM(D33:D52)</f>
        <v>8.6350224107121765</v>
      </c>
      <c r="E54" s="179"/>
      <c r="F54" s="180">
        <f>SUM(F33:F53)</f>
        <v>156.64979331837691</v>
      </c>
      <c r="G54" s="182">
        <f t="shared" ref="G54:J54" si="22">SUM(G33:G53)</f>
        <v>52.125140357008434</v>
      </c>
      <c r="H54" s="182">
        <f t="shared" si="22"/>
        <v>28.902441216855106</v>
      </c>
      <c r="I54" s="182">
        <f t="shared" si="22"/>
        <v>42.566351224097318</v>
      </c>
      <c r="J54" s="182">
        <f t="shared" si="22"/>
        <v>19.83193262786012</v>
      </c>
      <c r="K54" s="183">
        <f>SUM(K33:K51)</f>
        <v>13.223927892555913</v>
      </c>
      <c r="L54" s="174"/>
      <c r="M54" s="165">
        <f>SUM(M33:M53)</f>
        <v>4.1425293548093567</v>
      </c>
      <c r="N54" s="181">
        <f t="shared" ref="N54:U54" si="23">SUM(N33:N53)</f>
        <v>31.072999812508559</v>
      </c>
      <c r="O54" s="181">
        <f t="shared" si="23"/>
        <v>4.7878172554744554</v>
      </c>
      <c r="P54" s="181">
        <f t="shared" ref="P54" si="24">SUM(P33:P52)</f>
        <v>16.88030771584533</v>
      </c>
      <c r="Q54" s="181">
        <f t="shared" si="23"/>
        <v>68.060805873559033</v>
      </c>
      <c r="R54" s="181">
        <f t="shared" si="23"/>
        <v>0.35879106732702715</v>
      </c>
      <c r="S54" s="181">
        <f t="shared" si="23"/>
        <v>2.4156404511473575</v>
      </c>
      <c r="T54" s="181">
        <f t="shared" si="23"/>
        <v>0.46176164821316107</v>
      </c>
      <c r="U54" s="181">
        <f t="shared" si="23"/>
        <v>19.83193262786012</v>
      </c>
      <c r="V54" s="280">
        <f>SUM(V33:W53)</f>
        <v>156.64760821745659</v>
      </c>
      <c r="W54" s="281"/>
      <c r="AI54" s="4"/>
      <c r="AJ54" s="4"/>
      <c r="AK54" s="4"/>
      <c r="AL54" s="4"/>
      <c r="AM54" s="4"/>
      <c r="AN54" s="4"/>
      <c r="AO54" s="4"/>
      <c r="AP54" s="4"/>
      <c r="AQ54" s="4"/>
      <c r="AS54" s="4"/>
      <c r="BA54" s="3"/>
      <c r="BS54" s="4"/>
      <c r="BX54" s="3"/>
      <c r="CE54" s="4"/>
      <c r="CF54" s="4"/>
    </row>
    <row r="55" spans="1:84" ht="15.75">
      <c r="A55" s="134"/>
      <c r="D55" s="69" t="str">
        <f>D1</f>
        <v>Oceania</v>
      </c>
      <c r="E55" s="69"/>
      <c r="F55" s="69"/>
      <c r="G55" s="69" t="s">
        <v>127</v>
      </c>
      <c r="H55" s="69"/>
      <c r="I55" s="7"/>
      <c r="J55" s="7"/>
      <c r="AE55" s="4"/>
      <c r="AF55" s="4"/>
      <c r="AG55" s="4"/>
      <c r="AH55" s="4"/>
      <c r="AI55" s="4"/>
      <c r="AJ55" s="4"/>
      <c r="AK55" s="4"/>
      <c r="AL55" s="4"/>
      <c r="AM55" s="4"/>
      <c r="AO55" s="4"/>
      <c r="AW55" s="3"/>
      <c r="BO55" s="4"/>
      <c r="BT55" s="3"/>
      <c r="CA55" s="4"/>
      <c r="CB55" s="4"/>
    </row>
    <row r="56" spans="1:84" ht="6" customHeight="1">
      <c r="O56" s="3"/>
      <c r="BB56" s="3"/>
    </row>
    <row r="57" spans="1:84" s="8" customFormat="1" ht="24.75" customHeight="1">
      <c r="A57" s="46" t="s">
        <v>33</v>
      </c>
      <c r="B57" s="45"/>
      <c r="C57" s="44"/>
      <c r="D57" s="43"/>
      <c r="E57" s="291" t="s">
        <v>154</v>
      </c>
      <c r="F57" s="292"/>
      <c r="G57" s="293"/>
      <c r="H57" s="43"/>
      <c r="I57" s="42"/>
      <c r="J57" s="42"/>
      <c r="K57" s="158" t="s">
        <v>32</v>
      </c>
      <c r="L57" s="159"/>
      <c r="M57" s="160"/>
      <c r="N57" s="282" t="s">
        <v>31</v>
      </c>
      <c r="O57" s="283"/>
      <c r="P57" s="283"/>
      <c r="Q57" s="246" t="s">
        <v>30</v>
      </c>
      <c r="R57" s="247"/>
      <c r="S57" s="247"/>
      <c r="T57" s="247"/>
      <c r="U57" s="247"/>
      <c r="V57" s="247"/>
      <c r="W57" s="247"/>
      <c r="X57" s="248"/>
      <c r="Y57" s="42"/>
      <c r="Z57" s="42"/>
      <c r="AA57" s="42"/>
      <c r="BA57" s="41"/>
    </row>
    <row r="58" spans="1:84" ht="36" customHeight="1">
      <c r="A58" s="40"/>
      <c r="B58" s="39" t="s">
        <v>29</v>
      </c>
      <c r="C58" s="38" t="s">
        <v>28</v>
      </c>
      <c r="D58" s="37" t="s">
        <v>27</v>
      </c>
      <c r="E58" s="36" t="s">
        <v>26</v>
      </c>
      <c r="F58" s="35" t="s">
        <v>25</v>
      </c>
      <c r="G58" s="35" t="s">
        <v>24</v>
      </c>
      <c r="H58" s="37" t="s">
        <v>23</v>
      </c>
      <c r="K58" s="36" t="s">
        <v>3</v>
      </c>
      <c r="L58" s="35" t="s">
        <v>22</v>
      </c>
      <c r="M58" s="34" t="s">
        <v>15</v>
      </c>
      <c r="N58" s="33" t="s">
        <v>88</v>
      </c>
      <c r="O58" s="32" t="s">
        <v>19</v>
      </c>
      <c r="P58" s="31" t="s">
        <v>1</v>
      </c>
      <c r="Q58" s="33" t="s">
        <v>18</v>
      </c>
      <c r="R58" s="32" t="s">
        <v>80</v>
      </c>
      <c r="S58" s="32" t="s">
        <v>17</v>
      </c>
      <c r="T58" s="32" t="s">
        <v>88</v>
      </c>
      <c r="U58" s="32" t="s">
        <v>15</v>
      </c>
      <c r="V58" s="32" t="s">
        <v>14</v>
      </c>
      <c r="W58" s="32" t="s">
        <v>81</v>
      </c>
      <c r="X58" s="31" t="s">
        <v>0</v>
      </c>
      <c r="AP58" s="8"/>
      <c r="AQ58" s="8"/>
      <c r="AR58" s="8"/>
      <c r="AU58" s="8"/>
      <c r="AV58" s="8"/>
    </row>
    <row r="59" spans="1:84" ht="11.25" customHeight="1">
      <c r="A59" s="30" t="s">
        <v>13</v>
      </c>
      <c r="B59" s="30" t="s">
        <v>100</v>
      </c>
      <c r="C59" s="80" t="s">
        <v>100</v>
      </c>
      <c r="D59" s="29" t="s">
        <v>92</v>
      </c>
      <c r="E59" s="288" t="s">
        <v>12</v>
      </c>
      <c r="F59" s="289"/>
      <c r="G59" s="290"/>
      <c r="H59" s="28" t="s">
        <v>100</v>
      </c>
      <c r="I59" s="27"/>
      <c r="J59" s="27"/>
      <c r="K59" s="26" t="s">
        <v>10</v>
      </c>
      <c r="L59" s="25"/>
      <c r="M59" s="24"/>
      <c r="N59" s="26" t="s">
        <v>92</v>
      </c>
      <c r="O59" s="25" t="s">
        <v>123</v>
      </c>
      <c r="P59" s="24" t="s">
        <v>123</v>
      </c>
      <c r="Q59" s="243" t="s">
        <v>10</v>
      </c>
      <c r="R59" s="244"/>
      <c r="S59" s="244"/>
      <c r="T59" s="244"/>
      <c r="U59" s="244"/>
      <c r="V59" s="244"/>
      <c r="W59" s="244"/>
      <c r="X59" s="245"/>
      <c r="AP59" s="8"/>
      <c r="AR59" s="8"/>
    </row>
    <row r="60" spans="1:84" ht="11.25" customHeight="1">
      <c r="A60" s="12" t="s">
        <v>9</v>
      </c>
      <c r="B60" s="210" t="s">
        <v>198</v>
      </c>
      <c r="C60" s="209" t="s">
        <v>198</v>
      </c>
      <c r="D60" s="18"/>
      <c r="E60" s="304" t="s">
        <v>198</v>
      </c>
      <c r="F60" s="305"/>
      <c r="G60" s="306"/>
      <c r="H60" s="18"/>
      <c r="K60" s="140"/>
      <c r="L60" s="141"/>
      <c r="M60" s="142"/>
      <c r="N60" s="22"/>
      <c r="P60" s="23"/>
      <c r="Q60" s="258" t="s">
        <v>198</v>
      </c>
      <c r="R60" s="259"/>
      <c r="S60" s="259"/>
      <c r="T60" s="259"/>
      <c r="U60" s="259"/>
      <c r="V60" s="259"/>
      <c r="W60" s="259"/>
      <c r="X60" s="260"/>
      <c r="AP60" s="8"/>
      <c r="AR60" s="8"/>
    </row>
    <row r="61" spans="1:84" ht="15" customHeight="1">
      <c r="A61" s="58" t="s">
        <v>7</v>
      </c>
      <c r="B61" s="185">
        <v>781.3460034472597</v>
      </c>
      <c r="C61" s="185">
        <v>533.98815389381366</v>
      </c>
      <c r="D61" s="186">
        <v>0.5</v>
      </c>
      <c r="E61" s="187">
        <v>750.0921633093692</v>
      </c>
      <c r="F61" s="188">
        <v>493.77784944033868</v>
      </c>
      <c r="G61" s="189">
        <v>256.31431386903051</v>
      </c>
      <c r="H61" s="111">
        <v>0.28986276174306735</v>
      </c>
      <c r="I61" s="6"/>
      <c r="J61" s="6"/>
      <c r="K61" s="114">
        <v>8.9316586133831918E-3</v>
      </c>
      <c r="L61" s="115">
        <v>0.19668012873348739</v>
      </c>
      <c r="M61" s="116">
        <v>0.79438821265312942</v>
      </c>
      <c r="N61" s="122">
        <v>0</v>
      </c>
      <c r="O61" s="123">
        <v>1</v>
      </c>
      <c r="P61" s="124">
        <v>0</v>
      </c>
      <c r="Q61" s="161">
        <f>K61*G61*$G$79/$C$79</f>
        <v>0.75587698308586615</v>
      </c>
      <c r="R61" s="162">
        <f>K61*G61*(1-$G$79/$C$79)</f>
        <v>1.5334349661158631</v>
      </c>
      <c r="S61" s="163">
        <f>O61*L61*G61</f>
        <v>50.411932247996411</v>
      </c>
      <c r="T61" s="163">
        <f>N61*L61*G61</f>
        <v>0</v>
      </c>
      <c r="U61" s="163">
        <f>M61*G61</f>
        <v>203.61306967183236</v>
      </c>
      <c r="V61" s="163">
        <f>F61</f>
        <v>493.77784944033868</v>
      </c>
      <c r="W61" s="163">
        <f>P61*L61*G61</f>
        <v>0</v>
      </c>
      <c r="X61" s="164">
        <f>SUM(Q61:W61)</f>
        <v>750.0921633093692</v>
      </c>
      <c r="AM61" s="21"/>
      <c r="AN61" s="6"/>
      <c r="AP61" s="5"/>
      <c r="AQ61" s="5"/>
      <c r="AU61" s="5"/>
      <c r="AV61" s="7"/>
    </row>
    <row r="62" spans="1:84" ht="9.75" customHeight="1">
      <c r="A62" s="22" t="s">
        <v>6</v>
      </c>
      <c r="B62" s="271" t="s">
        <v>5</v>
      </c>
      <c r="C62" s="272"/>
      <c r="D62" s="272"/>
      <c r="E62" s="272"/>
      <c r="F62" s="273"/>
      <c r="G62" s="190">
        <f>N52</f>
        <v>29.952097936008443</v>
      </c>
      <c r="H62" s="112">
        <v>0.36836178283546706</v>
      </c>
      <c r="I62" s="6"/>
      <c r="J62" s="6"/>
      <c r="K62" s="114">
        <v>1.13504807265305E-2</v>
      </c>
      <c r="L62" s="115">
        <v>0.32665934206252822</v>
      </c>
      <c r="M62" s="116">
        <v>0.66199017721094122</v>
      </c>
      <c r="N62" s="125">
        <v>0.01</v>
      </c>
      <c r="O62" s="126">
        <v>2.8173921672433471E-2</v>
      </c>
      <c r="P62" s="127">
        <v>0.95182607832756649</v>
      </c>
      <c r="Q62" s="161">
        <f>K62*G62*$G$79/$C$79</f>
        <v>0.11225033572219736</v>
      </c>
      <c r="R62" s="162">
        <f>K62*G62*(1-$G$79/$C$79)</f>
        <v>0.22772037461962044</v>
      </c>
      <c r="S62" s="163">
        <f>O62*L62*G62</f>
        <v>0.27565738565073178</v>
      </c>
      <c r="T62" s="163">
        <f>N62*L62*G62</f>
        <v>9.7841326051689284E-2</v>
      </c>
      <c r="U62" s="163">
        <f>M62*G62</f>
        <v>19.827994620497694</v>
      </c>
      <c r="V62" s="163">
        <f>F62</f>
        <v>0</v>
      </c>
      <c r="W62" s="163">
        <f>P62*L62*G62</f>
        <v>9.3127925674148173</v>
      </c>
      <c r="X62" s="164">
        <f>SUM(Q62:W62)</f>
        <v>29.854256609956749</v>
      </c>
      <c r="AM62" s="21"/>
      <c r="AN62" s="6"/>
      <c r="AP62" s="5"/>
      <c r="AQ62" s="5"/>
      <c r="AU62" s="5"/>
      <c r="AV62" s="7"/>
    </row>
    <row r="63" spans="1:84">
      <c r="A63" s="20" t="s">
        <v>2</v>
      </c>
      <c r="B63" s="274"/>
      <c r="C63" s="275"/>
      <c r="D63" s="275"/>
      <c r="E63" s="275"/>
      <c r="F63" s="276"/>
      <c r="G63" s="191">
        <f>O54</f>
        <v>4.7878172554744554</v>
      </c>
      <c r="H63" s="19">
        <v>1</v>
      </c>
      <c r="I63" s="6"/>
      <c r="J63" s="6"/>
      <c r="K63" s="114">
        <v>3.0813404797751021E-2</v>
      </c>
      <c r="L63" s="115">
        <v>0.3071964179913077</v>
      </c>
      <c r="M63" s="119">
        <v>0.66199017721094122</v>
      </c>
      <c r="N63" s="125">
        <v>0.01</v>
      </c>
      <c r="O63" s="126">
        <v>2.8173921672433471E-2</v>
      </c>
      <c r="P63" s="127">
        <v>0.95182607832756649</v>
      </c>
      <c r="Q63" s="161">
        <f>K63*G63*$G$79/$C$79</f>
        <v>4.8710591224865929E-2</v>
      </c>
      <c r="R63" s="162">
        <f>K63*G63*(1-$G$79/$C$79)</f>
        <v>9.8818359965725772E-2</v>
      </c>
      <c r="S63" s="163">
        <f>O63*L63*G63</f>
        <v>4.1438212754488044E-2</v>
      </c>
      <c r="T63" s="163">
        <f>N63*L63*G63</f>
        <v>1.4708003108787265E-2</v>
      </c>
      <c r="U63" s="163">
        <f>M63*G63</f>
        <v>3.169487993405137</v>
      </c>
      <c r="V63" s="163">
        <f>F63</f>
        <v>0</v>
      </c>
      <c r="W63" s="163">
        <f>P63*L63*G63</f>
        <v>1.3999460919066637</v>
      </c>
      <c r="X63" s="164">
        <f>SUM(Q63:W63)</f>
        <v>4.7731092523656677</v>
      </c>
      <c r="AO63" s="7"/>
    </row>
    <row r="64" spans="1:84">
      <c r="A64" s="18" t="s">
        <v>4</v>
      </c>
      <c r="B64" s="277"/>
      <c r="C64" s="278"/>
      <c r="D64" s="278"/>
      <c r="E64" s="278"/>
      <c r="F64" s="279"/>
      <c r="G64" s="192">
        <f>N54-N52</f>
        <v>1.1209018765001169</v>
      </c>
      <c r="H64" s="113">
        <v>0.28986276174306735</v>
      </c>
      <c r="I64" s="6"/>
      <c r="J64" s="6"/>
      <c r="K64" s="114">
        <v>1.13504807265305E-2</v>
      </c>
      <c r="L64" s="115">
        <v>0.32665934206252822</v>
      </c>
      <c r="M64" s="116">
        <v>0.66199017721094122</v>
      </c>
      <c r="N64" s="128">
        <v>0.01</v>
      </c>
      <c r="O64" s="129">
        <v>2.8173921672433471E-2</v>
      </c>
      <c r="P64" s="130">
        <v>0.95182607832756649</v>
      </c>
      <c r="Q64" s="161">
        <f>K64*G64*$G$79/$C$79</f>
        <v>4.2007612360774318E-3</v>
      </c>
      <c r="R64" s="162">
        <f>K64*G64*(1-$G$79/$C$79)</f>
        <v>8.5220139094690159E-3</v>
      </c>
      <c r="S64" s="163">
        <f>O64*L64*G64</f>
        <v>1.0315967900050156E-2</v>
      </c>
      <c r="T64" s="163">
        <f>N64*L64*G64</f>
        <v>3.6615306949418147E-3</v>
      </c>
      <c r="U64" s="163">
        <f>M64*G64</f>
        <v>0.74202603186038896</v>
      </c>
      <c r="V64" s="163">
        <f>F64</f>
        <v>0</v>
      </c>
      <c r="W64" s="163">
        <f>P64*L64*G64</f>
        <v>0.34851404020424764</v>
      </c>
      <c r="X64" s="164">
        <f>SUM(Q64:W64)</f>
        <v>1.117240345805175</v>
      </c>
      <c r="AO64" s="7"/>
    </row>
    <row r="65" spans="1:58" ht="15" customHeight="1">
      <c r="A65" s="10" t="s">
        <v>0</v>
      </c>
      <c r="B65" s="165"/>
      <c r="C65" s="193"/>
      <c r="D65" s="194"/>
      <c r="E65" s="195"/>
      <c r="F65" s="196"/>
      <c r="G65" s="197">
        <f>SUM(G61:G64)</f>
        <v>292.17513093701353</v>
      </c>
      <c r="H65" s="17"/>
      <c r="I65" s="6"/>
      <c r="J65" s="6"/>
      <c r="K65" s="10"/>
      <c r="L65" s="16"/>
      <c r="M65" s="15"/>
      <c r="N65" s="12"/>
      <c r="O65" s="9"/>
      <c r="P65" s="14"/>
      <c r="Q65" s="165">
        <f t="shared" ref="Q65:W65" si="25">SUM(Q61:Q64)</f>
        <v>0.92103867126900674</v>
      </c>
      <c r="R65" s="166">
        <f>SUM(R61:R64)</f>
        <v>1.8684957146106782</v>
      </c>
      <c r="S65" s="167">
        <f t="shared" si="25"/>
        <v>50.739343814301677</v>
      </c>
      <c r="T65" s="167">
        <f t="shared" si="25"/>
        <v>0.11621085985541836</v>
      </c>
      <c r="U65" s="167">
        <f t="shared" si="25"/>
        <v>227.35257831759557</v>
      </c>
      <c r="V65" s="167">
        <f t="shared" si="25"/>
        <v>493.77784944033868</v>
      </c>
      <c r="W65" s="167">
        <f t="shared" si="25"/>
        <v>11.061252699525728</v>
      </c>
      <c r="X65" s="168">
        <f>SUM(X61:X64)</f>
        <v>785.8367695174968</v>
      </c>
      <c r="AO65" s="7"/>
    </row>
    <row r="66" spans="1:58">
      <c r="B66" s="7"/>
      <c r="AP66" s="7"/>
      <c r="AQ66" s="7"/>
    </row>
    <row r="69" spans="1:58" ht="9" customHeight="1">
      <c r="A69" s="72" t="s">
        <v>165</v>
      </c>
      <c r="B69" s="73"/>
      <c r="C69" s="73"/>
      <c r="D69" s="16"/>
      <c r="E69" s="16"/>
      <c r="F69" s="16"/>
      <c r="G69" s="15"/>
      <c r="K69" s="269" t="s">
        <v>156</v>
      </c>
      <c r="L69" s="284" t="s">
        <v>204</v>
      </c>
      <c r="M69" s="285"/>
      <c r="O69" s="8"/>
      <c r="AW69" s="8"/>
      <c r="AX69" s="8"/>
      <c r="AY69" s="8"/>
      <c r="BC69" s="8"/>
      <c r="BD69" s="8"/>
      <c r="BE69" s="8"/>
      <c r="BF69" s="8"/>
    </row>
    <row r="70" spans="1:58" ht="36">
      <c r="A70" s="50"/>
      <c r="B70" s="37" t="s">
        <v>35</v>
      </c>
      <c r="C70" s="37" t="s">
        <v>34</v>
      </c>
      <c r="D70" s="37" t="s">
        <v>78</v>
      </c>
      <c r="E70" s="37" t="s">
        <v>79</v>
      </c>
      <c r="F70" s="13" t="s">
        <v>194</v>
      </c>
      <c r="G70" s="13" t="s">
        <v>18</v>
      </c>
      <c r="K70" s="270"/>
      <c r="L70" s="286"/>
      <c r="M70" s="287"/>
    </row>
    <row r="71" spans="1:58">
      <c r="A71" s="30" t="s">
        <v>13</v>
      </c>
      <c r="B71" s="49" t="s">
        <v>121</v>
      </c>
      <c r="C71" s="49" t="s">
        <v>10</v>
      </c>
      <c r="D71" s="92" t="s">
        <v>96</v>
      </c>
      <c r="E71" s="92" t="s">
        <v>96</v>
      </c>
      <c r="F71" s="49" t="s">
        <v>121</v>
      </c>
      <c r="G71" s="49"/>
      <c r="K71" s="29" t="s">
        <v>157</v>
      </c>
      <c r="L71" s="294" t="s">
        <v>159</v>
      </c>
      <c r="M71" s="295"/>
    </row>
    <row r="72" spans="1:58">
      <c r="A72" s="12" t="s">
        <v>9</v>
      </c>
      <c r="B72" s="208" t="s">
        <v>198</v>
      </c>
      <c r="C72" s="208" t="s">
        <v>198</v>
      </c>
      <c r="D72" s="48"/>
      <c r="E72" s="48"/>
      <c r="F72" s="208" t="s">
        <v>198</v>
      </c>
      <c r="G72" s="208" t="s">
        <v>198</v>
      </c>
      <c r="K72" s="96" t="s">
        <v>158</v>
      </c>
      <c r="L72" s="294" t="s">
        <v>198</v>
      </c>
      <c r="M72" s="295"/>
      <c r="O72" s="7"/>
      <c r="S72" s="27"/>
      <c r="AW72" s="7"/>
      <c r="AX72" s="7"/>
      <c r="AY72" s="7"/>
      <c r="BC72" s="7"/>
      <c r="BD72" s="7"/>
      <c r="BE72" s="7"/>
      <c r="BF72" s="7"/>
    </row>
    <row r="73" spans="1:58">
      <c r="A73" s="22" t="s">
        <v>82</v>
      </c>
      <c r="B73" s="175">
        <v>0.46213700000000002</v>
      </c>
      <c r="C73" s="55">
        <v>8.4850450501682648E-2</v>
      </c>
      <c r="D73" s="118">
        <v>8.7999999999999995E-2</v>
      </c>
      <c r="E73" s="119">
        <v>0.15</v>
      </c>
      <c r="F73" s="156">
        <v>-3.533138850803938E-2</v>
      </c>
      <c r="G73" s="156">
        <f>(C73-F73)*(1-E73-D73)</f>
        <v>9.1578561325408189E-2</v>
      </c>
      <c r="K73" s="94">
        <v>1.8729305324459236</v>
      </c>
      <c r="L73" s="302">
        <v>5.3878635232039139E-2</v>
      </c>
      <c r="M73" s="303"/>
      <c r="O73" s="7"/>
      <c r="S73" s="27"/>
      <c r="AW73" s="7"/>
      <c r="AX73" s="7"/>
      <c r="AY73" s="7"/>
      <c r="BC73" s="7"/>
      <c r="BD73" s="7"/>
      <c r="BE73" s="7"/>
      <c r="BF73" s="7"/>
    </row>
    <row r="74" spans="1:58">
      <c r="A74" s="22" t="s">
        <v>83</v>
      </c>
      <c r="B74" s="175">
        <v>2.7809550000000001</v>
      </c>
      <c r="C74" s="55">
        <v>0.51059595871983166</v>
      </c>
      <c r="D74" s="118">
        <v>8.7999999999999995E-2</v>
      </c>
      <c r="E74" s="119">
        <v>0.15</v>
      </c>
      <c r="F74" s="156">
        <v>0.29805626324317586</v>
      </c>
      <c r="G74" s="156">
        <f t="shared" ref="G74:G78" si="26">(C74-F74)*(1-E74-D74)</f>
        <v>0.16195524795321173</v>
      </c>
      <c r="K74" s="95">
        <v>1.8729305324459236</v>
      </c>
      <c r="L74" s="296">
        <v>5.9440300804378648E-2</v>
      </c>
      <c r="M74" s="297"/>
      <c r="O74" s="7"/>
      <c r="S74" s="27"/>
      <c r="AW74" s="7"/>
      <c r="AX74" s="7"/>
      <c r="AY74" s="7"/>
      <c r="BC74" s="7"/>
      <c r="BD74" s="7"/>
      <c r="BE74" s="7"/>
      <c r="BF74" s="7"/>
    </row>
    <row r="75" spans="1:58">
      <c r="A75" s="22" t="s">
        <v>84</v>
      </c>
      <c r="B75" s="175">
        <v>0.23180999999999999</v>
      </c>
      <c r="C75" s="55">
        <v>4.9992717987009161E-2</v>
      </c>
      <c r="D75" s="118">
        <v>8.7999999999999995E-2</v>
      </c>
      <c r="E75" s="119">
        <v>0.15</v>
      </c>
      <c r="F75" s="156">
        <v>-1.9668417585156964E-4</v>
      </c>
      <c r="G75" s="156">
        <f t="shared" si="26"/>
        <v>3.824432444809988E-2</v>
      </c>
      <c r="K75" s="95">
        <v>1.8729305324459236</v>
      </c>
      <c r="L75" s="296">
        <v>5.9239447488829873E-2</v>
      </c>
      <c r="M75" s="297"/>
      <c r="O75" s="7"/>
      <c r="AW75" s="7"/>
      <c r="AX75" s="7"/>
      <c r="AY75" s="7"/>
      <c r="BC75" s="7"/>
      <c r="BD75" s="7"/>
      <c r="BE75" s="7"/>
      <c r="BF75" s="7"/>
    </row>
    <row r="76" spans="1:58">
      <c r="A76" s="22" t="s">
        <v>85</v>
      </c>
      <c r="B76" s="175">
        <v>24.489000000000001</v>
      </c>
      <c r="C76" s="55">
        <v>1.7437048776697377</v>
      </c>
      <c r="D76" s="118">
        <v>5.2000000000000005E-2</v>
      </c>
      <c r="E76" s="119">
        <v>0.155</v>
      </c>
      <c r="F76" s="156">
        <v>1.2229157908762309</v>
      </c>
      <c r="G76" s="156">
        <f t="shared" si="26"/>
        <v>0.41298574582725084</v>
      </c>
      <c r="K76" s="95">
        <v>1.8133856208985466</v>
      </c>
      <c r="L76" s="296">
        <v>0.47434157968651891</v>
      </c>
      <c r="M76" s="297"/>
      <c r="O76" s="7"/>
      <c r="S76" s="4"/>
      <c r="AW76" s="7"/>
      <c r="AX76" s="7"/>
      <c r="AY76" s="7"/>
      <c r="BC76" s="7"/>
      <c r="BD76" s="7"/>
      <c r="BE76" s="7"/>
      <c r="BF76" s="7"/>
    </row>
    <row r="77" spans="1:58">
      <c r="A77" s="22" t="s">
        <v>86</v>
      </c>
      <c r="B77" s="175">
        <v>1.032249</v>
      </c>
      <c r="C77" s="55">
        <v>0.18952560102288155</v>
      </c>
      <c r="D77" s="118">
        <v>8.7999999999999995E-2</v>
      </c>
      <c r="E77" s="119">
        <v>0.15</v>
      </c>
      <c r="F77" s="156">
        <v>0</v>
      </c>
      <c r="G77" s="156">
        <f t="shared" si="26"/>
        <v>0.14441850797943573</v>
      </c>
      <c r="K77" s="95">
        <v>1.8729305324459236</v>
      </c>
      <c r="L77" s="296">
        <v>0.22371028850394339</v>
      </c>
      <c r="M77" s="297"/>
      <c r="S77" s="4"/>
      <c r="BC77" s="4"/>
    </row>
    <row r="78" spans="1:58">
      <c r="A78" s="12" t="s">
        <v>87</v>
      </c>
      <c r="B78" s="175">
        <v>1.1402159999999999</v>
      </c>
      <c r="C78" s="55">
        <v>0.20934883220609163</v>
      </c>
      <c r="D78" s="120">
        <v>8.7999999999999995E-2</v>
      </c>
      <c r="E78" s="121">
        <v>0.15</v>
      </c>
      <c r="F78" s="156">
        <v>0.11570611118035645</v>
      </c>
      <c r="G78" s="156">
        <f t="shared" si="26"/>
        <v>7.1355753421610199E-2</v>
      </c>
      <c r="K78" s="17">
        <v>1.8729305324459236</v>
      </c>
      <c r="L78" s="298">
        <v>9.6824177552562854E-2</v>
      </c>
      <c r="M78" s="299"/>
      <c r="S78" s="4"/>
    </row>
    <row r="79" spans="1:58">
      <c r="A79" s="10" t="s">
        <v>0</v>
      </c>
      <c r="B79" s="173">
        <f>SUM(B73:B78)</f>
        <v>30.136367</v>
      </c>
      <c r="C79" s="173">
        <f>SUM(C73:C78)</f>
        <v>2.7880184381072342</v>
      </c>
      <c r="D79" s="10"/>
      <c r="E79" s="15"/>
      <c r="F79" s="157">
        <f>SUM(F73:F78)</f>
        <v>1.6011500926158724</v>
      </c>
      <c r="G79" s="157">
        <f>SUM(G73:G78)</f>
        <v>0.92053814095501652</v>
      </c>
      <c r="K79" s="12"/>
      <c r="L79" s="298">
        <f>SUM(L73:L78)</f>
        <v>0.96743442926827283</v>
      </c>
      <c r="M79" s="299"/>
    </row>
    <row r="81" spans="1:2" ht="11.25" customHeight="1">
      <c r="A81" s="2" t="s">
        <v>188</v>
      </c>
    </row>
    <row r="82" spans="1:2" ht="9.75" customHeight="1"/>
    <row r="83" spans="1:2">
      <c r="A83" s="1" t="s">
        <v>90</v>
      </c>
      <c r="B83" s="83" t="s">
        <v>139</v>
      </c>
    </row>
    <row r="84" spans="1:2">
      <c r="A84" s="1" t="s">
        <v>91</v>
      </c>
      <c r="B84" s="83" t="s">
        <v>135</v>
      </c>
    </row>
    <row r="85" spans="1:2">
      <c r="A85" s="1" t="s">
        <v>93</v>
      </c>
      <c r="B85" s="83" t="s">
        <v>134</v>
      </c>
    </row>
    <row r="86" spans="1:2">
      <c r="A86" s="1" t="s">
        <v>94</v>
      </c>
      <c r="B86" s="83" t="s">
        <v>137</v>
      </c>
    </row>
    <row r="87" spans="1:2">
      <c r="A87" s="1" t="s">
        <v>95</v>
      </c>
      <c r="B87" s="84" t="s">
        <v>99</v>
      </c>
    </row>
    <row r="88" spans="1:2">
      <c r="A88" s="1" t="s">
        <v>96</v>
      </c>
      <c r="B88" s="84" t="s">
        <v>138</v>
      </c>
    </row>
    <row r="89" spans="1:2">
      <c r="A89" s="1" t="s">
        <v>98</v>
      </c>
      <c r="B89" s="84" t="s">
        <v>97</v>
      </c>
    </row>
    <row r="90" spans="1:2">
      <c r="A90" s="1" t="s">
        <v>100</v>
      </c>
      <c r="B90" s="84" t="s">
        <v>170</v>
      </c>
    </row>
    <row r="91" spans="1:2">
      <c r="A91" s="1" t="s">
        <v>101</v>
      </c>
      <c r="B91" s="84" t="s">
        <v>136</v>
      </c>
    </row>
    <row r="92" spans="1:2">
      <c r="A92" s="1" t="s">
        <v>104</v>
      </c>
      <c r="B92" s="84" t="s">
        <v>11</v>
      </c>
    </row>
    <row r="93" spans="1:2">
      <c r="A93" s="1" t="s">
        <v>121</v>
      </c>
      <c r="B93" s="84" t="s">
        <v>105</v>
      </c>
    </row>
    <row r="94" spans="1:2">
      <c r="A94" s="1" t="s">
        <v>123</v>
      </c>
      <c r="B94" s="84" t="s">
        <v>120</v>
      </c>
    </row>
    <row r="95" spans="1:2">
      <c r="A95" s="1" t="s">
        <v>157</v>
      </c>
      <c r="B95" s="84" t="s">
        <v>160</v>
      </c>
    </row>
    <row r="96" spans="1:2">
      <c r="A96" s="1" t="s">
        <v>159</v>
      </c>
      <c r="B96" s="1" t="s">
        <v>161</v>
      </c>
    </row>
  </sheetData>
  <mergeCells count="48">
    <mergeCell ref="L75:M75"/>
    <mergeCell ref="L76:M76"/>
    <mergeCell ref="L77:M77"/>
    <mergeCell ref="L78:M78"/>
    <mergeCell ref="L79:M79"/>
    <mergeCell ref="L69:M70"/>
    <mergeCell ref="L71:M71"/>
    <mergeCell ref="L72:M72"/>
    <mergeCell ref="L73:M73"/>
    <mergeCell ref="L74:M74"/>
    <mergeCell ref="E59:G59"/>
    <mergeCell ref="E57:G57"/>
    <mergeCell ref="V46:W46"/>
    <mergeCell ref="V47:W47"/>
    <mergeCell ref="V48:W48"/>
    <mergeCell ref="V49:W49"/>
    <mergeCell ref="B29:D29"/>
    <mergeCell ref="V30:W30"/>
    <mergeCell ref="V33:W33"/>
    <mergeCell ref="V34:W34"/>
    <mergeCell ref="K69:K70"/>
    <mergeCell ref="B62:F64"/>
    <mergeCell ref="F32:J32"/>
    <mergeCell ref="F31:J31"/>
    <mergeCell ref="N57:P57"/>
    <mergeCell ref="E60:G60"/>
    <mergeCell ref="V40:W40"/>
    <mergeCell ref="V41:W41"/>
    <mergeCell ref="V42:W42"/>
    <mergeCell ref="V43:W43"/>
    <mergeCell ref="V44:W44"/>
    <mergeCell ref="V53:W53"/>
    <mergeCell ref="X29:X30"/>
    <mergeCell ref="Q60:X60"/>
    <mergeCell ref="V35:W35"/>
    <mergeCell ref="V36:W36"/>
    <mergeCell ref="V37:W37"/>
    <mergeCell ref="V38:W38"/>
    <mergeCell ref="V39:W39"/>
    <mergeCell ref="Q59:X59"/>
    <mergeCell ref="Q57:X57"/>
    <mergeCell ref="V50:W50"/>
    <mergeCell ref="V51:W51"/>
    <mergeCell ref="V52:W52"/>
    <mergeCell ref="V54:W54"/>
    <mergeCell ref="M31:W31"/>
    <mergeCell ref="M32:W32"/>
    <mergeCell ref="V45:W45"/>
  </mergeCells>
  <pageMargins left="0.32291666666666669" right="0.17708333333333334" top="0.47916666666666669" bottom="0.59027777777777779" header="0.3" footer="0.3"/>
  <pageSetup paperSize="9" orientation="landscape" r:id="rId1"/>
  <headerFooter differentOddEven="1"/>
  <drawing r:id="rId2"/>
</worksheet>
</file>

<file path=xl/worksheets/sheet9.xml><?xml version="1.0" encoding="utf-8"?>
<worksheet xmlns="http://schemas.openxmlformats.org/spreadsheetml/2006/main" xmlns:r="http://schemas.openxmlformats.org/officeDocument/2006/relationships">
  <dimension ref="A1:CF96"/>
  <sheetViews>
    <sheetView view="pageLayout" topLeftCell="A61" zoomScaleNormal="100" zoomScaleSheetLayoutView="100" workbookViewId="0">
      <selection activeCell="F87" sqref="F87"/>
    </sheetView>
  </sheetViews>
  <sheetFormatPr defaultRowHeight="9"/>
  <cols>
    <col min="1" max="1" width="10.28515625" style="1" customWidth="1"/>
    <col min="2" max="2" width="7" style="1" customWidth="1"/>
    <col min="3" max="3" width="6.28515625" style="1" customWidth="1"/>
    <col min="4" max="4" width="5.5703125" style="1" customWidth="1"/>
    <col min="5" max="5" width="6" style="1" customWidth="1"/>
    <col min="6" max="6" width="6.42578125" style="1" customWidth="1"/>
    <col min="7" max="7" width="6.28515625" style="1" customWidth="1"/>
    <col min="8" max="8" width="5.42578125" style="1" customWidth="1"/>
    <col min="9" max="11" width="5.28515625" style="1" customWidth="1"/>
    <col min="12" max="12" width="4.28515625" style="1" customWidth="1"/>
    <col min="13" max="15" width="5.85546875" style="1" customWidth="1"/>
    <col min="16" max="16" width="6" style="1" customWidth="1"/>
    <col min="17" max="19" width="5.85546875" style="1" customWidth="1"/>
    <col min="20" max="20" width="5.28515625" style="1" customWidth="1"/>
    <col min="21" max="21" width="5.85546875" style="1" customWidth="1"/>
    <col min="22" max="23" width="5.140625" style="1" customWidth="1"/>
    <col min="24" max="25" width="5.28515625" style="1" customWidth="1"/>
    <col min="26" max="28" width="3.7109375" style="1" customWidth="1"/>
    <col min="29" max="29" width="3" style="1" customWidth="1"/>
    <col min="30" max="31" width="3.7109375" style="1" customWidth="1"/>
    <col min="32" max="32" width="6" style="1" customWidth="1"/>
    <col min="33" max="33" width="6.42578125" style="1" customWidth="1"/>
    <col min="34" max="34" width="4.140625" style="1" customWidth="1"/>
    <col min="35" max="35" width="4.28515625" style="1" customWidth="1"/>
    <col min="36" max="37" width="3.7109375" style="1" customWidth="1"/>
    <col min="38" max="38" width="5.5703125" style="1" customWidth="1"/>
    <col min="39" max="39" width="7.42578125" style="1" customWidth="1"/>
    <col min="40" max="40" width="8.7109375" style="1" customWidth="1"/>
    <col min="41" max="41" width="6.5703125" style="1" customWidth="1"/>
    <col min="42" max="43" width="9.140625" style="1"/>
    <col min="44" max="44" width="15.85546875" style="1" customWidth="1"/>
    <col min="45" max="45" width="8.5703125" style="1" customWidth="1"/>
    <col min="46" max="48" width="5.7109375" style="1" customWidth="1"/>
    <col min="49" max="49" width="5.140625" style="1" customWidth="1"/>
    <col min="50" max="50" width="10" style="1" customWidth="1"/>
    <col min="51" max="52" width="9.140625" style="1"/>
    <col min="53" max="54" width="5.140625" style="1" customWidth="1"/>
    <col min="55" max="55" width="4.140625" style="1" customWidth="1"/>
    <col min="56" max="56" width="9.140625" style="1" customWidth="1"/>
    <col min="57" max="59" width="7.42578125" style="1" customWidth="1"/>
    <col min="60" max="60" width="9.140625" style="1"/>
    <col min="61" max="61" width="7.140625" style="1" customWidth="1"/>
    <col min="62" max="62" width="5.7109375" style="1" customWidth="1"/>
    <col min="63" max="63" width="3.42578125" style="1" customWidth="1"/>
    <col min="64" max="64" width="9.140625" style="1"/>
    <col min="65" max="65" width="10.28515625" style="1" customWidth="1"/>
    <col min="66" max="66" width="10.5703125" style="1" bestFit="1" customWidth="1"/>
    <col min="67" max="70" width="9.140625" style="1"/>
    <col min="71" max="71" width="3.85546875" style="1" customWidth="1"/>
    <col min="72" max="72" width="9.140625" style="1"/>
    <col min="73" max="73" width="10.5703125" style="1" bestFit="1" customWidth="1"/>
    <col min="74" max="83" width="9.140625" style="1"/>
    <col min="84" max="85" width="3.28515625" style="1" customWidth="1"/>
    <col min="86" max="16384" width="9.140625" style="1"/>
  </cols>
  <sheetData>
    <row r="1" spans="1:77" ht="15.75" customHeight="1">
      <c r="A1" s="134"/>
      <c r="D1" s="69" t="s">
        <v>177</v>
      </c>
      <c r="G1" s="69" t="s">
        <v>178</v>
      </c>
      <c r="P1" s="108" t="s">
        <v>172</v>
      </c>
      <c r="Q1" s="108"/>
      <c r="R1" s="108"/>
      <c r="S1" s="108"/>
      <c r="T1" s="108" t="s">
        <v>201</v>
      </c>
      <c r="AR1" s="68"/>
    </row>
    <row r="2" spans="1:77" ht="3" customHeight="1">
      <c r="A2" s="69"/>
      <c r="AR2" s="68"/>
    </row>
    <row r="3" spans="1:77" s="64" customFormat="1" ht="14.25" customHeight="1">
      <c r="A3" s="89" t="s">
        <v>74</v>
      </c>
      <c r="B3" s="66" t="s">
        <v>73</v>
      </c>
      <c r="C3" s="66"/>
      <c r="D3" s="66"/>
      <c r="E3" s="66"/>
      <c r="F3" s="66"/>
      <c r="G3" s="67" t="s">
        <v>71</v>
      </c>
      <c r="H3" s="66"/>
      <c r="I3" s="66"/>
      <c r="J3" s="66"/>
      <c r="K3" s="66"/>
      <c r="L3" s="66"/>
      <c r="M3" s="65"/>
      <c r="N3" s="67" t="s">
        <v>70</v>
      </c>
      <c r="O3" s="66"/>
      <c r="P3" s="66"/>
      <c r="Q3" s="66"/>
      <c r="R3" s="65"/>
      <c r="S3" s="71" t="s">
        <v>69</v>
      </c>
      <c r="T3" s="66"/>
      <c r="U3" s="66"/>
      <c r="V3" s="65"/>
      <c r="W3" s="65" t="s">
        <v>3</v>
      </c>
    </row>
    <row r="4" spans="1:77" ht="21.75" customHeight="1">
      <c r="A4" s="90"/>
      <c r="B4" s="35" t="s">
        <v>63</v>
      </c>
      <c r="C4" s="35" t="s">
        <v>66</v>
      </c>
      <c r="D4" s="35" t="s">
        <v>148</v>
      </c>
      <c r="E4" s="35" t="s">
        <v>61</v>
      </c>
      <c r="F4" s="35" t="s">
        <v>65</v>
      </c>
      <c r="G4" s="36" t="s">
        <v>3</v>
      </c>
      <c r="H4" s="35" t="s">
        <v>60</v>
      </c>
      <c r="I4" s="35" t="s">
        <v>166</v>
      </c>
      <c r="J4" s="35" t="s">
        <v>2</v>
      </c>
      <c r="K4" s="35" t="s">
        <v>58</v>
      </c>
      <c r="L4" s="35" t="s">
        <v>59</v>
      </c>
      <c r="M4" s="62" t="s">
        <v>20</v>
      </c>
      <c r="N4" s="35" t="s">
        <v>2</v>
      </c>
      <c r="O4" s="35" t="s">
        <v>16</v>
      </c>
      <c r="P4" s="35" t="s">
        <v>21</v>
      </c>
      <c r="Q4" s="35" t="s">
        <v>19</v>
      </c>
      <c r="R4" s="34" t="s">
        <v>113</v>
      </c>
      <c r="S4" s="36" t="s">
        <v>3</v>
      </c>
      <c r="T4" s="35" t="s">
        <v>2</v>
      </c>
      <c r="U4" s="35" t="s">
        <v>21</v>
      </c>
      <c r="V4" s="34" t="s">
        <v>58</v>
      </c>
      <c r="W4" s="34" t="s">
        <v>1</v>
      </c>
      <c r="AG4" s="8"/>
      <c r="AK4" s="8"/>
      <c r="AL4" s="8"/>
      <c r="AM4" s="8"/>
      <c r="AN4" s="8"/>
      <c r="AO4" s="8"/>
      <c r="AP4" s="8"/>
      <c r="AQ4" s="8"/>
      <c r="AR4" s="8"/>
      <c r="AS4" s="8"/>
      <c r="AT4" s="8"/>
      <c r="AV4" s="8"/>
      <c r="AW4" s="8"/>
      <c r="AX4" s="8"/>
      <c r="AY4" s="8"/>
      <c r="BD4" s="8"/>
      <c r="BE4" s="8"/>
      <c r="BF4" s="8"/>
      <c r="BG4" s="8"/>
      <c r="BH4" s="8"/>
      <c r="BI4" s="8"/>
      <c r="BJ4" s="8"/>
      <c r="BM4" s="8"/>
      <c r="BN4" s="8"/>
      <c r="BO4" s="8"/>
      <c r="BP4" s="8"/>
      <c r="BQ4" s="8"/>
      <c r="BS4" s="8"/>
      <c r="BT4" s="8"/>
      <c r="BU4" s="8"/>
      <c r="BV4" s="8"/>
    </row>
    <row r="5" spans="1:77">
      <c r="A5" s="91" t="s">
        <v>107</v>
      </c>
      <c r="B5" s="76" t="s">
        <v>173</v>
      </c>
      <c r="C5" s="76" t="s">
        <v>128</v>
      </c>
      <c r="D5" s="76" t="s">
        <v>147</v>
      </c>
      <c r="E5" s="76" t="s">
        <v>129</v>
      </c>
      <c r="F5" s="76" t="s">
        <v>130</v>
      </c>
      <c r="G5" s="77" t="s">
        <v>131</v>
      </c>
      <c r="H5" s="76" t="s">
        <v>132</v>
      </c>
      <c r="I5" s="76" t="s">
        <v>149</v>
      </c>
      <c r="J5" s="76" t="s">
        <v>150</v>
      </c>
      <c r="K5" s="76" t="s">
        <v>196</v>
      </c>
      <c r="L5" s="76" t="s">
        <v>115</v>
      </c>
      <c r="M5" s="78" t="s">
        <v>133</v>
      </c>
      <c r="N5" s="76" t="s">
        <v>116</v>
      </c>
      <c r="O5" s="76" t="s">
        <v>117</v>
      </c>
      <c r="P5" s="76" t="s">
        <v>118</v>
      </c>
      <c r="Q5" s="76" t="s">
        <v>119</v>
      </c>
      <c r="R5" s="79" t="s">
        <v>114</v>
      </c>
      <c r="S5" s="77" t="s">
        <v>108</v>
      </c>
      <c r="T5" s="76" t="s">
        <v>109</v>
      </c>
      <c r="U5" s="76" t="s">
        <v>110</v>
      </c>
      <c r="V5" s="79" t="s">
        <v>111</v>
      </c>
      <c r="W5" s="79" t="s">
        <v>112</v>
      </c>
    </row>
    <row r="6" spans="1:77" ht="9" customHeight="1">
      <c r="A6" s="18" t="s">
        <v>13</v>
      </c>
      <c r="B6" s="9" t="s">
        <v>122</v>
      </c>
      <c r="C6" s="9" t="s">
        <v>90</v>
      </c>
      <c r="D6" s="9"/>
      <c r="E6" s="9" t="s">
        <v>92</v>
      </c>
      <c r="F6" s="9" t="s">
        <v>94</v>
      </c>
      <c r="G6" s="12" t="s">
        <v>95</v>
      </c>
      <c r="H6" s="9" t="s">
        <v>95</v>
      </c>
      <c r="I6" s="9" t="s">
        <v>95</v>
      </c>
      <c r="J6" s="9" t="s">
        <v>95</v>
      </c>
      <c r="K6" s="9" t="s">
        <v>124</v>
      </c>
      <c r="L6" s="9" t="s">
        <v>95</v>
      </c>
      <c r="M6" s="14" t="s">
        <v>98</v>
      </c>
      <c r="N6" s="9" t="s">
        <v>100</v>
      </c>
      <c r="O6" s="59" t="s">
        <v>101</v>
      </c>
      <c r="P6" s="9" t="s">
        <v>101</v>
      </c>
      <c r="Q6" s="9" t="s">
        <v>103</v>
      </c>
      <c r="R6" s="14" t="s">
        <v>104</v>
      </c>
      <c r="S6" s="12" t="s">
        <v>125</v>
      </c>
      <c r="T6" s="9" t="s">
        <v>125</v>
      </c>
      <c r="U6" s="9" t="s">
        <v>11</v>
      </c>
      <c r="V6" s="14" t="s">
        <v>124</v>
      </c>
      <c r="W6" s="14" t="s">
        <v>96</v>
      </c>
    </row>
    <row r="7" spans="1:77" ht="9" customHeight="1">
      <c r="A7" s="58" t="s">
        <v>55</v>
      </c>
      <c r="B7" s="102">
        <v>0.30537684103073737</v>
      </c>
      <c r="C7" s="100">
        <v>0.38180350996584744</v>
      </c>
      <c r="D7" s="99">
        <v>0.15</v>
      </c>
      <c r="E7" s="98">
        <v>0.02</v>
      </c>
      <c r="F7" s="100">
        <v>0.14281964900341526</v>
      </c>
      <c r="G7" s="81">
        <v>0.11489767335234274</v>
      </c>
      <c r="H7" s="51">
        <v>4.3814498770641731E-2</v>
      </c>
      <c r="I7" s="51">
        <v>0.67982646545879533</v>
      </c>
      <c r="J7" s="51">
        <v>3.1461362418220028E-2</v>
      </c>
      <c r="K7" s="100">
        <v>0.13</v>
      </c>
      <c r="L7" s="100">
        <v>0</v>
      </c>
      <c r="M7" s="104">
        <v>0</v>
      </c>
      <c r="N7" s="100">
        <v>0.72000000000000008</v>
      </c>
      <c r="O7" s="107">
        <v>0.01</v>
      </c>
      <c r="P7" s="107">
        <v>0.03</v>
      </c>
      <c r="Q7" s="107">
        <v>2.4999999999999911E-2</v>
      </c>
      <c r="R7" s="100">
        <v>0.215</v>
      </c>
      <c r="S7" s="81">
        <v>0.73</v>
      </c>
      <c r="T7" s="51">
        <v>0.13770000000000002</v>
      </c>
      <c r="U7" s="100">
        <v>0</v>
      </c>
      <c r="V7" s="104">
        <v>0.1323</v>
      </c>
      <c r="W7" s="106">
        <v>0.05</v>
      </c>
      <c r="Y7" s="143"/>
      <c r="AG7" s="56"/>
      <c r="AH7" s="4"/>
      <c r="AL7" s="56"/>
      <c r="AM7" s="56"/>
      <c r="AN7" s="56"/>
      <c r="AS7" s="4"/>
      <c r="AV7" s="5"/>
      <c r="AW7" s="5"/>
      <c r="AX7" s="5"/>
      <c r="AY7" s="5"/>
      <c r="BA7" s="5"/>
      <c r="BB7" s="5"/>
      <c r="BD7" s="4"/>
      <c r="BE7" s="4"/>
      <c r="BF7" s="4"/>
      <c r="BG7" s="4"/>
      <c r="BH7" s="4"/>
      <c r="BI7" s="4"/>
      <c r="BJ7" s="4"/>
      <c r="BL7" s="5"/>
      <c r="BM7" s="3"/>
      <c r="BN7" s="3"/>
      <c r="BO7" s="3"/>
      <c r="BP7" s="3"/>
      <c r="BQ7" s="3"/>
      <c r="BS7" s="4"/>
      <c r="BT7" s="4"/>
      <c r="BU7" s="4"/>
      <c r="BV7" s="4"/>
      <c r="BX7" s="5"/>
      <c r="BY7" s="5"/>
    </row>
    <row r="8" spans="1:77">
      <c r="A8" s="20" t="s">
        <v>54</v>
      </c>
      <c r="B8" s="102">
        <v>0.17102597521316726</v>
      </c>
      <c r="C8" s="100">
        <v>0.39769818992249412</v>
      </c>
      <c r="D8" s="99">
        <v>0.15</v>
      </c>
      <c r="E8" s="98">
        <v>0.02</v>
      </c>
      <c r="F8" s="100">
        <v>0.26127583486433859</v>
      </c>
      <c r="G8" s="81">
        <v>0.81284404286300571</v>
      </c>
      <c r="H8" s="51">
        <v>2.2673952084368194E-2</v>
      </c>
      <c r="I8" s="51">
        <v>2.4465459566800742E-3</v>
      </c>
      <c r="J8" s="51">
        <v>3.2035459095945892E-2</v>
      </c>
      <c r="K8" s="100">
        <v>0.13</v>
      </c>
      <c r="L8" s="100">
        <v>0</v>
      </c>
      <c r="M8" s="104">
        <v>0</v>
      </c>
      <c r="N8" s="100">
        <v>0.72000000000000008</v>
      </c>
      <c r="O8" s="107">
        <v>0.01</v>
      </c>
      <c r="P8" s="107">
        <v>0.03</v>
      </c>
      <c r="Q8" s="107">
        <v>1.7499999999999849E-2</v>
      </c>
      <c r="R8" s="100">
        <v>0.2225</v>
      </c>
      <c r="S8" s="81">
        <v>0.69</v>
      </c>
      <c r="T8" s="51">
        <v>0.12400000000000003</v>
      </c>
      <c r="U8" s="100">
        <v>0</v>
      </c>
      <c r="V8" s="104">
        <v>0.18600000000000003</v>
      </c>
      <c r="W8" s="106">
        <v>0.05</v>
      </c>
      <c r="Y8" s="143"/>
      <c r="AG8" s="54"/>
      <c r="AH8" s="4"/>
      <c r="AL8" s="54"/>
      <c r="AM8" s="54"/>
      <c r="AN8" s="54"/>
      <c r="AS8" s="4"/>
      <c r="AV8" s="5"/>
      <c r="AW8" s="5"/>
      <c r="AX8" s="5"/>
      <c r="AY8" s="5"/>
      <c r="BA8" s="5"/>
      <c r="BB8" s="5"/>
      <c r="BD8" s="4"/>
      <c r="BE8" s="4"/>
      <c r="BF8" s="4"/>
      <c r="BG8" s="4"/>
      <c r="BH8" s="4"/>
      <c r="BI8" s="4"/>
      <c r="BJ8" s="4"/>
      <c r="BL8" s="5"/>
      <c r="BM8" s="3"/>
      <c r="BN8" s="3"/>
      <c r="BO8" s="3"/>
      <c r="BP8" s="3"/>
      <c r="BQ8" s="3"/>
      <c r="BS8" s="4"/>
      <c r="BT8" s="4"/>
      <c r="BU8" s="4"/>
      <c r="BV8" s="4"/>
      <c r="BX8" s="5"/>
      <c r="BY8" s="5"/>
    </row>
    <row r="9" spans="1:77">
      <c r="A9" s="22" t="s">
        <v>53</v>
      </c>
      <c r="B9" s="102">
        <v>0.30045051992980287</v>
      </c>
      <c r="C9" s="100">
        <v>0.40291151656065627</v>
      </c>
      <c r="D9" s="99">
        <v>0.15</v>
      </c>
      <c r="E9" s="98">
        <v>0.02</v>
      </c>
      <c r="F9" s="100">
        <v>0.12663796350954093</v>
      </c>
      <c r="G9" s="81">
        <v>1.9121418943679507E-2</v>
      </c>
      <c r="H9" s="51">
        <v>3.6159600997506237E-2</v>
      </c>
      <c r="I9" s="51">
        <v>0.12441349377452501</v>
      </c>
      <c r="J9" s="51">
        <v>0.69030548628428923</v>
      </c>
      <c r="K9" s="100">
        <v>0.13</v>
      </c>
      <c r="L9" s="100">
        <v>0</v>
      </c>
      <c r="M9" s="104">
        <v>0</v>
      </c>
      <c r="N9" s="100">
        <v>0.72000000000000008</v>
      </c>
      <c r="O9" s="107">
        <v>0.01</v>
      </c>
      <c r="P9" s="107">
        <v>0.03</v>
      </c>
      <c r="Q9" s="107">
        <v>3.499999999999992E-2</v>
      </c>
      <c r="R9" s="100">
        <v>0.20499999999999999</v>
      </c>
      <c r="S9" s="81">
        <v>0.5</v>
      </c>
      <c r="T9" s="51">
        <v>0.45</v>
      </c>
      <c r="U9" s="100">
        <v>0</v>
      </c>
      <c r="V9" s="104">
        <v>4.9999999999999989E-2</v>
      </c>
      <c r="W9" s="106">
        <v>0.05</v>
      </c>
      <c r="Y9" s="143"/>
      <c r="AG9" s="56"/>
      <c r="AH9" s="4"/>
      <c r="AL9" s="56"/>
      <c r="AM9" s="56"/>
      <c r="AN9" s="56"/>
      <c r="AS9" s="4"/>
      <c r="AV9" s="5"/>
      <c r="AW9" s="5"/>
      <c r="AX9" s="5"/>
      <c r="AY9" s="5"/>
      <c r="BA9" s="5"/>
      <c r="BB9" s="5"/>
      <c r="BD9" s="4"/>
      <c r="BE9" s="4"/>
      <c r="BF9" s="4"/>
      <c r="BG9" s="4"/>
      <c r="BH9" s="4"/>
      <c r="BI9" s="4"/>
      <c r="BJ9" s="4"/>
      <c r="BL9" s="5"/>
      <c r="BM9" s="3"/>
      <c r="BN9" s="3"/>
      <c r="BO9" s="3"/>
      <c r="BP9" s="3"/>
      <c r="BQ9" s="3"/>
      <c r="BS9" s="4"/>
      <c r="BT9" s="4"/>
      <c r="BU9" s="4"/>
      <c r="BV9" s="4"/>
      <c r="BX9" s="5"/>
      <c r="BY9" s="5"/>
    </row>
    <row r="10" spans="1:77">
      <c r="A10" s="22" t="s">
        <v>52</v>
      </c>
      <c r="B10" s="102">
        <v>0.30357366571392536</v>
      </c>
      <c r="C10" s="100">
        <v>0.35963427602946291</v>
      </c>
      <c r="D10" s="99">
        <v>0.15</v>
      </c>
      <c r="E10" s="98">
        <v>0.02</v>
      </c>
      <c r="F10" s="100">
        <v>0.16679205825661178</v>
      </c>
      <c r="G10" s="81">
        <v>6.3249294050947841E-2</v>
      </c>
      <c r="H10" s="51">
        <v>3.5485365665302339E-2</v>
      </c>
      <c r="I10" s="51">
        <v>0.37486407377668352</v>
      </c>
      <c r="J10" s="51">
        <v>0.3964012665070662</v>
      </c>
      <c r="K10" s="100">
        <v>0.13</v>
      </c>
      <c r="L10" s="100">
        <v>0</v>
      </c>
      <c r="M10" s="104">
        <v>0</v>
      </c>
      <c r="N10" s="100">
        <v>0.72000000000000008</v>
      </c>
      <c r="O10" s="107">
        <v>0.01</v>
      </c>
      <c r="P10" s="107">
        <v>0.03</v>
      </c>
      <c r="Q10" s="107">
        <v>9.9999999999998979E-3</v>
      </c>
      <c r="R10" s="100">
        <v>0.23</v>
      </c>
      <c r="S10" s="81">
        <v>0.69</v>
      </c>
      <c r="T10" s="51">
        <v>0.15500000000000003</v>
      </c>
      <c r="U10" s="100">
        <v>6.2000000000000013E-2</v>
      </c>
      <c r="V10" s="104">
        <v>9.3000000000000027E-2</v>
      </c>
      <c r="W10" s="106">
        <v>0.05</v>
      </c>
      <c r="Y10" s="143"/>
      <c r="AG10" s="54"/>
      <c r="AH10" s="4"/>
      <c r="AL10" s="54"/>
      <c r="AM10" s="54"/>
      <c r="AN10" s="54"/>
      <c r="AS10" s="4"/>
      <c r="AV10" s="5"/>
      <c r="AW10" s="5"/>
      <c r="AX10" s="5"/>
      <c r="AY10" s="5"/>
      <c r="BA10" s="5"/>
      <c r="BB10" s="5"/>
      <c r="BC10" s="5"/>
      <c r="BD10" s="4"/>
      <c r="BE10" s="4"/>
      <c r="BF10" s="4"/>
      <c r="BG10" s="4"/>
      <c r="BH10" s="4"/>
      <c r="BI10" s="4"/>
      <c r="BJ10" s="4"/>
      <c r="BL10" s="5"/>
      <c r="BM10" s="3"/>
      <c r="BN10" s="3"/>
      <c r="BO10" s="3"/>
      <c r="BP10" s="3"/>
      <c r="BQ10" s="3"/>
      <c r="BS10" s="4"/>
      <c r="BT10" s="4"/>
      <c r="BU10" s="4"/>
      <c r="BV10" s="4"/>
      <c r="BX10" s="5"/>
      <c r="BY10" s="5"/>
    </row>
    <row r="11" spans="1:77">
      <c r="A11" s="22" t="s">
        <v>51</v>
      </c>
      <c r="B11" s="102">
        <v>0.32989389920424406</v>
      </c>
      <c r="C11" s="100">
        <v>0.32989389920424406</v>
      </c>
      <c r="D11" s="99">
        <v>0.15</v>
      </c>
      <c r="E11" s="98">
        <v>0.02</v>
      </c>
      <c r="F11" s="100">
        <v>0.17021220159151193</v>
      </c>
      <c r="G11" s="81">
        <v>0</v>
      </c>
      <c r="H11" s="51">
        <v>0</v>
      </c>
      <c r="I11" s="51">
        <v>0</v>
      </c>
      <c r="J11" s="51">
        <v>0</v>
      </c>
      <c r="K11" s="100">
        <v>0.13</v>
      </c>
      <c r="L11" s="100">
        <v>0</v>
      </c>
      <c r="M11" s="104">
        <v>0</v>
      </c>
      <c r="N11" s="100">
        <v>0.72000000000000008</v>
      </c>
      <c r="O11" s="107">
        <v>0.01</v>
      </c>
      <c r="P11" s="107">
        <v>0.03</v>
      </c>
      <c r="Q11" s="107">
        <v>3.499999999999992E-2</v>
      </c>
      <c r="R11" s="100">
        <v>0.20499999999999999</v>
      </c>
      <c r="S11" s="81">
        <v>0.69</v>
      </c>
      <c r="T11" s="51">
        <v>0.13020000000000001</v>
      </c>
      <c r="U11" s="100">
        <v>0</v>
      </c>
      <c r="V11" s="104">
        <v>0.17980000000000004</v>
      </c>
      <c r="W11" s="106">
        <v>0.05</v>
      </c>
      <c r="Y11" s="143"/>
      <c r="AG11" s="54"/>
      <c r="AH11" s="4"/>
      <c r="AL11" s="54"/>
      <c r="AM11" s="54"/>
      <c r="AN11" s="54"/>
      <c r="AS11" s="4"/>
      <c r="AV11" s="5"/>
      <c r="AW11" s="5"/>
      <c r="AX11" s="5"/>
      <c r="AY11" s="5"/>
      <c r="BA11" s="5"/>
      <c r="BB11" s="5"/>
      <c r="BD11" s="4"/>
      <c r="BE11" s="4"/>
      <c r="BF11" s="4"/>
      <c r="BG11" s="4"/>
      <c r="BH11" s="4"/>
      <c r="BI11" s="4"/>
      <c r="BJ11" s="4"/>
      <c r="BL11" s="5"/>
      <c r="BM11" s="3"/>
      <c r="BN11" s="3"/>
      <c r="BO11" s="3"/>
      <c r="BP11" s="3"/>
      <c r="BQ11" s="3"/>
      <c r="BS11" s="4"/>
      <c r="BT11" s="4"/>
      <c r="BU11" s="4"/>
      <c r="BV11" s="4"/>
      <c r="BX11" s="5"/>
      <c r="BY11" s="5"/>
    </row>
    <row r="12" spans="1:77">
      <c r="A12" s="22" t="s">
        <v>50</v>
      </c>
      <c r="B12" s="102">
        <v>0.28893304893326316</v>
      </c>
      <c r="C12" s="100">
        <v>0.37617734583812074</v>
      </c>
      <c r="D12" s="99">
        <v>0.15</v>
      </c>
      <c r="E12" s="98">
        <v>0.02</v>
      </c>
      <c r="F12" s="100">
        <v>0.16488960522861612</v>
      </c>
      <c r="G12" s="81">
        <v>0.2385714285714286</v>
      </c>
      <c r="H12" s="51">
        <v>0</v>
      </c>
      <c r="I12" s="51">
        <v>0.2385714285714286</v>
      </c>
      <c r="J12" s="51">
        <v>0.39285714285714285</v>
      </c>
      <c r="K12" s="100">
        <v>0.13</v>
      </c>
      <c r="L12" s="100">
        <v>0</v>
      </c>
      <c r="M12" s="104">
        <v>0</v>
      </c>
      <c r="N12" s="100">
        <v>0.72000000000000008</v>
      </c>
      <c r="O12" s="107">
        <v>0.01</v>
      </c>
      <c r="P12" s="107">
        <v>0.03</v>
      </c>
      <c r="Q12" s="107">
        <v>3.499999999999992E-2</v>
      </c>
      <c r="R12" s="100">
        <v>0.20499999999999999</v>
      </c>
      <c r="S12" s="81">
        <v>0.69</v>
      </c>
      <c r="T12" s="51">
        <v>0.13020000000000001</v>
      </c>
      <c r="U12" s="100">
        <v>0</v>
      </c>
      <c r="V12" s="104">
        <v>0.17980000000000004</v>
      </c>
      <c r="W12" s="106">
        <v>0.05</v>
      </c>
      <c r="Y12" s="143"/>
      <c r="AG12" s="54"/>
      <c r="AH12" s="4"/>
      <c r="AL12" s="54"/>
      <c r="AM12" s="54"/>
      <c r="AN12" s="54"/>
      <c r="AS12" s="4"/>
      <c r="AV12" s="5"/>
      <c r="AW12" s="5"/>
      <c r="AX12" s="5"/>
      <c r="AY12" s="5"/>
      <c r="BA12" s="5"/>
      <c r="BB12" s="5"/>
      <c r="BD12" s="4"/>
      <c r="BE12" s="4"/>
      <c r="BF12" s="4"/>
      <c r="BG12" s="4"/>
      <c r="BH12" s="4"/>
      <c r="BI12" s="4"/>
      <c r="BJ12" s="4"/>
      <c r="BL12" s="5"/>
      <c r="BM12" s="3"/>
      <c r="BN12" s="3"/>
      <c r="BO12" s="3"/>
      <c r="BP12" s="3"/>
      <c r="BQ12" s="3"/>
      <c r="BS12" s="4"/>
      <c r="BT12" s="4"/>
      <c r="BU12" s="4"/>
      <c r="BV12" s="4"/>
      <c r="BX12" s="5"/>
      <c r="BY12" s="5"/>
    </row>
    <row r="13" spans="1:77">
      <c r="A13" s="22" t="s">
        <v>49</v>
      </c>
      <c r="B13" s="102">
        <v>0.24935473043972212</v>
      </c>
      <c r="C13" s="100">
        <v>0.42089860967263037</v>
      </c>
      <c r="D13" s="99">
        <v>0.15</v>
      </c>
      <c r="E13" s="98">
        <v>0.02</v>
      </c>
      <c r="F13" s="100">
        <v>0.15974665988764752</v>
      </c>
      <c r="G13" s="81">
        <v>0.39979481641468684</v>
      </c>
      <c r="H13" s="51">
        <v>3.8552915766738659E-2</v>
      </c>
      <c r="I13" s="51">
        <v>0.39979481641468684</v>
      </c>
      <c r="J13" s="51">
        <v>3.1857451403887689E-2</v>
      </c>
      <c r="K13" s="100">
        <v>0.13</v>
      </c>
      <c r="L13" s="100">
        <v>0</v>
      </c>
      <c r="M13" s="104">
        <v>0</v>
      </c>
      <c r="N13" s="100">
        <v>0.72000000000000008</v>
      </c>
      <c r="O13" s="107">
        <v>0.01</v>
      </c>
      <c r="P13" s="107">
        <v>0.03</v>
      </c>
      <c r="Q13" s="107">
        <v>3.499999999999992E-2</v>
      </c>
      <c r="R13" s="100">
        <v>0.20499999999999999</v>
      </c>
      <c r="S13" s="81">
        <v>0.69</v>
      </c>
      <c r="T13" s="51">
        <v>0.13020000000000001</v>
      </c>
      <c r="U13" s="100">
        <v>0</v>
      </c>
      <c r="V13" s="104">
        <v>0.17980000000000004</v>
      </c>
      <c r="W13" s="106">
        <v>0.05</v>
      </c>
      <c r="Y13" s="143"/>
      <c r="AG13" s="56"/>
      <c r="AH13" s="4"/>
      <c r="AL13" s="56"/>
      <c r="AM13" s="56"/>
      <c r="AN13" s="56"/>
      <c r="AS13" s="4"/>
      <c r="AV13" s="5"/>
      <c r="AW13" s="5"/>
      <c r="AX13" s="5"/>
      <c r="AY13" s="5"/>
      <c r="BA13" s="5"/>
      <c r="BB13" s="5"/>
      <c r="BD13" s="4"/>
      <c r="BE13" s="4"/>
      <c r="BF13" s="4"/>
      <c r="BG13" s="4"/>
      <c r="BH13" s="4"/>
      <c r="BI13" s="4"/>
      <c r="BJ13" s="4"/>
      <c r="BL13" s="5"/>
      <c r="BM13" s="3"/>
      <c r="BN13" s="3"/>
      <c r="BO13" s="3"/>
      <c r="BP13" s="3"/>
      <c r="BQ13" s="3"/>
      <c r="BS13" s="4"/>
      <c r="BT13" s="4"/>
      <c r="BU13" s="4"/>
      <c r="BV13" s="4"/>
      <c r="BX13" s="5"/>
      <c r="BY13" s="5"/>
    </row>
    <row r="14" spans="1:77">
      <c r="A14" s="22" t="s">
        <v>48</v>
      </c>
      <c r="B14" s="102">
        <v>0.25515848517463702</v>
      </c>
      <c r="C14" s="100">
        <v>0.41434069471792428</v>
      </c>
      <c r="D14" s="99">
        <v>0.15</v>
      </c>
      <c r="E14" s="98">
        <v>0.02</v>
      </c>
      <c r="F14" s="100">
        <v>0.16050082010743871</v>
      </c>
      <c r="G14" s="81">
        <v>0.11929097803651671</v>
      </c>
      <c r="H14" s="51">
        <v>3.1977139746904339E-2</v>
      </c>
      <c r="I14" s="51">
        <v>0.70580495338272387</v>
      </c>
      <c r="J14" s="51">
        <v>1.2926928833854946E-2</v>
      </c>
      <c r="K14" s="100">
        <v>0.13</v>
      </c>
      <c r="L14" s="100">
        <v>0</v>
      </c>
      <c r="M14" s="104">
        <v>0</v>
      </c>
      <c r="N14" s="100">
        <v>0.72000000000000008</v>
      </c>
      <c r="O14" s="107">
        <v>0.01</v>
      </c>
      <c r="P14" s="107">
        <v>0.03</v>
      </c>
      <c r="Q14" s="107">
        <v>3.499999999999992E-2</v>
      </c>
      <c r="R14" s="100">
        <v>0.20499999999999999</v>
      </c>
      <c r="S14" s="81">
        <v>0.69</v>
      </c>
      <c r="T14" s="51">
        <v>0.13020000000000001</v>
      </c>
      <c r="U14" s="100">
        <v>0</v>
      </c>
      <c r="V14" s="104">
        <v>0.17980000000000004</v>
      </c>
      <c r="W14" s="106">
        <v>0.05</v>
      </c>
      <c r="Y14" s="143"/>
      <c r="AG14" s="56"/>
      <c r="AH14" s="4"/>
      <c r="AL14" s="56"/>
      <c r="AM14" s="56"/>
      <c r="AN14" s="56"/>
      <c r="AS14" s="4"/>
      <c r="AV14" s="5"/>
      <c r="AW14" s="5"/>
      <c r="AX14" s="5"/>
      <c r="AY14" s="5"/>
      <c r="BA14" s="5"/>
      <c r="BB14" s="5"/>
      <c r="BD14" s="4"/>
      <c r="BE14" s="4"/>
      <c r="BF14" s="4"/>
      <c r="BG14" s="4"/>
      <c r="BH14" s="4"/>
      <c r="BI14" s="4"/>
      <c r="BJ14" s="4"/>
      <c r="BL14" s="5"/>
      <c r="BM14" s="3"/>
      <c r="BN14" s="3"/>
      <c r="BO14" s="3"/>
      <c r="BP14" s="3"/>
      <c r="BQ14" s="3"/>
      <c r="BS14" s="4"/>
      <c r="BT14" s="4"/>
      <c r="BU14" s="4"/>
      <c r="BV14" s="4"/>
      <c r="BX14" s="5"/>
      <c r="BY14" s="5"/>
    </row>
    <row r="15" spans="1:77">
      <c r="A15" s="22" t="s">
        <v>47</v>
      </c>
      <c r="B15" s="102">
        <v>0.2730581198495714</v>
      </c>
      <c r="C15" s="100">
        <v>0.3941151188140436</v>
      </c>
      <c r="D15" s="99">
        <v>0.15</v>
      </c>
      <c r="E15" s="98">
        <v>0.02</v>
      </c>
      <c r="F15" s="100">
        <v>0.16282676133638499</v>
      </c>
      <c r="G15" s="81">
        <v>0</v>
      </c>
      <c r="H15" s="51">
        <v>0</v>
      </c>
      <c r="I15" s="51">
        <v>0</v>
      </c>
      <c r="J15" s="51">
        <v>0.87</v>
      </c>
      <c r="K15" s="100">
        <v>0.13</v>
      </c>
      <c r="L15" s="100">
        <v>0</v>
      </c>
      <c r="M15" s="104">
        <v>0</v>
      </c>
      <c r="N15" s="100">
        <v>0.72000000000000008</v>
      </c>
      <c r="O15" s="107">
        <v>0.01</v>
      </c>
      <c r="P15" s="107">
        <v>0.03</v>
      </c>
      <c r="Q15" s="107">
        <v>3.499999999999992E-2</v>
      </c>
      <c r="R15" s="100">
        <v>0.20499999999999999</v>
      </c>
      <c r="S15" s="81">
        <v>0.69</v>
      </c>
      <c r="T15" s="51">
        <v>0.13020000000000001</v>
      </c>
      <c r="U15" s="100">
        <v>0</v>
      </c>
      <c r="V15" s="104">
        <v>0.17980000000000004</v>
      </c>
      <c r="W15" s="106">
        <v>0.05</v>
      </c>
      <c r="Y15" s="143"/>
      <c r="AG15" s="56"/>
      <c r="AH15" s="4"/>
      <c r="AK15" s="57"/>
      <c r="AL15" s="56"/>
      <c r="AM15" s="56"/>
      <c r="AN15" s="56"/>
      <c r="AS15" s="4"/>
      <c r="AV15" s="5"/>
      <c r="AW15" s="5"/>
      <c r="AX15" s="5"/>
      <c r="AY15" s="5"/>
      <c r="BA15" s="5"/>
      <c r="BB15" s="5"/>
      <c r="BD15" s="4"/>
      <c r="BE15" s="4"/>
      <c r="BF15" s="4"/>
      <c r="BG15" s="4"/>
      <c r="BH15" s="4"/>
      <c r="BI15" s="4"/>
      <c r="BJ15" s="4"/>
      <c r="BL15" s="5"/>
      <c r="BM15" s="3"/>
      <c r="BN15" s="3"/>
      <c r="BO15" s="3"/>
      <c r="BP15" s="3"/>
      <c r="BQ15" s="3"/>
      <c r="BS15" s="4"/>
      <c r="BT15" s="4"/>
      <c r="BU15" s="4"/>
      <c r="BV15" s="4"/>
      <c r="BX15" s="5"/>
      <c r="BY15" s="5"/>
    </row>
    <row r="16" spans="1:77">
      <c r="A16" s="22" t="s">
        <v>46</v>
      </c>
      <c r="B16" s="102">
        <v>0.29369565217391302</v>
      </c>
      <c r="C16" s="100">
        <v>0.29369565217391302</v>
      </c>
      <c r="D16" s="99">
        <v>0.15</v>
      </c>
      <c r="E16" s="98">
        <v>0.02</v>
      </c>
      <c r="F16" s="100">
        <v>0.24260869565217391</v>
      </c>
      <c r="G16" s="81">
        <v>0.68514845828640447</v>
      </c>
      <c r="H16" s="51">
        <v>6.3529373357491467E-2</v>
      </c>
      <c r="I16" s="51">
        <v>0</v>
      </c>
      <c r="J16" s="51">
        <v>1.3221683561040105E-3</v>
      </c>
      <c r="K16" s="100">
        <v>0.25</v>
      </c>
      <c r="L16" s="100">
        <v>0</v>
      </c>
      <c r="M16" s="104">
        <v>0</v>
      </c>
      <c r="N16" s="100">
        <v>0.55999999999999994</v>
      </c>
      <c r="O16" s="107">
        <v>0.01</v>
      </c>
      <c r="P16" s="107">
        <v>0.03</v>
      </c>
      <c r="Q16" s="107">
        <v>0.19500000000000006</v>
      </c>
      <c r="R16" s="100">
        <v>0.20499999999999999</v>
      </c>
      <c r="S16" s="81">
        <v>0.69</v>
      </c>
      <c r="T16" s="51">
        <v>0</v>
      </c>
      <c r="U16" s="100">
        <v>0</v>
      </c>
      <c r="V16" s="104">
        <v>0.31000000000000005</v>
      </c>
      <c r="W16" s="106">
        <v>0.14000000000000001</v>
      </c>
      <c r="Y16" s="143"/>
      <c r="AF16" s="4"/>
      <c r="AG16" s="54"/>
      <c r="AH16" s="4"/>
      <c r="AS16" s="4"/>
      <c r="AV16" s="5"/>
      <c r="AW16" s="5"/>
      <c r="AX16" s="5"/>
      <c r="AY16" s="5"/>
      <c r="BA16" s="5"/>
      <c r="BB16" s="5"/>
      <c r="BD16" s="4"/>
      <c r="BE16" s="4"/>
      <c r="BF16" s="4"/>
      <c r="BG16" s="4"/>
      <c r="BH16" s="4"/>
      <c r="BI16" s="4"/>
      <c r="BJ16" s="4"/>
      <c r="BL16" s="5"/>
      <c r="BM16" s="3"/>
      <c r="BN16" s="3"/>
      <c r="BO16" s="3"/>
      <c r="BP16" s="3"/>
      <c r="BQ16" s="3"/>
      <c r="BS16" s="4"/>
      <c r="BT16" s="4"/>
      <c r="BU16" s="4"/>
      <c r="BV16" s="4"/>
      <c r="BX16" s="5"/>
      <c r="BY16" s="5"/>
    </row>
    <row r="17" spans="1:84">
      <c r="A17" s="22" t="s">
        <v>45</v>
      </c>
      <c r="B17" s="102">
        <v>0.35648936170212769</v>
      </c>
      <c r="C17" s="100">
        <v>0.23765957446808514</v>
      </c>
      <c r="D17" s="99">
        <v>0.15</v>
      </c>
      <c r="E17" s="98">
        <v>0.02</v>
      </c>
      <c r="F17" s="100">
        <v>0.23585106382978721</v>
      </c>
      <c r="G17" s="81">
        <v>5.4643487946634227E-2</v>
      </c>
      <c r="H17" s="51">
        <v>5.6567369751055765E-2</v>
      </c>
      <c r="I17" s="51">
        <v>0.85971434520267542</v>
      </c>
      <c r="J17" s="51">
        <v>1.6223492049037575E-2</v>
      </c>
      <c r="K17" s="100">
        <v>1.2851305050597034E-2</v>
      </c>
      <c r="L17" s="100">
        <v>0</v>
      </c>
      <c r="M17" s="104">
        <v>0</v>
      </c>
      <c r="N17" s="100">
        <v>0.72000000000000008</v>
      </c>
      <c r="O17" s="107">
        <v>0.01</v>
      </c>
      <c r="P17" s="107">
        <v>0.03</v>
      </c>
      <c r="Q17" s="107">
        <v>6.999999999999984E-2</v>
      </c>
      <c r="R17" s="100">
        <v>0.17</v>
      </c>
      <c r="S17" s="81">
        <v>0.33516523719240854</v>
      </c>
      <c r="T17" s="51">
        <v>0</v>
      </c>
      <c r="U17" s="100">
        <v>0.59835128652683234</v>
      </c>
      <c r="V17" s="104">
        <v>6.6483476280759124E-2</v>
      </c>
      <c r="W17" s="106">
        <v>0.03</v>
      </c>
      <c r="Y17" s="143"/>
      <c r="AF17" s="4"/>
      <c r="AG17" s="54"/>
      <c r="AH17" s="4"/>
      <c r="AS17" s="4"/>
      <c r="AV17" s="5"/>
      <c r="AW17" s="5"/>
      <c r="AX17" s="5"/>
      <c r="AY17" s="5"/>
      <c r="BA17" s="5"/>
      <c r="BB17" s="5"/>
      <c r="BD17" s="4"/>
      <c r="BE17" s="4"/>
      <c r="BF17" s="4"/>
      <c r="BG17" s="4"/>
      <c r="BH17" s="4"/>
      <c r="BI17" s="4"/>
      <c r="BJ17" s="4"/>
      <c r="BL17" s="5"/>
      <c r="BM17" s="3"/>
      <c r="BN17" s="3"/>
      <c r="BO17" s="3"/>
      <c r="BP17" s="3"/>
      <c r="BQ17" s="3"/>
      <c r="BS17" s="4"/>
      <c r="BT17" s="4"/>
      <c r="BU17" s="4"/>
      <c r="BV17" s="4"/>
      <c r="BX17" s="5"/>
      <c r="BY17" s="5"/>
    </row>
    <row r="18" spans="1:84">
      <c r="A18" s="22" t="s">
        <v>44</v>
      </c>
      <c r="B18" s="102">
        <v>0.35648936170212769</v>
      </c>
      <c r="C18" s="100">
        <v>0.23765957446808514</v>
      </c>
      <c r="D18" s="99">
        <v>0.15</v>
      </c>
      <c r="E18" s="98">
        <v>0.02</v>
      </c>
      <c r="F18" s="100">
        <v>0.23585106382978721</v>
      </c>
      <c r="G18" s="81">
        <v>0</v>
      </c>
      <c r="H18" s="51">
        <v>0</v>
      </c>
      <c r="I18" s="51">
        <v>1</v>
      </c>
      <c r="J18" s="51">
        <v>0</v>
      </c>
      <c r="K18" s="100">
        <v>0</v>
      </c>
      <c r="L18" s="100">
        <v>0</v>
      </c>
      <c r="M18" s="104">
        <v>0</v>
      </c>
      <c r="N18" s="100">
        <v>0.13500000000000001</v>
      </c>
      <c r="O18" s="107">
        <v>0</v>
      </c>
      <c r="P18" s="107">
        <v>0</v>
      </c>
      <c r="Q18" s="107">
        <v>0.66</v>
      </c>
      <c r="R18" s="100">
        <v>0.20499999999999999</v>
      </c>
      <c r="S18" s="81">
        <v>0.33516523719240854</v>
      </c>
      <c r="T18" s="51">
        <v>0.59835128652683234</v>
      </c>
      <c r="U18" s="100">
        <v>0</v>
      </c>
      <c r="V18" s="104">
        <v>6.6483476280759124E-2</v>
      </c>
      <c r="W18" s="106">
        <v>0.03</v>
      </c>
      <c r="Y18" s="143"/>
      <c r="AF18" s="4"/>
      <c r="AG18" s="54"/>
      <c r="AH18" s="4"/>
      <c r="AS18" s="4"/>
      <c r="AV18" s="5"/>
      <c r="AW18" s="5"/>
      <c r="AX18" s="5"/>
      <c r="AY18" s="5"/>
      <c r="BA18" s="5"/>
      <c r="BB18" s="5"/>
      <c r="BD18" s="4"/>
      <c r="BE18" s="4"/>
      <c r="BF18" s="4"/>
      <c r="BG18" s="4"/>
      <c r="BH18" s="4"/>
      <c r="BI18" s="4"/>
      <c r="BJ18" s="4"/>
      <c r="BL18" s="5"/>
      <c r="BM18" s="3"/>
      <c r="BN18" s="3"/>
      <c r="BO18" s="3"/>
      <c r="BP18" s="3"/>
      <c r="BQ18" s="3"/>
      <c r="BS18" s="4"/>
      <c r="BT18" s="4"/>
      <c r="BU18" s="4"/>
      <c r="BV18" s="4"/>
      <c r="BX18" s="5"/>
      <c r="BY18" s="5"/>
    </row>
    <row r="19" spans="1:84">
      <c r="A19" s="22" t="s">
        <v>43</v>
      </c>
      <c r="B19" s="102">
        <v>0.30189189189189192</v>
      </c>
      <c r="C19" s="100">
        <v>0.30189189189189192</v>
      </c>
      <c r="D19" s="99">
        <v>0.15</v>
      </c>
      <c r="E19" s="98">
        <v>0.02</v>
      </c>
      <c r="F19" s="100">
        <v>0.22621621621621624</v>
      </c>
      <c r="G19" s="81">
        <v>0.1000876755159946</v>
      </c>
      <c r="H19" s="51">
        <v>3.9928848944436643E-2</v>
      </c>
      <c r="I19" s="51">
        <v>0.59218541346963471</v>
      </c>
      <c r="J19" s="51">
        <v>7.7798062069934004E-2</v>
      </c>
      <c r="K19" s="100">
        <v>0.19</v>
      </c>
      <c r="L19" s="100">
        <v>0</v>
      </c>
      <c r="M19" s="104">
        <v>0</v>
      </c>
      <c r="N19" s="100">
        <v>0.55999999999999994</v>
      </c>
      <c r="O19" s="107">
        <v>0</v>
      </c>
      <c r="P19" s="107">
        <v>0</v>
      </c>
      <c r="Q19" s="107">
        <v>0.2350000000000001</v>
      </c>
      <c r="R19" s="100">
        <v>0.20499999999999999</v>
      </c>
      <c r="S19" s="81">
        <v>0.9</v>
      </c>
      <c r="T19" s="51">
        <v>0</v>
      </c>
      <c r="U19" s="100">
        <v>0</v>
      </c>
      <c r="V19" s="104">
        <v>9.9999999999999978E-2</v>
      </c>
      <c r="W19" s="106">
        <v>0.03</v>
      </c>
      <c r="Y19" s="143"/>
      <c r="AF19" s="4"/>
      <c r="AG19" s="54"/>
      <c r="AH19" s="4"/>
      <c r="AS19" s="4"/>
      <c r="AV19" s="5"/>
      <c r="AW19" s="5"/>
      <c r="AX19" s="5"/>
      <c r="AY19" s="5"/>
      <c r="BA19" s="5"/>
      <c r="BB19" s="5"/>
      <c r="BD19" s="4"/>
      <c r="BE19" s="4"/>
      <c r="BF19" s="4"/>
      <c r="BG19" s="4"/>
      <c r="BH19" s="4"/>
      <c r="BI19" s="4"/>
      <c r="BJ19" s="4"/>
      <c r="BL19" s="5"/>
      <c r="BM19" s="3"/>
      <c r="BN19" s="3"/>
      <c r="BO19" s="3"/>
      <c r="BP19" s="3"/>
      <c r="BQ19" s="3"/>
      <c r="BS19" s="4"/>
      <c r="BT19" s="4"/>
      <c r="BU19" s="4"/>
      <c r="BV19" s="4"/>
      <c r="BX19" s="5"/>
      <c r="BY19" s="5"/>
    </row>
    <row r="20" spans="1:84">
      <c r="A20" s="22" t="s">
        <v>42</v>
      </c>
      <c r="B20" s="102">
        <v>0.17872000000000002</v>
      </c>
      <c r="C20" s="100">
        <v>0.44680000000000009</v>
      </c>
      <c r="D20" s="99">
        <v>0.15</v>
      </c>
      <c r="E20" s="98">
        <v>0.02</v>
      </c>
      <c r="F20" s="100">
        <v>0.20448</v>
      </c>
      <c r="G20" s="81">
        <v>0.81</v>
      </c>
      <c r="H20" s="51">
        <v>0</v>
      </c>
      <c r="I20" s="51">
        <v>0</v>
      </c>
      <c r="J20" s="51">
        <v>0</v>
      </c>
      <c r="K20" s="100">
        <v>0.19</v>
      </c>
      <c r="L20" s="100">
        <v>0</v>
      </c>
      <c r="M20" s="104">
        <v>0</v>
      </c>
      <c r="N20" s="100">
        <v>0.55999999999999994</v>
      </c>
      <c r="O20" s="107">
        <v>0</v>
      </c>
      <c r="P20" s="107">
        <v>0</v>
      </c>
      <c r="Q20" s="107">
        <v>0.2350000000000001</v>
      </c>
      <c r="R20" s="100">
        <v>0.20499999999999999</v>
      </c>
      <c r="S20" s="81">
        <v>0.9</v>
      </c>
      <c r="T20" s="51">
        <v>4.8999999999999988E-2</v>
      </c>
      <c r="U20" s="100">
        <v>0</v>
      </c>
      <c r="V20" s="104">
        <v>5.099999999999999E-2</v>
      </c>
      <c r="W20" s="106">
        <v>0.03</v>
      </c>
      <c r="Y20" s="143"/>
      <c r="AF20" s="4"/>
      <c r="AG20" s="54"/>
      <c r="AH20" s="4"/>
      <c r="AS20" s="4"/>
      <c r="AV20" s="5"/>
      <c r="AW20" s="5"/>
      <c r="AX20" s="5"/>
      <c r="AY20" s="5"/>
      <c r="BA20" s="5"/>
      <c r="BB20" s="5"/>
      <c r="BD20" s="4"/>
      <c r="BE20" s="4"/>
      <c r="BF20" s="4"/>
      <c r="BG20" s="4"/>
      <c r="BH20" s="4"/>
      <c r="BI20" s="4"/>
      <c r="BJ20" s="4"/>
      <c r="BL20" s="5"/>
      <c r="BM20" s="3"/>
      <c r="BN20" s="3"/>
      <c r="BO20" s="3"/>
      <c r="BP20" s="3"/>
      <c r="BQ20" s="3"/>
      <c r="BS20" s="4"/>
      <c r="BT20" s="4"/>
      <c r="BU20" s="4"/>
      <c r="BV20" s="4"/>
      <c r="BX20" s="5"/>
      <c r="BY20" s="5"/>
    </row>
    <row r="21" spans="1:84">
      <c r="A21" s="22" t="s">
        <v>41</v>
      </c>
      <c r="B21" s="102">
        <v>0.20778951822512268</v>
      </c>
      <c r="C21" s="100">
        <v>0.41260056679397333</v>
      </c>
      <c r="D21" s="99">
        <v>0.15</v>
      </c>
      <c r="E21" s="98">
        <v>0.02</v>
      </c>
      <c r="F21" s="100">
        <v>0.20960991498090401</v>
      </c>
      <c r="G21" s="81">
        <v>0.1859004600589701</v>
      </c>
      <c r="H21" s="51">
        <v>2.0833333333333332E-2</v>
      </c>
      <c r="I21" s="51">
        <v>0.56010812720445946</v>
      </c>
      <c r="J21" s="51">
        <v>7.4337559008539403E-2</v>
      </c>
      <c r="K21" s="100">
        <v>0.16870150552318053</v>
      </c>
      <c r="L21" s="100">
        <v>0</v>
      </c>
      <c r="M21" s="104">
        <v>0</v>
      </c>
      <c r="N21" s="100">
        <v>0.55999999999999994</v>
      </c>
      <c r="O21" s="107">
        <v>0</v>
      </c>
      <c r="P21" s="107">
        <v>0</v>
      </c>
      <c r="Q21" s="107">
        <v>0.2350000000000001</v>
      </c>
      <c r="R21" s="100">
        <v>0.20499999999999999</v>
      </c>
      <c r="S21" s="81">
        <v>0.61974316310813382</v>
      </c>
      <c r="T21" s="51">
        <v>0.34223115320267955</v>
      </c>
      <c r="U21" s="100">
        <v>0</v>
      </c>
      <c r="V21" s="104">
        <v>3.8025683689186629E-2</v>
      </c>
      <c r="W21" s="106">
        <v>0.03</v>
      </c>
      <c r="Y21" s="143"/>
      <c r="AF21" s="4"/>
      <c r="AG21" s="54"/>
      <c r="AH21" s="4"/>
      <c r="AS21" s="4"/>
      <c r="AV21" s="5"/>
      <c r="AW21" s="5"/>
      <c r="AX21" s="5"/>
      <c r="AY21" s="5"/>
      <c r="BA21" s="5"/>
      <c r="BB21" s="5"/>
      <c r="BD21" s="4"/>
      <c r="BE21" s="4"/>
      <c r="BF21" s="4"/>
      <c r="BG21" s="4"/>
      <c r="BH21" s="4"/>
      <c r="BI21" s="4"/>
      <c r="BJ21" s="4"/>
      <c r="BL21" s="5"/>
      <c r="BM21" s="3"/>
      <c r="BN21" s="3"/>
      <c r="BO21" s="3"/>
      <c r="BP21" s="3"/>
      <c r="BQ21" s="3"/>
      <c r="BS21" s="4"/>
      <c r="BT21" s="4"/>
      <c r="BU21" s="4"/>
      <c r="BV21" s="4"/>
      <c r="BX21" s="5"/>
      <c r="BY21" s="5"/>
    </row>
    <row r="22" spans="1:84">
      <c r="A22" s="22" t="s">
        <v>40</v>
      </c>
      <c r="B22" s="102">
        <v>0.31244790292798735</v>
      </c>
      <c r="C22" s="100">
        <v>0.38188077024531786</v>
      </c>
      <c r="D22" s="99">
        <v>0.15</v>
      </c>
      <c r="E22" s="98">
        <v>0.02</v>
      </c>
      <c r="F22" s="100">
        <v>0.1356713268266948</v>
      </c>
      <c r="G22" s="81">
        <v>0.11910766709018296</v>
      </c>
      <c r="H22" s="51">
        <v>5.3853564547206169E-2</v>
      </c>
      <c r="I22" s="51">
        <v>0.63694242924893074</v>
      </c>
      <c r="J22" s="51">
        <v>9.6339113680154144E-5</v>
      </c>
      <c r="K22" s="100">
        <v>0.19</v>
      </c>
      <c r="L22" s="100">
        <v>0</v>
      </c>
      <c r="M22" s="104">
        <v>0</v>
      </c>
      <c r="N22" s="100">
        <v>0.72000000000000008</v>
      </c>
      <c r="O22" s="107">
        <v>0</v>
      </c>
      <c r="P22" s="107">
        <v>0</v>
      </c>
      <c r="Q22" s="107">
        <v>0.10999999999999988</v>
      </c>
      <c r="R22" s="100">
        <v>0.17</v>
      </c>
      <c r="S22" s="81">
        <v>0.25984570141502727</v>
      </c>
      <c r="T22" s="51">
        <v>0.74015429858497273</v>
      </c>
      <c r="U22" s="100">
        <v>0</v>
      </c>
      <c r="V22" s="104">
        <v>0</v>
      </c>
      <c r="W22" s="106">
        <v>0.03</v>
      </c>
      <c r="Y22" s="143"/>
      <c r="AF22" s="4"/>
      <c r="AG22" s="54"/>
      <c r="AH22" s="4"/>
      <c r="AS22" s="4"/>
      <c r="AV22" s="5"/>
      <c r="AW22" s="5"/>
      <c r="AX22" s="5"/>
      <c r="AY22" s="5"/>
      <c r="BA22" s="5"/>
      <c r="BB22" s="5"/>
      <c r="BD22" s="4"/>
      <c r="BE22" s="4"/>
      <c r="BF22" s="4"/>
      <c r="BG22" s="4"/>
      <c r="BH22" s="4"/>
      <c r="BI22" s="4"/>
      <c r="BJ22" s="4"/>
      <c r="BL22" s="5"/>
      <c r="BM22" s="3"/>
      <c r="BN22" s="3"/>
      <c r="BO22" s="3"/>
      <c r="BP22" s="3"/>
      <c r="BQ22" s="3"/>
      <c r="BS22" s="4"/>
      <c r="BT22" s="4"/>
      <c r="BU22" s="4"/>
      <c r="BV22" s="4"/>
      <c r="BX22" s="5"/>
      <c r="BY22" s="5"/>
    </row>
    <row r="23" spans="1:84">
      <c r="A23" s="22" t="s">
        <v>39</v>
      </c>
      <c r="B23" s="102">
        <v>0.46061855670103091</v>
      </c>
      <c r="C23" s="100">
        <v>0.1151546391752577</v>
      </c>
      <c r="D23" s="99">
        <v>0.15</v>
      </c>
      <c r="E23" s="98">
        <v>0.02</v>
      </c>
      <c r="F23" s="100">
        <v>0.25422680412371135</v>
      </c>
      <c r="G23" s="81">
        <v>0.10986867506022892</v>
      </c>
      <c r="H23" s="51">
        <v>7.4997500083330554E-5</v>
      </c>
      <c r="I23" s="51">
        <v>0.65005632743968778</v>
      </c>
      <c r="J23" s="51">
        <v>0</v>
      </c>
      <c r="K23" s="100">
        <v>0.24</v>
      </c>
      <c r="L23" s="100">
        <v>0</v>
      </c>
      <c r="M23" s="104">
        <v>0</v>
      </c>
      <c r="N23" s="100">
        <v>0.55999999999999994</v>
      </c>
      <c r="O23" s="107">
        <v>0</v>
      </c>
      <c r="P23" s="107">
        <v>0</v>
      </c>
      <c r="Q23" s="107">
        <v>0.2350000000000001</v>
      </c>
      <c r="R23" s="100">
        <v>0.20499999999999999</v>
      </c>
      <c r="S23" s="81">
        <v>0.9</v>
      </c>
      <c r="T23" s="51">
        <v>0</v>
      </c>
      <c r="U23" s="100">
        <v>0</v>
      </c>
      <c r="V23" s="104">
        <v>9.9999999999999978E-2</v>
      </c>
      <c r="W23" s="106">
        <v>0.17</v>
      </c>
      <c r="Y23" s="143"/>
      <c r="AF23" s="4"/>
      <c r="AG23" s="54"/>
      <c r="AH23" s="4"/>
      <c r="AS23" s="4"/>
      <c r="AV23" s="5"/>
      <c r="AW23" s="5"/>
      <c r="AX23" s="5"/>
      <c r="AY23" s="5"/>
      <c r="BA23" s="5"/>
      <c r="BB23" s="5"/>
      <c r="BD23" s="4"/>
      <c r="BE23" s="4"/>
      <c r="BF23" s="4"/>
      <c r="BG23" s="4"/>
      <c r="BH23" s="4"/>
      <c r="BI23" s="4"/>
      <c r="BJ23" s="4"/>
      <c r="BL23" s="5"/>
      <c r="BM23" s="3"/>
      <c r="BN23" s="3"/>
      <c r="BO23" s="3"/>
      <c r="BP23" s="3"/>
      <c r="BQ23" s="3"/>
      <c r="BS23" s="4"/>
      <c r="BT23" s="4"/>
      <c r="BU23" s="4"/>
      <c r="BV23" s="4"/>
      <c r="BX23" s="5"/>
      <c r="BY23" s="5"/>
    </row>
    <row r="24" spans="1:84">
      <c r="A24" s="22" t="s">
        <v>38</v>
      </c>
      <c r="B24" s="102">
        <v>0.17872000000000002</v>
      </c>
      <c r="C24" s="100">
        <v>0.44680000000000009</v>
      </c>
      <c r="D24" s="99">
        <v>0.15</v>
      </c>
      <c r="E24" s="98">
        <v>0.02</v>
      </c>
      <c r="F24" s="100">
        <v>0.20448</v>
      </c>
      <c r="G24" s="81">
        <v>0.60518463925523658</v>
      </c>
      <c r="H24" s="51">
        <v>0</v>
      </c>
      <c r="I24" s="51">
        <v>0.15481536074476332</v>
      </c>
      <c r="J24" s="51">
        <v>0</v>
      </c>
      <c r="K24" s="100">
        <v>0.24</v>
      </c>
      <c r="L24" s="100">
        <v>0</v>
      </c>
      <c r="M24" s="104">
        <v>0</v>
      </c>
      <c r="N24" s="100">
        <v>0</v>
      </c>
      <c r="O24" s="107">
        <v>0</v>
      </c>
      <c r="P24" s="107">
        <v>0</v>
      </c>
      <c r="Q24" s="107">
        <v>0.79500000000000004</v>
      </c>
      <c r="R24" s="100">
        <v>0.20499999999999999</v>
      </c>
      <c r="S24" s="81">
        <v>0.9</v>
      </c>
      <c r="T24" s="51">
        <v>0</v>
      </c>
      <c r="U24" s="100">
        <v>0</v>
      </c>
      <c r="V24" s="104">
        <v>9.9999999999999978E-2</v>
      </c>
      <c r="W24" s="106">
        <v>0.17</v>
      </c>
      <c r="Y24" s="143"/>
      <c r="AF24" s="4"/>
      <c r="AG24" s="54"/>
      <c r="AH24" s="4"/>
      <c r="AS24" s="4"/>
      <c r="AV24" s="5"/>
      <c r="AW24" s="5"/>
      <c r="AX24" s="5"/>
      <c r="AY24" s="5"/>
      <c r="BA24" s="5"/>
      <c r="BB24" s="5"/>
      <c r="BD24" s="4"/>
      <c r="BE24" s="4"/>
      <c r="BF24" s="4"/>
      <c r="BG24" s="4"/>
      <c r="BH24" s="4"/>
      <c r="BI24" s="4"/>
      <c r="BJ24" s="4"/>
      <c r="BL24" s="5"/>
      <c r="BM24" s="3"/>
      <c r="BN24" s="3"/>
      <c r="BO24" s="3"/>
      <c r="BP24" s="3"/>
      <c r="BQ24" s="3"/>
      <c r="BS24" s="4"/>
      <c r="BT24" s="4"/>
      <c r="BU24" s="4"/>
      <c r="BV24" s="4"/>
      <c r="BX24" s="5"/>
      <c r="BY24" s="5"/>
    </row>
    <row r="25" spans="1:84">
      <c r="A25" s="22" t="s">
        <v>37</v>
      </c>
      <c r="B25" s="102">
        <v>0.20288743882544863</v>
      </c>
      <c r="C25" s="100">
        <v>0.47340402392604675</v>
      </c>
      <c r="D25" s="99">
        <v>0.15</v>
      </c>
      <c r="E25" s="98">
        <v>0.02</v>
      </c>
      <c r="F25" s="100">
        <v>0.15370853724850461</v>
      </c>
      <c r="G25" s="81">
        <v>0</v>
      </c>
      <c r="H25" s="51">
        <v>4.3814498770641731E-2</v>
      </c>
      <c r="I25" s="51">
        <v>0</v>
      </c>
      <c r="J25" s="51">
        <v>0</v>
      </c>
      <c r="K25" s="100">
        <v>0.13</v>
      </c>
      <c r="L25" s="100">
        <v>0.8261855012293583</v>
      </c>
      <c r="M25" s="104">
        <v>0</v>
      </c>
      <c r="N25" s="100">
        <v>0</v>
      </c>
      <c r="O25" s="107">
        <v>0</v>
      </c>
      <c r="P25" s="107">
        <v>0</v>
      </c>
      <c r="Q25" s="107">
        <v>0.79500000000000004</v>
      </c>
      <c r="R25" s="100">
        <v>0.20499999999999999</v>
      </c>
      <c r="S25" s="81">
        <v>0.9</v>
      </c>
      <c r="T25" s="51">
        <v>0</v>
      </c>
      <c r="U25" s="100">
        <v>0</v>
      </c>
      <c r="V25" s="104">
        <v>9.9999999999999978E-2</v>
      </c>
      <c r="W25" s="104">
        <v>0</v>
      </c>
      <c r="Y25" s="143"/>
      <c r="AF25" s="4"/>
      <c r="AG25" s="54"/>
      <c r="AH25" s="4"/>
      <c r="AS25" s="4"/>
      <c r="AV25" s="5"/>
      <c r="AW25" s="5"/>
      <c r="AX25" s="5"/>
      <c r="AY25" s="5"/>
      <c r="BA25" s="5"/>
      <c r="BB25" s="5"/>
      <c r="BD25" s="4"/>
      <c r="BE25" s="4"/>
      <c r="BF25" s="4"/>
      <c r="BG25" s="4"/>
      <c r="BH25" s="4"/>
      <c r="BI25" s="4"/>
      <c r="BJ25" s="4"/>
      <c r="BL25" s="5"/>
      <c r="BM25" s="3"/>
      <c r="BN25" s="3"/>
      <c r="BO25" s="3"/>
      <c r="BP25" s="3"/>
      <c r="BQ25" s="3"/>
      <c r="BS25" s="4"/>
      <c r="BT25" s="4"/>
      <c r="BU25" s="4"/>
      <c r="BV25" s="4"/>
      <c r="BX25" s="5"/>
      <c r="BY25" s="5"/>
    </row>
    <row r="26" spans="1:84">
      <c r="A26" s="22" t="s">
        <v>36</v>
      </c>
      <c r="B26" s="102">
        <v>0.39258356545961004</v>
      </c>
      <c r="C26" s="100">
        <v>0</v>
      </c>
      <c r="D26" s="99">
        <v>0.4</v>
      </c>
      <c r="E26" s="98">
        <v>0.20741643454038999</v>
      </c>
      <c r="F26" s="100">
        <v>0</v>
      </c>
      <c r="G26" s="81">
        <v>0</v>
      </c>
      <c r="H26" s="51">
        <v>0</v>
      </c>
      <c r="I26" s="51">
        <v>0</v>
      </c>
      <c r="J26" s="51">
        <v>1</v>
      </c>
      <c r="K26" s="100">
        <v>0</v>
      </c>
      <c r="L26" s="100">
        <v>0</v>
      </c>
      <c r="M26" s="104">
        <v>0</v>
      </c>
      <c r="N26" s="100" t="s">
        <v>106</v>
      </c>
      <c r="O26" s="107" t="s">
        <v>106</v>
      </c>
      <c r="P26" s="107" t="s">
        <v>106</v>
      </c>
      <c r="Q26" s="107" t="s">
        <v>106</v>
      </c>
      <c r="R26" s="100" t="s">
        <v>106</v>
      </c>
      <c r="S26" s="81" t="s">
        <v>106</v>
      </c>
      <c r="T26" s="51" t="s">
        <v>106</v>
      </c>
      <c r="U26" s="100" t="s">
        <v>106</v>
      </c>
      <c r="V26" s="104" t="s">
        <v>106</v>
      </c>
      <c r="W26" s="104" t="s">
        <v>106</v>
      </c>
      <c r="Y26" s="144"/>
      <c r="AF26" s="4"/>
      <c r="AG26" s="54"/>
      <c r="AH26" s="4"/>
      <c r="AP26" s="5"/>
      <c r="AS26" s="4"/>
      <c r="AV26" s="5"/>
      <c r="AW26" s="5"/>
      <c r="AX26" s="5"/>
      <c r="AY26" s="5"/>
      <c r="BA26" s="5"/>
      <c r="BB26" s="5"/>
      <c r="BD26" s="4"/>
      <c r="BE26" s="4"/>
      <c r="BF26" s="4"/>
      <c r="BG26" s="4"/>
      <c r="BH26" s="4"/>
      <c r="BI26" s="4"/>
      <c r="BJ26" s="4"/>
      <c r="BL26" s="5"/>
      <c r="BM26" s="3"/>
      <c r="BN26" s="3"/>
      <c r="BO26" s="3"/>
      <c r="BP26" s="3"/>
      <c r="BQ26" s="3"/>
      <c r="BS26" s="4"/>
      <c r="BT26" s="4"/>
      <c r="BU26" s="4"/>
      <c r="BV26" s="4"/>
    </row>
    <row r="27" spans="1:84">
      <c r="A27" s="12" t="s">
        <v>186</v>
      </c>
      <c r="B27" s="103">
        <f>B7</f>
        <v>0.30537684103073737</v>
      </c>
      <c r="C27" s="101">
        <f t="shared" ref="C27:W27" si="0">C7</f>
        <v>0.38180350996584744</v>
      </c>
      <c r="D27" s="101">
        <f t="shared" si="0"/>
        <v>0.15</v>
      </c>
      <c r="E27" s="101">
        <f t="shared" si="0"/>
        <v>0.02</v>
      </c>
      <c r="F27" s="105">
        <f t="shared" si="0"/>
        <v>0.14281964900341526</v>
      </c>
      <c r="G27" s="101">
        <f t="shared" si="0"/>
        <v>0.11489767335234274</v>
      </c>
      <c r="H27" s="101">
        <f t="shared" si="0"/>
        <v>4.3814498770641731E-2</v>
      </c>
      <c r="I27" s="101">
        <f t="shared" si="0"/>
        <v>0.67982646545879533</v>
      </c>
      <c r="J27" s="101">
        <f t="shared" si="0"/>
        <v>3.1461362418220028E-2</v>
      </c>
      <c r="K27" s="101">
        <f t="shared" si="0"/>
        <v>0.13</v>
      </c>
      <c r="L27" s="101">
        <f t="shared" si="0"/>
        <v>0</v>
      </c>
      <c r="M27" s="101">
        <f t="shared" si="0"/>
        <v>0</v>
      </c>
      <c r="N27" s="103">
        <f t="shared" si="0"/>
        <v>0.72000000000000008</v>
      </c>
      <c r="O27" s="101">
        <f t="shared" si="0"/>
        <v>0.01</v>
      </c>
      <c r="P27" s="101">
        <f t="shared" si="0"/>
        <v>0.03</v>
      </c>
      <c r="Q27" s="101">
        <f t="shared" si="0"/>
        <v>2.4999999999999911E-2</v>
      </c>
      <c r="R27" s="105">
        <f t="shared" si="0"/>
        <v>0.215</v>
      </c>
      <c r="S27" s="101">
        <f t="shared" si="0"/>
        <v>0.73</v>
      </c>
      <c r="T27" s="101">
        <f t="shared" si="0"/>
        <v>0.13770000000000002</v>
      </c>
      <c r="U27" s="101">
        <f t="shared" si="0"/>
        <v>0</v>
      </c>
      <c r="V27" s="101">
        <f t="shared" si="0"/>
        <v>0.1323</v>
      </c>
      <c r="W27" s="155">
        <f t="shared" si="0"/>
        <v>0.05</v>
      </c>
      <c r="Y27" s="144"/>
      <c r="AF27" s="4"/>
      <c r="AG27" s="54"/>
      <c r="AH27" s="4"/>
      <c r="AP27" s="5"/>
      <c r="AS27" s="4"/>
      <c r="AV27" s="5"/>
      <c r="AW27" s="5"/>
      <c r="AX27" s="5"/>
      <c r="AY27" s="5"/>
      <c r="BA27" s="5"/>
      <c r="BB27" s="5"/>
      <c r="BD27" s="4"/>
      <c r="BE27" s="4"/>
      <c r="BF27" s="4"/>
      <c r="BG27" s="4"/>
      <c r="BH27" s="4"/>
      <c r="BI27" s="4"/>
      <c r="BJ27" s="4"/>
      <c r="BL27" s="5"/>
      <c r="BM27" s="3"/>
      <c r="BN27" s="3"/>
      <c r="BO27" s="3"/>
      <c r="BP27" s="3"/>
      <c r="BQ27" s="3"/>
      <c r="BS27" s="4"/>
      <c r="BT27" s="4"/>
      <c r="BU27" s="4"/>
      <c r="BV27" s="4"/>
    </row>
    <row r="28" spans="1:84">
      <c r="H28" s="4"/>
      <c r="I28" s="7"/>
      <c r="J28" s="7"/>
      <c r="AF28" s="4"/>
      <c r="AG28" s="4"/>
      <c r="AH28" s="4"/>
      <c r="AI28" s="4"/>
      <c r="AJ28" s="4"/>
      <c r="AK28" s="4"/>
      <c r="AL28" s="4"/>
      <c r="AM28" s="4"/>
      <c r="AN28" s="4"/>
      <c r="AP28" s="4"/>
      <c r="AX28" s="3"/>
      <c r="BP28" s="4"/>
      <c r="BU28" s="3"/>
      <c r="CB28" s="4"/>
      <c r="CC28" s="4"/>
    </row>
    <row r="29" spans="1:84" ht="15" customHeight="1">
      <c r="A29" s="11"/>
      <c r="B29" s="249" t="s">
        <v>89</v>
      </c>
      <c r="C29" s="250"/>
      <c r="D29" s="251"/>
      <c r="F29" s="67" t="s">
        <v>72</v>
      </c>
      <c r="G29" s="66"/>
      <c r="H29" s="66"/>
      <c r="I29" s="66"/>
      <c r="J29" s="66"/>
      <c r="K29" s="65"/>
      <c r="M29" s="67" t="s">
        <v>30</v>
      </c>
      <c r="N29" s="66"/>
      <c r="O29" s="66"/>
      <c r="P29" s="66"/>
      <c r="Q29" s="66"/>
      <c r="R29" s="66"/>
      <c r="S29" s="66"/>
      <c r="T29" s="66"/>
      <c r="U29" s="66"/>
      <c r="V29" s="66"/>
      <c r="W29" s="65"/>
      <c r="X29" s="240"/>
      <c r="AI29" s="4"/>
      <c r="AJ29" s="4"/>
      <c r="AK29" s="4"/>
      <c r="AL29" s="4"/>
      <c r="AM29" s="4"/>
      <c r="AN29" s="4"/>
      <c r="AO29" s="4"/>
      <c r="AP29" s="4"/>
      <c r="AQ29" s="4"/>
      <c r="AS29" s="4"/>
      <c r="BA29" s="3"/>
      <c r="BS29" s="4"/>
      <c r="BX29" s="3"/>
      <c r="CE29" s="4"/>
      <c r="CF29" s="4"/>
    </row>
    <row r="30" spans="1:84" ht="30.75" customHeight="1">
      <c r="A30" s="22"/>
      <c r="B30" s="36" t="s">
        <v>68</v>
      </c>
      <c r="C30" s="37" t="s">
        <v>67</v>
      </c>
      <c r="D30" s="37" t="s">
        <v>193</v>
      </c>
      <c r="F30" s="70" t="s">
        <v>64</v>
      </c>
      <c r="G30" s="35" t="s">
        <v>63</v>
      </c>
      <c r="H30" s="35" t="s">
        <v>181</v>
      </c>
      <c r="I30" s="35" t="s">
        <v>182</v>
      </c>
      <c r="J30" s="35" t="s">
        <v>61</v>
      </c>
      <c r="K30" s="34" t="s">
        <v>62</v>
      </c>
      <c r="M30" s="36" t="s">
        <v>3</v>
      </c>
      <c r="N30" s="35" t="s">
        <v>202</v>
      </c>
      <c r="O30" s="35" t="s">
        <v>2</v>
      </c>
      <c r="P30" s="35" t="s">
        <v>65</v>
      </c>
      <c r="Q30" s="35" t="s">
        <v>19</v>
      </c>
      <c r="R30" s="35" t="s">
        <v>16</v>
      </c>
      <c r="S30" s="35" t="s">
        <v>21</v>
      </c>
      <c r="T30" s="35" t="s">
        <v>205</v>
      </c>
      <c r="U30" s="35" t="s">
        <v>203</v>
      </c>
      <c r="V30" s="267" t="s">
        <v>0</v>
      </c>
      <c r="W30" s="268"/>
      <c r="X30" s="240"/>
      <c r="Y30" s="8"/>
      <c r="AI30" s="4"/>
      <c r="AJ30" s="4"/>
      <c r="AK30" s="4"/>
      <c r="AL30" s="4"/>
      <c r="AM30" s="4"/>
      <c r="AN30" s="4"/>
      <c r="AO30" s="4"/>
      <c r="AP30" s="4"/>
      <c r="AQ30" s="4"/>
      <c r="AS30" s="4"/>
      <c r="BA30" s="3"/>
      <c r="BS30" s="4"/>
      <c r="BX30" s="3"/>
      <c r="CE30" s="4"/>
      <c r="CF30" s="4"/>
    </row>
    <row r="31" spans="1:84">
      <c r="A31" s="30" t="s">
        <v>13</v>
      </c>
      <c r="B31" s="30" t="s">
        <v>95</v>
      </c>
      <c r="C31" s="29" t="s">
        <v>121</v>
      </c>
      <c r="D31" s="138" t="s">
        <v>95</v>
      </c>
      <c r="F31" s="252" t="s">
        <v>10</v>
      </c>
      <c r="G31" s="253"/>
      <c r="H31" s="253"/>
      <c r="I31" s="253"/>
      <c r="J31" s="253"/>
      <c r="K31" s="172"/>
      <c r="M31" s="252" t="s">
        <v>10</v>
      </c>
      <c r="N31" s="253"/>
      <c r="O31" s="253"/>
      <c r="P31" s="253"/>
      <c r="Q31" s="253"/>
      <c r="R31" s="253"/>
      <c r="S31" s="253"/>
      <c r="T31" s="253"/>
      <c r="U31" s="253"/>
      <c r="V31" s="253"/>
      <c r="W31" s="254"/>
      <c r="AI31" s="4"/>
      <c r="AJ31" s="4"/>
      <c r="AK31" s="4"/>
      <c r="AL31" s="4"/>
      <c r="AM31" s="4"/>
      <c r="AN31" s="4"/>
      <c r="AO31" s="4"/>
      <c r="AP31" s="4"/>
      <c r="AQ31" s="4"/>
      <c r="AS31" s="4"/>
      <c r="BA31" s="3"/>
      <c r="BS31" s="4"/>
      <c r="BX31" s="3"/>
      <c r="CE31" s="4"/>
      <c r="CF31" s="4"/>
    </row>
    <row r="32" spans="1:84">
      <c r="A32" s="12" t="s">
        <v>9</v>
      </c>
      <c r="B32" s="61" t="s">
        <v>198</v>
      </c>
      <c r="C32" s="60" t="s">
        <v>56</v>
      </c>
      <c r="D32" s="61" t="s">
        <v>198</v>
      </c>
      <c r="F32" s="255" t="s">
        <v>198</v>
      </c>
      <c r="G32" s="256"/>
      <c r="H32" s="256"/>
      <c r="I32" s="256"/>
      <c r="J32" s="256"/>
      <c r="K32" s="154"/>
      <c r="M32" s="255" t="s">
        <v>198</v>
      </c>
      <c r="N32" s="256"/>
      <c r="O32" s="256"/>
      <c r="P32" s="256"/>
      <c r="Q32" s="256"/>
      <c r="R32" s="256"/>
      <c r="S32" s="256"/>
      <c r="T32" s="256"/>
      <c r="U32" s="256"/>
      <c r="V32" s="256"/>
      <c r="W32" s="257"/>
      <c r="X32" s="74"/>
      <c r="AI32" s="4"/>
      <c r="AJ32" s="4"/>
      <c r="AK32" s="4"/>
      <c r="AL32" s="4"/>
      <c r="AM32" s="4"/>
      <c r="AN32" s="4"/>
      <c r="AO32" s="4"/>
      <c r="AP32" s="4"/>
      <c r="AQ32" s="4"/>
      <c r="AS32" s="4"/>
      <c r="BA32" s="3"/>
      <c r="BS32" s="4"/>
      <c r="BX32" s="3"/>
      <c r="CE32" s="4"/>
      <c r="CF32" s="4"/>
    </row>
    <row r="33" spans="1:84" ht="11.25" customHeight="1">
      <c r="A33" s="58" t="s">
        <v>55</v>
      </c>
      <c r="B33" s="55">
        <v>120.39</v>
      </c>
      <c r="C33" s="55">
        <v>2.6629</v>
      </c>
      <c r="D33" s="174">
        <v>1.1381755000000049</v>
      </c>
      <c r="E33" s="175"/>
      <c r="F33" s="176">
        <f t="shared" ref="F33:F52" si="1">G33/B7</f>
        <v>157.49656993523934</v>
      </c>
      <c r="G33" s="85">
        <f>$B33*Cover!$C16*Cover!$D16</f>
        <v>48.095804999999991</v>
      </c>
      <c r="H33" s="177">
        <f t="shared" ref="H33:H52" si="2">$F33*C7</f>
        <v>60.132743208855942</v>
      </c>
      <c r="I33" s="177">
        <f t="shared" ref="I33:I52" si="3">$F33*D7</f>
        <v>23.624485490285899</v>
      </c>
      <c r="J33" s="177">
        <f t="shared" ref="J33:K52" si="4">$F33*E7</f>
        <v>3.149931398704787</v>
      </c>
      <c r="K33" s="178">
        <f>$F33*F7</f>
        <v>22.493604837392727</v>
      </c>
      <c r="L33" s="174"/>
      <c r="M33" s="179">
        <f t="shared" ref="M33:M51" si="5">(G33-D33)*(G7+I7*S7)*(1-W7)</f>
        <v>27.264184004042313</v>
      </c>
      <c r="N33" s="162">
        <f t="shared" ref="N33:N51" si="6">H33*N7+(G33-D33)*(I7*T7)</f>
        <v>47.691377620514089</v>
      </c>
      <c r="O33" s="174">
        <f t="shared" ref="O33:O51" si="7">(G33-D33)*(J7)</f>
        <v>1.4773509999999999</v>
      </c>
      <c r="P33" s="162">
        <f t="shared" ref="P33:P51" si="8">(G33-D33)*(K7+I7*V7+(G7+I7*S7)*W7)+K33+H33*R7</f>
        <v>47.185011613116622</v>
      </c>
      <c r="Q33" s="163">
        <f t="shared" ref="Q33:Q51" si="9">H33*Q7+I33</f>
        <v>25.127804070507292</v>
      </c>
      <c r="R33" s="163">
        <f t="shared" ref="R33:R51" si="10">H33*O7+(G33-D33)*L7</f>
        <v>0.60132743208855943</v>
      </c>
      <c r="S33" s="162">
        <f t="shared" ref="S33:S51" si="11">H33*P7+(G33-D33)*I7*U7+(G33-D33)*M7</f>
        <v>1.8039822962656782</v>
      </c>
      <c r="T33" s="174">
        <f t="shared" ref="T33:T52" si="12">(G33-D33)*H7</f>
        <v>2.0574249999999994</v>
      </c>
      <c r="U33" s="163">
        <f>J33</f>
        <v>3.149931398704787</v>
      </c>
      <c r="V33" s="241">
        <f t="shared" ref="V33:V53" si="13">SUM(M33:U33)+D33</f>
        <v>157.49656993523934</v>
      </c>
      <c r="W33" s="242"/>
      <c r="X33" s="6"/>
      <c r="Y33" s="4"/>
      <c r="AI33" s="4"/>
      <c r="AJ33" s="4"/>
      <c r="AK33" s="4"/>
      <c r="AL33" s="4"/>
      <c r="AM33" s="4"/>
      <c r="AN33" s="4"/>
      <c r="AO33" s="4"/>
      <c r="AP33" s="4"/>
      <c r="AQ33" s="4"/>
      <c r="AS33" s="4"/>
      <c r="BA33" s="3"/>
      <c r="BS33" s="4"/>
      <c r="BX33" s="3"/>
      <c r="CE33" s="4"/>
      <c r="CF33" s="4"/>
    </row>
    <row r="34" spans="1:84">
      <c r="A34" s="20" t="s">
        <v>54</v>
      </c>
      <c r="B34" s="55">
        <v>134.852</v>
      </c>
      <c r="C34" s="55">
        <v>3.4552999999999998</v>
      </c>
      <c r="D34" s="174">
        <v>1.6883328000000037</v>
      </c>
      <c r="E34" s="175"/>
      <c r="F34" s="176">
        <f t="shared" si="1"/>
        <v>333.05750620046484</v>
      </c>
      <c r="G34" s="85">
        <f>$B34*Cover!$C17*Cover!$D17</f>
        <v>56.961484800000001</v>
      </c>
      <c r="H34" s="177">
        <f t="shared" si="2"/>
        <v>132.45636735602474</v>
      </c>
      <c r="I34" s="177">
        <f t="shared" si="3"/>
        <v>49.958625930069722</v>
      </c>
      <c r="J34" s="177">
        <f t="shared" si="4"/>
        <v>6.6611501240092972</v>
      </c>
      <c r="K34" s="178">
        <f t="shared" si="4"/>
        <v>87.019877990361081</v>
      </c>
      <c r="L34" s="174"/>
      <c r="M34" s="179">
        <f t="shared" si="5"/>
        <v>42.770671871724382</v>
      </c>
      <c r="N34" s="162">
        <f t="shared" si="6"/>
        <v>95.385352806348607</v>
      </c>
      <c r="O34" s="174">
        <f t="shared" si="7"/>
        <v>1.7707007999999997</v>
      </c>
      <c r="P34" s="162">
        <f t="shared" si="8"/>
        <v>125.95316994534141</v>
      </c>
      <c r="Q34" s="163">
        <f t="shared" si="9"/>
        <v>52.276612358800136</v>
      </c>
      <c r="R34" s="163">
        <f t="shared" si="10"/>
        <v>1.3245636735602475</v>
      </c>
      <c r="S34" s="162">
        <f t="shared" si="11"/>
        <v>3.9736910206807421</v>
      </c>
      <c r="T34" s="174">
        <f t="shared" si="12"/>
        <v>1.2532607999999998</v>
      </c>
      <c r="U34" s="163">
        <f t="shared" ref="U34:U52" si="14">J34</f>
        <v>6.6611501240092972</v>
      </c>
      <c r="V34" s="241">
        <f t="shared" si="13"/>
        <v>333.05750620046484</v>
      </c>
      <c r="W34" s="242"/>
      <c r="X34" s="6"/>
      <c r="Y34" s="4"/>
      <c r="AI34" s="4"/>
      <c r="AJ34" s="4"/>
      <c r="AK34" s="4"/>
      <c r="AL34" s="4"/>
      <c r="AM34" s="4"/>
      <c r="AN34" s="4"/>
      <c r="AO34" s="4"/>
      <c r="AP34" s="4"/>
      <c r="AQ34" s="4"/>
      <c r="AS34" s="4"/>
      <c r="BA34" s="3"/>
      <c r="BS34" s="4"/>
      <c r="BX34" s="3"/>
      <c r="CE34" s="4"/>
      <c r="CF34" s="4"/>
    </row>
    <row r="35" spans="1:84">
      <c r="A35" s="22" t="s">
        <v>53</v>
      </c>
      <c r="B35" s="55">
        <v>5.2409999999999997</v>
      </c>
      <c r="C35" s="55">
        <v>2.0737000000000001</v>
      </c>
      <c r="D35" s="174">
        <v>-0.4694124999999999</v>
      </c>
      <c r="E35" s="175"/>
      <c r="F35" s="176">
        <f t="shared" si="1"/>
        <v>6.9687997227935883</v>
      </c>
      <c r="G35" s="85">
        <f>$B35*Cover!$C18*Cover!$D18</f>
        <v>2.0937794999999997</v>
      </c>
      <c r="H35" s="177">
        <f t="shared" si="2"/>
        <v>2.8078096649182456</v>
      </c>
      <c r="I35" s="177">
        <f t="shared" si="3"/>
        <v>1.0453199584190382</v>
      </c>
      <c r="J35" s="177">
        <f t="shared" si="4"/>
        <v>0.13937599445587176</v>
      </c>
      <c r="K35" s="178">
        <f t="shared" si="4"/>
        <v>0.88251460500043333</v>
      </c>
      <c r="L35" s="174"/>
      <c r="M35" s="179">
        <f t="shared" si="5"/>
        <v>0.19803671883091667</v>
      </c>
      <c r="N35" s="162">
        <f t="shared" si="6"/>
        <v>2.1651260111118473</v>
      </c>
      <c r="O35" s="174">
        <f t="shared" si="7"/>
        <v>1.7693854999999996</v>
      </c>
      <c r="P35" s="162">
        <f t="shared" si="8"/>
        <v>1.8176983151070465</v>
      </c>
      <c r="Q35" s="163">
        <f t="shared" si="9"/>
        <v>1.1435932966911766</v>
      </c>
      <c r="R35" s="163">
        <f t="shared" si="10"/>
        <v>2.8078096649182455E-2</v>
      </c>
      <c r="S35" s="162">
        <f t="shared" si="11"/>
        <v>8.4234289947547364E-2</v>
      </c>
      <c r="T35" s="174">
        <f t="shared" si="12"/>
        <v>9.2683999999999989E-2</v>
      </c>
      <c r="U35" s="163">
        <f t="shared" si="14"/>
        <v>0.13937599445587176</v>
      </c>
      <c r="V35" s="241">
        <f t="shared" si="13"/>
        <v>6.9687997227935883</v>
      </c>
      <c r="W35" s="242"/>
      <c r="X35" s="6"/>
      <c r="Y35" s="4"/>
      <c r="AI35" s="4"/>
      <c r="AJ35" s="4"/>
      <c r="AK35" s="4"/>
      <c r="AL35" s="4"/>
      <c r="AM35" s="4"/>
      <c r="AN35" s="4"/>
      <c r="AO35" s="4"/>
      <c r="AP35" s="4"/>
      <c r="AQ35" s="4"/>
      <c r="AS35" s="4"/>
      <c r="BA35" s="3"/>
      <c r="BS35" s="4"/>
      <c r="BX35" s="3"/>
      <c r="CE35" s="4"/>
      <c r="CF35" s="4"/>
    </row>
    <row r="36" spans="1:84">
      <c r="A36" s="22" t="s">
        <v>52</v>
      </c>
      <c r="B36" s="55">
        <v>24.387</v>
      </c>
      <c r="C36" s="55">
        <v>2.3271999999999999</v>
      </c>
      <c r="D36" s="174">
        <v>-0.62192760000000091</v>
      </c>
      <c r="E36" s="175"/>
      <c r="F36" s="176">
        <f t="shared" si="1"/>
        <v>33.06508545922123</v>
      </c>
      <c r="G36" s="85">
        <f>$B36*Cover!$C19*Cover!$D19</f>
        <v>10.037689199999999</v>
      </c>
      <c r="H36" s="177">
        <f t="shared" si="2"/>
        <v>11.891338070979348</v>
      </c>
      <c r="I36" s="177">
        <f t="shared" si="3"/>
        <v>4.9597628188831839</v>
      </c>
      <c r="J36" s="177">
        <f t="shared" si="4"/>
        <v>0.66130170918442466</v>
      </c>
      <c r="K36" s="178">
        <f t="shared" si="4"/>
        <v>5.5149936601742748</v>
      </c>
      <c r="L36" s="174"/>
      <c r="M36" s="179">
        <f t="shared" si="5"/>
        <v>3.2598198622180909</v>
      </c>
      <c r="N36" s="162">
        <f t="shared" si="6"/>
        <v>9.1811290547798201</v>
      </c>
      <c r="O36" s="174">
        <f t="shared" si="7"/>
        <v>4.2254855999999998</v>
      </c>
      <c r="P36" s="162">
        <f t="shared" si="8"/>
        <v>10.178940453136867</v>
      </c>
      <c r="Q36" s="163">
        <f t="shared" si="9"/>
        <v>5.0786761995929766</v>
      </c>
      <c r="R36" s="163">
        <f t="shared" si="10"/>
        <v>0.11891338070979349</v>
      </c>
      <c r="S36" s="162">
        <f t="shared" si="11"/>
        <v>0.60448639959925576</v>
      </c>
      <c r="T36" s="174">
        <f t="shared" si="12"/>
        <v>0.3782604</v>
      </c>
      <c r="U36" s="163">
        <f t="shared" si="14"/>
        <v>0.66130170918442466</v>
      </c>
      <c r="V36" s="241">
        <f t="shared" si="13"/>
        <v>33.065085459221223</v>
      </c>
      <c r="W36" s="242"/>
      <c r="X36" s="6"/>
      <c r="Y36" s="4"/>
      <c r="AI36" s="4"/>
      <c r="AJ36" s="4"/>
      <c r="AK36" s="4"/>
      <c r="AL36" s="4"/>
      <c r="AM36" s="4"/>
      <c r="AN36" s="4"/>
      <c r="AO36" s="4"/>
      <c r="AP36" s="4"/>
      <c r="AQ36" s="4"/>
      <c r="AS36" s="4"/>
      <c r="BA36" s="3"/>
      <c r="BS36" s="4"/>
      <c r="BX36" s="3"/>
      <c r="CE36" s="4"/>
      <c r="CF36" s="4"/>
    </row>
    <row r="37" spans="1:84">
      <c r="A37" s="22" t="s">
        <v>51</v>
      </c>
      <c r="B37" s="55">
        <v>0</v>
      </c>
      <c r="C37" s="55">
        <v>0</v>
      </c>
      <c r="D37" s="174">
        <v>0</v>
      </c>
      <c r="E37" s="175"/>
      <c r="F37" s="176">
        <f t="shared" si="1"/>
        <v>0</v>
      </c>
      <c r="G37" s="85">
        <f>$B37*Cover!$C20*Cover!$D20</f>
        <v>0</v>
      </c>
      <c r="H37" s="177">
        <f t="shared" si="2"/>
        <v>0</v>
      </c>
      <c r="I37" s="177">
        <f t="shared" si="3"/>
        <v>0</v>
      </c>
      <c r="J37" s="177">
        <f t="shared" si="4"/>
        <v>0</v>
      </c>
      <c r="K37" s="178">
        <f t="shared" si="4"/>
        <v>0</v>
      </c>
      <c r="L37" s="174"/>
      <c r="M37" s="179">
        <f t="shared" si="5"/>
        <v>0</v>
      </c>
      <c r="N37" s="162">
        <f t="shared" si="6"/>
        <v>0</v>
      </c>
      <c r="O37" s="174">
        <f t="shared" si="7"/>
        <v>0</v>
      </c>
      <c r="P37" s="162">
        <f t="shared" si="8"/>
        <v>0</v>
      </c>
      <c r="Q37" s="163">
        <f t="shared" si="9"/>
        <v>0</v>
      </c>
      <c r="R37" s="163">
        <f t="shared" si="10"/>
        <v>0</v>
      </c>
      <c r="S37" s="162">
        <f t="shared" si="11"/>
        <v>0</v>
      </c>
      <c r="T37" s="174">
        <f t="shared" si="12"/>
        <v>0</v>
      </c>
      <c r="U37" s="163">
        <f t="shared" si="14"/>
        <v>0</v>
      </c>
      <c r="V37" s="241">
        <f t="shared" si="13"/>
        <v>0</v>
      </c>
      <c r="W37" s="242"/>
      <c r="X37" s="6"/>
      <c r="Y37" s="4"/>
      <c r="AI37" s="4"/>
      <c r="AJ37" s="4"/>
      <c r="AK37" s="4"/>
      <c r="AL37" s="4"/>
      <c r="AM37" s="4"/>
      <c r="AN37" s="4"/>
      <c r="AO37" s="4"/>
      <c r="AP37" s="4"/>
      <c r="AQ37" s="4"/>
      <c r="AS37" s="4"/>
      <c r="BA37" s="3"/>
      <c r="BS37" s="4"/>
      <c r="BX37" s="3"/>
      <c r="CE37" s="4"/>
      <c r="CF37" s="4"/>
    </row>
    <row r="38" spans="1:84">
      <c r="A38" s="22" t="s">
        <v>50</v>
      </c>
      <c r="B38" s="55">
        <v>0</v>
      </c>
      <c r="C38" s="55">
        <v>1.0094000000000001</v>
      </c>
      <c r="D38" s="174">
        <v>-1.1186E-2</v>
      </c>
      <c r="E38" s="175"/>
      <c r="F38" s="176">
        <f t="shared" si="1"/>
        <v>0</v>
      </c>
      <c r="G38" s="85">
        <f>$B38*Cover!$C21*Cover!$D21</f>
        <v>0</v>
      </c>
      <c r="H38" s="177">
        <f t="shared" si="2"/>
        <v>0</v>
      </c>
      <c r="I38" s="177">
        <f t="shared" si="3"/>
        <v>0</v>
      </c>
      <c r="J38" s="177">
        <f t="shared" si="4"/>
        <v>0</v>
      </c>
      <c r="K38" s="178">
        <f t="shared" si="4"/>
        <v>0</v>
      </c>
      <c r="L38" s="174"/>
      <c r="M38" s="179">
        <f t="shared" si="5"/>
        <v>4.2845336300000002E-3</v>
      </c>
      <c r="N38" s="162">
        <f t="shared" si="6"/>
        <v>3.4745953200000004E-4</v>
      </c>
      <c r="O38" s="174">
        <f t="shared" si="7"/>
        <v>4.3945E-3</v>
      </c>
      <c r="P38" s="162">
        <f t="shared" si="8"/>
        <v>2.1595068380000004E-3</v>
      </c>
      <c r="Q38" s="163">
        <f t="shared" si="9"/>
        <v>0</v>
      </c>
      <c r="R38" s="163">
        <f t="shared" si="10"/>
        <v>0</v>
      </c>
      <c r="S38" s="162">
        <f t="shared" si="11"/>
        <v>0</v>
      </c>
      <c r="T38" s="174">
        <f t="shared" si="12"/>
        <v>0</v>
      </c>
      <c r="U38" s="163">
        <f t="shared" si="14"/>
        <v>0</v>
      </c>
      <c r="V38" s="241">
        <f t="shared" si="13"/>
        <v>0</v>
      </c>
      <c r="W38" s="242"/>
      <c r="X38" s="6"/>
      <c r="Y38" s="4"/>
      <c r="AI38" s="4"/>
      <c r="AJ38" s="4"/>
      <c r="AK38" s="4"/>
      <c r="AL38" s="4"/>
      <c r="AM38" s="4"/>
      <c r="AN38" s="4"/>
      <c r="AO38" s="4"/>
      <c r="AP38" s="4"/>
      <c r="AQ38" s="4"/>
      <c r="AS38" s="4"/>
      <c r="BA38" s="3"/>
      <c r="BS38" s="4"/>
      <c r="BX38" s="3"/>
      <c r="CE38" s="4"/>
      <c r="CF38" s="4"/>
    </row>
    <row r="39" spans="1:84">
      <c r="A39" s="22" t="s">
        <v>49</v>
      </c>
      <c r="B39" s="55">
        <v>9.4239999999999995</v>
      </c>
      <c r="C39" s="55">
        <v>0.79720000000000002</v>
      </c>
      <c r="D39" s="174">
        <v>6.9273600000000449E-2</v>
      </c>
      <c r="E39" s="175"/>
      <c r="F39" s="176">
        <f t="shared" si="1"/>
        <v>15.963994719411494</v>
      </c>
      <c r="G39" s="85">
        <f>$B39*Cover!$C22*Cover!$D22</f>
        <v>3.9806976000000001</v>
      </c>
      <c r="H39" s="177">
        <f t="shared" si="2"/>
        <v>6.7192231822215103</v>
      </c>
      <c r="I39" s="177">
        <f t="shared" si="3"/>
        <v>2.3945992079117238</v>
      </c>
      <c r="J39" s="177">
        <f t="shared" si="4"/>
        <v>0.3192798943882299</v>
      </c>
      <c r="K39" s="178">
        <f t="shared" si="4"/>
        <v>2.550194834890029</v>
      </c>
      <c r="L39" s="174"/>
      <c r="M39" s="179">
        <f t="shared" si="5"/>
        <v>2.51062798272</v>
      </c>
      <c r="N39" s="162">
        <f t="shared" si="6"/>
        <v>5.0414431598074874</v>
      </c>
      <c r="O39" s="174">
        <f t="shared" si="7"/>
        <v>0.124608</v>
      </c>
      <c r="P39" s="162">
        <f t="shared" si="8"/>
        <v>4.8494243359174387</v>
      </c>
      <c r="Q39" s="163">
        <f t="shared" si="9"/>
        <v>2.6297720192894762</v>
      </c>
      <c r="R39" s="163">
        <f t="shared" si="10"/>
        <v>6.7192231822215107E-2</v>
      </c>
      <c r="S39" s="162">
        <f t="shared" si="11"/>
        <v>0.20157669546664531</v>
      </c>
      <c r="T39" s="174">
        <f t="shared" si="12"/>
        <v>0.15079679999999998</v>
      </c>
      <c r="U39" s="163">
        <f t="shared" si="14"/>
        <v>0.3192798943882299</v>
      </c>
      <c r="V39" s="241">
        <f t="shared" si="13"/>
        <v>15.963994719411494</v>
      </c>
      <c r="W39" s="242"/>
      <c r="X39" s="6"/>
      <c r="Y39" s="4"/>
      <c r="AI39" s="4"/>
      <c r="AJ39" s="4"/>
      <c r="AK39" s="4"/>
      <c r="AL39" s="4"/>
      <c r="AM39" s="4"/>
      <c r="AN39" s="4"/>
      <c r="AO39" s="4"/>
      <c r="AP39" s="4"/>
      <c r="AQ39" s="4"/>
      <c r="AS39" s="4"/>
      <c r="BA39" s="3"/>
      <c r="BS39" s="4"/>
      <c r="BX39" s="3"/>
      <c r="CE39" s="4"/>
      <c r="CF39" s="4"/>
    </row>
    <row r="40" spans="1:84">
      <c r="A40" s="22" t="s">
        <v>48</v>
      </c>
      <c r="B40" s="55">
        <v>7.4050000000000002</v>
      </c>
      <c r="C40" s="55">
        <v>0.95120000000000005</v>
      </c>
      <c r="D40" s="174">
        <v>2.3654399999999895E-2</v>
      </c>
      <c r="E40" s="175"/>
      <c r="F40" s="176">
        <f t="shared" si="1"/>
        <v>12.258545891033975</v>
      </c>
      <c r="G40" s="85">
        <f>$B40*Cover!$C23*Cover!$D23</f>
        <v>3.127872</v>
      </c>
      <c r="H40" s="177">
        <f t="shared" si="2"/>
        <v>5.0792144207225736</v>
      </c>
      <c r="I40" s="177">
        <f t="shared" si="3"/>
        <v>1.8387818836550962</v>
      </c>
      <c r="J40" s="177">
        <f t="shared" si="4"/>
        <v>0.24517091782067951</v>
      </c>
      <c r="K40" s="178">
        <f t="shared" si="4"/>
        <v>1.967506668835626</v>
      </c>
      <c r="L40" s="174"/>
      <c r="M40" s="179">
        <f t="shared" si="5"/>
        <v>1.7879721457341684</v>
      </c>
      <c r="N40" s="162">
        <f t="shared" si="6"/>
        <v>3.9422989579514627</v>
      </c>
      <c r="O40" s="174">
        <f t="shared" si="7"/>
        <v>4.0128000000000004E-2</v>
      </c>
      <c r="P40" s="162">
        <f t="shared" si="8"/>
        <v>3.9003345043183755</v>
      </c>
      <c r="Q40" s="163">
        <f t="shared" si="9"/>
        <v>2.0165543883803858</v>
      </c>
      <c r="R40" s="163">
        <f t="shared" si="10"/>
        <v>5.0792144207225734E-2</v>
      </c>
      <c r="S40" s="162">
        <f t="shared" si="11"/>
        <v>0.15237643262167719</v>
      </c>
      <c r="T40" s="174">
        <f t="shared" si="12"/>
        <v>9.9263999999999991E-2</v>
      </c>
      <c r="U40" s="163">
        <f t="shared" si="14"/>
        <v>0.24517091782067951</v>
      </c>
      <c r="V40" s="241">
        <f t="shared" si="13"/>
        <v>12.258545891033974</v>
      </c>
      <c r="W40" s="242"/>
      <c r="X40" s="6"/>
      <c r="Y40" s="4"/>
      <c r="AI40" s="4"/>
      <c r="AJ40" s="4"/>
      <c r="AK40" s="4"/>
      <c r="AL40" s="4"/>
      <c r="AM40" s="4"/>
      <c r="AN40" s="4"/>
      <c r="AO40" s="4"/>
      <c r="AP40" s="4"/>
      <c r="AQ40" s="4"/>
      <c r="AS40" s="4"/>
      <c r="BA40" s="3"/>
      <c r="BS40" s="4"/>
      <c r="BX40" s="3"/>
      <c r="CE40" s="4"/>
      <c r="CF40" s="4"/>
    </row>
    <row r="41" spans="1:84">
      <c r="A41" s="22" t="s">
        <v>47</v>
      </c>
      <c r="B41" s="55">
        <v>0</v>
      </c>
      <c r="C41" s="55">
        <v>1.564242857142857</v>
      </c>
      <c r="D41" s="174">
        <v>0</v>
      </c>
      <c r="E41" s="175"/>
      <c r="F41" s="176">
        <f t="shared" si="1"/>
        <v>0</v>
      </c>
      <c r="G41" s="85">
        <f>$B41*Cover!$C24*Cover!$D24</f>
        <v>0</v>
      </c>
      <c r="H41" s="177">
        <f t="shared" si="2"/>
        <v>0</v>
      </c>
      <c r="I41" s="177">
        <f t="shared" si="3"/>
        <v>0</v>
      </c>
      <c r="J41" s="177">
        <f t="shared" si="4"/>
        <v>0</v>
      </c>
      <c r="K41" s="178">
        <f t="shared" si="4"/>
        <v>0</v>
      </c>
      <c r="L41" s="174"/>
      <c r="M41" s="179">
        <f t="shared" si="5"/>
        <v>0</v>
      </c>
      <c r="N41" s="162">
        <f t="shared" si="6"/>
        <v>0</v>
      </c>
      <c r="O41" s="174">
        <f t="shared" si="7"/>
        <v>0</v>
      </c>
      <c r="P41" s="162">
        <f t="shared" si="8"/>
        <v>0</v>
      </c>
      <c r="Q41" s="163">
        <f t="shared" si="9"/>
        <v>0</v>
      </c>
      <c r="R41" s="163">
        <f t="shared" si="10"/>
        <v>0</v>
      </c>
      <c r="S41" s="162">
        <f t="shared" si="11"/>
        <v>0</v>
      </c>
      <c r="T41" s="174">
        <f t="shared" si="12"/>
        <v>0</v>
      </c>
      <c r="U41" s="163">
        <f t="shared" si="14"/>
        <v>0</v>
      </c>
      <c r="V41" s="241">
        <f t="shared" si="13"/>
        <v>0</v>
      </c>
      <c r="W41" s="242"/>
      <c r="X41" s="6"/>
      <c r="Y41" s="4"/>
      <c r="AI41" s="4"/>
      <c r="AJ41" s="4"/>
      <c r="AK41" s="4"/>
      <c r="AL41" s="4"/>
      <c r="AM41" s="4"/>
      <c r="AN41" s="4"/>
      <c r="AO41" s="4"/>
      <c r="AP41" s="4"/>
      <c r="AQ41" s="4"/>
      <c r="AS41" s="4"/>
      <c r="BA41" s="3"/>
      <c r="BS41" s="4"/>
      <c r="BX41" s="3"/>
      <c r="CE41" s="4"/>
      <c r="CF41" s="4"/>
    </row>
    <row r="42" spans="1:84">
      <c r="A42" s="22" t="s">
        <v>46</v>
      </c>
      <c r="B42" s="55">
        <v>61.164999999999999</v>
      </c>
      <c r="C42" s="55">
        <v>18.867599999999999</v>
      </c>
      <c r="D42" s="174">
        <v>-1.0780000000000655E-2</v>
      </c>
      <c r="E42" s="175"/>
      <c r="F42" s="176">
        <f t="shared" si="1"/>
        <v>22.90857883049593</v>
      </c>
      <c r="G42" s="85">
        <f>$B42*Cover!$C25*Cover!$D25</f>
        <v>6.7281500000000003</v>
      </c>
      <c r="H42" s="177">
        <f t="shared" si="2"/>
        <v>6.7281500000000003</v>
      </c>
      <c r="I42" s="177">
        <f t="shared" si="3"/>
        <v>3.4362868245743896</v>
      </c>
      <c r="J42" s="177">
        <f t="shared" si="4"/>
        <v>0.45817157660991858</v>
      </c>
      <c r="K42" s="178">
        <f t="shared" si="4"/>
        <v>5.5578204293116213</v>
      </c>
      <c r="L42" s="174"/>
      <c r="M42" s="179">
        <f t="shared" si="5"/>
        <v>3.9707640499999997</v>
      </c>
      <c r="N42" s="162">
        <f t="shared" si="6"/>
        <v>3.7677639999999997</v>
      </c>
      <c r="O42" s="174">
        <f t="shared" si="7"/>
        <v>8.9100000000000013E-3</v>
      </c>
      <c r="P42" s="162">
        <f t="shared" si="8"/>
        <v>9.2682271293116223</v>
      </c>
      <c r="Q42" s="163">
        <f t="shared" si="9"/>
        <v>4.7482760745743899</v>
      </c>
      <c r="R42" s="163">
        <f t="shared" si="10"/>
        <v>6.7281500000000008E-2</v>
      </c>
      <c r="S42" s="162">
        <f t="shared" si="11"/>
        <v>0.20184450000000001</v>
      </c>
      <c r="T42" s="174">
        <f t="shared" si="12"/>
        <v>0.42812</v>
      </c>
      <c r="U42" s="163">
        <f t="shared" si="14"/>
        <v>0.45817157660991858</v>
      </c>
      <c r="V42" s="241">
        <f t="shared" si="13"/>
        <v>22.908578830495927</v>
      </c>
      <c r="W42" s="242"/>
      <c r="X42" s="6"/>
      <c r="Y42" s="4"/>
      <c r="AI42" s="4"/>
      <c r="AJ42" s="4"/>
      <c r="AK42" s="4"/>
      <c r="AL42" s="4"/>
      <c r="AM42" s="4"/>
      <c r="AN42" s="4"/>
      <c r="AO42" s="4"/>
      <c r="AP42" s="4"/>
      <c r="AQ42" s="4"/>
      <c r="AS42" s="4"/>
      <c r="BA42" s="3"/>
      <c r="BS42" s="4"/>
      <c r="BX42" s="3"/>
      <c r="CE42" s="4"/>
      <c r="CF42" s="4"/>
    </row>
    <row r="43" spans="1:84">
      <c r="A43" s="22" t="s">
        <v>45</v>
      </c>
      <c r="B43" s="55">
        <v>346.404</v>
      </c>
      <c r="C43" s="55">
        <v>60.726900000000001</v>
      </c>
      <c r="D43" s="174">
        <v>-2.5049338832929551</v>
      </c>
      <c r="E43" s="175"/>
      <c r="F43" s="176">
        <f t="shared" si="1"/>
        <v>125.93351505819157</v>
      </c>
      <c r="G43" s="85">
        <f>$B43*Cover!$C26*Cover!$D26</f>
        <v>44.893958400000002</v>
      </c>
      <c r="H43" s="177">
        <f t="shared" si="2"/>
        <v>29.929305600000003</v>
      </c>
      <c r="I43" s="177">
        <f t="shared" si="3"/>
        <v>18.890027258728736</v>
      </c>
      <c r="J43" s="177">
        <f t="shared" si="4"/>
        <v>2.5186703011638314</v>
      </c>
      <c r="K43" s="178">
        <f t="shared" si="4"/>
        <v>29.70155349829901</v>
      </c>
      <c r="L43" s="174"/>
      <c r="M43" s="179">
        <f t="shared" si="5"/>
        <v>15.760423417882267</v>
      </c>
      <c r="N43" s="162">
        <f t="shared" si="6"/>
        <v>21.549100032000005</v>
      </c>
      <c r="O43" s="174">
        <f t="shared" si="7"/>
        <v>0.76897555209119184</v>
      </c>
      <c r="P43" s="162">
        <f t="shared" si="8"/>
        <v>38.595277774716408</v>
      </c>
      <c r="Q43" s="163">
        <f t="shared" si="9"/>
        <v>20.985078650728731</v>
      </c>
      <c r="R43" s="163">
        <f t="shared" si="10"/>
        <v>0.29929305600000006</v>
      </c>
      <c r="S43" s="162">
        <f t="shared" si="11"/>
        <v>25.280399491322605</v>
      </c>
      <c r="T43" s="174">
        <f t="shared" si="12"/>
        <v>2.6812306655794966</v>
      </c>
      <c r="U43" s="163">
        <f t="shared" si="14"/>
        <v>2.5186703011638314</v>
      </c>
      <c r="V43" s="241">
        <f t="shared" si="13"/>
        <v>125.93351505819155</v>
      </c>
      <c r="W43" s="242"/>
      <c r="X43" s="6"/>
      <c r="Y43" s="4"/>
      <c r="AI43" s="4"/>
      <c r="AJ43" s="4"/>
      <c r="AK43" s="4"/>
      <c r="AL43" s="4"/>
      <c r="AM43" s="4"/>
      <c r="AN43" s="4"/>
      <c r="AO43" s="4"/>
      <c r="AP43" s="4"/>
      <c r="AQ43" s="4"/>
      <c r="AS43" s="4"/>
      <c r="BA43" s="3"/>
      <c r="BS43" s="4"/>
      <c r="BX43" s="3"/>
      <c r="CE43" s="4"/>
      <c r="CF43" s="4"/>
    </row>
    <row r="44" spans="1:84">
      <c r="A44" s="22" t="s">
        <v>44</v>
      </c>
      <c r="B44" s="55">
        <v>2.109</v>
      </c>
      <c r="C44" s="55">
        <v>35.610199999999999</v>
      </c>
      <c r="D44" s="174">
        <v>-3.029241056617124E-3</v>
      </c>
      <c r="E44" s="175"/>
      <c r="F44" s="176">
        <f t="shared" si="1"/>
        <v>0.54664071620411814</v>
      </c>
      <c r="G44" s="85">
        <f>$B44*Cover!$C27*Cover!$D27</f>
        <v>0.19487160000000001</v>
      </c>
      <c r="H44" s="177">
        <f t="shared" si="2"/>
        <v>0.12991440000000001</v>
      </c>
      <c r="I44" s="177">
        <f t="shared" si="3"/>
        <v>8.1996107430617721E-2</v>
      </c>
      <c r="J44" s="177">
        <f t="shared" si="4"/>
        <v>1.0932814324082362E-2</v>
      </c>
      <c r="K44" s="178">
        <f t="shared" si="4"/>
        <v>0.12892579444941807</v>
      </c>
      <c r="L44" s="174"/>
      <c r="M44" s="179">
        <f t="shared" si="5"/>
        <v>6.4339597863318665E-2</v>
      </c>
      <c r="N44" s="162">
        <f t="shared" si="6"/>
        <v>0.13595266685096902</v>
      </c>
      <c r="O44" s="174">
        <f t="shared" si="7"/>
        <v>0</v>
      </c>
      <c r="P44" s="162">
        <f t="shared" si="8"/>
        <v>0.1707052667917475</v>
      </c>
      <c r="Q44" s="163">
        <f t="shared" si="9"/>
        <v>0.16773961143061772</v>
      </c>
      <c r="R44" s="163">
        <f t="shared" si="10"/>
        <v>0</v>
      </c>
      <c r="S44" s="162">
        <f t="shared" si="11"/>
        <v>0</v>
      </c>
      <c r="T44" s="174">
        <f t="shared" si="12"/>
        <v>0</v>
      </c>
      <c r="U44" s="163">
        <f t="shared" si="14"/>
        <v>1.0932814324082362E-2</v>
      </c>
      <c r="V44" s="241">
        <f t="shared" si="13"/>
        <v>0.54664071620411814</v>
      </c>
      <c r="W44" s="242"/>
      <c r="X44" s="6"/>
      <c r="Y44" s="4"/>
      <c r="AI44" s="4"/>
      <c r="AJ44" s="4"/>
      <c r="AK44" s="4"/>
      <c r="AL44" s="4"/>
      <c r="AM44" s="4"/>
      <c r="AN44" s="4"/>
      <c r="AO44" s="4"/>
      <c r="AP44" s="4"/>
      <c r="AQ44" s="4"/>
      <c r="AS44" s="4"/>
      <c r="BA44" s="3"/>
      <c r="BS44" s="4"/>
      <c r="BX44" s="3"/>
      <c r="CE44" s="4"/>
      <c r="CF44" s="4"/>
    </row>
    <row r="45" spans="1:84">
      <c r="A45" s="22" t="s">
        <v>43</v>
      </c>
      <c r="B45" s="55">
        <v>16.228000000000002</v>
      </c>
      <c r="C45" s="55">
        <v>0.67159999999999997</v>
      </c>
      <c r="D45" s="174">
        <v>-2.1721049999999997</v>
      </c>
      <c r="E45" s="175"/>
      <c r="F45" s="176">
        <f t="shared" si="1"/>
        <v>22.738086660698301</v>
      </c>
      <c r="G45" s="85">
        <f>$B45*Cover!$C28*Cover!$D28</f>
        <v>6.8644440000000007</v>
      </c>
      <c r="H45" s="177">
        <f t="shared" si="2"/>
        <v>6.8644440000000007</v>
      </c>
      <c r="I45" s="177">
        <f t="shared" si="3"/>
        <v>3.4107129991047449</v>
      </c>
      <c r="J45" s="177">
        <f t="shared" si="4"/>
        <v>0.45476173321396601</v>
      </c>
      <c r="K45" s="178">
        <f t="shared" si="4"/>
        <v>5.1437239283795888</v>
      </c>
      <c r="L45" s="174"/>
      <c r="M45" s="179">
        <f t="shared" si="5"/>
        <v>5.5490095862273492</v>
      </c>
      <c r="N45" s="162">
        <f t="shared" si="6"/>
        <v>3.8440886399999998</v>
      </c>
      <c r="O45" s="174">
        <f t="shared" si="7"/>
        <v>0.70302600000000015</v>
      </c>
      <c r="P45" s="162">
        <f t="shared" si="8"/>
        <v>8.9746293621522391</v>
      </c>
      <c r="Q45" s="163">
        <f t="shared" si="9"/>
        <v>5.0238573391047456</v>
      </c>
      <c r="R45" s="163">
        <f t="shared" si="10"/>
        <v>0</v>
      </c>
      <c r="S45" s="162">
        <f t="shared" si="11"/>
        <v>0</v>
      </c>
      <c r="T45" s="174">
        <f t="shared" si="12"/>
        <v>0.36081900000000006</v>
      </c>
      <c r="U45" s="163">
        <f t="shared" si="14"/>
        <v>0.45476173321396601</v>
      </c>
      <c r="V45" s="241">
        <f t="shared" si="13"/>
        <v>22.738086660698301</v>
      </c>
      <c r="W45" s="242"/>
      <c r="X45" s="6"/>
      <c r="Y45" s="4"/>
      <c r="AI45" s="4"/>
      <c r="AJ45" s="4"/>
      <c r="AK45" s="4"/>
      <c r="AL45" s="4"/>
      <c r="AM45" s="4"/>
      <c r="AN45" s="4"/>
      <c r="AO45" s="4"/>
      <c r="AP45" s="4"/>
      <c r="AQ45" s="4"/>
      <c r="AS45" s="4"/>
      <c r="BA45" s="3"/>
      <c r="BS45" s="4"/>
      <c r="BX45" s="3"/>
      <c r="CE45" s="4"/>
      <c r="CF45" s="4"/>
    </row>
    <row r="46" spans="1:84">
      <c r="A46" s="22" t="s">
        <v>42</v>
      </c>
      <c r="B46" s="55">
        <v>2.2370000000000001</v>
      </c>
      <c r="C46" s="55">
        <v>1.3980999999999999</v>
      </c>
      <c r="D46" s="174">
        <v>-0.29411999999999988</v>
      </c>
      <c r="E46" s="175"/>
      <c r="F46" s="176">
        <f t="shared" si="1"/>
        <v>7.1345680393912261</v>
      </c>
      <c r="G46" s="85">
        <f>$B46*Cover!$C29*Cover!$D29</f>
        <v>1.2750900000000001</v>
      </c>
      <c r="H46" s="177">
        <f t="shared" si="2"/>
        <v>3.1877250000000004</v>
      </c>
      <c r="I46" s="177">
        <f t="shared" si="3"/>
        <v>1.0701852059086838</v>
      </c>
      <c r="J46" s="177">
        <f t="shared" si="4"/>
        <v>0.14269136078782452</v>
      </c>
      <c r="K46" s="178">
        <f t="shared" si="4"/>
        <v>1.4588764726947179</v>
      </c>
      <c r="L46" s="174"/>
      <c r="M46" s="179">
        <f t="shared" si="5"/>
        <v>1.2329282970000002</v>
      </c>
      <c r="N46" s="162">
        <f t="shared" si="6"/>
        <v>1.785126</v>
      </c>
      <c r="O46" s="174">
        <f t="shared" si="7"/>
        <v>0</v>
      </c>
      <c r="P46" s="162">
        <f t="shared" si="8"/>
        <v>2.4486418006947179</v>
      </c>
      <c r="Q46" s="163">
        <f t="shared" si="9"/>
        <v>1.8193005809086842</v>
      </c>
      <c r="R46" s="163">
        <f t="shared" si="10"/>
        <v>0</v>
      </c>
      <c r="S46" s="162">
        <f t="shared" si="11"/>
        <v>0</v>
      </c>
      <c r="T46" s="174">
        <f t="shared" si="12"/>
        <v>0</v>
      </c>
      <c r="U46" s="163">
        <f t="shared" si="14"/>
        <v>0.14269136078782452</v>
      </c>
      <c r="V46" s="241">
        <f t="shared" si="13"/>
        <v>7.134568039391227</v>
      </c>
      <c r="W46" s="242"/>
      <c r="X46" s="6"/>
      <c r="Y46" s="4"/>
      <c r="AI46" s="4"/>
      <c r="AJ46" s="4"/>
      <c r="AK46" s="4"/>
      <c r="AL46" s="4"/>
      <c r="AM46" s="4"/>
      <c r="AN46" s="4"/>
      <c r="AO46" s="4"/>
      <c r="AP46" s="4"/>
      <c r="AQ46" s="4"/>
      <c r="AS46" s="4"/>
      <c r="BA46" s="3"/>
      <c r="BS46" s="4"/>
      <c r="BX46" s="3"/>
      <c r="CE46" s="4"/>
      <c r="CF46" s="4"/>
    </row>
    <row r="47" spans="1:84">
      <c r="A47" s="22" t="s">
        <v>41</v>
      </c>
      <c r="B47" s="55">
        <v>41.283999999999999</v>
      </c>
      <c r="C47" s="55">
        <v>1.1466000000000001</v>
      </c>
      <c r="D47" s="174">
        <v>-3.4184147098194373</v>
      </c>
      <c r="E47" s="175"/>
      <c r="F47" s="176">
        <f t="shared" si="1"/>
        <v>95.049383475648796</v>
      </c>
      <c r="G47" s="85">
        <f>$B47*Cover!$C30*Cover!$D30</f>
        <v>19.750265599999999</v>
      </c>
      <c r="H47" s="177">
        <f t="shared" si="2"/>
        <v>39.217429495470419</v>
      </c>
      <c r="I47" s="177">
        <f t="shared" si="3"/>
        <v>14.25740752134732</v>
      </c>
      <c r="J47" s="177">
        <f t="shared" si="4"/>
        <v>1.9009876695129759</v>
      </c>
      <c r="K47" s="178">
        <f t="shared" si="4"/>
        <v>19.923293189318088</v>
      </c>
      <c r="L47" s="174"/>
      <c r="M47" s="179">
        <f t="shared" si="5"/>
        <v>11.978970739431153</v>
      </c>
      <c r="N47" s="162">
        <f>H47*N21</f>
        <v>21.961760517463432</v>
      </c>
      <c r="O47" s="174">
        <f>(G47-D47)*(J21)+(G47-D47)*(I21*T21)</f>
        <v>6.1634252262061562</v>
      </c>
      <c r="P47" s="162">
        <f t="shared" si="8"/>
        <v>32.735399125871645</v>
      </c>
      <c r="Q47" s="163">
        <f t="shared" si="9"/>
        <v>23.473503452782872</v>
      </c>
      <c r="R47" s="163">
        <f t="shared" si="10"/>
        <v>0</v>
      </c>
      <c r="S47" s="162">
        <f t="shared" si="11"/>
        <v>0</v>
      </c>
      <c r="T47" s="174">
        <f t="shared" si="12"/>
        <v>0.48268083978790488</v>
      </c>
      <c r="U47" s="163">
        <f t="shared" si="14"/>
        <v>1.9009876695129759</v>
      </c>
      <c r="V47" s="241">
        <f t="shared" si="13"/>
        <v>95.278312861236714</v>
      </c>
      <c r="W47" s="242"/>
      <c r="X47" s="6"/>
      <c r="Y47" s="4"/>
      <c r="AI47" s="4"/>
      <c r="AJ47" s="4"/>
      <c r="AK47" s="4"/>
      <c r="AL47" s="4"/>
      <c r="AM47" s="4"/>
      <c r="AN47" s="4"/>
      <c r="AO47" s="4"/>
      <c r="AP47" s="4"/>
      <c r="AQ47" s="4"/>
      <c r="AS47" s="4"/>
      <c r="BA47" s="3"/>
      <c r="BS47" s="4"/>
      <c r="BX47" s="3"/>
      <c r="CE47" s="4"/>
      <c r="CF47" s="4"/>
    </row>
    <row r="48" spans="1:84">
      <c r="A48" s="22" t="s">
        <v>40</v>
      </c>
      <c r="B48" s="55">
        <v>10.342000000000001</v>
      </c>
      <c r="C48" s="55">
        <v>1.0376000000000001</v>
      </c>
      <c r="D48" s="174">
        <v>-0.93258605584421339</v>
      </c>
      <c r="E48" s="175"/>
      <c r="F48" s="176">
        <f t="shared" si="1"/>
        <v>14.974402952156625</v>
      </c>
      <c r="G48" s="85">
        <f>$B48*Cover!$C31*Cover!$D31</f>
        <v>4.6787208000000007</v>
      </c>
      <c r="H48" s="177">
        <f t="shared" si="2"/>
        <v>5.7184365333333336</v>
      </c>
      <c r="I48" s="177">
        <f t="shared" si="3"/>
        <v>2.2461604428234936</v>
      </c>
      <c r="J48" s="177">
        <f t="shared" si="4"/>
        <v>0.29948805904313253</v>
      </c>
      <c r="K48" s="178">
        <f t="shared" si="4"/>
        <v>2.0315971169566649</v>
      </c>
      <c r="L48" s="174"/>
      <c r="M48" s="179">
        <f t="shared" si="5"/>
        <v>1.5491470774534724</v>
      </c>
      <c r="N48" s="162">
        <f t="shared" si="6"/>
        <v>6.7626445502138086</v>
      </c>
      <c r="O48" s="174">
        <f t="shared" si="7"/>
        <v>5.4058832907940408E-4</v>
      </c>
      <c r="P48" s="162">
        <f t="shared" si="8"/>
        <v>4.1177913955157983</v>
      </c>
      <c r="Q48" s="163">
        <f t="shared" si="9"/>
        <v>2.8751884614901595</v>
      </c>
      <c r="R48" s="163">
        <f t="shared" si="10"/>
        <v>0</v>
      </c>
      <c r="S48" s="162">
        <f t="shared" si="11"/>
        <v>0</v>
      </c>
      <c r="T48" s="174">
        <f t="shared" si="12"/>
        <v>0.3021888759553869</v>
      </c>
      <c r="U48" s="163">
        <f t="shared" si="14"/>
        <v>0.29948805904313253</v>
      </c>
      <c r="V48" s="241">
        <f t="shared" si="13"/>
        <v>14.974402952156625</v>
      </c>
      <c r="W48" s="242"/>
      <c r="X48" s="6"/>
      <c r="Y48" s="4"/>
      <c r="AI48" s="4"/>
      <c r="AJ48" s="4"/>
      <c r="AK48" s="4"/>
      <c r="AL48" s="4"/>
      <c r="AM48" s="4"/>
      <c r="AN48" s="4"/>
      <c r="AO48" s="4"/>
      <c r="AP48" s="4"/>
      <c r="AQ48" s="4"/>
      <c r="AS48" s="4"/>
      <c r="BA48" s="3"/>
      <c r="BS48" s="4"/>
      <c r="BX48" s="3"/>
      <c r="CE48" s="4"/>
      <c r="CF48" s="4"/>
    </row>
    <row r="49" spans="1:84">
      <c r="A49" s="22" t="s">
        <v>39</v>
      </c>
      <c r="B49" s="55">
        <v>121.169</v>
      </c>
      <c r="C49" s="55">
        <v>13.896100000000001</v>
      </c>
      <c r="D49" s="174">
        <v>6.9667000000000368E-2</v>
      </c>
      <c r="E49" s="175"/>
      <c r="F49" s="176">
        <f t="shared" si="1"/>
        <v>15.730816951656223</v>
      </c>
      <c r="G49" s="85">
        <f>$B49*Cover!$C32*Cover!$D32</f>
        <v>7.2459062000000003</v>
      </c>
      <c r="H49" s="177">
        <f t="shared" si="2"/>
        <v>1.8114765499999996</v>
      </c>
      <c r="I49" s="177">
        <f t="shared" si="3"/>
        <v>2.3596225427484332</v>
      </c>
      <c r="J49" s="177">
        <f t="shared" si="4"/>
        <v>0.31461633903312447</v>
      </c>
      <c r="K49" s="178">
        <f t="shared" si="4"/>
        <v>3.9991953198746648</v>
      </c>
      <c r="L49" s="174"/>
      <c r="M49" s="179">
        <f t="shared" si="5"/>
        <v>4.1391333263279995</v>
      </c>
      <c r="N49" s="162">
        <f t="shared" si="6"/>
        <v>1.0144268679999997</v>
      </c>
      <c r="O49" s="174">
        <f t="shared" si="7"/>
        <v>0</v>
      </c>
      <c r="P49" s="162">
        <f t="shared" si="8"/>
        <v>7.4071156862966632</v>
      </c>
      <c r="Q49" s="163">
        <f t="shared" si="9"/>
        <v>2.7853195319984332</v>
      </c>
      <c r="R49" s="163">
        <f t="shared" si="10"/>
        <v>0</v>
      </c>
      <c r="S49" s="162">
        <f t="shared" si="11"/>
        <v>0</v>
      </c>
      <c r="T49" s="174">
        <f t="shared" si="12"/>
        <v>5.3819999999999996E-4</v>
      </c>
      <c r="U49" s="163">
        <f t="shared" si="14"/>
        <v>0.31461633903312447</v>
      </c>
      <c r="V49" s="241">
        <f t="shared" si="13"/>
        <v>15.730816951656221</v>
      </c>
      <c r="W49" s="242"/>
      <c r="X49" s="6"/>
      <c r="Y49" s="4"/>
      <c r="AI49" s="4"/>
      <c r="AJ49" s="4"/>
      <c r="AK49" s="4"/>
      <c r="AL49" s="4"/>
      <c r="AM49" s="4"/>
      <c r="AN49" s="4"/>
      <c r="AO49" s="4"/>
      <c r="AP49" s="4"/>
      <c r="AQ49" s="4"/>
      <c r="AS49" s="4"/>
      <c r="BA49" s="3"/>
      <c r="BS49" s="4"/>
      <c r="BX49" s="3"/>
      <c r="CE49" s="4"/>
      <c r="CF49" s="4"/>
    </row>
    <row r="50" spans="1:84">
      <c r="A50" s="22" t="s">
        <v>38</v>
      </c>
      <c r="B50" s="55">
        <v>94.78</v>
      </c>
      <c r="C50" s="55">
        <v>10.6531</v>
      </c>
      <c r="D50" s="174">
        <v>3.3515999999999622E-2</v>
      </c>
      <c r="E50" s="175"/>
      <c r="F50" s="176">
        <f t="shared" si="1"/>
        <v>45.342938675022381</v>
      </c>
      <c r="G50" s="85">
        <f>$B50*Cover!$C33*Cover!$D33</f>
        <v>8.1036900000000003</v>
      </c>
      <c r="H50" s="177">
        <f t="shared" si="2"/>
        <v>20.259225000000004</v>
      </c>
      <c r="I50" s="177">
        <f t="shared" si="3"/>
        <v>6.8014408012533574</v>
      </c>
      <c r="J50" s="177">
        <f t="shared" si="4"/>
        <v>0.90685877350044763</v>
      </c>
      <c r="K50" s="178">
        <f t="shared" si="4"/>
        <v>9.2717241002685764</v>
      </c>
      <c r="L50" s="174"/>
      <c r="M50" s="179">
        <f t="shared" si="5"/>
        <v>4.9869666465761098</v>
      </c>
      <c r="N50" s="162">
        <f t="shared" si="6"/>
        <v>0</v>
      </c>
      <c r="O50" s="174">
        <f t="shared" si="7"/>
        <v>0</v>
      </c>
      <c r="P50" s="162">
        <f t="shared" si="8"/>
        <v>16.508072578692467</v>
      </c>
      <c r="Q50" s="163">
        <f t="shared" si="9"/>
        <v>22.90752467625336</v>
      </c>
      <c r="R50" s="163">
        <f t="shared" si="10"/>
        <v>0</v>
      </c>
      <c r="S50" s="162">
        <f t="shared" si="11"/>
        <v>0</v>
      </c>
      <c r="T50" s="174">
        <f t="shared" si="12"/>
        <v>0</v>
      </c>
      <c r="U50" s="163">
        <f t="shared" si="14"/>
        <v>0.90685877350044763</v>
      </c>
      <c r="V50" s="241">
        <f t="shared" si="13"/>
        <v>45.342938675022381</v>
      </c>
      <c r="W50" s="242"/>
      <c r="X50" s="6"/>
      <c r="Y50" s="4"/>
      <c r="AI50" s="4"/>
      <c r="AJ50" s="4"/>
      <c r="AK50" s="4"/>
      <c r="AL50" s="4"/>
      <c r="AM50" s="4"/>
      <c r="AN50" s="4"/>
      <c r="AO50" s="4"/>
      <c r="AP50" s="4"/>
      <c r="AQ50" s="4"/>
      <c r="AS50" s="4"/>
      <c r="BA50" s="3"/>
      <c r="BS50" s="4"/>
      <c r="BX50" s="3"/>
      <c r="CE50" s="4"/>
      <c r="CF50" s="4"/>
    </row>
    <row r="51" spans="1:84">
      <c r="A51" s="22" t="s">
        <v>37</v>
      </c>
      <c r="B51" s="55">
        <v>9.3993760000000002</v>
      </c>
      <c r="C51" s="55">
        <v>0.62939999999999996</v>
      </c>
      <c r="D51" s="174">
        <v>0</v>
      </c>
      <c r="E51" s="175"/>
      <c r="F51" s="176">
        <f t="shared" si="1"/>
        <v>21.264567234799387</v>
      </c>
      <c r="G51" s="85">
        <f>$B51*Cover!$C34*Cover!$D34</f>
        <v>4.3143135839999998</v>
      </c>
      <c r="H51" s="177">
        <f t="shared" si="2"/>
        <v>10.066731695999998</v>
      </c>
      <c r="I51" s="177">
        <f t="shared" si="3"/>
        <v>3.1896850852199079</v>
      </c>
      <c r="J51" s="177">
        <f t="shared" si="4"/>
        <v>0.42529134469598773</v>
      </c>
      <c r="K51" s="178">
        <f t="shared" si="4"/>
        <v>3.2685455248834923</v>
      </c>
      <c r="L51" s="174"/>
      <c r="M51" s="179">
        <f t="shared" si="5"/>
        <v>0</v>
      </c>
      <c r="N51" s="162">
        <f t="shared" si="6"/>
        <v>0</v>
      </c>
      <c r="O51" s="174">
        <f t="shared" si="7"/>
        <v>0</v>
      </c>
      <c r="P51" s="162">
        <f t="shared" si="8"/>
        <v>5.8930862884834916</v>
      </c>
      <c r="Q51" s="163">
        <f t="shared" si="9"/>
        <v>11.192736783539907</v>
      </c>
      <c r="R51" s="163">
        <f t="shared" si="10"/>
        <v>3.5644233308576689</v>
      </c>
      <c r="S51" s="162">
        <f t="shared" si="11"/>
        <v>0</v>
      </c>
      <c r="T51" s="174">
        <f t="shared" si="12"/>
        <v>0.1890294872223309</v>
      </c>
      <c r="U51" s="163">
        <f t="shared" si="14"/>
        <v>0.42529134469598773</v>
      </c>
      <c r="V51" s="241">
        <f t="shared" si="13"/>
        <v>21.264567234799387</v>
      </c>
      <c r="W51" s="242"/>
      <c r="X51" s="6"/>
      <c r="Y51" s="4"/>
      <c r="AI51" s="4"/>
      <c r="AJ51" s="4"/>
      <c r="AK51" s="4"/>
      <c r="AL51" s="4"/>
      <c r="AM51" s="4"/>
      <c r="AN51" s="4"/>
      <c r="AO51" s="4"/>
      <c r="AP51" s="4"/>
      <c r="AQ51" s="4"/>
      <c r="AS51" s="4"/>
      <c r="BA51" s="3"/>
      <c r="BS51" s="4"/>
      <c r="BX51" s="3"/>
      <c r="CE51" s="4"/>
      <c r="CF51" s="4"/>
    </row>
    <row r="52" spans="1:84">
      <c r="A52" s="22" t="s">
        <v>36</v>
      </c>
      <c r="B52" s="55">
        <v>712.70776573233707</v>
      </c>
      <c r="C52" s="131">
        <v>28.004874651810578</v>
      </c>
      <c r="D52" s="174">
        <v>0</v>
      </c>
      <c r="E52" s="175"/>
      <c r="F52" s="176">
        <f t="shared" si="1"/>
        <v>217.81361362259136</v>
      </c>
      <c r="G52" s="177">
        <f>$B52*Cover!$C35*Cover!$D35</f>
        <v>85.510045041598801</v>
      </c>
      <c r="H52" s="177">
        <f t="shared" si="2"/>
        <v>0</v>
      </c>
      <c r="I52" s="177">
        <f t="shared" si="3"/>
        <v>87.125445449036548</v>
      </c>
      <c r="J52" s="177">
        <f t="shared" si="4"/>
        <v>45.178123131956021</v>
      </c>
      <c r="K52" s="178">
        <f t="shared" si="4"/>
        <v>0</v>
      </c>
      <c r="L52" s="174"/>
      <c r="M52" s="179">
        <v>0</v>
      </c>
      <c r="N52" s="162">
        <f>G52</f>
        <v>85.510045041598801</v>
      </c>
      <c r="O52" s="174">
        <v>0</v>
      </c>
      <c r="P52" s="162">
        <v>0</v>
      </c>
      <c r="Q52" s="163">
        <f>I52</f>
        <v>87.125445449036548</v>
      </c>
      <c r="R52" s="163"/>
      <c r="S52" s="162"/>
      <c r="T52" s="174">
        <f t="shared" si="12"/>
        <v>0</v>
      </c>
      <c r="U52" s="163">
        <f t="shared" si="14"/>
        <v>45.178123131956021</v>
      </c>
      <c r="V52" s="241">
        <f>SUM(M52:U52)+D52</f>
        <v>217.81361362259136</v>
      </c>
      <c r="W52" s="242"/>
      <c r="X52" s="6"/>
      <c r="Y52" s="4"/>
      <c r="AI52" s="4"/>
      <c r="AJ52" s="4"/>
      <c r="AK52" s="4"/>
      <c r="AL52" s="4"/>
      <c r="AM52" s="4"/>
      <c r="AN52" s="4"/>
      <c r="AO52" s="4"/>
      <c r="AP52" s="4"/>
      <c r="AQ52" s="4"/>
      <c r="AS52" s="4"/>
      <c r="BA52" s="3"/>
      <c r="BS52" s="4"/>
      <c r="BX52" s="3"/>
      <c r="CE52" s="4"/>
      <c r="CF52" s="4"/>
    </row>
    <row r="53" spans="1:84">
      <c r="A53" s="22" t="s">
        <v>59</v>
      </c>
      <c r="B53" s="55">
        <v>0</v>
      </c>
      <c r="C53" s="131">
        <v>0</v>
      </c>
      <c r="D53" s="174">
        <v>0</v>
      </c>
      <c r="E53" s="175"/>
      <c r="F53" s="176">
        <f t="shared" ref="F53" si="15">G53/B27</f>
        <v>0</v>
      </c>
      <c r="G53" s="85">
        <f>$B53*Cover!$C36*Cover!$D36</f>
        <v>0</v>
      </c>
      <c r="H53" s="177">
        <f t="shared" ref="H53" si="16">$F53*C27</f>
        <v>0</v>
      </c>
      <c r="I53" s="177">
        <f t="shared" ref="I53" si="17">$F53*D27</f>
        <v>0</v>
      </c>
      <c r="J53" s="177">
        <f t="shared" ref="J53:K53" si="18">$F53*E27</f>
        <v>0</v>
      </c>
      <c r="K53" s="178">
        <f t="shared" si="18"/>
        <v>0</v>
      </c>
      <c r="L53" s="174"/>
      <c r="M53" s="179">
        <f>(G53-D53)*(G27+I27*S27)*(1-W27)</f>
        <v>0</v>
      </c>
      <c r="N53" s="162">
        <f>H53*N27+(G53-D53)*(I27*T27)</f>
        <v>0</v>
      </c>
      <c r="O53" s="174">
        <f t="shared" ref="O53" si="19">(G53-D53)*(J27)</f>
        <v>0</v>
      </c>
      <c r="P53" s="162">
        <v>0</v>
      </c>
      <c r="Q53" s="163">
        <f>H53*Q27+I53</f>
        <v>0</v>
      </c>
      <c r="R53" s="163">
        <f>H53*O27+(G53-D53)*L27</f>
        <v>0</v>
      </c>
      <c r="S53" s="162">
        <f>H53*P27+(G53-D53)*I27*U27+(G53-D53)*M27</f>
        <v>0</v>
      </c>
      <c r="T53" s="174">
        <f t="shared" ref="T53" si="20">(G53-D53)*H27</f>
        <v>0</v>
      </c>
      <c r="U53" s="163">
        <f t="shared" ref="U53" si="21">J53</f>
        <v>0</v>
      </c>
      <c r="V53" s="241">
        <f t="shared" si="13"/>
        <v>0</v>
      </c>
      <c r="W53" s="242"/>
      <c r="X53" s="6"/>
      <c r="AI53" s="4"/>
      <c r="AJ53" s="4"/>
      <c r="AK53" s="4"/>
      <c r="AL53" s="4"/>
      <c r="AM53" s="4"/>
      <c r="AN53" s="4"/>
      <c r="AO53" s="4"/>
      <c r="AP53" s="4"/>
      <c r="AQ53" s="4"/>
      <c r="AS53" s="4"/>
      <c r="BA53" s="3"/>
      <c r="BS53" s="4"/>
      <c r="BX53" s="3"/>
      <c r="CE53" s="4"/>
      <c r="CF53" s="4"/>
    </row>
    <row r="54" spans="1:84">
      <c r="A54" s="10" t="s">
        <v>0</v>
      </c>
      <c r="B54" s="180">
        <f>SUM(B33:B51)</f>
        <v>1006.8163759999999</v>
      </c>
      <c r="C54" s="169"/>
      <c r="D54" s="181">
        <f>SUM(D33:D52)</f>
        <v>-7.4158756900132152</v>
      </c>
      <c r="E54" s="179"/>
      <c r="F54" s="180">
        <f>SUM(F33:F53)</f>
        <v>1148.2476141450206</v>
      </c>
      <c r="G54" s="182">
        <f t="shared" ref="G54:J54" si="22">SUM(G33:G53)</f>
        <v>313.85678332559883</v>
      </c>
      <c r="H54" s="182">
        <f t="shared" si="22"/>
        <v>342.99953417852606</v>
      </c>
      <c r="I54" s="182">
        <f t="shared" si="22"/>
        <v>226.6905455274009</v>
      </c>
      <c r="J54" s="182">
        <f t="shared" si="22"/>
        <v>63.786803142404608</v>
      </c>
      <c r="K54" s="183">
        <f>SUM(K33:K51)</f>
        <v>200.91394797109004</v>
      </c>
      <c r="L54" s="174"/>
      <c r="M54" s="165">
        <f>SUM(M33:M53)</f>
        <v>127.02727985766153</v>
      </c>
      <c r="N54" s="181">
        <f t="shared" ref="N54:U54" si="23">SUM(N33:N53)</f>
        <v>309.73798338617235</v>
      </c>
      <c r="O54" s="181">
        <f t="shared" si="23"/>
        <v>17.056930766626429</v>
      </c>
      <c r="P54" s="181">
        <f t="shared" ref="P54" si="24">SUM(P33:P52)</f>
        <v>320.00568508230253</v>
      </c>
      <c r="Q54" s="181">
        <f t="shared" si="23"/>
        <v>271.37698294510989</v>
      </c>
      <c r="R54" s="181">
        <f t="shared" si="23"/>
        <v>6.1218648458948923</v>
      </c>
      <c r="S54" s="181">
        <f t="shared" si="23"/>
        <v>32.302591125904151</v>
      </c>
      <c r="T54" s="181">
        <f t="shared" si="23"/>
        <v>8.4762980685451197</v>
      </c>
      <c r="U54" s="181">
        <f t="shared" si="23"/>
        <v>63.786803142404608</v>
      </c>
      <c r="V54" s="280">
        <f>SUM(V33:W53)</f>
        <v>1148.4765435306083</v>
      </c>
      <c r="W54" s="281"/>
      <c r="AI54" s="4"/>
      <c r="AJ54" s="4"/>
      <c r="AK54" s="4"/>
      <c r="AL54" s="4"/>
      <c r="AM54" s="4"/>
      <c r="AN54" s="4"/>
      <c r="AO54" s="4"/>
      <c r="AP54" s="4"/>
      <c r="AQ54" s="4"/>
      <c r="AS54" s="4"/>
      <c r="BA54" s="3"/>
      <c r="BS54" s="4"/>
      <c r="BX54" s="3"/>
      <c r="CE54" s="4"/>
      <c r="CF54" s="4"/>
    </row>
    <row r="55" spans="1:84" ht="15.75">
      <c r="A55" s="134"/>
      <c r="D55" s="69" t="str">
        <f>D1</f>
        <v>South Asia</v>
      </c>
      <c r="E55" s="69"/>
      <c r="F55" s="69"/>
      <c r="G55" s="69" t="s">
        <v>127</v>
      </c>
      <c r="H55" s="69"/>
      <c r="I55" s="7"/>
      <c r="J55" s="7"/>
      <c r="AE55" s="4"/>
      <c r="AF55" s="4"/>
      <c r="AG55" s="4"/>
      <c r="AH55" s="4"/>
      <c r="AI55" s="4"/>
      <c r="AJ55" s="4"/>
      <c r="AK55" s="4"/>
      <c r="AL55" s="4"/>
      <c r="AM55" s="4"/>
      <c r="AO55" s="4"/>
      <c r="AW55" s="3"/>
      <c r="BO55" s="4"/>
      <c r="BT55" s="3"/>
      <c r="CA55" s="4"/>
      <c r="CB55" s="4"/>
    </row>
    <row r="56" spans="1:84" ht="6" customHeight="1">
      <c r="O56" s="3"/>
      <c r="BB56" s="3"/>
    </row>
    <row r="57" spans="1:84" s="8" customFormat="1" ht="24.75" customHeight="1">
      <c r="A57" s="46" t="s">
        <v>33</v>
      </c>
      <c r="B57" s="45"/>
      <c r="C57" s="44"/>
      <c r="D57" s="43"/>
      <c r="E57" s="291" t="s">
        <v>154</v>
      </c>
      <c r="F57" s="292"/>
      <c r="G57" s="293"/>
      <c r="H57" s="43"/>
      <c r="I57" s="42"/>
      <c r="J57" s="42"/>
      <c r="K57" s="158" t="s">
        <v>32</v>
      </c>
      <c r="L57" s="159"/>
      <c r="M57" s="160"/>
      <c r="N57" s="282" t="s">
        <v>31</v>
      </c>
      <c r="O57" s="283"/>
      <c r="P57" s="283"/>
      <c r="Q57" s="246" t="s">
        <v>30</v>
      </c>
      <c r="R57" s="247"/>
      <c r="S57" s="247"/>
      <c r="T57" s="247"/>
      <c r="U57" s="247"/>
      <c r="V57" s="247"/>
      <c r="W57" s="247"/>
      <c r="X57" s="248"/>
      <c r="Y57" s="42"/>
      <c r="Z57" s="42"/>
      <c r="AA57" s="42"/>
      <c r="BA57" s="41"/>
    </row>
    <row r="58" spans="1:84" ht="36" customHeight="1">
      <c r="A58" s="40"/>
      <c r="B58" s="39" t="s">
        <v>29</v>
      </c>
      <c r="C58" s="38" t="s">
        <v>28</v>
      </c>
      <c r="D58" s="37" t="s">
        <v>27</v>
      </c>
      <c r="E58" s="36" t="s">
        <v>26</v>
      </c>
      <c r="F58" s="35" t="s">
        <v>25</v>
      </c>
      <c r="G58" s="35" t="s">
        <v>24</v>
      </c>
      <c r="H58" s="37" t="s">
        <v>23</v>
      </c>
      <c r="K58" s="36" t="s">
        <v>3</v>
      </c>
      <c r="L58" s="35" t="s">
        <v>22</v>
      </c>
      <c r="M58" s="34" t="s">
        <v>15</v>
      </c>
      <c r="N58" s="33" t="s">
        <v>88</v>
      </c>
      <c r="O58" s="32" t="s">
        <v>19</v>
      </c>
      <c r="P58" s="31" t="s">
        <v>1</v>
      </c>
      <c r="Q58" s="33" t="s">
        <v>18</v>
      </c>
      <c r="R58" s="32" t="s">
        <v>80</v>
      </c>
      <c r="S58" s="32" t="s">
        <v>17</v>
      </c>
      <c r="T58" s="32" t="s">
        <v>88</v>
      </c>
      <c r="U58" s="32" t="s">
        <v>15</v>
      </c>
      <c r="V58" s="32" t="s">
        <v>14</v>
      </c>
      <c r="W58" s="32" t="s">
        <v>81</v>
      </c>
      <c r="X58" s="31" t="s">
        <v>0</v>
      </c>
      <c r="AP58" s="8"/>
      <c r="AQ58" s="8"/>
      <c r="AR58" s="8"/>
      <c r="AU58" s="8"/>
      <c r="AV58" s="8"/>
    </row>
    <row r="59" spans="1:84" ht="11.25" customHeight="1">
      <c r="A59" s="30" t="s">
        <v>13</v>
      </c>
      <c r="B59" s="30" t="s">
        <v>100</v>
      </c>
      <c r="C59" s="80" t="s">
        <v>100</v>
      </c>
      <c r="D59" s="29" t="s">
        <v>92</v>
      </c>
      <c r="E59" s="288" t="s">
        <v>12</v>
      </c>
      <c r="F59" s="289"/>
      <c r="G59" s="290"/>
      <c r="H59" s="28" t="s">
        <v>100</v>
      </c>
      <c r="I59" s="27"/>
      <c r="J59" s="27"/>
      <c r="K59" s="26" t="s">
        <v>10</v>
      </c>
      <c r="L59" s="25"/>
      <c r="M59" s="24"/>
      <c r="N59" s="26" t="s">
        <v>92</v>
      </c>
      <c r="O59" s="25" t="s">
        <v>123</v>
      </c>
      <c r="P59" s="24" t="s">
        <v>123</v>
      </c>
      <c r="Q59" s="243" t="s">
        <v>10</v>
      </c>
      <c r="R59" s="244"/>
      <c r="S59" s="244"/>
      <c r="T59" s="244"/>
      <c r="U59" s="244"/>
      <c r="V59" s="244"/>
      <c r="W59" s="244"/>
      <c r="X59" s="245"/>
      <c r="AP59" s="8"/>
      <c r="AR59" s="8"/>
    </row>
    <row r="60" spans="1:84" ht="11.25" customHeight="1">
      <c r="A60" s="12" t="s">
        <v>9</v>
      </c>
      <c r="B60" s="210" t="s">
        <v>198</v>
      </c>
      <c r="C60" s="209" t="s">
        <v>198</v>
      </c>
      <c r="D60" s="18"/>
      <c r="E60" s="304" t="s">
        <v>198</v>
      </c>
      <c r="F60" s="305"/>
      <c r="G60" s="306"/>
      <c r="H60" s="18"/>
      <c r="K60" s="140"/>
      <c r="L60" s="141"/>
      <c r="M60" s="142"/>
      <c r="N60" s="22"/>
      <c r="P60" s="23"/>
      <c r="Q60" s="258" t="s">
        <v>198</v>
      </c>
      <c r="R60" s="259"/>
      <c r="S60" s="259"/>
      <c r="T60" s="259"/>
      <c r="U60" s="259"/>
      <c r="V60" s="259"/>
      <c r="W60" s="259"/>
      <c r="X60" s="260"/>
      <c r="AP60" s="8"/>
      <c r="AR60" s="8"/>
    </row>
    <row r="61" spans="1:84" ht="15" customHeight="1">
      <c r="A61" s="58" t="s">
        <v>7</v>
      </c>
      <c r="B61" s="185">
        <v>171.93388602965442</v>
      </c>
      <c r="C61" s="185">
        <v>79.864534241204069</v>
      </c>
      <c r="D61" s="186">
        <v>0.5</v>
      </c>
      <c r="E61" s="187">
        <v>165.05653058846823</v>
      </c>
      <c r="F61" s="188">
        <v>126.7215541526903</v>
      </c>
      <c r="G61" s="189">
        <v>38.334976435777946</v>
      </c>
      <c r="H61" s="111">
        <v>0.28986276174306735</v>
      </c>
      <c r="I61" s="6"/>
      <c r="J61" s="6"/>
      <c r="K61" s="114">
        <v>2.7676744315220013E-2</v>
      </c>
      <c r="L61" s="115">
        <v>0.28666207820331929</v>
      </c>
      <c r="M61" s="116">
        <v>0.6856577872585623</v>
      </c>
      <c r="N61" s="122">
        <v>0</v>
      </c>
      <c r="O61" s="123">
        <v>1</v>
      </c>
      <c r="P61" s="124">
        <v>0</v>
      </c>
      <c r="Q61" s="161">
        <f>K61*G61*$G$79/$C$79</f>
        <v>0.82223953015417783</v>
      </c>
      <c r="R61" s="162">
        <f>K61*G61*(1-$G$79/$C$79)</f>
        <v>0.23874781098883269</v>
      </c>
      <c r="S61" s="163">
        <f>O61*L61*G61</f>
        <v>10.989184012955381</v>
      </c>
      <c r="T61" s="163">
        <f>N61*L61*G61</f>
        <v>0</v>
      </c>
      <c r="U61" s="163">
        <f>M61*G61</f>
        <v>26.284675117564635</v>
      </c>
      <c r="V61" s="163">
        <f>F61</f>
        <v>126.7215541526903</v>
      </c>
      <c r="W61" s="163">
        <f>P61*L61*G61</f>
        <v>0</v>
      </c>
      <c r="X61" s="164">
        <f>SUM(Q61:W61)</f>
        <v>165.05640062435333</v>
      </c>
      <c r="AM61" s="21"/>
      <c r="AN61" s="6"/>
      <c r="AP61" s="5"/>
      <c r="AQ61" s="5"/>
      <c r="AU61" s="5"/>
      <c r="AV61" s="7"/>
    </row>
    <row r="62" spans="1:84" ht="9.75" customHeight="1">
      <c r="A62" s="22" t="s">
        <v>6</v>
      </c>
      <c r="B62" s="271" t="s">
        <v>5</v>
      </c>
      <c r="C62" s="272"/>
      <c r="D62" s="272"/>
      <c r="E62" s="272"/>
      <c r="F62" s="273"/>
      <c r="G62" s="190">
        <f>N52</f>
        <v>85.510045041598801</v>
      </c>
      <c r="H62" s="112">
        <v>0.36836178283546706</v>
      </c>
      <c r="I62" s="6"/>
      <c r="J62" s="6"/>
      <c r="K62" s="114">
        <v>3.5172006289213027E-2</v>
      </c>
      <c r="L62" s="115">
        <v>0.39344367914290296</v>
      </c>
      <c r="M62" s="116">
        <v>0.57138000622367469</v>
      </c>
      <c r="N62" s="125">
        <v>0.01</v>
      </c>
      <c r="O62" s="126">
        <v>0.31069433461889939</v>
      </c>
      <c r="P62" s="127">
        <v>0.66930566538110059</v>
      </c>
      <c r="Q62" s="161">
        <f>K62*G62*$G$79/$C$79</f>
        <v>2.3307861418286184</v>
      </c>
      <c r="R62" s="162">
        <f>K62*G62*(1-$G$79/$C$79)</f>
        <v>0.67677370016538385</v>
      </c>
      <c r="S62" s="163">
        <f>O62*L62*G62</f>
        <v>10.452809652801092</v>
      </c>
      <c r="T62" s="163">
        <f>N62*L62*G62</f>
        <v>0.33643386724841978</v>
      </c>
      <c r="U62" s="163">
        <f>M62*G62</f>
        <v>48.858730068055422</v>
      </c>
      <c r="V62" s="163">
        <f>F62</f>
        <v>0</v>
      </c>
      <c r="W62" s="163">
        <f>P62*L62*G62</f>
        <v>22.517709337544044</v>
      </c>
      <c r="X62" s="164">
        <f>SUM(Q62:W62)</f>
        <v>85.173242767642975</v>
      </c>
      <c r="AM62" s="21"/>
      <c r="AN62" s="6"/>
      <c r="AP62" s="5"/>
      <c r="AQ62" s="5"/>
      <c r="AU62" s="5"/>
      <c r="AV62" s="7"/>
    </row>
    <row r="63" spans="1:84">
      <c r="A63" s="20" t="s">
        <v>2</v>
      </c>
      <c r="B63" s="274"/>
      <c r="C63" s="275"/>
      <c r="D63" s="275"/>
      <c r="E63" s="275"/>
      <c r="F63" s="276"/>
      <c r="G63" s="191">
        <f>O54</f>
        <v>17.056930766626429</v>
      </c>
      <c r="H63" s="19">
        <v>1</v>
      </c>
      <c r="I63" s="6"/>
      <c r="J63" s="6"/>
      <c r="K63" s="114">
        <v>9.5482234933483859E-2</v>
      </c>
      <c r="L63" s="115">
        <v>0.33313345049863224</v>
      </c>
      <c r="M63" s="119">
        <v>0.57137261860915511</v>
      </c>
      <c r="N63" s="125">
        <v>0.01</v>
      </c>
      <c r="O63" s="126">
        <v>0.31069433461889939</v>
      </c>
      <c r="P63" s="127">
        <v>0.66930566538110059</v>
      </c>
      <c r="Q63" s="161">
        <f>K63*G63*$G$79/$C$79</f>
        <v>1.2621518624317623</v>
      </c>
      <c r="R63" s="162">
        <f>K63*G63*(1-$G$79/$C$79)</f>
        <v>0.36648200827143168</v>
      </c>
      <c r="S63" s="163">
        <f>O63*L63*G63</f>
        <v>1.7654379742913773</v>
      </c>
      <c r="T63" s="163">
        <f>N63*L63*G63</f>
        <v>5.6822342012025427E-2</v>
      </c>
      <c r="U63" s="163">
        <f>M63*G63</f>
        <v>9.7458631975624073</v>
      </c>
      <c r="V63" s="163">
        <f>F63</f>
        <v>0</v>
      </c>
      <c r="W63" s="163">
        <f>P63*L63*G63</f>
        <v>3.8031515428871145</v>
      </c>
      <c r="X63" s="164">
        <f>SUM(Q63:W63)</f>
        <v>16.999908927456119</v>
      </c>
      <c r="AO63" s="7"/>
    </row>
    <row r="64" spans="1:84">
      <c r="A64" s="18" t="s">
        <v>4</v>
      </c>
      <c r="B64" s="277"/>
      <c r="C64" s="278"/>
      <c r="D64" s="278"/>
      <c r="E64" s="278"/>
      <c r="F64" s="279"/>
      <c r="G64" s="192">
        <f>N54-N52</f>
        <v>224.22793834457354</v>
      </c>
      <c r="H64" s="113">
        <v>0.28986276174306735</v>
      </c>
      <c r="I64" s="6"/>
      <c r="J64" s="6"/>
      <c r="K64" s="114">
        <v>3.5172006289213027E-2</v>
      </c>
      <c r="L64" s="115">
        <v>0.39344367914290296</v>
      </c>
      <c r="M64" s="116">
        <v>0.57138000622367469</v>
      </c>
      <c r="N64" s="128">
        <v>0.01</v>
      </c>
      <c r="O64" s="129">
        <v>0.31069433461889939</v>
      </c>
      <c r="P64" s="130">
        <v>0.66930566538110059</v>
      </c>
      <c r="Q64" s="161">
        <f>K64*G64*$G$79/$C$79</f>
        <v>6.1118827741242212</v>
      </c>
      <c r="R64" s="162">
        <f>K64*G64*(1-$G$79/$C$79)</f>
        <v>1.7746636835483913</v>
      </c>
      <c r="S64" s="163">
        <f>O64*L64*G64</f>
        <v>27.40978509853003</v>
      </c>
      <c r="T64" s="163">
        <f>N64*L64*G64</f>
        <v>0.88221065028917023</v>
      </c>
      <c r="U64" s="163">
        <f>M64*G64</f>
        <v>128.11936080684418</v>
      </c>
      <c r="V64" s="163">
        <f>F64</f>
        <v>0</v>
      </c>
      <c r="W64" s="163">
        <f>P64*L64*G64</f>
        <v>59.046858629808646</v>
      </c>
      <c r="X64" s="164">
        <f>SUM(Q64:W64)</f>
        <v>223.34476164314464</v>
      </c>
      <c r="AO64" s="7"/>
    </row>
    <row r="65" spans="1:58" ht="15" customHeight="1">
      <c r="A65" s="10" t="s">
        <v>0</v>
      </c>
      <c r="B65" s="165"/>
      <c r="C65" s="193"/>
      <c r="D65" s="194"/>
      <c r="E65" s="195"/>
      <c r="F65" s="196"/>
      <c r="G65" s="197">
        <f>SUM(G61:G64)</f>
        <v>365.1298905885767</v>
      </c>
      <c r="H65" s="17"/>
      <c r="I65" s="6"/>
      <c r="J65" s="6"/>
      <c r="K65" s="10"/>
      <c r="L65" s="16"/>
      <c r="M65" s="15"/>
      <c r="N65" s="12"/>
      <c r="O65" s="9"/>
      <c r="P65" s="14"/>
      <c r="Q65" s="165">
        <f t="shared" ref="Q65:W65" si="25">SUM(Q61:Q64)</f>
        <v>10.527060308538779</v>
      </c>
      <c r="R65" s="166">
        <f>SUM(R61:R64)</f>
        <v>3.0566672029740394</v>
      </c>
      <c r="S65" s="167">
        <f t="shared" si="25"/>
        <v>50.617216738577881</v>
      </c>
      <c r="T65" s="167">
        <f t="shared" si="25"/>
        <v>1.2754668595496155</v>
      </c>
      <c r="U65" s="167">
        <f t="shared" si="25"/>
        <v>213.00862919002665</v>
      </c>
      <c r="V65" s="167">
        <f t="shared" si="25"/>
        <v>126.7215541526903</v>
      </c>
      <c r="W65" s="167">
        <f t="shared" si="25"/>
        <v>85.367719510239809</v>
      </c>
      <c r="X65" s="168">
        <f>SUM(X61:X64)</f>
        <v>490.57431396259705</v>
      </c>
      <c r="AO65" s="7"/>
    </row>
    <row r="66" spans="1:58">
      <c r="B66" s="7"/>
      <c r="AP66" s="7"/>
      <c r="AQ66" s="7"/>
    </row>
    <row r="69" spans="1:58" ht="9" customHeight="1">
      <c r="A69" s="72" t="s">
        <v>165</v>
      </c>
      <c r="B69" s="73"/>
      <c r="C69" s="73"/>
      <c r="D69" s="16"/>
      <c r="E69" s="16"/>
      <c r="F69" s="16"/>
      <c r="G69" s="15"/>
      <c r="K69" s="269" t="s">
        <v>156</v>
      </c>
      <c r="L69" s="284" t="s">
        <v>204</v>
      </c>
      <c r="M69" s="285"/>
      <c r="O69" s="8"/>
      <c r="AW69" s="8"/>
      <c r="AX69" s="8"/>
      <c r="AY69" s="8"/>
      <c r="BC69" s="8"/>
      <c r="BD69" s="8"/>
      <c r="BE69" s="8"/>
      <c r="BF69" s="8"/>
    </row>
    <row r="70" spans="1:58" ht="36">
      <c r="A70" s="50"/>
      <c r="B70" s="37" t="s">
        <v>35</v>
      </c>
      <c r="C70" s="37" t="s">
        <v>34</v>
      </c>
      <c r="D70" s="37" t="s">
        <v>78</v>
      </c>
      <c r="E70" s="37" t="s">
        <v>79</v>
      </c>
      <c r="F70" s="13" t="s">
        <v>194</v>
      </c>
      <c r="G70" s="13" t="s">
        <v>18</v>
      </c>
      <c r="K70" s="270"/>
      <c r="L70" s="286"/>
      <c r="M70" s="287"/>
    </row>
    <row r="71" spans="1:58">
      <c r="A71" s="30" t="s">
        <v>13</v>
      </c>
      <c r="B71" s="49" t="s">
        <v>121</v>
      </c>
      <c r="C71" s="49" t="s">
        <v>10</v>
      </c>
      <c r="D71" s="92" t="s">
        <v>96</v>
      </c>
      <c r="E71" s="92" t="s">
        <v>96</v>
      </c>
      <c r="F71" s="49" t="s">
        <v>121</v>
      </c>
      <c r="G71" s="49"/>
      <c r="K71" s="29" t="s">
        <v>157</v>
      </c>
      <c r="L71" s="294" t="s">
        <v>159</v>
      </c>
      <c r="M71" s="295"/>
    </row>
    <row r="72" spans="1:58">
      <c r="A72" s="12" t="s">
        <v>9</v>
      </c>
      <c r="B72" s="208" t="s">
        <v>198</v>
      </c>
      <c r="C72" s="208" t="s">
        <v>198</v>
      </c>
      <c r="D72" s="48"/>
      <c r="E72" s="48"/>
      <c r="F72" s="208" t="s">
        <v>198</v>
      </c>
      <c r="G72" s="208" t="s">
        <v>198</v>
      </c>
      <c r="K72" s="96" t="s">
        <v>158</v>
      </c>
      <c r="L72" s="294" t="s">
        <v>198</v>
      </c>
      <c r="M72" s="295"/>
      <c r="O72" s="7"/>
      <c r="S72" s="27"/>
      <c r="AW72" s="7"/>
      <c r="AX72" s="7"/>
      <c r="AY72" s="7"/>
      <c r="BC72" s="7"/>
      <c r="BD72" s="7"/>
      <c r="BE72" s="7"/>
      <c r="BF72" s="7"/>
    </row>
    <row r="73" spans="1:58">
      <c r="A73" s="22" t="s">
        <v>82</v>
      </c>
      <c r="B73" s="175">
        <v>0.36957000000000001</v>
      </c>
      <c r="C73" s="55">
        <v>6.906642080080036E-2</v>
      </c>
      <c r="D73" s="118">
        <v>0.10400000000000001</v>
      </c>
      <c r="E73" s="119">
        <v>0.11</v>
      </c>
      <c r="F73" s="156">
        <v>5.0234201670198173E-4</v>
      </c>
      <c r="G73" s="156">
        <f>(C73-F73)*(1-E73-D73)</f>
        <v>5.3891365924301333E-2</v>
      </c>
      <c r="K73" s="94">
        <v>5.3395664877640838</v>
      </c>
      <c r="L73" s="302">
        <v>0.29169647094858986</v>
      </c>
      <c r="M73" s="303"/>
      <c r="O73" s="7"/>
      <c r="S73" s="27"/>
      <c r="AW73" s="7"/>
      <c r="AX73" s="7"/>
      <c r="AY73" s="7"/>
      <c r="BC73" s="7"/>
      <c r="BD73" s="7"/>
      <c r="BE73" s="7"/>
      <c r="BF73" s="7"/>
    </row>
    <row r="74" spans="1:58">
      <c r="A74" s="22" t="s">
        <v>83</v>
      </c>
      <c r="B74" s="175">
        <v>4.7754469999999998</v>
      </c>
      <c r="C74" s="55">
        <v>0.89245077255707905</v>
      </c>
      <c r="D74" s="118">
        <v>0.10400000000000001</v>
      </c>
      <c r="E74" s="119">
        <v>0.11</v>
      </c>
      <c r="F74" s="156">
        <v>7.6690881216502554E-2</v>
      </c>
      <c r="G74" s="156">
        <f t="shared" ref="G74:G78" si="26">(C74-F74)*(1-E74-D74)</f>
        <v>0.64118727459369318</v>
      </c>
      <c r="K74" s="95">
        <v>5.3395664877640838</v>
      </c>
      <c r="L74" s="296">
        <v>3.4355895283508642</v>
      </c>
      <c r="M74" s="297"/>
      <c r="O74" s="7"/>
      <c r="S74" s="27"/>
      <c r="AW74" s="7"/>
      <c r="AX74" s="7"/>
      <c r="AY74" s="7"/>
      <c r="BC74" s="7"/>
      <c r="BD74" s="7"/>
      <c r="BE74" s="7"/>
      <c r="BF74" s="7"/>
    </row>
    <row r="75" spans="1:58">
      <c r="A75" s="22" t="s">
        <v>84</v>
      </c>
      <c r="B75" s="175">
        <v>4.8252009999999999</v>
      </c>
      <c r="C75" s="55">
        <v>1.0591971897356804</v>
      </c>
      <c r="D75" s="118">
        <v>0.10400000000000001</v>
      </c>
      <c r="E75" s="119">
        <v>0.11</v>
      </c>
      <c r="F75" s="156">
        <v>1.475131318886772E-2</v>
      </c>
      <c r="G75" s="156">
        <f t="shared" si="26"/>
        <v>0.82093445896579487</v>
      </c>
      <c r="K75" s="95">
        <v>5.3395664877640838</v>
      </c>
      <c r="L75" s="296">
        <v>4.4399431811996442</v>
      </c>
      <c r="M75" s="297"/>
      <c r="O75" s="7"/>
      <c r="AW75" s="7"/>
      <c r="AX75" s="7"/>
      <c r="AY75" s="7"/>
      <c r="BC75" s="7"/>
      <c r="BD75" s="7"/>
      <c r="BE75" s="7"/>
      <c r="BF75" s="7"/>
    </row>
    <row r="76" spans="1:58">
      <c r="A76" s="22" t="s">
        <v>85</v>
      </c>
      <c r="B76" s="175">
        <v>135.137</v>
      </c>
      <c r="C76" s="55">
        <v>10.307213484706049</v>
      </c>
      <c r="D76" s="118">
        <v>0.115</v>
      </c>
      <c r="E76" s="119">
        <v>0.11</v>
      </c>
      <c r="F76" s="156">
        <v>-5.5688332917861155E-2</v>
      </c>
      <c r="G76" s="156">
        <f t="shared" si="26"/>
        <v>8.0312489086585295</v>
      </c>
      <c r="K76" s="95">
        <v>2.1888386255583336</v>
      </c>
      <c r="L76" s="296">
        <v>17.876284513676918</v>
      </c>
      <c r="M76" s="297"/>
      <c r="O76" s="7"/>
      <c r="S76" s="4"/>
      <c r="AW76" s="7"/>
      <c r="AX76" s="7"/>
      <c r="AY76" s="7"/>
      <c r="BC76" s="7"/>
      <c r="BD76" s="7"/>
      <c r="BE76" s="7"/>
      <c r="BF76" s="7"/>
    </row>
    <row r="77" spans="1:58">
      <c r="A77" s="22" t="s">
        <v>86</v>
      </c>
      <c r="B77" s="175">
        <v>5.121067</v>
      </c>
      <c r="C77" s="55">
        <v>0.95704134093972015</v>
      </c>
      <c r="D77" s="118">
        <v>0.10400000000000001</v>
      </c>
      <c r="E77" s="119">
        <v>0.11</v>
      </c>
      <c r="F77" s="156">
        <v>1.6744733890066058E-4</v>
      </c>
      <c r="G77" s="156">
        <f t="shared" si="26"/>
        <v>0.7521028803702442</v>
      </c>
      <c r="K77" s="95">
        <v>5.3395664877640838</v>
      </c>
      <c r="L77" s="296">
        <v>4.0734751301235379</v>
      </c>
      <c r="M77" s="297"/>
      <c r="S77" s="4"/>
      <c r="BC77" s="4"/>
    </row>
    <row r="78" spans="1:58">
      <c r="A78" s="12" t="s">
        <v>87</v>
      </c>
      <c r="B78" s="175">
        <v>1.907629</v>
      </c>
      <c r="C78" s="55">
        <v>0.35650379426308948</v>
      </c>
      <c r="D78" s="120">
        <v>0.10400000000000001</v>
      </c>
      <c r="E78" s="121">
        <v>0.11</v>
      </c>
      <c r="F78" s="156">
        <v>9.8793929951389754E-3</v>
      </c>
      <c r="G78" s="156">
        <f t="shared" si="26"/>
        <v>0.27244677939660911</v>
      </c>
      <c r="K78" s="17">
        <v>5.3395664877640838</v>
      </c>
      <c r="L78" s="298">
        <v>1.4710384248389685</v>
      </c>
      <c r="M78" s="299"/>
      <c r="S78" s="4"/>
    </row>
    <row r="79" spans="1:58">
      <c r="A79" s="10" t="s">
        <v>0</v>
      </c>
      <c r="B79" s="173">
        <f>SUM(B73:B78)</f>
        <v>152.13591400000001</v>
      </c>
      <c r="C79" s="173">
        <f>SUM(C73:C78)</f>
        <v>13.641473003002417</v>
      </c>
      <c r="D79" s="10"/>
      <c r="E79" s="15"/>
      <c r="F79" s="157">
        <f>SUM(F73:F78)</f>
        <v>4.6303043838250721E-2</v>
      </c>
      <c r="G79" s="157">
        <f>SUM(G73:G78)</f>
        <v>10.571811667909174</v>
      </c>
      <c r="K79" s="12"/>
      <c r="L79" s="298">
        <f>SUM(L73:L78)</f>
        <v>31.588027249138523</v>
      </c>
      <c r="M79" s="299"/>
    </row>
    <row r="81" spans="1:2" ht="11.25" customHeight="1">
      <c r="A81" s="2" t="s">
        <v>188</v>
      </c>
    </row>
    <row r="82" spans="1:2" ht="9.75" customHeight="1"/>
    <row r="83" spans="1:2">
      <c r="A83" s="1" t="s">
        <v>90</v>
      </c>
      <c r="B83" s="83" t="s">
        <v>139</v>
      </c>
    </row>
    <row r="84" spans="1:2">
      <c r="A84" s="1" t="s">
        <v>91</v>
      </c>
      <c r="B84" s="83" t="s">
        <v>135</v>
      </c>
    </row>
    <row r="85" spans="1:2">
      <c r="A85" s="1" t="s">
        <v>93</v>
      </c>
      <c r="B85" s="83" t="s">
        <v>134</v>
      </c>
    </row>
    <row r="86" spans="1:2">
      <c r="A86" s="1" t="s">
        <v>94</v>
      </c>
      <c r="B86" s="83" t="s">
        <v>137</v>
      </c>
    </row>
    <row r="87" spans="1:2">
      <c r="A87" s="1" t="s">
        <v>95</v>
      </c>
      <c r="B87" s="84" t="s">
        <v>99</v>
      </c>
    </row>
    <row r="88" spans="1:2">
      <c r="A88" s="1" t="s">
        <v>96</v>
      </c>
      <c r="B88" s="84" t="s">
        <v>138</v>
      </c>
    </row>
    <row r="89" spans="1:2">
      <c r="A89" s="1" t="s">
        <v>98</v>
      </c>
      <c r="B89" s="84" t="s">
        <v>97</v>
      </c>
    </row>
    <row r="90" spans="1:2">
      <c r="A90" s="1" t="s">
        <v>100</v>
      </c>
      <c r="B90" s="84" t="s">
        <v>170</v>
      </c>
    </row>
    <row r="91" spans="1:2">
      <c r="A91" s="1" t="s">
        <v>101</v>
      </c>
      <c r="B91" s="84" t="s">
        <v>136</v>
      </c>
    </row>
    <row r="92" spans="1:2">
      <c r="A92" s="1" t="s">
        <v>104</v>
      </c>
      <c r="B92" s="84" t="s">
        <v>126</v>
      </c>
    </row>
    <row r="93" spans="1:2">
      <c r="A93" s="1" t="s">
        <v>121</v>
      </c>
      <c r="B93" s="84" t="s">
        <v>105</v>
      </c>
    </row>
    <row r="94" spans="1:2">
      <c r="A94" s="1" t="s">
        <v>123</v>
      </c>
      <c r="B94" s="84" t="s">
        <v>120</v>
      </c>
    </row>
    <row r="95" spans="1:2">
      <c r="A95" s="1" t="s">
        <v>157</v>
      </c>
      <c r="B95" s="84" t="s">
        <v>160</v>
      </c>
    </row>
    <row r="96" spans="1:2">
      <c r="A96" s="1" t="s">
        <v>159</v>
      </c>
      <c r="B96" s="1" t="s">
        <v>161</v>
      </c>
    </row>
  </sheetData>
  <mergeCells count="48">
    <mergeCell ref="L75:M75"/>
    <mergeCell ref="L76:M76"/>
    <mergeCell ref="L77:M77"/>
    <mergeCell ref="L78:M78"/>
    <mergeCell ref="L79:M79"/>
    <mergeCell ref="L69:M70"/>
    <mergeCell ref="L71:M71"/>
    <mergeCell ref="L72:M72"/>
    <mergeCell ref="L73:M73"/>
    <mergeCell ref="L74:M74"/>
    <mergeCell ref="E59:G59"/>
    <mergeCell ref="E57:G57"/>
    <mergeCell ref="V46:W46"/>
    <mergeCell ref="V47:W47"/>
    <mergeCell ref="V48:W48"/>
    <mergeCell ref="V49:W49"/>
    <mergeCell ref="B29:D29"/>
    <mergeCell ref="V30:W30"/>
    <mergeCell ref="V33:W33"/>
    <mergeCell ref="V34:W34"/>
    <mergeCell ref="K69:K70"/>
    <mergeCell ref="B62:F64"/>
    <mergeCell ref="F32:J32"/>
    <mergeCell ref="F31:J31"/>
    <mergeCell ref="N57:P57"/>
    <mergeCell ref="E60:G60"/>
    <mergeCell ref="V40:W40"/>
    <mergeCell ref="V41:W41"/>
    <mergeCell ref="V42:W42"/>
    <mergeCell ref="V43:W43"/>
    <mergeCell ref="V44:W44"/>
    <mergeCell ref="V53:W53"/>
    <mergeCell ref="X29:X30"/>
    <mergeCell ref="Q60:X60"/>
    <mergeCell ref="V35:W35"/>
    <mergeCell ref="V36:W36"/>
    <mergeCell ref="V37:W37"/>
    <mergeCell ref="V38:W38"/>
    <mergeCell ref="V39:W39"/>
    <mergeCell ref="Q59:X59"/>
    <mergeCell ref="Q57:X57"/>
    <mergeCell ref="V50:W50"/>
    <mergeCell ref="V51:W51"/>
    <mergeCell ref="V52:W52"/>
    <mergeCell ref="V54:W54"/>
    <mergeCell ref="M31:W31"/>
    <mergeCell ref="M32:W32"/>
    <mergeCell ref="V45:W45"/>
  </mergeCells>
  <pageMargins left="0.32291666666666669" right="0.17708333333333334" top="0.47916666666666669" bottom="0.59027777777777779" header="0.3" footer="0.3"/>
  <pageSetup paperSize="9" orientation="landscape" r:id="rId1"/>
  <headerFooter differentOddEven="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5</vt:i4>
      </vt:variant>
    </vt:vector>
  </HeadingPairs>
  <TitlesOfParts>
    <vt:vector size="20" baseType="lpstr">
      <vt:lpstr>Cover</vt:lpstr>
      <vt:lpstr>CAsia</vt:lpstr>
      <vt:lpstr>EAsia</vt:lpstr>
      <vt:lpstr>EEurope</vt:lpstr>
      <vt:lpstr>CCSAmerica</vt:lpstr>
      <vt:lpstr>NAfrica</vt:lpstr>
      <vt:lpstr>NAmerica</vt:lpstr>
      <vt:lpstr>Oceania</vt:lpstr>
      <vt:lpstr>SAsia</vt:lpstr>
      <vt:lpstr>SEAsia</vt:lpstr>
      <vt:lpstr>WEurope</vt:lpstr>
      <vt:lpstr>WAsia</vt:lpstr>
      <vt:lpstr>WMESAfrica</vt:lpstr>
      <vt:lpstr>Global</vt:lpstr>
      <vt:lpstr>References</vt:lpstr>
      <vt:lpstr>CCSAmerica!Print_Area</vt:lpstr>
      <vt:lpstr>Cover!Print_Area</vt:lpstr>
      <vt:lpstr>EEurope!Print_Area</vt:lpstr>
      <vt:lpstr>Global!Print_Area</vt:lpstr>
      <vt:lpstr>References!Print_Area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Bojana Bajzelj</dc:creator>
  <cp:lastModifiedBy>Bojana Bajzelj</cp:lastModifiedBy>
  <cp:lastPrinted>2014-06-13T13:57:08Z</cp:lastPrinted>
  <dcterms:created xsi:type="dcterms:W3CDTF">2013-04-26T14:07:34Z</dcterms:created>
  <dcterms:modified xsi:type="dcterms:W3CDTF">2014-07-24T16:52:02Z</dcterms:modified>
</cp:coreProperties>
</file>