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45" windowWidth="36195" windowHeight="16380"/>
  </bookViews>
  <sheets>
    <sheet name="SupplData1" sheetId="1" r:id="rId1"/>
  </sheets>
  <externalReferences>
    <externalReference r:id="rId2"/>
  </externalReferences>
  <definedNames>
    <definedName name="Sex">[1]SupplTable1!#REF!</definedName>
  </definedNames>
  <calcPr calcId="145621"/>
</workbook>
</file>

<file path=xl/calcChain.xml><?xml version="1.0" encoding="utf-8"?>
<calcChain xmlns="http://schemas.openxmlformats.org/spreadsheetml/2006/main">
  <c r="I13" i="1" l="1"/>
  <c r="Q13" i="1"/>
  <c r="Y13" i="1"/>
  <c r="I14" i="1"/>
  <c r="Q14" i="1"/>
  <c r="Y14" i="1"/>
  <c r="I16" i="1"/>
  <c r="Q16" i="1"/>
  <c r="T16" i="1"/>
  <c r="Y16" i="1"/>
  <c r="I17" i="1"/>
  <c r="Q17" i="1"/>
  <c r="Y17" i="1"/>
  <c r="T19" i="1"/>
  <c r="T24" i="1"/>
  <c r="T38" i="1"/>
  <c r="I46" i="1"/>
  <c r="Q46" i="1"/>
  <c r="T46" i="1"/>
  <c r="Y46" i="1"/>
  <c r="I47" i="1"/>
  <c r="Q47" i="1"/>
  <c r="Y47" i="1"/>
  <c r="I49" i="1"/>
  <c r="Q49" i="1"/>
  <c r="Y49" i="1"/>
  <c r="I50" i="1"/>
  <c r="Q50" i="1"/>
  <c r="Y50" i="1"/>
  <c r="I52" i="1"/>
  <c r="Q52" i="1"/>
  <c r="Y52" i="1"/>
  <c r="I53" i="1"/>
  <c r="Q53" i="1"/>
  <c r="T53" i="1"/>
  <c r="Y53" i="1"/>
  <c r="I55" i="1"/>
  <c r="Q55" i="1"/>
  <c r="Y55" i="1"/>
  <c r="I56" i="1"/>
  <c r="Q56" i="1"/>
  <c r="T56" i="1"/>
  <c r="Y56" i="1"/>
  <c r="I58" i="1"/>
  <c r="Q58" i="1"/>
  <c r="Y58" i="1"/>
  <c r="I59" i="1"/>
  <c r="Q59" i="1"/>
  <c r="T59" i="1"/>
  <c r="Y59" i="1"/>
  <c r="T64" i="1"/>
  <c r="T65" i="1"/>
  <c r="T67" i="1"/>
  <c r="T68" i="1"/>
  <c r="T70" i="1"/>
  <c r="T71" i="1"/>
</calcChain>
</file>

<file path=xl/sharedStrings.xml><?xml version="1.0" encoding="utf-8"?>
<sst xmlns="http://schemas.openxmlformats.org/spreadsheetml/2006/main" count="313" uniqueCount="151">
  <si>
    <r>
      <rPr>
        <i/>
        <sz val="10"/>
        <color theme="1"/>
        <rFont val="Calibri"/>
        <family val="2"/>
        <scheme val="minor"/>
      </rPr>
      <t xml:space="preserve">LEGEND: </t>
    </r>
    <r>
      <rPr>
        <sz val="10"/>
        <color theme="1"/>
        <rFont val="Calibri"/>
        <family val="2"/>
        <scheme val="minor"/>
      </rPr>
      <t>Chr: chromosome;  SNP: single nucleotide polymorphism; bp: base pair position based on build 36 (hg18); N: sample size; EAF: effect allele frequency; β: beta/effect size; SE: standard error of β; I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: measure of heterogeneity; imp.qual.: imputation quality.
*median [range] over all cohorts passing the quality control criteria for the particular SNP.
†p-value, allele, EAF, N from p-value weighted meta-analysis of all cohorts using METAL and β, SE, I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from inverse-variance meta-analysis of only HF cohorts using GWAMA.</t>
    </r>
  </si>
  <si>
    <t>0.49 [0.24-1.00]</t>
  </si>
  <si>
    <t>0.46 [0.31-0.61]</t>
  </si>
  <si>
    <t>pvRSA/HF†</t>
  </si>
  <si>
    <t>0.65 [0.38-1.00]</t>
  </si>
  <si>
    <t>0.45 [0.37-0.52]</t>
  </si>
  <si>
    <t>RMSSD</t>
  </si>
  <si>
    <t>0.47 [0.37-0.61]</t>
  </si>
  <si>
    <t>C</t>
  </si>
  <si>
    <t>T</t>
  </si>
  <si>
    <t>SDNN</t>
  </si>
  <si>
    <t>rs677652</t>
  </si>
  <si>
    <t>0.99 [0.88-1.00]</t>
  </si>
  <si>
    <t>0.92 [0.74-1.00]</t>
  </si>
  <si>
    <t>1.00 [0.89-1.00]</t>
  </si>
  <si>
    <t>0.95 [0.74-1.00]</t>
  </si>
  <si>
    <t>0.93 [0.74-1.00]</t>
  </si>
  <si>
    <t>G</t>
  </si>
  <si>
    <t>rs3858083</t>
  </si>
  <si>
    <t>1.00 [0.42-1.00]</t>
  </si>
  <si>
    <t>0.99 [0.42-1.00]</t>
  </si>
  <si>
    <t>rs8093402</t>
  </si>
  <si>
    <t>0.99 [0.92-1.00]</t>
  </si>
  <si>
    <t>0.98 [0.68-1.10]</t>
  </si>
  <si>
    <t>0.98 [0.70-1.10]</t>
  </si>
  <si>
    <t>0.99 [0.97-1.00]</t>
  </si>
  <si>
    <t>0.97 [0.70-1.03]</t>
  </si>
  <si>
    <t>A</t>
  </si>
  <si>
    <t>rs1343558</t>
  </si>
  <si>
    <t>1.00 [0.52-1.00]</t>
  </si>
  <si>
    <t>0.83 [0.67-1.00]</t>
  </si>
  <si>
    <t>0.82 [0.67-1.00]</t>
  </si>
  <si>
    <t>rs4786125</t>
  </si>
  <si>
    <t>0.97 [0.90-1.00]</t>
  </si>
  <si>
    <t>0.96 [0.80-1.00]</t>
  </si>
  <si>
    <t>0.96 [0.80-0.99]</t>
  </si>
  <si>
    <t>rs13004438</t>
  </si>
  <si>
    <t>1.00 [0.97-1.01]</t>
  </si>
  <si>
    <t>0.99 [0.35-1.01]</t>
  </si>
  <si>
    <t>0.99 [0.35-1.03]</t>
  </si>
  <si>
    <t>1.00 [0.68-1.00]</t>
  </si>
  <si>
    <t>rs6123471</t>
  </si>
  <si>
    <t>0.99 [0.95-1.00]</t>
  </si>
  <si>
    <t>1.00 [0.89-1.01]</t>
  </si>
  <si>
    <t>1.00 [0.88-1.02]</t>
  </si>
  <si>
    <t>1.00 [0.98-1.01]</t>
  </si>
  <si>
    <t>rs1812835</t>
  </si>
  <si>
    <t>15b</t>
  </si>
  <si>
    <t>0.98 [0.89-1.00]</t>
  </si>
  <si>
    <t>0.89 [0.73-1.00]</t>
  </si>
  <si>
    <t>0.97 [0.78-1.00]</t>
  </si>
  <si>
    <t>0.88 [0.73-1.00]</t>
  </si>
  <si>
    <t>rs2680344</t>
  </si>
  <si>
    <t>15a</t>
  </si>
  <si>
    <t>0.95 [0.54-1.00]</t>
  </si>
  <si>
    <t>0.95 [0.72-1.00]</t>
  </si>
  <si>
    <t>0.92 [0.54-1.00]</t>
  </si>
  <si>
    <t>0.95 [0.73-0.99]</t>
  </si>
  <si>
    <t>rs36423</t>
  </si>
  <si>
    <t>14a</t>
  </si>
  <si>
    <t>1.00 [0.66-1.05]</t>
  </si>
  <si>
    <t>1.00 [0.94-1.00]</t>
  </si>
  <si>
    <t>1.00 [0.66-1.00]</t>
  </si>
  <si>
    <t>1.00 [0.94-1.03]</t>
  </si>
  <si>
    <t>rs2529471</t>
  </si>
  <si>
    <t>14c</t>
  </si>
  <si>
    <t>0.94 [0.75-1.00]</t>
  </si>
  <si>
    <t>0.82 [0.67-1.01]</t>
  </si>
  <si>
    <t>0.82 [0.71-1.01]</t>
  </si>
  <si>
    <t>0.83 [0.71-1.01]</t>
  </si>
  <si>
    <t>0.96 [0.79-1.00]</t>
  </si>
  <si>
    <t>0.80 [0.67-0.98]</t>
  </si>
  <si>
    <t>rs2052015</t>
  </si>
  <si>
    <t>0.99 [0.57-1.00]</t>
  </si>
  <si>
    <t>0.93 [0.65-1.00]</t>
  </si>
  <si>
    <t>0.92 [0.65-1.00]</t>
  </si>
  <si>
    <t>0.94 [0.65-1.00]</t>
  </si>
  <si>
    <t>0.95 [0.65-1.00]</t>
  </si>
  <si>
    <t>rs4899412</t>
  </si>
  <si>
    <t>14b</t>
  </si>
  <si>
    <t>0.95 [0.91-1.00]</t>
  </si>
  <si>
    <t>1.00 [0.86-1.00]</t>
  </si>
  <si>
    <t>1.00 [0.85-1.00]</t>
  </si>
  <si>
    <t>0.99 [0.93-1.00]</t>
  </si>
  <si>
    <t>0.99 [0.85-1.00]</t>
  </si>
  <si>
    <t>rs180238</t>
  </si>
  <si>
    <t>0.91 [0.79-1.00]</t>
  </si>
  <si>
    <t>0.88 [0.69-1.00]</t>
  </si>
  <si>
    <t>0.97 [0.79-1.00]</t>
  </si>
  <si>
    <t>0.88 [0.68-1.00]</t>
  </si>
  <si>
    <t>rs4262</t>
  </si>
  <si>
    <t>0.96 [0.93-1.03]</t>
  </si>
  <si>
    <t>0.95 [0.86-1.03]</t>
  </si>
  <si>
    <t>0.98 [0.93-1.00]</t>
  </si>
  <si>
    <t>0.94 [0.87-0.98]</t>
  </si>
  <si>
    <t>0.94 [0.87-1.03]</t>
  </si>
  <si>
    <t>rs1384598</t>
  </si>
  <si>
    <t>0.99 [0.91-1.00]</t>
  </si>
  <si>
    <t>0.99 [0.94-1.00]</t>
  </si>
  <si>
    <t>0.96 [0.94-1.04]</t>
  </si>
  <si>
    <t>0.99 [0.90-1.00]</t>
  </si>
  <si>
    <t>rs1351682</t>
  </si>
  <si>
    <t>0.99 [0.89-1.00]</t>
  </si>
  <si>
    <t>0.94 [0.87-1.00]</t>
  </si>
  <si>
    <t>0.95 [0.87-1.00]</t>
  </si>
  <si>
    <t>0.98 [0.97-1.00]</t>
  </si>
  <si>
    <t>0.93 [0.86-0.99]</t>
  </si>
  <si>
    <t>rs7980799</t>
  </si>
  <si>
    <t>1.00 [0.91-1.00]</t>
  </si>
  <si>
    <t>0.99 [0.62-1.00]</t>
  </si>
  <si>
    <t>1.00 [0.81-1.00]</t>
  </si>
  <si>
    <t>1.00 [0.62-1.00]</t>
  </si>
  <si>
    <t>rs236349</t>
  </si>
  <si>
    <t>0.99 [0.64-1.12]</t>
  </si>
  <si>
    <t>1.00 [0.81-1.02]</t>
  </si>
  <si>
    <t>0.98 [0.64-1.00]</t>
  </si>
  <si>
    <t>1.00 [0.85-1.02]</t>
  </si>
  <si>
    <t>rs10842383</t>
  </si>
  <si>
    <t>0.94 [0.36-0.97]</t>
  </si>
  <si>
    <t>0.98 [0.49-1.00]</t>
  </si>
  <si>
    <t>0.97 [0.36-1.00]</t>
  </si>
  <si>
    <t>0.98 [0.57-1.00]</t>
  </si>
  <si>
    <t>0.97 [0.49-1.00]</t>
  </si>
  <si>
    <t>rs12980262</t>
  </si>
  <si>
    <t>0.97 [0.57-1.00]</t>
  </si>
  <si>
    <t>0.94 [0.49-1.00]</t>
  </si>
  <si>
    <t>0.96 [0.39-1.00]</t>
  </si>
  <si>
    <t>0.93 [0.39-0.97]</t>
  </si>
  <si>
    <t>rs12974440</t>
  </si>
  <si>
    <t>0.93 [0.36-0.97]</t>
  </si>
  <si>
    <t>0.93 [0.36-1.00]</t>
  </si>
  <si>
    <t>rs12974991</t>
  </si>
  <si>
    <t>p-value</t>
  </si>
  <si>
    <t>SE</t>
  </si>
  <si>
    <t>β</t>
  </si>
  <si>
    <t>EAF</t>
  </si>
  <si>
    <t>N</t>
  </si>
  <si>
    <r>
      <t>imp.qual.</t>
    </r>
    <r>
      <rPr>
        <b/>
        <vertAlign val="superscript"/>
        <sz val="10"/>
        <rFont val="Calibri"/>
        <family val="2"/>
        <scheme val="minor"/>
      </rPr>
      <t>*</t>
    </r>
  </si>
  <si>
    <r>
      <t>I</t>
    </r>
    <r>
      <rPr>
        <b/>
        <vertAlign val="superscript"/>
        <sz val="10"/>
        <rFont val="Calibri"/>
        <family val="2"/>
        <scheme val="minor"/>
      </rPr>
      <t>2</t>
    </r>
  </si>
  <si>
    <t>Other</t>
  </si>
  <si>
    <t>Effect</t>
  </si>
  <si>
    <t>Stage 1 + 2  combined</t>
  </si>
  <si>
    <t>Stage 2 Replication</t>
  </si>
  <si>
    <t>Stage 1 Discovery</t>
  </si>
  <si>
    <t>Allele</t>
  </si>
  <si>
    <t>Trait</t>
  </si>
  <si>
    <t>Position (bp) build36</t>
  </si>
  <si>
    <t>SNP</t>
  </si>
  <si>
    <t>Chr</t>
  </si>
  <si>
    <t>Locus</t>
  </si>
  <si>
    <r>
      <rPr>
        <b/>
        <sz val="11"/>
        <rFont val="Calibri"/>
        <family val="2"/>
        <scheme val="minor"/>
      </rPr>
      <t>Supplementary Data 1:</t>
    </r>
    <r>
      <rPr>
        <sz val="11"/>
        <rFont val="Calibri"/>
        <family val="2"/>
        <scheme val="minor"/>
      </rPr>
      <t xml:space="preserve">  Stage 1, stage 2, and combined stage 1+2 meta-analysis results for SDNN, RMSSD, and pvRSA/HF for the 23 SNPs that were genome-wide suggestive (p&lt;1x10</t>
    </r>
    <r>
      <rPr>
        <vertAlign val="superscript"/>
        <sz val="11"/>
        <rFont val="Calibri"/>
        <family val="2"/>
        <scheme val="minor"/>
      </rPr>
      <t>-6</t>
    </r>
    <r>
      <rPr>
        <sz val="11"/>
        <rFont val="Calibri"/>
        <family val="2"/>
        <scheme val="minor"/>
      </rPr>
      <t>) after stage 1 in the meta-analysis for any of the traits.</t>
    </r>
    <r>
      <rPr>
        <i/>
        <sz val="11"/>
        <rFont val="Calibri"/>
        <family val="2"/>
        <scheme val="minor"/>
      </rPr>
      <t xml:space="preserve">
NOTE</t>
    </r>
    <r>
      <rPr>
        <sz val="11"/>
        <rFont val="Calibri"/>
        <family val="2"/>
        <scheme val="minor"/>
      </rPr>
      <t xml:space="preserve">: SNPs are sorted according to 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-valu</t>
    </r>
    <r>
      <rPr>
        <i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 of the combined meta-analysis per locus. Results for SNP-trait combinations not initially selected at stage 1 are in red italics 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</si>
</sst>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_(* #,##0.00_);_(* \(#,##0.00\);_(* &quot;-&quot;??_);_(@_)"/>
    <numFmt numFmtId="166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8"/>
      <color theme="3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0">
    <xf numFmtId="0" fontId="0" fillId="0" borderId="0"/>
    <xf numFmtId="0" fontId="11" fillId="0" borderId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0" fillId="2" borderId="1" applyNumberFormat="0" applyFont="0" applyAlignment="0" applyProtection="0"/>
    <xf numFmtId="0" fontId="21" fillId="0" borderId="0"/>
    <xf numFmtId="0" fontId="11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24">
    <xf numFmtId="0" fontId="0" fillId="0" borderId="0" xfId="0"/>
    <xf numFmtId="9" fontId="3" fillId="0" borderId="0" xfId="0" applyNumberFormat="1" applyFont="1"/>
    <xf numFmtId="9" fontId="0" fillId="0" borderId="0" xfId="0" applyNumberFormat="1" applyFont="1"/>
    <xf numFmtId="0" fontId="4" fillId="3" borderId="0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9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 wrapText="1"/>
    </xf>
    <xf numFmtId="9" fontId="4" fillId="3" borderId="0" xfId="0" applyNumberFormat="1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11" fontId="7" fillId="4" borderId="2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/>
    </xf>
    <xf numFmtId="9" fontId="7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1" fontId="7" fillId="4" borderId="0" xfId="0" applyNumberFormat="1" applyFont="1" applyFill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 vertical="center"/>
    </xf>
    <xf numFmtId="1" fontId="7" fillId="4" borderId="0" xfId="0" applyNumberFormat="1" applyFont="1" applyFill="1" applyBorder="1" applyAlignment="1">
      <alignment horizontal="center" vertical="center"/>
    </xf>
    <xf numFmtId="9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11" fontId="4" fillId="4" borderId="3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9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1" fontId="7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>
      <alignment horizontal="center" vertical="center"/>
    </xf>
    <xf numFmtId="9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1" fontId="7" fillId="3" borderId="0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" fontId="7" fillId="3" borderId="0" xfId="0" applyNumberFormat="1" applyFont="1" applyFill="1" applyBorder="1" applyAlignment="1">
      <alignment horizontal="center" vertical="center"/>
    </xf>
    <xf numFmtId="9" fontId="7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1" fontId="8" fillId="3" borderId="3" xfId="0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1" fontId="8" fillId="3" borderId="3" xfId="0" applyNumberFormat="1" applyFont="1" applyFill="1" applyBorder="1" applyAlignment="1">
      <alignment horizontal="center" vertical="center"/>
    </xf>
    <xf numFmtId="9" fontId="8" fillId="3" borderId="3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1" fontId="7" fillId="4" borderId="4" xfId="0" applyNumberFormat="1" applyFont="1" applyFill="1" applyBorder="1" applyAlignment="1">
      <alignment horizontal="center" vertical="center"/>
    </xf>
    <xf numFmtId="164" fontId="7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>
      <alignment horizontal="center" vertical="center"/>
    </xf>
    <xf numFmtId="9" fontId="7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1" fontId="9" fillId="4" borderId="0" xfId="0" applyNumberFormat="1" applyFont="1" applyFill="1" applyBorder="1" applyAlignment="1">
      <alignment horizontal="center" vertical="center"/>
    </xf>
    <xf numFmtId="11" fontId="10" fillId="4" borderId="3" xfId="0" applyNumberFormat="1" applyFont="1" applyFill="1" applyBorder="1" applyAlignment="1">
      <alignment horizontal="center" vertical="center"/>
    </xf>
    <xf numFmtId="11" fontId="9" fillId="3" borderId="4" xfId="0" applyNumberFormat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11" fontId="9" fillId="3" borderId="0" xfId="0" applyNumberFormat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  <xf numFmtId="11" fontId="10" fillId="3" borderId="0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1" fontId="4" fillId="3" borderId="0" xfId="0" applyNumberFormat="1" applyFont="1" applyFill="1" applyBorder="1" applyAlignment="1">
      <alignment horizontal="center" vertical="center"/>
    </xf>
    <xf numFmtId="9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1" fontId="4" fillId="3" borderId="0" xfId="0" applyNumberFormat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11" fontId="12" fillId="4" borderId="0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Border="1" applyAlignment="1">
      <alignment horizontal="center" vertical="center"/>
    </xf>
    <xf numFmtId="1" fontId="4" fillId="4" borderId="0" xfId="0" applyNumberFormat="1" applyFont="1" applyFill="1" applyBorder="1" applyAlignment="1">
      <alignment horizontal="center" vertical="center"/>
    </xf>
    <xf numFmtId="9" fontId="8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11" fontId="8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11" fontId="9" fillId="4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1" fontId="12" fillId="3" borderId="4" xfId="0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/>
    </xf>
    <xf numFmtId="1" fontId="8" fillId="3" borderId="4" xfId="0" applyNumberFormat="1" applyFont="1" applyFill="1" applyBorder="1" applyAlignment="1">
      <alignment horizontal="center" vertical="center"/>
    </xf>
    <xf numFmtId="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11" fontId="10" fillId="4" borderId="0" xfId="0" applyNumberFormat="1" applyFont="1" applyFill="1" applyBorder="1" applyAlignment="1">
      <alignment horizontal="center" vertical="center"/>
    </xf>
    <xf numFmtId="164" fontId="4" fillId="4" borderId="0" xfId="0" applyNumberFormat="1" applyFont="1" applyFill="1" applyBorder="1" applyAlignment="1">
      <alignment horizontal="center" vertical="center"/>
    </xf>
    <xf numFmtId="9" fontId="4" fillId="4" borderId="0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1" fontId="10" fillId="3" borderId="4" xfId="0" applyNumberFormat="1" applyFont="1" applyFill="1" applyBorder="1" applyAlignment="1">
      <alignment horizontal="center" vertical="center"/>
    </xf>
    <xf numFmtId="9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1" fontId="12" fillId="4" borderId="4" xfId="0" applyNumberFormat="1" applyFont="1" applyFill="1" applyBorder="1" applyAlignment="1">
      <alignment horizontal="center" vertical="center"/>
    </xf>
    <xf numFmtId="164" fontId="4" fillId="4" borderId="4" xfId="0" applyNumberFormat="1" applyFont="1" applyFill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11" fontId="10" fillId="4" borderId="4" xfId="0" applyNumberFormat="1" applyFont="1" applyFill="1" applyBorder="1" applyAlignment="1">
      <alignment horizontal="center" vertical="center"/>
    </xf>
    <xf numFmtId="9" fontId="4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8" fillId="3" borderId="0" xfId="0" applyNumberFormat="1" applyFont="1" applyFill="1" applyBorder="1" applyAlignment="1">
      <alignment horizontal="center" vertical="center"/>
    </xf>
    <xf numFmtId="11" fontId="12" fillId="3" borderId="0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9" fontId="12" fillId="4" borderId="6" xfId="0" applyNumberFormat="1" applyFont="1" applyFill="1" applyBorder="1" applyAlignment="1">
      <alignment vertical="center"/>
    </xf>
    <xf numFmtId="0" fontId="12" fillId="4" borderId="6" xfId="0" applyFont="1" applyFill="1" applyBorder="1" applyAlignment="1">
      <alignment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9" fontId="15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</cellXfs>
  <cellStyles count="120">
    <cellStyle name="Comma 2" xfId="2"/>
    <cellStyle name="Comma 2 2" xfId="3"/>
    <cellStyle name="Komma 2" xfId="4"/>
    <cellStyle name="Komma 2 2" xfId="5"/>
    <cellStyle name="Normal 2" xfId="1"/>
    <cellStyle name="Note 10" xfId="6"/>
    <cellStyle name="Note 11" xfId="7"/>
    <cellStyle name="Note 12" xfId="8"/>
    <cellStyle name="Note 13" xfId="9"/>
    <cellStyle name="Note 14" xfId="10"/>
    <cellStyle name="Note 15" xfId="11"/>
    <cellStyle name="Note 16" xfId="12"/>
    <cellStyle name="Note 17" xfId="13"/>
    <cellStyle name="Note 18" xfId="14"/>
    <cellStyle name="Note 19" xfId="15"/>
    <cellStyle name="Note 2" xfId="16"/>
    <cellStyle name="Note 2 10" xfId="17"/>
    <cellStyle name="Note 2 11" xfId="18"/>
    <cellStyle name="Note 2 12" xfId="19"/>
    <cellStyle name="Note 2 13" xfId="20"/>
    <cellStyle name="Note 2 14" xfId="21"/>
    <cellStyle name="Note 2 15" xfId="22"/>
    <cellStyle name="Note 2 16" xfId="23"/>
    <cellStyle name="Note 2 17" xfId="24"/>
    <cellStyle name="Note 2 18" xfId="25"/>
    <cellStyle name="Note 2 19" xfId="26"/>
    <cellStyle name="Note 2 2" xfId="27"/>
    <cellStyle name="Note 2 20" xfId="28"/>
    <cellStyle name="Note 2 21" xfId="29"/>
    <cellStyle name="Note 2 22" xfId="30"/>
    <cellStyle name="Note 2 23" xfId="31"/>
    <cellStyle name="Note 2 24" xfId="32"/>
    <cellStyle name="Note 2 25" xfId="33"/>
    <cellStyle name="Note 2 3" xfId="34"/>
    <cellStyle name="Note 2 4" xfId="35"/>
    <cellStyle name="Note 2 5" xfId="36"/>
    <cellStyle name="Note 2 6" xfId="37"/>
    <cellStyle name="Note 2 7" xfId="38"/>
    <cellStyle name="Note 2 8" xfId="39"/>
    <cellStyle name="Note 2 9" xfId="40"/>
    <cellStyle name="Note 20" xfId="41"/>
    <cellStyle name="Note 21" xfId="42"/>
    <cellStyle name="Note 22" xfId="43"/>
    <cellStyle name="Note 23" xfId="44"/>
    <cellStyle name="Note 24" xfId="45"/>
    <cellStyle name="Note 25" xfId="46"/>
    <cellStyle name="Note 26" xfId="47"/>
    <cellStyle name="Note 26 2" xfId="48"/>
    <cellStyle name="Note 27" xfId="49"/>
    <cellStyle name="Note 27 2" xfId="50"/>
    <cellStyle name="Note 28" xfId="51"/>
    <cellStyle name="Note 28 2" xfId="52"/>
    <cellStyle name="Note 29" xfId="53"/>
    <cellStyle name="Note 3" xfId="54"/>
    <cellStyle name="Note 4" xfId="55"/>
    <cellStyle name="Note 5" xfId="56"/>
    <cellStyle name="Note 6" xfId="57"/>
    <cellStyle name="Note 7" xfId="58"/>
    <cellStyle name="Note 8" xfId="59"/>
    <cellStyle name="Note 9" xfId="60"/>
    <cellStyle name="Standaard" xfId="0" builtinId="0"/>
    <cellStyle name="Standaard 2" xfId="61"/>
    <cellStyle name="Standaard 3" xfId="62"/>
    <cellStyle name="Titel 2" xfId="63"/>
    <cellStyle name="Title 10" xfId="64"/>
    <cellStyle name="Title 11" xfId="65"/>
    <cellStyle name="Title 12" xfId="66"/>
    <cellStyle name="Title 13" xfId="67"/>
    <cellStyle name="Title 14" xfId="68"/>
    <cellStyle name="Title 15" xfId="69"/>
    <cellStyle name="Title 16" xfId="70"/>
    <cellStyle name="Title 17" xfId="71"/>
    <cellStyle name="Title 18" xfId="72"/>
    <cellStyle name="Title 19" xfId="73"/>
    <cellStyle name="Title 2" xfId="74"/>
    <cellStyle name="Title 2 10" xfId="75"/>
    <cellStyle name="Title 2 11" xfId="76"/>
    <cellStyle name="Title 2 12" xfId="77"/>
    <cellStyle name="Title 2 13" xfId="78"/>
    <cellStyle name="Title 2 14" xfId="79"/>
    <cellStyle name="Title 2 15" xfId="80"/>
    <cellStyle name="Title 2 16" xfId="81"/>
    <cellStyle name="Title 2 17" xfId="82"/>
    <cellStyle name="Title 2 18" xfId="83"/>
    <cellStyle name="Title 2 19" xfId="84"/>
    <cellStyle name="Title 2 2" xfId="85"/>
    <cellStyle name="Title 2 20" xfId="86"/>
    <cellStyle name="Title 2 21" xfId="87"/>
    <cellStyle name="Title 2 22" xfId="88"/>
    <cellStyle name="Title 2 23" xfId="89"/>
    <cellStyle name="Title 2 24" xfId="90"/>
    <cellStyle name="Title 2 25" xfId="91"/>
    <cellStyle name="Title 2 3" xfId="92"/>
    <cellStyle name="Title 2 4" xfId="93"/>
    <cellStyle name="Title 2 5" xfId="94"/>
    <cellStyle name="Title 2 6" xfId="95"/>
    <cellStyle name="Title 2 7" xfId="96"/>
    <cellStyle name="Title 2 8" xfId="97"/>
    <cellStyle name="Title 2 9" xfId="98"/>
    <cellStyle name="Title 20" xfId="99"/>
    <cellStyle name="Title 21" xfId="100"/>
    <cellStyle name="Title 22" xfId="101"/>
    <cellStyle name="Title 23" xfId="102"/>
    <cellStyle name="Title 24" xfId="103"/>
    <cellStyle name="Title 25" xfId="104"/>
    <cellStyle name="Title 26" xfId="105"/>
    <cellStyle name="Title 26 2" xfId="106"/>
    <cellStyle name="Title 27" xfId="107"/>
    <cellStyle name="Title 27 2" xfId="108"/>
    <cellStyle name="Title 28" xfId="109"/>
    <cellStyle name="Title 28 2" xfId="110"/>
    <cellStyle name="Title 29" xfId="111"/>
    <cellStyle name="Title 3" xfId="112"/>
    <cellStyle name="Title 30" xfId="113"/>
    <cellStyle name="Title 4" xfId="114"/>
    <cellStyle name="Title 5" xfId="115"/>
    <cellStyle name="Title 6" xfId="116"/>
    <cellStyle name="Title 7" xfId="117"/>
    <cellStyle name="Title 8" xfId="118"/>
    <cellStyle name="Title 9" xfId="119"/>
  </cellStyles>
  <dxfs count="2"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WAS%20consortia\HRV\artikel\VgHRV_supplementary_tables_revised2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lTable1"/>
      <sheetName val="SupplTable2"/>
      <sheetName val="SupplTable3"/>
      <sheetName val="SupplTable4"/>
      <sheetName val="SupplTable6"/>
      <sheetName val="SupplTable7"/>
      <sheetName val="SupplTable8"/>
      <sheetName val="SupplTable9"/>
      <sheetName val="SupplTable10"/>
      <sheetName val="SupplTable11"/>
      <sheetName val="SupplTable12"/>
      <sheetName val="SuppTable13"/>
      <sheetName val="SupplTable14"/>
      <sheetName val="SupplTable15"/>
      <sheetName val="SupplTable16"/>
      <sheetName val="SupplTable17"/>
      <sheetName val="SupplTable18"/>
      <sheetName val="SupplTable19"/>
      <sheetName val="SupplTable20"/>
      <sheetName val="SupplTable21"/>
      <sheetName val="SupplTable22"/>
      <sheetName val="SupplTable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"/>
  <sheetViews>
    <sheetView tabSelected="1" zoomScale="80" zoomScaleNormal="80" workbookViewId="0">
      <selection activeCell="L51" sqref="L51"/>
    </sheetView>
  </sheetViews>
  <sheetFormatPr defaultRowHeight="15" x14ac:dyDescent="0.25"/>
  <cols>
    <col min="1" max="1" width="7.28515625" customWidth="1"/>
    <col min="2" max="2" width="6.5703125" customWidth="1"/>
    <col min="3" max="3" width="11.42578125" bestFit="1" customWidth="1"/>
    <col min="4" max="4" width="11.5703125" customWidth="1"/>
    <col min="5" max="5" width="12.28515625" customWidth="1"/>
    <col min="6" max="7" width="6.42578125" customWidth="1"/>
    <col min="8" max="11" width="8.42578125" customWidth="1"/>
    <col min="12" max="12" width="9.5703125" customWidth="1"/>
    <col min="13" max="13" width="5.7109375" style="2" customWidth="1"/>
    <col min="14" max="14" width="15.5703125" style="2" bestFit="1" customWidth="1"/>
    <col min="15" max="15" width="2.85546875" customWidth="1"/>
    <col min="16" max="19" width="8.42578125" customWidth="1"/>
    <col min="20" max="20" width="8.85546875" customWidth="1"/>
    <col min="21" max="21" width="5.5703125" style="1" customWidth="1"/>
    <col min="22" max="22" width="15.5703125" style="1" customWidth="1"/>
    <col min="23" max="23" width="2.85546875" customWidth="1"/>
    <col min="24" max="27" width="8.42578125" customWidth="1"/>
  </cols>
  <sheetData>
    <row r="1" spans="1:28" ht="68.25" customHeight="1" x14ac:dyDescent="0.25">
      <c r="A1" s="123" t="s">
        <v>150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0"/>
      <c r="Q1" s="120"/>
      <c r="R1" s="120"/>
      <c r="S1" s="120"/>
      <c r="T1" s="120"/>
      <c r="U1" s="122"/>
      <c r="V1" s="121"/>
      <c r="W1" s="120"/>
      <c r="X1" s="120"/>
      <c r="Y1" s="119"/>
      <c r="Z1" s="119"/>
      <c r="AA1" s="119"/>
      <c r="AB1" s="119"/>
    </row>
    <row r="2" spans="1:28" ht="14.85" customHeight="1" x14ac:dyDescent="0.25">
      <c r="A2" s="118" t="s">
        <v>149</v>
      </c>
      <c r="B2" s="116" t="s">
        <v>148</v>
      </c>
      <c r="C2" s="116" t="s">
        <v>147</v>
      </c>
      <c r="D2" s="117" t="s">
        <v>146</v>
      </c>
      <c r="E2" s="116" t="s">
        <v>145</v>
      </c>
      <c r="F2" s="116" t="s">
        <v>144</v>
      </c>
      <c r="G2" s="116"/>
      <c r="H2" s="115" t="s">
        <v>143</v>
      </c>
      <c r="I2" s="115"/>
      <c r="J2" s="115"/>
      <c r="K2" s="115"/>
      <c r="L2" s="115"/>
      <c r="M2" s="115"/>
      <c r="N2" s="115"/>
      <c r="O2" s="108"/>
      <c r="P2" s="114" t="s">
        <v>142</v>
      </c>
      <c r="Q2" s="114"/>
      <c r="R2" s="114"/>
      <c r="S2" s="114"/>
      <c r="T2" s="114"/>
      <c r="U2" s="113"/>
      <c r="V2" s="107"/>
      <c r="W2" s="108"/>
      <c r="X2" s="112" t="s">
        <v>141</v>
      </c>
      <c r="Y2" s="112"/>
      <c r="Z2" s="112"/>
      <c r="AA2" s="112"/>
      <c r="AB2" s="112"/>
    </row>
    <row r="3" spans="1:28" ht="23.45" customHeight="1" x14ac:dyDescent="0.25">
      <c r="A3" s="111"/>
      <c r="B3" s="109"/>
      <c r="C3" s="109"/>
      <c r="D3" s="110"/>
      <c r="E3" s="109"/>
      <c r="F3" s="108" t="s">
        <v>140</v>
      </c>
      <c r="G3" s="107" t="s">
        <v>139</v>
      </c>
      <c r="H3" s="104" t="s">
        <v>136</v>
      </c>
      <c r="I3" s="104" t="s">
        <v>135</v>
      </c>
      <c r="J3" s="104" t="s">
        <v>134</v>
      </c>
      <c r="K3" s="104" t="s">
        <v>133</v>
      </c>
      <c r="L3" s="104" t="s">
        <v>132</v>
      </c>
      <c r="M3" s="106" t="s">
        <v>138</v>
      </c>
      <c r="N3" s="104" t="s">
        <v>137</v>
      </c>
      <c r="O3" s="104"/>
      <c r="P3" s="104" t="s">
        <v>136</v>
      </c>
      <c r="Q3" s="104" t="s">
        <v>135</v>
      </c>
      <c r="R3" s="104" t="s">
        <v>134</v>
      </c>
      <c r="S3" s="104" t="s">
        <v>133</v>
      </c>
      <c r="T3" s="104" t="s">
        <v>132</v>
      </c>
      <c r="U3" s="106" t="s">
        <v>138</v>
      </c>
      <c r="V3" s="104" t="s">
        <v>137</v>
      </c>
      <c r="W3" s="104"/>
      <c r="X3" s="105" t="s">
        <v>136</v>
      </c>
      <c r="Y3" s="104" t="s">
        <v>135</v>
      </c>
      <c r="Z3" s="104" t="s">
        <v>134</v>
      </c>
      <c r="AA3" s="104" t="s">
        <v>133</v>
      </c>
      <c r="AB3" s="104" t="s">
        <v>132</v>
      </c>
    </row>
    <row r="4" spans="1:28" ht="15" customHeight="1" x14ac:dyDescent="0.25">
      <c r="A4" s="102">
        <v>1</v>
      </c>
      <c r="B4" s="102">
        <v>19</v>
      </c>
      <c r="C4" s="102" t="s">
        <v>131</v>
      </c>
      <c r="D4" s="102">
        <v>5845584</v>
      </c>
      <c r="E4" s="103" t="s">
        <v>6</v>
      </c>
      <c r="F4" s="102" t="s">
        <v>27</v>
      </c>
      <c r="G4" s="40" t="s">
        <v>17</v>
      </c>
      <c r="H4" s="62">
        <v>26349</v>
      </c>
      <c r="I4" s="61">
        <v>7.8530000000000003E-2</v>
      </c>
      <c r="J4" s="61">
        <v>-0.11486200000000001</v>
      </c>
      <c r="K4" s="61">
        <v>1.0045999999999999E-2</v>
      </c>
      <c r="L4" s="60">
        <v>7.8000000000000007E-30</v>
      </c>
      <c r="M4" s="63">
        <v>0.47203699999999998</v>
      </c>
      <c r="N4" s="63" t="s">
        <v>73</v>
      </c>
      <c r="O4" s="60"/>
      <c r="P4" s="64">
        <v>16856</v>
      </c>
      <c r="Q4" s="61">
        <v>7.6513999999999999E-2</v>
      </c>
      <c r="R4" s="61">
        <v>-0.117936</v>
      </c>
      <c r="S4" s="61">
        <v>1.3847999999999999E-2</v>
      </c>
      <c r="T4" s="60">
        <v>8.6999999999999999E-18</v>
      </c>
      <c r="U4" s="63">
        <v>0</v>
      </c>
      <c r="V4" s="63" t="s">
        <v>130</v>
      </c>
      <c r="W4" s="60"/>
      <c r="X4" s="62">
        <v>43205</v>
      </c>
      <c r="Y4" s="61">
        <v>7.7727000000000004E-2</v>
      </c>
      <c r="Z4" s="61">
        <v>-0.11701</v>
      </c>
      <c r="AA4" s="61">
        <v>8.2019999999999992E-3</v>
      </c>
      <c r="AB4" s="60">
        <v>4.5699999999999997E-46</v>
      </c>
    </row>
    <row r="5" spans="1:28" ht="15" customHeight="1" x14ac:dyDescent="0.25">
      <c r="A5" s="40"/>
      <c r="B5" s="40"/>
      <c r="C5" s="40"/>
      <c r="D5" s="40"/>
      <c r="E5" s="38" t="s">
        <v>10</v>
      </c>
      <c r="F5" s="40"/>
      <c r="G5" s="40"/>
      <c r="H5" s="38">
        <v>27239</v>
      </c>
      <c r="I5" s="35">
        <v>7.8340000000000007E-2</v>
      </c>
      <c r="J5" s="35">
        <v>-5.0802E-2</v>
      </c>
      <c r="K5" s="35">
        <v>6.9930000000000001E-3</v>
      </c>
      <c r="L5" s="58">
        <v>5.2000000000000001E-13</v>
      </c>
      <c r="M5" s="37">
        <v>0.60007900000000003</v>
      </c>
      <c r="N5" s="37" t="s">
        <v>122</v>
      </c>
      <c r="O5" s="58"/>
      <c r="P5" s="38">
        <v>18796</v>
      </c>
      <c r="Q5" s="35">
        <v>7.4151999999999996E-2</v>
      </c>
      <c r="R5" s="35">
        <v>-8.3276000000000003E-2</v>
      </c>
      <c r="S5" s="35">
        <v>1.1726E-2</v>
      </c>
      <c r="T5" s="58">
        <v>6.4E-13</v>
      </c>
      <c r="U5" s="37">
        <v>0.60267336924105697</v>
      </c>
      <c r="V5" s="37" t="s">
        <v>121</v>
      </c>
      <c r="W5" s="58"/>
      <c r="X5" s="36">
        <v>46035</v>
      </c>
      <c r="Y5" s="35">
        <v>7.6599E-2</v>
      </c>
      <c r="Z5" s="35">
        <v>-5.9322E-2</v>
      </c>
      <c r="AA5" s="35">
        <v>6.0060000000000001E-3</v>
      </c>
      <c r="AB5" s="58">
        <v>5.5999999999999994E-23</v>
      </c>
    </row>
    <row r="6" spans="1:28" ht="15" customHeight="1" x14ac:dyDescent="0.25">
      <c r="A6" s="40"/>
      <c r="B6" s="40"/>
      <c r="C6" s="33"/>
      <c r="D6" s="33"/>
      <c r="E6" s="31" t="s">
        <v>3</v>
      </c>
      <c r="F6" s="33"/>
      <c r="G6" s="33"/>
      <c r="H6" s="31">
        <v>23652</v>
      </c>
      <c r="I6" s="28">
        <v>7.7700000000000005E-2</v>
      </c>
      <c r="J6" s="28">
        <v>-0.24396399999999999</v>
      </c>
      <c r="K6" s="28">
        <v>2.0558E-2</v>
      </c>
      <c r="L6" s="56">
        <v>1.1230000000000001E-37</v>
      </c>
      <c r="M6" s="30">
        <v>0.54062478725032503</v>
      </c>
      <c r="N6" s="30" t="s">
        <v>122</v>
      </c>
      <c r="O6" s="56"/>
      <c r="P6" s="31">
        <v>5856</v>
      </c>
      <c r="Q6" s="28">
        <v>5.91E-2</v>
      </c>
      <c r="R6" s="28">
        <v>-0.226407</v>
      </c>
      <c r="S6" s="28">
        <v>4.6276999999999999E-2</v>
      </c>
      <c r="T6" s="56">
        <v>3.3680000000000002E-6</v>
      </c>
      <c r="U6" s="30">
        <v>0</v>
      </c>
      <c r="V6" s="30" t="s">
        <v>129</v>
      </c>
      <c r="W6" s="56"/>
      <c r="X6" s="29">
        <v>29508</v>
      </c>
      <c r="Y6" s="28">
        <v>7.3999999999999996E-2</v>
      </c>
      <c r="Z6" s="28">
        <v>-0.24107000000000001</v>
      </c>
      <c r="AA6" s="28">
        <v>1.8787999999999999E-2</v>
      </c>
      <c r="AB6" s="56">
        <v>1.7519999999999999E-41</v>
      </c>
    </row>
    <row r="7" spans="1:28" ht="15" customHeight="1" x14ac:dyDescent="0.25">
      <c r="A7" s="40"/>
      <c r="B7" s="40"/>
      <c r="C7" s="40" t="s">
        <v>128</v>
      </c>
      <c r="D7" s="40">
        <v>5845386</v>
      </c>
      <c r="E7" s="64" t="s">
        <v>3</v>
      </c>
      <c r="F7" s="47" t="s">
        <v>27</v>
      </c>
      <c r="G7" s="47" t="s">
        <v>17</v>
      </c>
      <c r="H7" s="64">
        <v>23671</v>
      </c>
      <c r="I7" s="61">
        <v>7.6700000000000004E-2</v>
      </c>
      <c r="J7" s="61">
        <v>-0.24793799999999999</v>
      </c>
      <c r="K7" s="61">
        <v>2.0865999999999999E-2</v>
      </c>
      <c r="L7" s="60">
        <v>9.0940000000000002E-38</v>
      </c>
      <c r="M7" s="63">
        <v>0.54279294640532905</v>
      </c>
      <c r="N7" s="63" t="s">
        <v>122</v>
      </c>
      <c r="O7" s="60"/>
      <c r="P7" s="64">
        <v>5856</v>
      </c>
      <c r="Q7" s="100">
        <v>5.9900000000000002E-2</v>
      </c>
      <c r="R7" s="100">
        <v>-0.223</v>
      </c>
      <c r="S7" s="100">
        <v>4.5999999999999999E-2</v>
      </c>
      <c r="T7" s="60">
        <v>4.2154999999999997E-6</v>
      </c>
      <c r="U7" s="63">
        <v>0</v>
      </c>
      <c r="V7" s="63" t="s">
        <v>127</v>
      </c>
      <c r="W7" s="60"/>
      <c r="X7" s="62">
        <v>29527</v>
      </c>
      <c r="Y7" s="61">
        <v>7.3400000000000007E-2</v>
      </c>
      <c r="Z7" s="61">
        <v>-0.24363099999999999</v>
      </c>
      <c r="AA7" s="61">
        <v>1.9002999999999999E-2</v>
      </c>
      <c r="AB7" s="101">
        <v>1.914E-41</v>
      </c>
    </row>
    <row r="8" spans="1:28" ht="15" customHeight="1" x14ac:dyDescent="0.25">
      <c r="A8" s="40"/>
      <c r="B8" s="40"/>
      <c r="C8" s="40"/>
      <c r="D8" s="40"/>
      <c r="E8" s="38" t="s">
        <v>6</v>
      </c>
      <c r="F8" s="40"/>
      <c r="G8" s="40"/>
      <c r="H8" s="38">
        <v>26367</v>
      </c>
      <c r="I8" s="35">
        <v>7.7634999999999996E-2</v>
      </c>
      <c r="J8" s="35">
        <v>-0.116788</v>
      </c>
      <c r="K8" s="35">
        <v>1.0218E-2</v>
      </c>
      <c r="L8" s="58">
        <v>8.1500000000000007E-30</v>
      </c>
      <c r="M8" s="37">
        <v>0.45952300000000001</v>
      </c>
      <c r="N8" s="37" t="s">
        <v>121</v>
      </c>
      <c r="O8" s="58"/>
      <c r="P8" s="38">
        <v>16856</v>
      </c>
      <c r="Q8" s="35">
        <v>7.7179999999999999E-2</v>
      </c>
      <c r="R8" s="35">
        <v>-0.117412</v>
      </c>
      <c r="S8" s="35">
        <v>1.3752E-2</v>
      </c>
      <c r="T8" s="58">
        <v>7.2000000000000002E-18</v>
      </c>
      <c r="U8" s="37">
        <v>0</v>
      </c>
      <c r="V8" s="37" t="s">
        <v>126</v>
      </c>
      <c r="W8" s="58"/>
      <c r="X8" s="36">
        <v>43223</v>
      </c>
      <c r="Y8" s="35">
        <v>7.7453999999999995E-2</v>
      </c>
      <c r="Z8" s="35">
        <v>-0.11701</v>
      </c>
      <c r="AA8" s="35">
        <v>8.2019999999999992E-3</v>
      </c>
      <c r="AB8" s="58">
        <v>3.9200000000000004E-46</v>
      </c>
    </row>
    <row r="9" spans="1:28" ht="15" customHeight="1" x14ac:dyDescent="0.25">
      <c r="A9" s="40"/>
      <c r="B9" s="40"/>
      <c r="C9" s="33"/>
      <c r="D9" s="33"/>
      <c r="E9" s="31" t="s">
        <v>10</v>
      </c>
      <c r="F9" s="33"/>
      <c r="G9" s="33"/>
      <c r="H9" s="31">
        <v>27257</v>
      </c>
      <c r="I9" s="28">
        <v>7.7478000000000005E-2</v>
      </c>
      <c r="J9" s="28">
        <v>-5.1728000000000003E-2</v>
      </c>
      <c r="K9" s="28">
        <v>7.0650000000000001E-3</v>
      </c>
      <c r="L9" s="56">
        <v>3.4200000000000001E-13</v>
      </c>
      <c r="M9" s="30">
        <v>0.60978699999999997</v>
      </c>
      <c r="N9" s="30" t="s">
        <v>125</v>
      </c>
      <c r="O9" s="56"/>
      <c r="P9" s="31">
        <v>18796</v>
      </c>
      <c r="Q9" s="28">
        <v>7.4748999999999996E-2</v>
      </c>
      <c r="R9" s="28">
        <v>-8.3232E-2</v>
      </c>
      <c r="S9" s="28">
        <v>1.1660999999999999E-2</v>
      </c>
      <c r="T9" s="56">
        <v>4.9349999999999997E-13</v>
      </c>
      <c r="U9" s="30">
        <v>0.61250634999033304</v>
      </c>
      <c r="V9" s="30" t="s">
        <v>124</v>
      </c>
      <c r="W9" s="56"/>
      <c r="X9" s="29">
        <v>46053</v>
      </c>
      <c r="Y9" s="28">
        <v>7.6343999999999995E-2</v>
      </c>
      <c r="Z9" s="28">
        <v>-6.0186999999999997E-2</v>
      </c>
      <c r="AA9" s="28">
        <v>6.0419999999999996E-3</v>
      </c>
      <c r="AB9" s="56">
        <v>2.4200000000000001E-23</v>
      </c>
    </row>
    <row r="10" spans="1:28" ht="15" customHeight="1" x14ac:dyDescent="0.25">
      <c r="A10" s="40"/>
      <c r="B10" s="40"/>
      <c r="C10" s="40" t="s">
        <v>123</v>
      </c>
      <c r="D10" s="40">
        <v>5844058</v>
      </c>
      <c r="E10" s="64" t="s">
        <v>10</v>
      </c>
      <c r="F10" s="47" t="s">
        <v>27</v>
      </c>
      <c r="G10" s="47" t="s">
        <v>17</v>
      </c>
      <c r="H10" s="64">
        <v>27250</v>
      </c>
      <c r="I10" s="61">
        <v>7.8687999999999994E-2</v>
      </c>
      <c r="J10" s="61">
        <v>-5.1833999999999998E-2</v>
      </c>
      <c r="K10" s="61">
        <v>7.0619999999999997E-3</v>
      </c>
      <c r="L10" s="60">
        <v>2.9999999999999998E-13</v>
      </c>
      <c r="M10" s="63">
        <v>0.60446299999999997</v>
      </c>
      <c r="N10" s="63" t="s">
        <v>122</v>
      </c>
      <c r="O10" s="60"/>
      <c r="P10" s="64">
        <v>18796</v>
      </c>
      <c r="Q10" s="100">
        <v>7.4392E-2</v>
      </c>
      <c r="R10" s="100">
        <v>-8.3206000000000002E-2</v>
      </c>
      <c r="S10" s="100">
        <v>1.1683000000000001E-2</v>
      </c>
      <c r="T10" s="60">
        <v>5.5499999999999996E-13</v>
      </c>
      <c r="U10" s="63">
        <v>0.60722812614048205</v>
      </c>
      <c r="V10" s="63" t="s">
        <v>121</v>
      </c>
      <c r="W10" s="60"/>
      <c r="X10" s="62">
        <v>46046</v>
      </c>
      <c r="Y10" s="61">
        <v>7.6317999999999997E-2</v>
      </c>
      <c r="Z10" s="61">
        <v>-6.0228999999999998E-2</v>
      </c>
      <c r="AA10" s="61">
        <v>6.0439999999999999E-3</v>
      </c>
      <c r="AB10" s="60">
        <v>2.3000000000000001E-23</v>
      </c>
    </row>
    <row r="11" spans="1:28" ht="15" customHeight="1" x14ac:dyDescent="0.25">
      <c r="A11" s="40"/>
      <c r="B11" s="40"/>
      <c r="C11" s="40"/>
      <c r="D11" s="40"/>
      <c r="E11" s="38" t="s">
        <v>6</v>
      </c>
      <c r="F11" s="40"/>
      <c r="G11" s="40"/>
      <c r="H11" s="38">
        <v>26367</v>
      </c>
      <c r="I11" s="35">
        <v>7.7843999999999997E-2</v>
      </c>
      <c r="J11" s="35">
        <v>-0.11619599999999999</v>
      </c>
      <c r="K11" s="35">
        <v>1.0215E-2</v>
      </c>
      <c r="L11" s="58">
        <v>1.5200000000000001E-29</v>
      </c>
      <c r="M11" s="37">
        <v>0.46496999999999999</v>
      </c>
      <c r="N11" s="37" t="s">
        <v>121</v>
      </c>
      <c r="O11" s="58"/>
      <c r="P11" s="38">
        <v>16856</v>
      </c>
      <c r="Q11" s="35">
        <v>7.6807E-2</v>
      </c>
      <c r="R11" s="35">
        <v>-0.117371</v>
      </c>
      <c r="S11" s="35">
        <v>1.3854E-2</v>
      </c>
      <c r="T11" s="58">
        <v>1.27E-17</v>
      </c>
      <c r="U11" s="37">
        <v>0</v>
      </c>
      <c r="V11" s="37" t="s">
        <v>120</v>
      </c>
      <c r="W11" s="58"/>
      <c r="X11" s="36">
        <v>43223</v>
      </c>
      <c r="Y11" s="35">
        <v>7.7431E-2</v>
      </c>
      <c r="Z11" s="35">
        <v>-0.11661000000000001</v>
      </c>
      <c r="AA11" s="35">
        <v>8.2220000000000001E-3</v>
      </c>
      <c r="AB11" s="58">
        <v>1.29E-45</v>
      </c>
    </row>
    <row r="12" spans="1:28" ht="15" customHeight="1" x14ac:dyDescent="0.25">
      <c r="A12" s="33"/>
      <c r="B12" s="33"/>
      <c r="C12" s="33"/>
      <c r="D12" s="33"/>
      <c r="E12" s="31" t="s">
        <v>3</v>
      </c>
      <c r="F12" s="33"/>
      <c r="G12" s="33"/>
      <c r="H12" s="31">
        <v>23664</v>
      </c>
      <c r="I12" s="28">
        <v>7.6899999999999996E-2</v>
      </c>
      <c r="J12" s="28">
        <v>-0.24637700000000001</v>
      </c>
      <c r="K12" s="28">
        <v>2.085E-2</v>
      </c>
      <c r="L12" s="56">
        <v>1.1869999999999999E-37</v>
      </c>
      <c r="M12" s="30">
        <v>0.54348440312757496</v>
      </c>
      <c r="N12" s="30" t="s">
        <v>119</v>
      </c>
      <c r="O12" s="56"/>
      <c r="P12" s="31">
        <v>5856</v>
      </c>
      <c r="Q12" s="28">
        <v>5.8900000000000001E-2</v>
      </c>
      <c r="R12" s="28">
        <v>-0.22489999999999999</v>
      </c>
      <c r="S12" s="28">
        <v>4.6292E-2</v>
      </c>
      <c r="T12" s="56">
        <v>3.8604999999999997E-6</v>
      </c>
      <c r="U12" s="30">
        <v>0</v>
      </c>
      <c r="V12" s="30" t="s">
        <v>118</v>
      </c>
      <c r="W12" s="56"/>
      <c r="X12" s="29">
        <v>29520</v>
      </c>
      <c r="Y12" s="28">
        <v>7.3300000000000004E-2</v>
      </c>
      <c r="Z12" s="28">
        <v>-0.242755</v>
      </c>
      <c r="AA12" s="28">
        <v>1.9011E-2</v>
      </c>
      <c r="AB12" s="56">
        <v>2.203E-41</v>
      </c>
    </row>
    <row r="13" spans="1:28" ht="15" customHeight="1" x14ac:dyDescent="0.25">
      <c r="A13" s="20">
        <v>2</v>
      </c>
      <c r="B13" s="20">
        <v>12</v>
      </c>
      <c r="C13" s="20" t="s">
        <v>117</v>
      </c>
      <c r="D13" s="20">
        <v>24663234</v>
      </c>
      <c r="E13" s="72" t="s">
        <v>10</v>
      </c>
      <c r="F13" s="26" t="s">
        <v>8</v>
      </c>
      <c r="G13" s="26" t="s">
        <v>9</v>
      </c>
      <c r="H13" s="72">
        <v>27257</v>
      </c>
      <c r="I13" s="87">
        <f>1-0.13746</f>
        <v>0.86253999999999997</v>
      </c>
      <c r="J13" s="87">
        <v>-4.9221000000000001E-2</v>
      </c>
      <c r="K13" s="87">
        <v>5.0070000000000002E-3</v>
      </c>
      <c r="L13" s="86">
        <v>1.5099999999999999E-22</v>
      </c>
      <c r="M13" s="88">
        <v>0.335789</v>
      </c>
      <c r="N13" s="88" t="s">
        <v>114</v>
      </c>
      <c r="O13" s="86"/>
      <c r="P13" s="72">
        <v>20551</v>
      </c>
      <c r="Q13" s="87">
        <f>1-0.136012</f>
        <v>0.86398799999999998</v>
      </c>
      <c r="R13" s="87">
        <v>-4.9896999999999997E-2</v>
      </c>
      <c r="S13" s="87">
        <v>8.2629999999999995E-3</v>
      </c>
      <c r="T13" s="86">
        <v>8.0000000000000003E-10</v>
      </c>
      <c r="U13" s="88">
        <v>0.34040478829074999</v>
      </c>
      <c r="V13" s="88" t="s">
        <v>114</v>
      </c>
      <c r="W13" s="86"/>
      <c r="X13" s="70">
        <v>47808</v>
      </c>
      <c r="Y13" s="87">
        <f>1-0.136828</f>
        <v>0.86317200000000005</v>
      </c>
      <c r="Z13" s="87">
        <v>-4.9403000000000002E-2</v>
      </c>
      <c r="AA13" s="87">
        <v>4.2820000000000002E-3</v>
      </c>
      <c r="AB13" s="86">
        <v>9.3299999999999995E-31</v>
      </c>
    </row>
    <row r="14" spans="1:28" ht="15" customHeight="1" x14ac:dyDescent="0.25">
      <c r="A14" s="20"/>
      <c r="B14" s="20"/>
      <c r="C14" s="20"/>
      <c r="D14" s="20"/>
      <c r="E14" s="72" t="s">
        <v>6</v>
      </c>
      <c r="F14" s="20"/>
      <c r="G14" s="20"/>
      <c r="H14" s="72">
        <v>26367</v>
      </c>
      <c r="I14" s="87">
        <f>1-0.137141</f>
        <v>0.86285900000000004</v>
      </c>
      <c r="J14" s="87">
        <v>-6.7809999999999995E-2</v>
      </c>
      <c r="K14" s="87">
        <v>6.7809999999999997E-3</v>
      </c>
      <c r="L14" s="86">
        <v>2.6100000000000001E-22</v>
      </c>
      <c r="M14" s="88">
        <v>9.6379000000000006E-2</v>
      </c>
      <c r="N14" s="88" t="s">
        <v>116</v>
      </c>
      <c r="O14" s="86"/>
      <c r="P14" s="72">
        <v>16856</v>
      </c>
      <c r="Q14" s="87">
        <f>1-0.137996</f>
        <v>0.86200399999999999</v>
      </c>
      <c r="R14" s="87">
        <v>-5.7745999999999999E-2</v>
      </c>
      <c r="S14" s="87">
        <v>1.0304000000000001E-2</v>
      </c>
      <c r="T14" s="86">
        <v>1.07E-8</v>
      </c>
      <c r="U14" s="88">
        <v>0</v>
      </c>
      <c r="V14" s="88" t="s">
        <v>115</v>
      </c>
      <c r="W14" s="86"/>
      <c r="X14" s="70">
        <v>43223</v>
      </c>
      <c r="Y14" s="87">
        <f>1-0.137481</f>
        <v>0.86251900000000004</v>
      </c>
      <c r="Z14" s="87">
        <v>-6.4677999999999999E-2</v>
      </c>
      <c r="AA14" s="87">
        <v>5.7479999999999996E-3</v>
      </c>
      <c r="AB14" s="86">
        <v>2.4499999999999999E-29</v>
      </c>
    </row>
    <row r="15" spans="1:28" ht="15" customHeight="1" x14ac:dyDescent="0.25">
      <c r="A15" s="53"/>
      <c r="B15" s="53"/>
      <c r="C15" s="53"/>
      <c r="D15" s="53"/>
      <c r="E15" s="99" t="s">
        <v>3</v>
      </c>
      <c r="F15" s="53"/>
      <c r="G15" s="53"/>
      <c r="H15" s="99">
        <v>23475</v>
      </c>
      <c r="I15" s="95">
        <v>0.86470000000000002</v>
      </c>
      <c r="J15" s="95">
        <v>-0.12837200000000001</v>
      </c>
      <c r="K15" s="95">
        <v>1.4666999999999999E-2</v>
      </c>
      <c r="L15" s="97">
        <v>7.6099999999999997E-23</v>
      </c>
      <c r="M15" s="98">
        <v>0.47074730406189003</v>
      </c>
      <c r="N15" s="98" t="s">
        <v>114</v>
      </c>
      <c r="O15" s="97"/>
      <c r="P15" s="96">
        <v>7610.31</v>
      </c>
      <c r="Q15" s="95">
        <v>0.86749999999999994</v>
      </c>
      <c r="R15" s="95">
        <v>-0.111</v>
      </c>
      <c r="S15" s="95">
        <v>2.8000000000000001E-2</v>
      </c>
      <c r="T15" s="97">
        <v>5.2849999999999997E-5</v>
      </c>
      <c r="U15" s="98">
        <v>0</v>
      </c>
      <c r="V15" s="98" t="s">
        <v>113</v>
      </c>
      <c r="W15" s="97"/>
      <c r="X15" s="96">
        <v>31085.31</v>
      </c>
      <c r="Y15" s="95">
        <v>0.86539999999999995</v>
      </c>
      <c r="Z15" s="95">
        <v>-0.124484</v>
      </c>
      <c r="AA15" s="95">
        <v>1.2958000000000001E-2</v>
      </c>
      <c r="AB15" s="94">
        <v>1.199E-25</v>
      </c>
    </row>
    <row r="16" spans="1:28" ht="15" customHeight="1" x14ac:dyDescent="0.25">
      <c r="A16" s="40">
        <v>3</v>
      </c>
      <c r="B16" s="40">
        <v>6</v>
      </c>
      <c r="C16" s="40" t="s">
        <v>112</v>
      </c>
      <c r="D16" s="40">
        <v>36928543</v>
      </c>
      <c r="E16" s="64" t="s">
        <v>10</v>
      </c>
      <c r="F16" s="47" t="s">
        <v>17</v>
      </c>
      <c r="G16" s="47" t="s">
        <v>27</v>
      </c>
      <c r="H16" s="64">
        <v>27257</v>
      </c>
      <c r="I16" s="61">
        <f>1-0.347381</f>
        <v>0.65261900000000006</v>
      </c>
      <c r="J16" s="61">
        <v>-2.8247000000000001E-2</v>
      </c>
      <c r="K16" s="61">
        <v>3.9259999999999998E-3</v>
      </c>
      <c r="L16" s="60">
        <v>8.6500000000000005E-13</v>
      </c>
      <c r="M16" s="63">
        <v>0.12509000000000001</v>
      </c>
      <c r="N16" s="63" t="s">
        <v>111</v>
      </c>
      <c r="O16" s="60"/>
      <c r="P16" s="64">
        <v>24122</v>
      </c>
      <c r="Q16" s="61">
        <f>1-0.350818</f>
        <v>0.64918199999999993</v>
      </c>
      <c r="R16" s="61">
        <v>-4.0843999999999998E-2</v>
      </c>
      <c r="S16" s="61">
        <v>5.3E-3</v>
      </c>
      <c r="T16" s="60">
        <f>0.0000000000000136/2</f>
        <v>6.8000000000000001E-15</v>
      </c>
      <c r="U16" s="63">
        <v>0.12897142466693101</v>
      </c>
      <c r="V16" s="63" t="s">
        <v>109</v>
      </c>
      <c r="W16" s="60"/>
      <c r="X16" s="62">
        <v>51379</v>
      </c>
      <c r="Y16" s="61">
        <f>1-0.349015</f>
        <v>0.65098499999999992</v>
      </c>
      <c r="Z16" s="61">
        <v>-3.2710000000000003E-2</v>
      </c>
      <c r="AA16" s="61">
        <v>3.1549999999999998E-3</v>
      </c>
      <c r="AB16" s="60">
        <v>3.7000000000000001E-25</v>
      </c>
    </row>
    <row r="17" spans="1:28" ht="15" customHeight="1" x14ac:dyDescent="0.25">
      <c r="A17" s="40"/>
      <c r="B17" s="40"/>
      <c r="C17" s="40"/>
      <c r="D17" s="40"/>
      <c r="E17" s="64" t="s">
        <v>6</v>
      </c>
      <c r="F17" s="40"/>
      <c r="G17" s="40"/>
      <c r="H17" s="64">
        <v>26367</v>
      </c>
      <c r="I17" s="61">
        <f>1-0.346756</f>
        <v>0.65324399999999994</v>
      </c>
      <c r="J17" s="61">
        <v>-3.0802E-2</v>
      </c>
      <c r="K17" s="61">
        <v>5.3899999999999998E-3</v>
      </c>
      <c r="L17" s="60">
        <v>1.4300000000000001E-8</v>
      </c>
      <c r="M17" s="63">
        <v>0.45832099999999998</v>
      </c>
      <c r="N17" s="63" t="s">
        <v>109</v>
      </c>
      <c r="O17" s="60"/>
      <c r="P17" s="64">
        <v>20428</v>
      </c>
      <c r="Q17" s="61">
        <f>1-0.34289</f>
        <v>0.65711000000000008</v>
      </c>
      <c r="R17" s="61">
        <v>-4.3327999999999998E-2</v>
      </c>
      <c r="S17" s="61">
        <v>6.9719999999999999E-3</v>
      </c>
      <c r="T17" s="60">
        <v>2.6500000000000002E-10</v>
      </c>
      <c r="U17" s="63">
        <v>0</v>
      </c>
      <c r="V17" s="63" t="s">
        <v>110</v>
      </c>
      <c r="W17" s="60"/>
      <c r="X17" s="62">
        <v>46795</v>
      </c>
      <c r="Y17" s="61">
        <f>1-0.345042</f>
        <v>0.65495799999999993</v>
      </c>
      <c r="Z17" s="61">
        <v>-3.5487999999999999E-2</v>
      </c>
      <c r="AA17" s="61">
        <v>4.2640000000000004E-3</v>
      </c>
      <c r="AB17" s="60">
        <v>9.1E-17</v>
      </c>
    </row>
    <row r="18" spans="1:28" ht="15" customHeight="1" x14ac:dyDescent="0.25">
      <c r="A18" s="40"/>
      <c r="B18" s="33"/>
      <c r="C18" s="33"/>
      <c r="D18" s="33"/>
      <c r="E18" s="93" t="s">
        <v>3</v>
      </c>
      <c r="F18" s="33"/>
      <c r="G18" s="33"/>
      <c r="H18" s="93">
        <v>23671</v>
      </c>
      <c r="I18" s="89">
        <v>0.65179999999999993</v>
      </c>
      <c r="J18" s="89">
        <v>-7.102E-2</v>
      </c>
      <c r="K18" s="89">
        <v>1.1132E-2</v>
      </c>
      <c r="L18" s="91">
        <v>2.7790000000000002E-12</v>
      </c>
      <c r="M18" s="92">
        <v>0.23576744120939599</v>
      </c>
      <c r="N18" s="92" t="s">
        <v>109</v>
      </c>
      <c r="O18" s="91"/>
      <c r="P18" s="93">
        <v>9983</v>
      </c>
      <c r="Q18" s="89">
        <v>0.62729999999999997</v>
      </c>
      <c r="R18" s="89">
        <v>-6.4000000000000001E-2</v>
      </c>
      <c r="S18" s="89">
        <v>1.6E-2</v>
      </c>
      <c r="T18" s="91">
        <v>1.0165E-4</v>
      </c>
      <c r="U18" s="92">
        <v>0</v>
      </c>
      <c r="V18" s="92" t="s">
        <v>108</v>
      </c>
      <c r="W18" s="91"/>
      <c r="X18" s="90">
        <v>33654</v>
      </c>
      <c r="Y18" s="89">
        <v>0.64450000000000007</v>
      </c>
      <c r="Z18" s="89">
        <v>-6.8784999999999999E-2</v>
      </c>
      <c r="AA18" s="89">
        <v>9.1509999999999994E-3</v>
      </c>
      <c r="AB18" s="80">
        <v>3.1640000000000001E-15</v>
      </c>
    </row>
    <row r="19" spans="1:28" ht="15" customHeight="1" x14ac:dyDescent="0.25">
      <c r="A19" s="26">
        <v>4</v>
      </c>
      <c r="B19" s="26">
        <v>12</v>
      </c>
      <c r="C19" s="26" t="s">
        <v>107</v>
      </c>
      <c r="D19" s="26">
        <v>33468257</v>
      </c>
      <c r="E19" s="72" t="s">
        <v>6</v>
      </c>
      <c r="F19" s="26" t="s">
        <v>27</v>
      </c>
      <c r="G19" s="26" t="s">
        <v>8</v>
      </c>
      <c r="H19" s="72">
        <v>26156</v>
      </c>
      <c r="I19" s="87">
        <v>0.40121499999999999</v>
      </c>
      <c r="J19" s="87">
        <v>-4.0187E-2</v>
      </c>
      <c r="K19" s="87">
        <v>5.208E-3</v>
      </c>
      <c r="L19" s="86">
        <v>1.92E-14</v>
      </c>
      <c r="M19" s="88">
        <v>0</v>
      </c>
      <c r="N19" s="88" t="s">
        <v>106</v>
      </c>
      <c r="O19" s="86"/>
      <c r="P19" s="72">
        <v>18054</v>
      </c>
      <c r="Q19" s="87">
        <v>0.37870599999999999</v>
      </c>
      <c r="R19" s="87">
        <v>-3.6045000000000001E-2</v>
      </c>
      <c r="S19" s="87">
        <v>7.1149999999999998E-3</v>
      </c>
      <c r="T19" s="86">
        <f>0.000000414/2</f>
        <v>2.0699999999999999E-7</v>
      </c>
      <c r="U19" s="88">
        <v>0</v>
      </c>
      <c r="V19" s="88" t="s">
        <v>105</v>
      </c>
      <c r="W19" s="86"/>
      <c r="X19" s="70">
        <v>44210</v>
      </c>
      <c r="Y19" s="87">
        <v>0.391851</v>
      </c>
      <c r="Z19" s="87">
        <v>-3.8741999999999999E-2</v>
      </c>
      <c r="AA19" s="87">
        <v>4.202E-3</v>
      </c>
      <c r="AB19" s="86">
        <v>3.19E-20</v>
      </c>
    </row>
    <row r="20" spans="1:28" ht="15" customHeight="1" x14ac:dyDescent="0.25">
      <c r="A20" s="20"/>
      <c r="B20" s="20"/>
      <c r="C20" s="20"/>
      <c r="D20" s="20"/>
      <c r="E20" s="19" t="s">
        <v>10</v>
      </c>
      <c r="F20" s="20"/>
      <c r="G20" s="20"/>
      <c r="H20" s="19">
        <v>26992</v>
      </c>
      <c r="I20" s="16">
        <v>0.40090700000000001</v>
      </c>
      <c r="J20" s="16">
        <v>-2.3186999999999999E-2</v>
      </c>
      <c r="K20" s="16">
        <v>3.8310000000000002E-3</v>
      </c>
      <c r="L20" s="54">
        <v>1.8E-9</v>
      </c>
      <c r="M20" s="18">
        <v>0</v>
      </c>
      <c r="N20" s="18" t="s">
        <v>103</v>
      </c>
      <c r="O20" s="54"/>
      <c r="P20" s="19">
        <v>21749</v>
      </c>
      <c r="Q20" s="16">
        <v>0.38542900000000002</v>
      </c>
      <c r="R20" s="16">
        <v>-2.095E-2</v>
      </c>
      <c r="S20" s="16">
        <v>5.4669999999999996E-3</v>
      </c>
      <c r="T20" s="54">
        <v>6.3999999999999997E-5</v>
      </c>
      <c r="U20" s="18">
        <v>0</v>
      </c>
      <c r="V20" s="18" t="s">
        <v>104</v>
      </c>
      <c r="W20" s="54"/>
      <c r="X20" s="17">
        <v>48741</v>
      </c>
      <c r="Y20" s="16">
        <v>0.39389999999999997</v>
      </c>
      <c r="Z20" s="16">
        <v>-2.2450000000000001E-2</v>
      </c>
      <c r="AA20" s="16">
        <v>3.137E-3</v>
      </c>
      <c r="AB20" s="54">
        <v>8.6600000000000005E-13</v>
      </c>
    </row>
    <row r="21" spans="1:28" ht="15" customHeight="1" x14ac:dyDescent="0.25">
      <c r="A21" s="20"/>
      <c r="B21" s="20"/>
      <c r="C21" s="53"/>
      <c r="D21" s="53"/>
      <c r="E21" s="52" t="s">
        <v>3</v>
      </c>
      <c r="F21" s="53"/>
      <c r="G21" s="53"/>
      <c r="H21" s="52">
        <v>23036</v>
      </c>
      <c r="I21" s="49">
        <v>0.40179999999999999</v>
      </c>
      <c r="J21" s="49">
        <v>-7.1861999999999995E-2</v>
      </c>
      <c r="K21" s="49">
        <v>1.1068E-2</v>
      </c>
      <c r="L21" s="78">
        <v>1.286E-11</v>
      </c>
      <c r="M21" s="51">
        <v>0.39912089625264702</v>
      </c>
      <c r="N21" s="51" t="s">
        <v>103</v>
      </c>
      <c r="O21" s="78"/>
      <c r="P21" s="52">
        <v>7610</v>
      </c>
      <c r="Q21" s="49">
        <v>0.39652399999999999</v>
      </c>
      <c r="R21" s="49">
        <v>-6.5123E-2</v>
      </c>
      <c r="S21" s="49">
        <v>1.7842E-2</v>
      </c>
      <c r="T21" s="78">
        <v>1.3415000000000001E-4</v>
      </c>
      <c r="U21" s="51">
        <v>0</v>
      </c>
      <c r="V21" s="51" t="s">
        <v>102</v>
      </c>
      <c r="W21" s="78"/>
      <c r="X21" s="50">
        <v>30646</v>
      </c>
      <c r="Y21" s="49">
        <v>0.40050000000000002</v>
      </c>
      <c r="Z21" s="49">
        <v>-6.9988999999999996E-2</v>
      </c>
      <c r="AA21" s="49">
        <v>9.4050000000000002E-3</v>
      </c>
      <c r="AB21" s="78">
        <v>1.5270000000000001E-14</v>
      </c>
    </row>
    <row r="22" spans="1:28" ht="15" customHeight="1" x14ac:dyDescent="0.25">
      <c r="A22" s="20"/>
      <c r="B22" s="20"/>
      <c r="C22" s="26" t="s">
        <v>101</v>
      </c>
      <c r="D22" s="26">
        <v>33490042</v>
      </c>
      <c r="E22" s="72" t="s">
        <v>3</v>
      </c>
      <c r="F22" s="26" t="s">
        <v>17</v>
      </c>
      <c r="G22" s="26" t="s">
        <v>27</v>
      </c>
      <c r="H22" s="72">
        <v>23033</v>
      </c>
      <c r="I22" s="87">
        <v>0.4355</v>
      </c>
      <c r="J22" s="87">
        <v>-7.2431999999999996E-2</v>
      </c>
      <c r="K22" s="87">
        <v>1.0751999999999999E-2</v>
      </c>
      <c r="L22" s="86">
        <v>1.8599999999999999E-11</v>
      </c>
      <c r="M22" s="88">
        <v>0.36214271666679798</v>
      </c>
      <c r="N22" s="88" t="s">
        <v>100</v>
      </c>
      <c r="O22" s="86"/>
      <c r="P22" s="72">
        <v>7610</v>
      </c>
      <c r="Q22" s="87">
        <v>0.44169999999999998</v>
      </c>
      <c r="R22" s="87">
        <v>-7.4999999999999997E-2</v>
      </c>
      <c r="S22" s="87">
        <v>1.7999999999999999E-2</v>
      </c>
      <c r="T22" s="86">
        <v>3.3340000000000003E-5</v>
      </c>
      <c r="U22" s="88">
        <v>0</v>
      </c>
      <c r="V22" s="88" t="s">
        <v>99</v>
      </c>
      <c r="W22" s="86"/>
      <c r="X22" s="70">
        <v>30643</v>
      </c>
      <c r="Y22" s="87">
        <v>0.43700000000000006</v>
      </c>
      <c r="Z22" s="87">
        <v>-7.3236999999999997E-2</v>
      </c>
      <c r="AA22" s="87">
        <v>9.2149999999999992E-3</v>
      </c>
      <c r="AB22" s="68">
        <v>5.6989999999999997E-15</v>
      </c>
    </row>
    <row r="23" spans="1:28" ht="15" customHeight="1" x14ac:dyDescent="0.25">
      <c r="A23" s="20"/>
      <c r="B23" s="20"/>
      <c r="C23" s="20"/>
      <c r="D23" s="20"/>
      <c r="E23" s="19" t="s">
        <v>6</v>
      </c>
      <c r="F23" s="20"/>
      <c r="G23" s="20"/>
      <c r="H23" s="19">
        <v>26153</v>
      </c>
      <c r="I23" s="16">
        <v>0.43583699999999997</v>
      </c>
      <c r="J23" s="16">
        <v>-3.7865000000000003E-2</v>
      </c>
      <c r="K23" s="16">
        <v>5.0460000000000001E-3</v>
      </c>
      <c r="L23" s="54">
        <v>9.6699999999999994E-14</v>
      </c>
      <c r="M23" s="18">
        <v>0</v>
      </c>
      <c r="N23" s="18" t="s">
        <v>97</v>
      </c>
      <c r="O23" s="54"/>
      <c r="P23" s="19">
        <v>18054</v>
      </c>
      <c r="Q23" s="16">
        <v>0.42255999999999999</v>
      </c>
      <c r="R23" s="16">
        <v>-3.1586999999999997E-2</v>
      </c>
      <c r="S23" s="16">
        <v>6.9280000000000001E-3</v>
      </c>
      <c r="T23" s="54">
        <v>2.605E-6</v>
      </c>
      <c r="U23" s="18">
        <v>3.3454267827503401E-3</v>
      </c>
      <c r="V23" s="18" t="s">
        <v>98</v>
      </c>
      <c r="W23" s="54"/>
      <c r="X23" s="17">
        <v>44207</v>
      </c>
      <c r="Y23" s="16">
        <v>0.430313</v>
      </c>
      <c r="Z23" s="16">
        <v>-3.5688999999999999E-2</v>
      </c>
      <c r="AA23" s="16">
        <v>4.0790000000000002E-3</v>
      </c>
      <c r="AB23" s="54">
        <v>2.2599999999999999E-18</v>
      </c>
    </row>
    <row r="24" spans="1:28" ht="15" customHeight="1" x14ac:dyDescent="0.25">
      <c r="A24" s="20"/>
      <c r="B24" s="20"/>
      <c r="C24" s="53"/>
      <c r="D24" s="53"/>
      <c r="E24" s="52" t="s">
        <v>10</v>
      </c>
      <c r="F24" s="53"/>
      <c r="G24" s="53"/>
      <c r="H24" s="52">
        <v>26989</v>
      </c>
      <c r="I24" s="49">
        <v>0.43597900000000001</v>
      </c>
      <c r="J24" s="49">
        <v>-2.1611999999999999E-2</v>
      </c>
      <c r="K24" s="49">
        <v>3.7269999999999998E-3</v>
      </c>
      <c r="L24" s="78">
        <v>8.2299999999999999E-9</v>
      </c>
      <c r="M24" s="51">
        <v>0</v>
      </c>
      <c r="N24" s="51" t="s">
        <v>97</v>
      </c>
      <c r="O24" s="78"/>
      <c r="P24" s="52">
        <v>21748</v>
      </c>
      <c r="Q24" s="49">
        <v>0.429423</v>
      </c>
      <c r="R24" s="49">
        <v>-2.0025999999999999E-2</v>
      </c>
      <c r="S24" s="49">
        <v>5.385E-3</v>
      </c>
      <c r="T24" s="78">
        <f>0.000202/2</f>
        <v>1.01E-4</v>
      </c>
      <c r="U24" s="51">
        <v>0</v>
      </c>
      <c r="V24" s="51" t="s">
        <v>97</v>
      </c>
      <c r="W24" s="78"/>
      <c r="X24" s="50">
        <v>48737</v>
      </c>
      <c r="Y24" s="49">
        <v>0.43301099999999998</v>
      </c>
      <c r="Z24" s="49">
        <v>-2.1097999999999999E-2</v>
      </c>
      <c r="AA24" s="49">
        <v>3.065E-3</v>
      </c>
      <c r="AB24" s="78">
        <v>6.0199999999999998E-12</v>
      </c>
    </row>
    <row r="25" spans="1:28" ht="15" customHeight="1" x14ac:dyDescent="0.25">
      <c r="A25" s="20"/>
      <c r="B25" s="20"/>
      <c r="C25" s="26" t="s">
        <v>96</v>
      </c>
      <c r="D25" s="26">
        <v>33514166</v>
      </c>
      <c r="E25" s="72" t="s">
        <v>10</v>
      </c>
      <c r="F25" s="26" t="s">
        <v>9</v>
      </c>
      <c r="G25" s="26" t="s">
        <v>27</v>
      </c>
      <c r="H25" s="72">
        <v>25609</v>
      </c>
      <c r="I25" s="87">
        <v>0.43580400000000002</v>
      </c>
      <c r="J25" s="87">
        <v>-2.3768999999999998E-2</v>
      </c>
      <c r="K25" s="87">
        <v>3.885E-3</v>
      </c>
      <c r="L25" s="86">
        <v>1.2E-9</v>
      </c>
      <c r="M25" s="88">
        <v>0</v>
      </c>
      <c r="N25" s="88" t="s">
        <v>95</v>
      </c>
      <c r="O25" s="86"/>
      <c r="P25" s="72">
        <v>21749</v>
      </c>
      <c r="Q25" s="87">
        <v>0.42743300000000001</v>
      </c>
      <c r="R25" s="87">
        <v>-2.0448000000000001E-2</v>
      </c>
      <c r="S25" s="87">
        <v>5.4000000000000003E-3</v>
      </c>
      <c r="T25" s="86">
        <v>7.7000000000000001E-5</v>
      </c>
      <c r="U25" s="88">
        <v>0</v>
      </c>
      <c r="V25" s="88" t="s">
        <v>95</v>
      </c>
      <c r="W25" s="86"/>
      <c r="X25" s="70">
        <v>47358</v>
      </c>
      <c r="Y25" s="87">
        <v>0.43190499999999998</v>
      </c>
      <c r="Z25" s="87">
        <v>-2.2636E-2</v>
      </c>
      <c r="AA25" s="87">
        <v>3.1540000000000001E-3</v>
      </c>
      <c r="AB25" s="86">
        <v>7.3699999999999999E-13</v>
      </c>
    </row>
    <row r="26" spans="1:28" ht="15" customHeight="1" x14ac:dyDescent="0.25">
      <c r="A26" s="20"/>
      <c r="B26" s="20"/>
      <c r="C26" s="20"/>
      <c r="D26" s="20"/>
      <c r="E26" s="19" t="s">
        <v>6</v>
      </c>
      <c r="F26" s="20"/>
      <c r="G26" s="20"/>
      <c r="H26" s="19">
        <v>24773</v>
      </c>
      <c r="I26" s="16">
        <v>0.43567099999999997</v>
      </c>
      <c r="J26" s="16">
        <v>-3.9039999999999998E-2</v>
      </c>
      <c r="K26" s="16">
        <v>5.2529999999999999E-3</v>
      </c>
      <c r="L26" s="54">
        <v>1.67E-13</v>
      </c>
      <c r="M26" s="18">
        <v>0</v>
      </c>
      <c r="N26" s="18" t="s">
        <v>94</v>
      </c>
      <c r="O26" s="54"/>
      <c r="P26" s="19">
        <v>18054</v>
      </c>
      <c r="Q26" s="16">
        <v>0.42247299999999999</v>
      </c>
      <c r="R26" s="16">
        <v>-3.2318E-2</v>
      </c>
      <c r="S26" s="16">
        <v>6.94E-3</v>
      </c>
      <c r="T26" s="54">
        <v>1.635E-6</v>
      </c>
      <c r="U26" s="18">
        <v>0</v>
      </c>
      <c r="V26" s="18" t="s">
        <v>93</v>
      </c>
      <c r="W26" s="54"/>
      <c r="X26" s="17">
        <v>42827</v>
      </c>
      <c r="Y26" s="16">
        <v>0.430006</v>
      </c>
      <c r="Z26" s="16">
        <v>-3.6592E-2</v>
      </c>
      <c r="AA26" s="16">
        <v>4.1879999999999999E-3</v>
      </c>
      <c r="AB26" s="54">
        <v>2.5499999999999999E-18</v>
      </c>
    </row>
    <row r="27" spans="1:28" ht="15" customHeight="1" x14ac:dyDescent="0.25">
      <c r="A27" s="53"/>
      <c r="B27" s="53"/>
      <c r="C27" s="53"/>
      <c r="D27" s="53"/>
      <c r="E27" s="52" t="s">
        <v>3</v>
      </c>
      <c r="F27" s="53"/>
      <c r="G27" s="53"/>
      <c r="H27" s="52">
        <v>21653</v>
      </c>
      <c r="I27" s="49">
        <v>0.43640000000000001</v>
      </c>
      <c r="J27" s="49">
        <v>-7.2963E-2</v>
      </c>
      <c r="K27" s="49">
        <v>1.1296E-2</v>
      </c>
      <c r="L27" s="78">
        <v>7.7280000000000004E-11</v>
      </c>
      <c r="M27" s="51">
        <v>0</v>
      </c>
      <c r="N27" s="51" t="s">
        <v>92</v>
      </c>
      <c r="O27" s="78"/>
      <c r="P27" s="52">
        <v>7610</v>
      </c>
      <c r="Q27" s="49">
        <v>0.43582500000000002</v>
      </c>
      <c r="R27" s="49">
        <v>-7.6385999999999996E-2</v>
      </c>
      <c r="S27" s="49">
        <v>1.7927999999999999E-2</v>
      </c>
      <c r="T27" s="78">
        <v>3.01E-5</v>
      </c>
      <c r="U27" s="51">
        <v>0</v>
      </c>
      <c r="V27" s="51" t="s">
        <v>91</v>
      </c>
      <c r="W27" s="78"/>
      <c r="X27" s="50">
        <v>29263</v>
      </c>
      <c r="Y27" s="49">
        <v>0.43620000000000003</v>
      </c>
      <c r="Z27" s="49">
        <v>-7.3936000000000002E-2</v>
      </c>
      <c r="AA27" s="49">
        <v>9.5569999999999995E-3</v>
      </c>
      <c r="AB27" s="78">
        <v>2.1349999999999999E-14</v>
      </c>
    </row>
    <row r="28" spans="1:28" ht="15" customHeight="1" x14ac:dyDescent="0.25">
      <c r="A28" s="47">
        <v>5</v>
      </c>
      <c r="B28" s="47">
        <v>7</v>
      </c>
      <c r="C28" s="47" t="s">
        <v>90</v>
      </c>
      <c r="D28" s="47">
        <v>93389364</v>
      </c>
      <c r="E28" s="64" t="s">
        <v>10</v>
      </c>
      <c r="F28" s="47" t="s">
        <v>8</v>
      </c>
      <c r="G28" s="47" t="s">
        <v>9</v>
      </c>
      <c r="H28" s="64">
        <v>27256</v>
      </c>
      <c r="I28" s="61">
        <v>0.389733</v>
      </c>
      <c r="J28" s="61">
        <v>-2.8221E-2</v>
      </c>
      <c r="K28" s="61">
        <v>3.967E-3</v>
      </c>
      <c r="L28" s="60">
        <v>1.56E-12</v>
      </c>
      <c r="M28" s="63">
        <v>0.15737699999999999</v>
      </c>
      <c r="N28" s="63" t="s">
        <v>89</v>
      </c>
      <c r="O28" s="60"/>
      <c r="P28" s="64">
        <v>21749</v>
      </c>
      <c r="Q28" s="61">
        <v>0.38979999999999998</v>
      </c>
      <c r="R28" s="61">
        <v>-2.6575999999999999E-2</v>
      </c>
      <c r="S28" s="61">
        <v>5.9129999999999999E-3</v>
      </c>
      <c r="T28" s="60">
        <v>3.54E-6</v>
      </c>
      <c r="U28" s="63">
        <v>0.16543824003486099</v>
      </c>
      <c r="V28" s="63" t="s">
        <v>89</v>
      </c>
      <c r="W28" s="60"/>
      <c r="X28" s="62">
        <v>49005</v>
      </c>
      <c r="Y28" s="61">
        <v>0.38976300000000003</v>
      </c>
      <c r="Z28" s="61">
        <v>-2.7709999999999999E-2</v>
      </c>
      <c r="AA28" s="61">
        <v>3.2940000000000001E-3</v>
      </c>
      <c r="AB28" s="60">
        <v>4.2599999999999998E-17</v>
      </c>
    </row>
    <row r="29" spans="1:28" ht="15" customHeight="1" x14ac:dyDescent="0.25">
      <c r="A29" s="40"/>
      <c r="B29" s="40"/>
      <c r="C29" s="40"/>
      <c r="D29" s="40"/>
      <c r="E29" s="38" t="s">
        <v>6</v>
      </c>
      <c r="F29" s="40"/>
      <c r="G29" s="40"/>
      <c r="H29" s="38">
        <v>26366</v>
      </c>
      <c r="I29" s="35">
        <v>0.39017299999999999</v>
      </c>
      <c r="J29" s="35">
        <v>-4.0022000000000002E-2</v>
      </c>
      <c r="K29" s="35">
        <v>5.4159999999999998E-3</v>
      </c>
      <c r="L29" s="58">
        <v>2.2699999999999999E-13</v>
      </c>
      <c r="M29" s="37">
        <v>0.49798100000000001</v>
      </c>
      <c r="N29" s="37" t="s">
        <v>89</v>
      </c>
      <c r="O29" s="58"/>
      <c r="P29" s="38">
        <v>18054</v>
      </c>
      <c r="Q29" s="35">
        <v>0.39277299999999998</v>
      </c>
      <c r="R29" s="35">
        <v>-2.0985E-2</v>
      </c>
      <c r="S29" s="35">
        <v>7.1399999999999996E-3</v>
      </c>
      <c r="T29" s="58">
        <v>1.652E-3</v>
      </c>
      <c r="U29" s="37">
        <v>0</v>
      </c>
      <c r="V29" s="37" t="s">
        <v>88</v>
      </c>
      <c r="W29" s="58"/>
      <c r="X29" s="36">
        <v>44420</v>
      </c>
      <c r="Y29" s="35">
        <v>0.39124999999999999</v>
      </c>
      <c r="Z29" s="35">
        <v>-3.3069000000000001E-2</v>
      </c>
      <c r="AA29" s="35">
        <v>4.3150000000000003E-3</v>
      </c>
      <c r="AB29" s="58">
        <v>1.89E-14</v>
      </c>
    </row>
    <row r="30" spans="1:28" ht="15" customHeight="1" x14ac:dyDescent="0.25">
      <c r="A30" s="40"/>
      <c r="B30" s="40"/>
      <c r="C30" s="33"/>
      <c r="D30" s="33"/>
      <c r="E30" s="85" t="s">
        <v>3</v>
      </c>
      <c r="F30" s="33"/>
      <c r="G30" s="33"/>
      <c r="H30" s="82">
        <v>23670</v>
      </c>
      <c r="I30" s="81">
        <v>0.38969999999999999</v>
      </c>
      <c r="J30" s="81">
        <v>-4.9061E-2</v>
      </c>
      <c r="K30" s="81">
        <v>1.1089999999999999E-2</v>
      </c>
      <c r="L30" s="80">
        <v>7.4069999999999998E-9</v>
      </c>
      <c r="M30" s="83">
        <v>0.19736987770606901</v>
      </c>
      <c r="N30" s="83" t="s">
        <v>87</v>
      </c>
      <c r="O30" s="80"/>
      <c r="P30" s="84">
        <v>7611</v>
      </c>
      <c r="Q30" s="81">
        <v>0.38340400000000002</v>
      </c>
      <c r="R30" s="81">
        <v>-5.3582999999999999E-2</v>
      </c>
      <c r="S30" s="81">
        <v>1.9344E-2</v>
      </c>
      <c r="T30" s="80">
        <v>3.0814999999999998E-4</v>
      </c>
      <c r="U30" s="83">
        <v>0.2795427664099</v>
      </c>
      <c r="V30" s="83" t="s">
        <v>86</v>
      </c>
      <c r="W30" s="80"/>
      <c r="X30" s="82">
        <v>31281</v>
      </c>
      <c r="Y30" s="81">
        <v>0.38819999999999999</v>
      </c>
      <c r="Z30" s="81">
        <v>-5.0180000000000002E-2</v>
      </c>
      <c r="AA30" s="81">
        <v>9.6209999999999993E-3</v>
      </c>
      <c r="AB30" s="80">
        <v>1.8399999999999999E-11</v>
      </c>
    </row>
    <row r="31" spans="1:28" ht="15" customHeight="1" x14ac:dyDescent="0.25">
      <c r="A31" s="40"/>
      <c r="B31" s="40"/>
      <c r="C31" s="47" t="s">
        <v>85</v>
      </c>
      <c r="D31" s="47">
        <v>93388383</v>
      </c>
      <c r="E31" s="79" t="s">
        <v>6</v>
      </c>
      <c r="F31" s="47" t="s">
        <v>8</v>
      </c>
      <c r="G31" s="47" t="s">
        <v>9</v>
      </c>
      <c r="H31" s="64">
        <v>26366</v>
      </c>
      <c r="I31" s="61">
        <v>0.33850799999999998</v>
      </c>
      <c r="J31" s="61">
        <v>-3.8987000000000001E-2</v>
      </c>
      <c r="K31" s="61">
        <v>5.274E-3</v>
      </c>
      <c r="L31" s="60">
        <v>2.24E-13</v>
      </c>
      <c r="M31" s="63">
        <v>0.31471100000000002</v>
      </c>
      <c r="N31" s="63" t="s">
        <v>84</v>
      </c>
      <c r="O31" s="60"/>
      <c r="P31" s="64">
        <v>18054</v>
      </c>
      <c r="Q31" s="61">
        <v>0.32753900000000002</v>
      </c>
      <c r="R31" s="61">
        <v>-2.5753000000000002E-2</v>
      </c>
      <c r="S31" s="61">
        <v>7.2880000000000002E-3</v>
      </c>
      <c r="T31" s="60">
        <v>2.0699999999999999E-4</v>
      </c>
      <c r="U31" s="63">
        <v>0</v>
      </c>
      <c r="V31" s="63" t="s">
        <v>83</v>
      </c>
      <c r="W31" s="60"/>
      <c r="X31" s="62">
        <v>44420</v>
      </c>
      <c r="Y31" s="61">
        <v>0.33396599999999999</v>
      </c>
      <c r="Z31" s="61">
        <v>-3.4438999999999997E-2</v>
      </c>
      <c r="AA31" s="61">
        <v>4.2729999999999999E-3</v>
      </c>
      <c r="AB31" s="60">
        <v>7.9899999999999997E-16</v>
      </c>
    </row>
    <row r="32" spans="1:28" ht="15" customHeight="1" x14ac:dyDescent="0.25">
      <c r="A32" s="40"/>
      <c r="B32" s="40"/>
      <c r="C32" s="40"/>
      <c r="D32" s="40"/>
      <c r="E32" s="38" t="s">
        <v>10</v>
      </c>
      <c r="F32" s="40"/>
      <c r="G32" s="40"/>
      <c r="H32" s="38">
        <v>27250</v>
      </c>
      <c r="I32" s="35">
        <v>0.33755099999999999</v>
      </c>
      <c r="J32" s="35">
        <v>-2.7196000000000001E-2</v>
      </c>
      <c r="K32" s="35">
        <v>3.885E-3</v>
      </c>
      <c r="L32" s="58">
        <v>3.5E-12</v>
      </c>
      <c r="M32" s="37">
        <v>6.1145999999999999E-2</v>
      </c>
      <c r="N32" s="37" t="s">
        <v>82</v>
      </c>
      <c r="O32" s="58"/>
      <c r="P32" s="38">
        <v>21749</v>
      </c>
      <c r="Q32" s="35">
        <v>0.32171499999999997</v>
      </c>
      <c r="R32" s="35">
        <v>-2.5624000000000001E-2</v>
      </c>
      <c r="S32" s="35">
        <v>5.7949999999999998E-3</v>
      </c>
      <c r="T32" s="58">
        <v>4.9649999999999999E-6</v>
      </c>
      <c r="U32" s="37">
        <v>6.6687522460392806E-2</v>
      </c>
      <c r="V32" s="37" t="s">
        <v>82</v>
      </c>
      <c r="W32" s="58"/>
      <c r="X32" s="36">
        <v>48999</v>
      </c>
      <c r="Y32" s="35">
        <v>0.33041900000000002</v>
      </c>
      <c r="Z32" s="35">
        <v>-2.6709E-2</v>
      </c>
      <c r="AA32" s="35">
        <v>3.2269999999999998E-3</v>
      </c>
      <c r="AB32" s="58">
        <v>1.3299999999999999E-16</v>
      </c>
    </row>
    <row r="33" spans="1:28" ht="15" customHeight="1" x14ac:dyDescent="0.25">
      <c r="A33" s="33"/>
      <c r="B33" s="33"/>
      <c r="C33" s="33"/>
      <c r="D33" s="33"/>
      <c r="E33" s="31" t="s">
        <v>3</v>
      </c>
      <c r="F33" s="33"/>
      <c r="G33" s="33"/>
      <c r="H33" s="29">
        <v>23664</v>
      </c>
      <c r="I33" s="28">
        <v>0.33879999999999999</v>
      </c>
      <c r="J33" s="28">
        <v>-5.0784000000000003E-2</v>
      </c>
      <c r="K33" s="28">
        <v>1.0928999999999999E-2</v>
      </c>
      <c r="L33" s="56">
        <v>7.7210000000000001E-9</v>
      </c>
      <c r="M33" s="30">
        <v>0</v>
      </c>
      <c r="N33" s="30" t="s">
        <v>81</v>
      </c>
      <c r="O33" s="56"/>
      <c r="P33" s="31">
        <v>7611</v>
      </c>
      <c r="Q33" s="28">
        <v>0.31645299999999998</v>
      </c>
      <c r="R33" s="28">
        <v>-4.8467000000000003E-2</v>
      </c>
      <c r="S33" s="28">
        <v>1.9262000000000001E-2</v>
      </c>
      <c r="T33" s="56">
        <v>1.5499999999999999E-3</v>
      </c>
      <c r="U33" s="30">
        <v>6.0667540277401198E-3</v>
      </c>
      <c r="V33" s="30" t="s">
        <v>80</v>
      </c>
      <c r="W33" s="56"/>
      <c r="X33" s="29">
        <v>31275</v>
      </c>
      <c r="Y33" s="28">
        <v>0.33330000000000004</v>
      </c>
      <c r="Z33" s="28">
        <v>-5.0220000000000001E-2</v>
      </c>
      <c r="AA33" s="28">
        <v>9.5060000000000006E-3</v>
      </c>
      <c r="AB33" s="56">
        <v>9.0529999999999997E-11</v>
      </c>
    </row>
    <row r="34" spans="1:28" ht="15" customHeight="1" x14ac:dyDescent="0.25">
      <c r="A34" s="76">
        <v>6</v>
      </c>
      <c r="B34" s="76" t="s">
        <v>79</v>
      </c>
      <c r="C34" s="76" t="s">
        <v>78</v>
      </c>
      <c r="D34" s="76">
        <v>71534015</v>
      </c>
      <c r="E34" s="75" t="s">
        <v>10</v>
      </c>
      <c r="F34" s="76" t="s">
        <v>9</v>
      </c>
      <c r="G34" s="76" t="s">
        <v>8</v>
      </c>
      <c r="H34" s="72">
        <v>27255</v>
      </c>
      <c r="I34" s="69">
        <v>0.24743899999999999</v>
      </c>
      <c r="J34" s="69">
        <v>-2.4556999999999999E-2</v>
      </c>
      <c r="K34" s="69">
        <v>4.3179999999999998E-3</v>
      </c>
      <c r="L34" s="68">
        <v>1.59E-8</v>
      </c>
      <c r="M34" s="71">
        <v>0.37938</v>
      </c>
      <c r="N34" s="71" t="s">
        <v>77</v>
      </c>
      <c r="O34" s="68"/>
      <c r="P34" s="72">
        <v>20997</v>
      </c>
      <c r="Q34" s="69">
        <v>0.258494</v>
      </c>
      <c r="R34" s="69">
        <v>-2.8639000000000001E-2</v>
      </c>
      <c r="S34" s="69">
        <v>6.2269999999999999E-3</v>
      </c>
      <c r="T34" s="68">
        <v>2.1600000000000001E-6</v>
      </c>
      <c r="U34" s="71">
        <v>0.38558420806788402</v>
      </c>
      <c r="V34" s="71" t="s">
        <v>76</v>
      </c>
      <c r="W34" s="68"/>
      <c r="X34" s="70">
        <v>48252</v>
      </c>
      <c r="Y34" s="69">
        <v>0.25232399999999999</v>
      </c>
      <c r="Z34" s="69">
        <v>-2.5881999999999999E-2</v>
      </c>
      <c r="AA34" s="69">
        <v>3.5479999999999999E-3</v>
      </c>
      <c r="AB34" s="68">
        <v>3.1299999999999998E-13</v>
      </c>
    </row>
    <row r="35" spans="1:28" ht="15" customHeight="1" x14ac:dyDescent="0.25">
      <c r="A35" s="74"/>
      <c r="B35" s="74"/>
      <c r="C35" s="74"/>
      <c r="D35" s="74"/>
      <c r="E35" s="19" t="s">
        <v>6</v>
      </c>
      <c r="F35" s="74"/>
      <c r="G35" s="74"/>
      <c r="H35" s="19">
        <v>26366</v>
      </c>
      <c r="I35" s="16">
        <v>0.24693499999999999</v>
      </c>
      <c r="J35" s="16">
        <v>-2.9895999999999999E-2</v>
      </c>
      <c r="K35" s="16">
        <v>5.8700000000000002E-3</v>
      </c>
      <c r="L35" s="15">
        <v>4.34E-7</v>
      </c>
      <c r="M35" s="18">
        <v>0.29093999999999998</v>
      </c>
      <c r="N35" s="18" t="s">
        <v>75</v>
      </c>
      <c r="O35" s="15"/>
      <c r="P35" s="19">
        <v>19057</v>
      </c>
      <c r="Q35" s="16">
        <v>0.26245099999999999</v>
      </c>
      <c r="R35" s="16">
        <v>-2.5627E-2</v>
      </c>
      <c r="S35" s="16">
        <v>7.6249999999999998E-3</v>
      </c>
      <c r="T35" s="54">
        <v>3.9100000000000002E-4</v>
      </c>
      <c r="U35" s="18">
        <v>0</v>
      </c>
      <c r="V35" s="18" t="s">
        <v>73</v>
      </c>
      <c r="W35" s="54"/>
      <c r="X35" s="17">
        <v>45423</v>
      </c>
      <c r="Y35" s="16">
        <v>0.25355800000000001</v>
      </c>
      <c r="Z35" s="16">
        <v>-2.8306999999999999E-2</v>
      </c>
      <c r="AA35" s="16">
        <v>4.6509999999999998E-3</v>
      </c>
      <c r="AB35" s="54">
        <v>1.19E-9</v>
      </c>
    </row>
    <row r="36" spans="1:28" ht="15" customHeight="1" x14ac:dyDescent="0.25">
      <c r="A36" s="74"/>
      <c r="B36" s="74"/>
      <c r="C36" s="67"/>
      <c r="D36" s="67"/>
      <c r="E36" s="52" t="s">
        <v>3</v>
      </c>
      <c r="F36" s="67"/>
      <c r="G36" s="67"/>
      <c r="H36" s="50">
        <v>23669</v>
      </c>
      <c r="I36" s="49">
        <v>0.24560000000000001</v>
      </c>
      <c r="J36" s="49">
        <v>-4.7710000000000002E-2</v>
      </c>
      <c r="K36" s="49">
        <v>1.2125E-2</v>
      </c>
      <c r="L36" s="48">
        <v>3.5639999999999999E-4</v>
      </c>
      <c r="M36" s="51">
        <v>0.34119112848831701</v>
      </c>
      <c r="N36" s="51" t="s">
        <v>74</v>
      </c>
      <c r="O36" s="48"/>
      <c r="P36" s="52">
        <v>6858</v>
      </c>
      <c r="Q36" s="49">
        <v>0.244537</v>
      </c>
      <c r="R36" s="49">
        <v>-2.7282000000000001E-2</v>
      </c>
      <c r="S36" s="49">
        <v>2.0764000000000001E-2</v>
      </c>
      <c r="T36" s="48">
        <v>5.0500000000000003E-2</v>
      </c>
      <c r="U36" s="51">
        <v>0</v>
      </c>
      <c r="V36" s="51" t="s">
        <v>73</v>
      </c>
      <c r="W36" s="48"/>
      <c r="X36" s="50">
        <v>30527</v>
      </c>
      <c r="Y36" s="49">
        <v>0.24540000000000001</v>
      </c>
      <c r="Z36" s="49">
        <v>-4.2515999999999998E-2</v>
      </c>
      <c r="AA36" s="49">
        <v>1.0470999999999999E-2</v>
      </c>
      <c r="AB36" s="48">
        <v>8.81E-5</v>
      </c>
    </row>
    <row r="37" spans="1:28" ht="15" customHeight="1" x14ac:dyDescent="0.25">
      <c r="A37" s="74"/>
      <c r="B37" s="74"/>
      <c r="C37" s="76" t="s">
        <v>72</v>
      </c>
      <c r="D37" s="76">
        <v>71556806</v>
      </c>
      <c r="E37" s="75" t="s">
        <v>6</v>
      </c>
      <c r="F37" s="76" t="s">
        <v>9</v>
      </c>
      <c r="G37" s="76" t="s">
        <v>8</v>
      </c>
      <c r="H37" s="72">
        <v>25607</v>
      </c>
      <c r="I37" s="69">
        <v>0.16220699999999999</v>
      </c>
      <c r="J37" s="69">
        <v>-4.4026999999999997E-2</v>
      </c>
      <c r="K37" s="69">
        <v>7.5079999999999999E-3</v>
      </c>
      <c r="L37" s="68">
        <v>5.9699999999999999E-9</v>
      </c>
      <c r="M37" s="71">
        <v>1.5013E-2</v>
      </c>
      <c r="N37" s="71" t="s">
        <v>71</v>
      </c>
      <c r="O37" s="68"/>
      <c r="P37" s="72">
        <v>19885</v>
      </c>
      <c r="Q37" s="69">
        <v>0.16870099999999999</v>
      </c>
      <c r="R37" s="69">
        <v>-2.4849E-2</v>
      </c>
      <c r="S37" s="69">
        <v>8.9510000000000006E-3</v>
      </c>
      <c r="T37" s="68">
        <v>2.7599999999999999E-3</v>
      </c>
      <c r="U37" s="71">
        <v>0.65413987418475505</v>
      </c>
      <c r="V37" s="71" t="s">
        <v>70</v>
      </c>
      <c r="W37" s="68"/>
      <c r="X37" s="70">
        <v>45492</v>
      </c>
      <c r="Y37" s="69">
        <v>0.16509099999999999</v>
      </c>
      <c r="Z37" s="69">
        <v>-3.6107E-2</v>
      </c>
      <c r="AA37" s="69">
        <v>5.7520000000000002E-3</v>
      </c>
      <c r="AB37" s="68">
        <v>3.5600000000000001E-10</v>
      </c>
    </row>
    <row r="38" spans="1:28" ht="15" customHeight="1" x14ac:dyDescent="0.25">
      <c r="A38" s="74"/>
      <c r="B38" s="74"/>
      <c r="C38" s="74"/>
      <c r="D38" s="74"/>
      <c r="E38" s="19" t="s">
        <v>10</v>
      </c>
      <c r="F38" s="74"/>
      <c r="G38" s="74"/>
      <c r="H38" s="19">
        <v>26497</v>
      </c>
      <c r="I38" s="16">
        <v>0.162662</v>
      </c>
      <c r="J38" s="16">
        <v>-3.09E-2</v>
      </c>
      <c r="K38" s="16">
        <v>5.4419999999999998E-3</v>
      </c>
      <c r="L38" s="54">
        <v>1.6700000000000001E-8</v>
      </c>
      <c r="M38" s="18">
        <v>0.52131000000000005</v>
      </c>
      <c r="N38" s="18" t="s">
        <v>69</v>
      </c>
      <c r="O38" s="54"/>
      <c r="P38" s="19">
        <v>21825</v>
      </c>
      <c r="Q38" s="16">
        <v>0.170015</v>
      </c>
      <c r="R38" s="16">
        <v>-2.9485999999999998E-2</v>
      </c>
      <c r="S38" s="16">
        <v>7.1869999999999998E-3</v>
      </c>
      <c r="T38" s="54">
        <f>0.0000413/2</f>
        <v>2.065E-5</v>
      </c>
      <c r="U38" s="18">
        <v>0.52495146188276498</v>
      </c>
      <c r="V38" s="18" t="s">
        <v>68</v>
      </c>
      <c r="W38" s="54"/>
      <c r="X38" s="17">
        <v>48322</v>
      </c>
      <c r="Y38" s="16">
        <v>0.16603100000000001</v>
      </c>
      <c r="Z38" s="16">
        <v>-3.0384999999999999E-2</v>
      </c>
      <c r="AA38" s="16">
        <v>4.339E-3</v>
      </c>
      <c r="AB38" s="54">
        <v>2.5999999999999998E-12</v>
      </c>
    </row>
    <row r="39" spans="1:28" ht="15" customHeight="1" x14ac:dyDescent="0.25">
      <c r="A39" s="74"/>
      <c r="B39" s="67"/>
      <c r="C39" s="67"/>
      <c r="D39" s="67"/>
      <c r="E39" s="52" t="s">
        <v>3</v>
      </c>
      <c r="F39" s="67"/>
      <c r="G39" s="67"/>
      <c r="H39" s="50">
        <v>22911</v>
      </c>
      <c r="I39" s="49">
        <v>0.16250000000000001</v>
      </c>
      <c r="J39" s="49">
        <v>-6.3100000000000003E-2</v>
      </c>
      <c r="K39" s="49">
        <v>1.5864E-2</v>
      </c>
      <c r="L39" s="48">
        <v>4.505E-4</v>
      </c>
      <c r="M39" s="51">
        <v>0.52645801286971705</v>
      </c>
      <c r="N39" s="51" t="s">
        <v>67</v>
      </c>
      <c r="O39" s="48"/>
      <c r="P39" s="52">
        <v>7687</v>
      </c>
      <c r="Q39" s="49">
        <v>0.170324</v>
      </c>
      <c r="R39" s="49">
        <v>-1.7465999999999999E-2</v>
      </c>
      <c r="S39" s="49">
        <v>2.3123999999999999E-2</v>
      </c>
      <c r="T39" s="48">
        <v>0.1525</v>
      </c>
      <c r="U39" s="51">
        <v>0.58125463959324697</v>
      </c>
      <c r="V39" s="51" t="s">
        <v>66</v>
      </c>
      <c r="W39" s="48"/>
      <c r="X39" s="50">
        <v>30598</v>
      </c>
      <c r="Y39" s="49">
        <v>0.16450000000000001</v>
      </c>
      <c r="Z39" s="49">
        <v>-4.8495999999999997E-2</v>
      </c>
      <c r="AA39" s="49">
        <v>1.3082E-2</v>
      </c>
      <c r="AB39" s="48">
        <v>3.8499999999999998E-4</v>
      </c>
    </row>
    <row r="40" spans="1:28" ht="15" customHeight="1" x14ac:dyDescent="0.25">
      <c r="A40" s="74"/>
      <c r="B40" s="76" t="s">
        <v>65</v>
      </c>
      <c r="C40" s="76" t="s">
        <v>64</v>
      </c>
      <c r="D40" s="76">
        <v>71883022</v>
      </c>
      <c r="E40" s="75" t="s">
        <v>10</v>
      </c>
      <c r="F40" s="76" t="s">
        <v>8</v>
      </c>
      <c r="G40" s="76" t="s">
        <v>27</v>
      </c>
      <c r="H40" s="75">
        <v>27257</v>
      </c>
      <c r="I40" s="69">
        <v>0.41669</v>
      </c>
      <c r="J40" s="69">
        <v>-1.9893000000000001E-2</v>
      </c>
      <c r="K40" s="69">
        <v>3.6970000000000002E-3</v>
      </c>
      <c r="L40" s="73">
        <v>8.9400000000000006E-8</v>
      </c>
      <c r="M40" s="71">
        <v>0</v>
      </c>
      <c r="N40" s="71" t="s">
        <v>63</v>
      </c>
      <c r="O40" s="73"/>
      <c r="P40" s="72">
        <v>22362</v>
      </c>
      <c r="Q40" s="69">
        <v>0.44206400000000001</v>
      </c>
      <c r="R40" s="69">
        <v>-2.3612000000000001E-2</v>
      </c>
      <c r="S40" s="69">
        <v>5.1440000000000001E-3</v>
      </c>
      <c r="T40" s="68">
        <v>2.2500000000000001E-6</v>
      </c>
      <c r="U40" s="71">
        <v>0</v>
      </c>
      <c r="V40" s="71" t="s">
        <v>63</v>
      </c>
      <c r="W40" s="68"/>
      <c r="X40" s="70">
        <v>49619</v>
      </c>
      <c r="Y40" s="69">
        <v>0.428286</v>
      </c>
      <c r="Z40" s="69">
        <v>-2.1160000000000002E-2</v>
      </c>
      <c r="AA40" s="69">
        <v>3.0019999999999999E-3</v>
      </c>
      <c r="AB40" s="68">
        <v>1.8800000000000001E-12</v>
      </c>
    </row>
    <row r="41" spans="1:28" ht="15" customHeight="1" x14ac:dyDescent="0.25">
      <c r="A41" s="74"/>
      <c r="B41" s="74"/>
      <c r="C41" s="74"/>
      <c r="D41" s="74"/>
      <c r="E41" s="19" t="s">
        <v>6</v>
      </c>
      <c r="F41" s="74"/>
      <c r="G41" s="74"/>
      <c r="H41" s="17">
        <v>26367</v>
      </c>
      <c r="I41" s="16">
        <v>0.41582799999999998</v>
      </c>
      <c r="J41" s="16">
        <v>-2.4184000000000001E-2</v>
      </c>
      <c r="K41" s="16">
        <v>5.0090000000000004E-3</v>
      </c>
      <c r="L41" s="15">
        <v>1.6700000000000001E-6</v>
      </c>
      <c r="M41" s="18">
        <v>0.37190400000000001</v>
      </c>
      <c r="N41" s="18" t="s">
        <v>63</v>
      </c>
      <c r="O41" s="15"/>
      <c r="P41" s="19">
        <v>20423</v>
      </c>
      <c r="Q41" s="16">
        <v>0.43638300000000002</v>
      </c>
      <c r="R41" s="16">
        <v>-2.9444999999999999E-2</v>
      </c>
      <c r="S41" s="16">
        <v>6.3540000000000003E-3</v>
      </c>
      <c r="T41" s="54">
        <v>1.8199999999999999E-6</v>
      </c>
      <c r="U41" s="18">
        <v>0.32002112117984</v>
      </c>
      <c r="V41" s="18" t="s">
        <v>62</v>
      </c>
      <c r="W41" s="54"/>
      <c r="X41" s="17">
        <v>46790</v>
      </c>
      <c r="Y41" s="16">
        <v>0.42494100000000001</v>
      </c>
      <c r="Z41" s="16">
        <v>-2.6200000000000001E-2</v>
      </c>
      <c r="AA41" s="16">
        <v>3.934E-3</v>
      </c>
      <c r="AB41" s="54">
        <v>2.8299999999999999E-11</v>
      </c>
    </row>
    <row r="42" spans="1:28" ht="15" customHeight="1" x14ac:dyDescent="0.25">
      <c r="A42" s="74"/>
      <c r="B42" s="67"/>
      <c r="C42" s="67"/>
      <c r="D42" s="67"/>
      <c r="E42" s="19" t="s">
        <v>3</v>
      </c>
      <c r="F42" s="67"/>
      <c r="G42" s="67"/>
      <c r="H42" s="50">
        <v>23671</v>
      </c>
      <c r="I42" s="49">
        <v>0.41720000000000002</v>
      </c>
      <c r="J42" s="49">
        <v>-2.8889999999999999E-2</v>
      </c>
      <c r="K42" s="49">
        <v>1.0426E-2</v>
      </c>
      <c r="L42" s="48">
        <v>8.9990000000000001E-3</v>
      </c>
      <c r="M42" s="51">
        <v>0</v>
      </c>
      <c r="N42" s="51" t="s">
        <v>61</v>
      </c>
      <c r="O42" s="48"/>
      <c r="P42" s="52">
        <v>8223</v>
      </c>
      <c r="Q42" s="49">
        <v>0.44522299999999998</v>
      </c>
      <c r="R42" s="49">
        <v>-2.2284000000000002E-2</v>
      </c>
      <c r="S42" s="49">
        <v>1.6646000000000001E-2</v>
      </c>
      <c r="T42" s="78">
        <v>3.9759999999999997E-2</v>
      </c>
      <c r="U42" s="51">
        <v>0.139510695132636</v>
      </c>
      <c r="V42" s="51" t="s">
        <v>60</v>
      </c>
      <c r="W42" s="78"/>
      <c r="X42" s="50">
        <v>31894</v>
      </c>
      <c r="Y42" s="49">
        <v>0.4244</v>
      </c>
      <c r="Z42" s="49">
        <v>-2.7029000000000001E-2</v>
      </c>
      <c r="AA42" s="49">
        <v>8.8360000000000001E-3</v>
      </c>
      <c r="AB42" s="48">
        <v>1.686E-3</v>
      </c>
    </row>
    <row r="43" spans="1:28" ht="15" customHeight="1" x14ac:dyDescent="0.25">
      <c r="A43" s="74"/>
      <c r="B43" s="76" t="s">
        <v>59</v>
      </c>
      <c r="C43" s="76" t="s">
        <v>58</v>
      </c>
      <c r="D43" s="76">
        <v>71422955</v>
      </c>
      <c r="E43" s="77" t="s">
        <v>10</v>
      </c>
      <c r="F43" s="76" t="s">
        <v>9</v>
      </c>
      <c r="G43" s="76" t="s">
        <v>17</v>
      </c>
      <c r="H43" s="72">
        <v>27185</v>
      </c>
      <c r="I43" s="69">
        <v>0.132438</v>
      </c>
      <c r="J43" s="69">
        <v>-3.1645E-2</v>
      </c>
      <c r="K43" s="69">
        <v>5.4929999999999996E-3</v>
      </c>
      <c r="L43" s="68">
        <v>1.03E-8</v>
      </c>
      <c r="M43" s="71">
        <v>0.51235299999999995</v>
      </c>
      <c r="N43" s="71" t="s">
        <v>57</v>
      </c>
      <c r="O43" s="68"/>
      <c r="P43" s="72">
        <v>20997</v>
      </c>
      <c r="Q43" s="69">
        <v>0.12510499999999999</v>
      </c>
      <c r="R43" s="69">
        <v>-3.6015999999999999E-2</v>
      </c>
      <c r="S43" s="69">
        <v>8.2950000000000003E-3</v>
      </c>
      <c r="T43" s="68">
        <v>7.1500000000000002E-6</v>
      </c>
      <c r="U43" s="71">
        <v>0.51426333183819595</v>
      </c>
      <c r="V43" s="71" t="s">
        <v>57</v>
      </c>
      <c r="W43" s="68"/>
      <c r="X43" s="70">
        <v>48182</v>
      </c>
      <c r="Y43" s="69">
        <v>0.129193</v>
      </c>
      <c r="Z43" s="69">
        <v>-3.2976999999999999E-2</v>
      </c>
      <c r="AA43" s="69">
        <v>4.5799999999999999E-3</v>
      </c>
      <c r="AB43" s="68">
        <v>6.2499999999999996E-13</v>
      </c>
    </row>
    <row r="44" spans="1:28" ht="15" customHeight="1" x14ac:dyDescent="0.25">
      <c r="A44" s="74"/>
      <c r="B44" s="74"/>
      <c r="C44" s="74"/>
      <c r="D44" s="74"/>
      <c r="E44" s="75" t="s">
        <v>6</v>
      </c>
      <c r="F44" s="74"/>
      <c r="G44" s="74"/>
      <c r="H44" s="72">
        <v>26362</v>
      </c>
      <c r="I44" s="69">
        <v>0.13326460000000001</v>
      </c>
      <c r="J44" s="69">
        <v>-3.9602999999999999E-2</v>
      </c>
      <c r="K44" s="69">
        <v>7.6299999999999996E-3</v>
      </c>
      <c r="L44" s="73">
        <v>2.6100000000000002E-7</v>
      </c>
      <c r="M44" s="71">
        <v>0.28118399999999999</v>
      </c>
      <c r="N44" s="71" t="s">
        <v>57</v>
      </c>
      <c r="O44" s="73"/>
      <c r="P44" s="72">
        <v>19057</v>
      </c>
      <c r="Q44" s="69">
        <v>0.121708</v>
      </c>
      <c r="R44" s="69">
        <v>-4.2079999999999999E-2</v>
      </c>
      <c r="S44" s="69">
        <v>1.0454E-2</v>
      </c>
      <c r="T44" s="68">
        <v>2.8799999999999999E-5</v>
      </c>
      <c r="U44" s="71">
        <v>0</v>
      </c>
      <c r="V44" s="71" t="s">
        <v>56</v>
      </c>
      <c r="W44" s="68"/>
      <c r="X44" s="70">
        <v>45419</v>
      </c>
      <c r="Y44" s="69">
        <v>0.12797700000000001</v>
      </c>
      <c r="Z44" s="69">
        <v>-4.0464E-2</v>
      </c>
      <c r="AA44" s="69">
        <v>6.1630000000000001E-3</v>
      </c>
      <c r="AB44" s="68">
        <v>5.3600000000000001E-11</v>
      </c>
    </row>
    <row r="45" spans="1:28" ht="15" customHeight="1" x14ac:dyDescent="0.25">
      <c r="A45" s="67"/>
      <c r="B45" s="67"/>
      <c r="C45" s="67"/>
      <c r="D45" s="67"/>
      <c r="E45" s="52" t="s">
        <v>3</v>
      </c>
      <c r="F45" s="67"/>
      <c r="G45" s="67"/>
      <c r="H45" s="50">
        <v>23599</v>
      </c>
      <c r="I45" s="49">
        <v>0.13109999999999999</v>
      </c>
      <c r="J45" s="49">
        <v>-5.5278000000000001E-2</v>
      </c>
      <c r="K45" s="49">
        <v>1.5768000000000001E-2</v>
      </c>
      <c r="L45" s="48">
        <v>6.3230000000000003E-4</v>
      </c>
      <c r="M45" s="51">
        <v>0.58350245909889298</v>
      </c>
      <c r="N45" s="51" t="s">
        <v>55</v>
      </c>
      <c r="O45" s="48"/>
      <c r="P45" s="52">
        <v>6859</v>
      </c>
      <c r="Q45" s="49">
        <v>0.134099</v>
      </c>
      <c r="R45" s="49">
        <v>-2.5281999999999999E-2</v>
      </c>
      <c r="S45" s="49">
        <v>2.7594E-2</v>
      </c>
      <c r="T45" s="48">
        <v>0.14025000000000001</v>
      </c>
      <c r="U45" s="51">
        <v>0.41074266512475099</v>
      </c>
      <c r="V45" s="51" t="s">
        <v>54</v>
      </c>
      <c r="W45" s="48"/>
      <c r="X45" s="50">
        <v>30458</v>
      </c>
      <c r="Y45" s="49">
        <v>0.1318</v>
      </c>
      <c r="Z45" s="49">
        <v>-4.7893999999999999E-2</v>
      </c>
      <c r="AA45" s="49">
        <v>1.3690000000000001E-2</v>
      </c>
      <c r="AB45" s="48">
        <v>4.3120000000000002E-4</v>
      </c>
    </row>
    <row r="46" spans="1:28" ht="15" customHeight="1" x14ac:dyDescent="0.25">
      <c r="A46" s="40">
        <v>7</v>
      </c>
      <c r="B46" s="47" t="s">
        <v>53</v>
      </c>
      <c r="C46" s="47" t="s">
        <v>52</v>
      </c>
      <c r="D46" s="47">
        <v>71440538</v>
      </c>
      <c r="E46" s="64" t="s">
        <v>10</v>
      </c>
      <c r="F46" s="47" t="s">
        <v>27</v>
      </c>
      <c r="G46" s="47" t="s">
        <v>17</v>
      </c>
      <c r="H46" s="64">
        <v>27255</v>
      </c>
      <c r="I46" s="61">
        <f>1-0.217438</f>
        <v>0.78256199999999998</v>
      </c>
      <c r="J46" s="61">
        <v>-2.4590000000000001E-2</v>
      </c>
      <c r="K46" s="61">
        <v>4.6239999999999996E-3</v>
      </c>
      <c r="L46" s="65">
        <v>1.2599999999999999E-7</v>
      </c>
      <c r="M46" s="63">
        <v>0</v>
      </c>
      <c r="N46" s="63" t="s">
        <v>51</v>
      </c>
      <c r="O46" s="65"/>
      <c r="P46" s="64">
        <v>24115</v>
      </c>
      <c r="Q46" s="61">
        <f>1-0.227625</f>
        <v>0.77237500000000003</v>
      </c>
      <c r="R46" s="61">
        <v>-2.3182999999999999E-2</v>
      </c>
      <c r="S46" s="61">
        <v>5.9769999999999997E-3</v>
      </c>
      <c r="T46" s="60">
        <f>0.000106/2</f>
        <v>5.3000000000000001E-5</v>
      </c>
      <c r="U46" s="63">
        <v>0</v>
      </c>
      <c r="V46" s="63" t="s">
        <v>51</v>
      </c>
      <c r="W46" s="60"/>
      <c r="X46" s="62">
        <v>51370</v>
      </c>
      <c r="Y46" s="61">
        <f>1-0.22228</f>
        <v>0.77771999999999997</v>
      </c>
      <c r="Z46" s="61">
        <v>-2.4063000000000001E-2</v>
      </c>
      <c r="AA46" s="61">
        <v>3.6570000000000001E-3</v>
      </c>
      <c r="AB46" s="60">
        <v>4.8800000000000002E-11</v>
      </c>
    </row>
    <row r="47" spans="1:28" ht="15" customHeight="1" x14ac:dyDescent="0.25">
      <c r="A47" s="40"/>
      <c r="B47" s="40"/>
      <c r="C47" s="40"/>
      <c r="D47" s="40"/>
      <c r="E47" s="38" t="s">
        <v>6</v>
      </c>
      <c r="F47" s="40"/>
      <c r="G47" s="40"/>
      <c r="H47" s="36">
        <v>26365</v>
      </c>
      <c r="I47" s="35">
        <f>1-0.216446</f>
        <v>0.78355399999999997</v>
      </c>
      <c r="J47" s="35">
        <v>-3.0424E-2</v>
      </c>
      <c r="K47" s="35">
        <v>6.398E-3</v>
      </c>
      <c r="L47" s="34">
        <v>2.3800000000000001E-6</v>
      </c>
      <c r="M47" s="37">
        <v>0.15217</v>
      </c>
      <c r="N47" s="37" t="s">
        <v>51</v>
      </c>
      <c r="O47" s="34"/>
      <c r="P47" s="38">
        <v>20998</v>
      </c>
      <c r="Q47" s="35">
        <f>1-0.223229</f>
        <v>0.77677099999999999</v>
      </c>
      <c r="R47" s="35">
        <v>-3.3989999999999999E-2</v>
      </c>
      <c r="S47" s="35">
        <v>7.7739999999999997E-3</v>
      </c>
      <c r="T47" s="58">
        <v>6.2500000000000003E-6</v>
      </c>
      <c r="U47" s="37">
        <v>0</v>
      </c>
      <c r="V47" s="37" t="s">
        <v>50</v>
      </c>
      <c r="W47" s="58"/>
      <c r="X47" s="36">
        <v>47363</v>
      </c>
      <c r="Y47" s="35">
        <f>1-0.219453</f>
        <v>0.78054699999999999</v>
      </c>
      <c r="Z47" s="35">
        <v>-3.1864000000000003E-2</v>
      </c>
      <c r="AA47" s="35">
        <v>4.9399999999999999E-3</v>
      </c>
      <c r="AB47" s="58">
        <v>1.16E-10</v>
      </c>
    </row>
    <row r="48" spans="1:28" ht="15" customHeight="1" x14ac:dyDescent="0.25">
      <c r="A48" s="40"/>
      <c r="B48" s="33"/>
      <c r="C48" s="33"/>
      <c r="D48" s="33"/>
      <c r="E48" s="31" t="s">
        <v>3</v>
      </c>
      <c r="F48" s="33"/>
      <c r="G48" s="33"/>
      <c r="H48" s="29">
        <v>23669</v>
      </c>
      <c r="I48" s="28">
        <v>0.78380000000000005</v>
      </c>
      <c r="J48" s="28">
        <v>-5.1560000000000002E-2</v>
      </c>
      <c r="K48" s="28">
        <v>1.2996000000000001E-2</v>
      </c>
      <c r="L48" s="27">
        <v>4.2289999999999997E-6</v>
      </c>
      <c r="M48" s="30">
        <v>0</v>
      </c>
      <c r="N48" s="30" t="s">
        <v>49</v>
      </c>
      <c r="O48" s="27"/>
      <c r="P48" s="31">
        <v>9976</v>
      </c>
      <c r="Q48" s="28">
        <v>0.75690499999999994</v>
      </c>
      <c r="R48" s="28">
        <v>-3.6068999999999997E-2</v>
      </c>
      <c r="S48" s="28">
        <v>1.8402999999999999E-2</v>
      </c>
      <c r="T48" s="27">
        <v>5.985E-2</v>
      </c>
      <c r="U48" s="30">
        <v>0</v>
      </c>
      <c r="V48" s="30" t="s">
        <v>48</v>
      </c>
      <c r="W48" s="27"/>
      <c r="X48" s="29">
        <v>33645</v>
      </c>
      <c r="Y48" s="28">
        <v>0.77580000000000005</v>
      </c>
      <c r="Z48" s="28">
        <v>-4.6405000000000002E-2</v>
      </c>
      <c r="AA48" s="28">
        <v>1.0616E-2</v>
      </c>
      <c r="AB48" s="27">
        <v>2.5349999999999999E-6</v>
      </c>
    </row>
    <row r="49" spans="1:28" ht="15" customHeight="1" x14ac:dyDescent="0.25">
      <c r="A49" s="40"/>
      <c r="B49" s="47" t="s">
        <v>47</v>
      </c>
      <c r="C49" s="47" t="s">
        <v>46</v>
      </c>
      <c r="D49" s="66">
        <v>71294557</v>
      </c>
      <c r="E49" s="64" t="s">
        <v>6</v>
      </c>
      <c r="F49" s="47" t="s">
        <v>27</v>
      </c>
      <c r="G49" s="47" t="s">
        <v>8</v>
      </c>
      <c r="H49" s="64">
        <v>26367</v>
      </c>
      <c r="I49" s="61">
        <f>1-0.583149</f>
        <v>0.41685099999999997</v>
      </c>
      <c r="J49" s="61">
        <v>-2.5092E-2</v>
      </c>
      <c r="K49" s="61">
        <v>5.0439999999999999E-3</v>
      </c>
      <c r="L49" s="65">
        <v>7.9899999999999999E-7</v>
      </c>
      <c r="M49" s="63">
        <v>0</v>
      </c>
      <c r="N49" s="63" t="s">
        <v>44</v>
      </c>
      <c r="O49" s="65"/>
      <c r="P49" s="64">
        <v>18054</v>
      </c>
      <c r="Q49" s="61">
        <f>1-0.581096</f>
        <v>0.41890400000000005</v>
      </c>
      <c r="R49" s="61">
        <v>-2.5600000000000001E-2</v>
      </c>
      <c r="S49" s="61">
        <v>6.8599999999999998E-3</v>
      </c>
      <c r="T49" s="60">
        <v>9.6000000000000002E-5</v>
      </c>
      <c r="U49" s="63">
        <v>0.35251872531831102</v>
      </c>
      <c r="V49" s="63" t="s">
        <v>45</v>
      </c>
      <c r="W49" s="60"/>
      <c r="X49" s="62">
        <v>44421</v>
      </c>
      <c r="Y49" s="61">
        <f>1-0.582299</f>
        <v>0.41770099999999999</v>
      </c>
      <c r="Z49" s="61">
        <v>-2.5270000000000001E-2</v>
      </c>
      <c r="AA49" s="61">
        <v>4.0639999999999999E-3</v>
      </c>
      <c r="AB49" s="60">
        <v>5.1799999999999997E-10</v>
      </c>
    </row>
    <row r="50" spans="1:28" ht="15" customHeight="1" x14ac:dyDescent="0.25">
      <c r="A50" s="40"/>
      <c r="B50" s="40"/>
      <c r="C50" s="40"/>
      <c r="D50" s="59"/>
      <c r="E50" s="38" t="s">
        <v>10</v>
      </c>
      <c r="F50" s="40"/>
      <c r="G50" s="40"/>
      <c r="H50" s="36">
        <v>27257</v>
      </c>
      <c r="I50" s="35">
        <f>1-0.583407</f>
        <v>0.41659299999999999</v>
      </c>
      <c r="J50" s="35">
        <v>-1.7611000000000002E-2</v>
      </c>
      <c r="K50" s="35">
        <v>3.718E-3</v>
      </c>
      <c r="L50" s="34">
        <v>2.5000000000000002E-6</v>
      </c>
      <c r="M50" s="37">
        <v>0</v>
      </c>
      <c r="N50" s="37" t="s">
        <v>44</v>
      </c>
      <c r="O50" s="34"/>
      <c r="P50" s="38">
        <v>21748</v>
      </c>
      <c r="Q50" s="35">
        <f>1-0.588177</f>
        <v>0.41182300000000005</v>
      </c>
      <c r="R50" s="35">
        <v>-1.6312E-2</v>
      </c>
      <c r="S50" s="35">
        <v>5.3709999999999999E-3</v>
      </c>
      <c r="T50" s="58">
        <v>1.199E-3</v>
      </c>
      <c r="U50" s="37">
        <v>0</v>
      </c>
      <c r="V50" s="37" t="s">
        <v>44</v>
      </c>
      <c r="W50" s="58"/>
      <c r="X50" s="36">
        <v>49005</v>
      </c>
      <c r="Y50" s="35">
        <f>1-0.585555</f>
        <v>0.41444499999999995</v>
      </c>
      <c r="Z50" s="35">
        <v>-1.719E-2</v>
      </c>
      <c r="AA50" s="35">
        <v>3.0569999999999998E-3</v>
      </c>
      <c r="AB50" s="58">
        <v>1.92E-8</v>
      </c>
    </row>
    <row r="51" spans="1:28" ht="15" customHeight="1" x14ac:dyDescent="0.25">
      <c r="A51" s="33"/>
      <c r="B51" s="33"/>
      <c r="C51" s="33"/>
      <c r="D51" s="57"/>
      <c r="E51" s="31" t="s">
        <v>3</v>
      </c>
      <c r="F51" s="33"/>
      <c r="G51" s="33"/>
      <c r="H51" s="29">
        <v>23671</v>
      </c>
      <c r="I51" s="28">
        <v>0.42000000000000004</v>
      </c>
      <c r="J51" s="28">
        <v>-3.6398E-2</v>
      </c>
      <c r="K51" s="28">
        <v>1.0421E-2</v>
      </c>
      <c r="L51" s="27">
        <v>3.6900000000000002E-5</v>
      </c>
      <c r="M51" s="30">
        <v>0</v>
      </c>
      <c r="N51" s="30" t="s">
        <v>43</v>
      </c>
      <c r="O51" s="27"/>
      <c r="P51" s="31">
        <v>7609</v>
      </c>
      <c r="Q51" s="28">
        <v>0.38919599999999999</v>
      </c>
      <c r="R51" s="28">
        <v>-3.6332000000000003E-2</v>
      </c>
      <c r="S51" s="28">
        <v>1.7902999999999999E-2</v>
      </c>
      <c r="T51" s="56">
        <v>1.2995E-2</v>
      </c>
      <c r="U51" s="30">
        <v>0</v>
      </c>
      <c r="V51" s="30" t="s">
        <v>42</v>
      </c>
      <c r="W51" s="56"/>
      <c r="X51" s="29">
        <v>31280</v>
      </c>
      <c r="Y51" s="28">
        <v>0.41249999999999998</v>
      </c>
      <c r="Z51" s="28">
        <v>-3.6380999999999997E-2</v>
      </c>
      <c r="AA51" s="28">
        <v>9.0060000000000001E-3</v>
      </c>
      <c r="AB51" s="27">
        <v>2.7669999999999999E-6</v>
      </c>
    </row>
    <row r="52" spans="1:28" ht="15" customHeight="1" x14ac:dyDescent="0.25">
      <c r="A52" s="26">
        <v>8</v>
      </c>
      <c r="B52" s="26">
        <v>20</v>
      </c>
      <c r="C52" s="26" t="s">
        <v>41</v>
      </c>
      <c r="D52" s="26">
        <v>36273570</v>
      </c>
      <c r="E52" s="25" t="s">
        <v>6</v>
      </c>
      <c r="F52" s="26" t="s">
        <v>9</v>
      </c>
      <c r="G52" s="26" t="s">
        <v>8</v>
      </c>
      <c r="H52" s="25">
        <v>26367</v>
      </c>
      <c r="I52" s="22">
        <f>1-0.465732</f>
        <v>0.53426799999999997</v>
      </c>
      <c r="J52" s="22">
        <v>-2.8642000000000001E-2</v>
      </c>
      <c r="K52" s="22">
        <v>5.2180000000000004E-3</v>
      </c>
      <c r="L52" s="21">
        <v>5.1499999999999998E-8</v>
      </c>
      <c r="M52" s="24">
        <v>0.20785200000000001</v>
      </c>
      <c r="N52" s="24" t="s">
        <v>39</v>
      </c>
      <c r="O52" s="21"/>
      <c r="P52" s="25">
        <v>20422</v>
      </c>
      <c r="Q52" s="22">
        <f>1-0.466482</f>
        <v>0.53351799999999994</v>
      </c>
      <c r="R52" s="22">
        <v>-1.5082E-2</v>
      </c>
      <c r="S52" s="22">
        <v>6.9829999999999996E-3</v>
      </c>
      <c r="T52" s="55">
        <v>1.54E-2</v>
      </c>
      <c r="U52" s="24">
        <v>0</v>
      </c>
      <c r="V52" s="24" t="s">
        <v>40</v>
      </c>
      <c r="W52" s="55"/>
      <c r="X52" s="23">
        <v>46789</v>
      </c>
      <c r="Y52" s="22">
        <f>1-0.466065</f>
        <v>0.53393500000000005</v>
      </c>
      <c r="Z52" s="22">
        <v>-2.3782999999999999E-2</v>
      </c>
      <c r="AA52" s="22">
        <v>4.1799999999999997E-3</v>
      </c>
      <c r="AB52" s="55">
        <v>1.3000000000000001E-8</v>
      </c>
    </row>
    <row r="53" spans="1:28" ht="15" customHeight="1" x14ac:dyDescent="0.25">
      <c r="A53" s="20"/>
      <c r="B53" s="20"/>
      <c r="C53" s="20"/>
      <c r="D53" s="20"/>
      <c r="E53" s="19" t="s">
        <v>10</v>
      </c>
      <c r="F53" s="20"/>
      <c r="G53" s="20"/>
      <c r="H53" s="17">
        <v>27254</v>
      </c>
      <c r="I53" s="16">
        <f>1-0.46614</f>
        <v>0.53386</v>
      </c>
      <c r="J53" s="16">
        <v>-1.6050999999999999E-2</v>
      </c>
      <c r="K53" s="16">
        <v>3.7789999999999998E-3</v>
      </c>
      <c r="L53" s="15">
        <v>2.4199999999999999E-5</v>
      </c>
      <c r="M53" s="18">
        <v>0</v>
      </c>
      <c r="N53" s="18" t="s">
        <v>39</v>
      </c>
      <c r="O53" s="15"/>
      <c r="P53" s="19">
        <v>24116</v>
      </c>
      <c r="Q53" s="16">
        <f>1-0.465654</f>
        <v>0.53434599999999999</v>
      </c>
      <c r="R53" s="16">
        <v>-1.0822999999999999E-2</v>
      </c>
      <c r="S53" s="16">
        <v>5.1989999999999996E-3</v>
      </c>
      <c r="T53" s="54">
        <f>0.0374/2</f>
        <v>1.8700000000000001E-2</v>
      </c>
      <c r="U53" s="18">
        <v>0</v>
      </c>
      <c r="V53" s="18" t="s">
        <v>39</v>
      </c>
      <c r="W53" s="54"/>
      <c r="X53" s="17">
        <v>51370</v>
      </c>
      <c r="Y53" s="16">
        <f>1-0.465909</f>
        <v>0.53409099999999998</v>
      </c>
      <c r="Z53" s="16">
        <v>-1.4244E-2</v>
      </c>
      <c r="AA53" s="16">
        <v>3.0569999999999998E-3</v>
      </c>
      <c r="AB53" s="15">
        <v>3.2200000000000001E-6</v>
      </c>
    </row>
    <row r="54" spans="1:28" ht="15" customHeight="1" x14ac:dyDescent="0.25">
      <c r="A54" s="53"/>
      <c r="B54" s="53"/>
      <c r="C54" s="53"/>
      <c r="D54" s="53"/>
      <c r="E54" s="52" t="s">
        <v>3</v>
      </c>
      <c r="F54" s="53"/>
      <c r="G54" s="53"/>
      <c r="H54" s="50">
        <v>23668</v>
      </c>
      <c r="I54" s="49">
        <v>0.53459999999999996</v>
      </c>
      <c r="J54" s="49">
        <v>-3.0963000000000001E-2</v>
      </c>
      <c r="K54" s="49">
        <v>1.0746E-2</v>
      </c>
      <c r="L54" s="48">
        <v>3.2969999999999999E-4</v>
      </c>
      <c r="M54" s="51">
        <v>0.41548463650906498</v>
      </c>
      <c r="N54" s="51" t="s">
        <v>38</v>
      </c>
      <c r="O54" s="48"/>
      <c r="P54" s="52">
        <v>9978</v>
      </c>
      <c r="Q54" s="49">
        <v>0.530389</v>
      </c>
      <c r="R54" s="49">
        <v>-1.5066E-2</v>
      </c>
      <c r="S54" s="49">
        <v>1.5388000000000001E-2</v>
      </c>
      <c r="T54" s="48">
        <v>0.10045</v>
      </c>
      <c r="U54" s="51">
        <v>0</v>
      </c>
      <c r="V54" s="51" t="s">
        <v>37</v>
      </c>
      <c r="W54" s="48"/>
      <c r="X54" s="50">
        <v>33646</v>
      </c>
      <c r="Y54" s="49">
        <v>0.53339999999999999</v>
      </c>
      <c r="Z54" s="49">
        <v>-2.5752000000000001E-2</v>
      </c>
      <c r="AA54" s="49">
        <v>8.8100000000000001E-3</v>
      </c>
      <c r="AB54" s="48">
        <v>2.0880000000000001E-4</v>
      </c>
    </row>
    <row r="55" spans="1:28" ht="15" customHeight="1" x14ac:dyDescent="0.25">
      <c r="A55" s="47">
        <v>9</v>
      </c>
      <c r="B55" s="47">
        <v>2</v>
      </c>
      <c r="C55" s="47" t="s">
        <v>36</v>
      </c>
      <c r="D55" s="47">
        <v>179421913</v>
      </c>
      <c r="E55" s="45" t="s">
        <v>6</v>
      </c>
      <c r="F55" s="46" t="s">
        <v>9</v>
      </c>
      <c r="G55" s="46" t="s">
        <v>8</v>
      </c>
      <c r="H55" s="43">
        <v>26367</v>
      </c>
      <c r="I55" s="42">
        <f>1-0.428497</f>
        <v>0.57150299999999998</v>
      </c>
      <c r="J55" s="42">
        <v>-2.7220999999999999E-2</v>
      </c>
      <c r="K55" s="42">
        <v>5.1510000000000002E-3</v>
      </c>
      <c r="L55" s="41">
        <v>1.5800000000000001E-7</v>
      </c>
      <c r="M55" s="44">
        <v>0.27857300000000002</v>
      </c>
      <c r="N55" s="44" t="s">
        <v>35</v>
      </c>
      <c r="O55" s="41"/>
      <c r="P55" s="45">
        <v>19222</v>
      </c>
      <c r="Q55" s="42">
        <f>1-0.433879</f>
        <v>0.56612099999999999</v>
      </c>
      <c r="R55" s="42">
        <v>-9.0050000000000009E-3</v>
      </c>
      <c r="S55" s="42">
        <v>6.6550000000000003E-3</v>
      </c>
      <c r="T55" s="41">
        <v>8.7985499999999994E-2</v>
      </c>
      <c r="U55" s="44">
        <v>0</v>
      </c>
      <c r="V55" s="44" t="s">
        <v>33</v>
      </c>
      <c r="W55" s="41"/>
      <c r="X55" s="43">
        <v>45589</v>
      </c>
      <c r="Y55" s="42">
        <f>1-0.430805</f>
        <v>0.56919500000000001</v>
      </c>
      <c r="Z55" s="42">
        <v>-2.0396999999999998E-2</v>
      </c>
      <c r="AA55" s="42">
        <v>4.0730000000000002E-3</v>
      </c>
      <c r="AB55" s="41">
        <v>5.6300000000000005E-7</v>
      </c>
    </row>
    <row r="56" spans="1:28" ht="15" customHeight="1" x14ac:dyDescent="0.25">
      <c r="A56" s="40"/>
      <c r="B56" s="40"/>
      <c r="C56" s="40"/>
      <c r="D56" s="40"/>
      <c r="E56" s="38" t="s">
        <v>10</v>
      </c>
      <c r="F56" s="39"/>
      <c r="G56" s="39"/>
      <c r="H56" s="36">
        <v>27257</v>
      </c>
      <c r="I56" s="35">
        <f>1-0.428721</f>
        <v>0.57127899999999998</v>
      </c>
      <c r="J56" s="35">
        <v>-1.1519E-2</v>
      </c>
      <c r="K56" s="35">
        <v>3.79E-3</v>
      </c>
      <c r="L56" s="34">
        <v>2.5000000000000001E-3</v>
      </c>
      <c r="M56" s="37">
        <v>0.45053599999999999</v>
      </c>
      <c r="N56" s="37" t="s">
        <v>34</v>
      </c>
      <c r="O56" s="34"/>
      <c r="P56" s="38">
        <v>22916</v>
      </c>
      <c r="Q56" s="35">
        <f>1-0.433465</f>
        <v>0.56653500000000001</v>
      </c>
      <c r="R56" s="35">
        <v>-4.7939999999999997E-3</v>
      </c>
      <c r="S56" s="35">
        <v>5.1269999999999996E-3</v>
      </c>
      <c r="T56" s="34">
        <f>0.35/2</f>
        <v>0.17499999999999999</v>
      </c>
      <c r="U56" s="37">
        <v>0.45400641611935499</v>
      </c>
      <c r="V56" s="37" t="s">
        <v>34</v>
      </c>
      <c r="W56" s="34"/>
      <c r="X56" s="36">
        <v>50173</v>
      </c>
      <c r="Y56" s="35">
        <f>1-0.430917</f>
        <v>0.56908300000000001</v>
      </c>
      <c r="Z56" s="35">
        <v>-9.1430000000000001E-3</v>
      </c>
      <c r="AA56" s="35">
        <v>3.0479999999999999E-3</v>
      </c>
      <c r="AB56" s="34">
        <v>2.7109999999999999E-3</v>
      </c>
    </row>
    <row r="57" spans="1:28" ht="15" customHeight="1" x14ac:dyDescent="0.25">
      <c r="A57" s="33"/>
      <c r="B57" s="33"/>
      <c r="C57" s="33"/>
      <c r="D57" s="33"/>
      <c r="E57" s="31" t="s">
        <v>3</v>
      </c>
      <c r="F57" s="32"/>
      <c r="G57" s="32"/>
      <c r="H57" s="29">
        <v>23671</v>
      </c>
      <c r="I57" s="28">
        <v>0.57000000000000006</v>
      </c>
      <c r="J57" s="28">
        <v>-2.2498000000000001E-2</v>
      </c>
      <c r="K57" s="28">
        <v>1.0626999999999999E-2</v>
      </c>
      <c r="L57" s="27">
        <v>2.2499999999999998E-3</v>
      </c>
      <c r="M57" s="30">
        <v>0.202195286666429</v>
      </c>
      <c r="N57" s="30" t="s">
        <v>34</v>
      </c>
      <c r="O57" s="27"/>
      <c r="P57" s="31">
        <v>9976</v>
      </c>
      <c r="Q57" s="28">
        <v>0.56479999999999997</v>
      </c>
      <c r="R57" s="28">
        <v>-1.0999999999999999E-2</v>
      </c>
      <c r="S57" s="28">
        <v>1.6E-2</v>
      </c>
      <c r="T57" s="27">
        <v>0.25769999999999998</v>
      </c>
      <c r="U57" s="30">
        <v>0</v>
      </c>
      <c r="V57" s="30" t="s">
        <v>33</v>
      </c>
      <c r="W57" s="27"/>
      <c r="X57" s="29">
        <v>33647</v>
      </c>
      <c r="Y57" s="28">
        <v>0.56830000000000003</v>
      </c>
      <c r="Z57" s="28">
        <v>-1.8887999999999999E-2</v>
      </c>
      <c r="AA57" s="28">
        <v>8.8459999999999997E-3</v>
      </c>
      <c r="AB57" s="27">
        <v>3.5430000000000001E-3</v>
      </c>
    </row>
    <row r="58" spans="1:28" ht="15" customHeight="1" x14ac:dyDescent="0.25">
      <c r="A58" s="26">
        <v>10</v>
      </c>
      <c r="B58" s="26">
        <v>16</v>
      </c>
      <c r="C58" s="26" t="s">
        <v>32</v>
      </c>
      <c r="D58" s="26">
        <v>6840548</v>
      </c>
      <c r="E58" s="25" t="s">
        <v>10</v>
      </c>
      <c r="F58" s="26" t="s">
        <v>27</v>
      </c>
      <c r="G58" s="26" t="s">
        <v>17</v>
      </c>
      <c r="H58" s="25">
        <v>27256</v>
      </c>
      <c r="I58" s="22">
        <f>1-0.282779</f>
        <v>0.717221</v>
      </c>
      <c r="J58" s="22">
        <v>-2.2936000000000002E-2</v>
      </c>
      <c r="K58" s="22">
        <v>4.3579999999999999E-3</v>
      </c>
      <c r="L58" s="21">
        <v>1.6899999999999999E-7</v>
      </c>
      <c r="M58" s="24">
        <v>0</v>
      </c>
      <c r="N58" s="24" t="s">
        <v>30</v>
      </c>
      <c r="O58" s="21"/>
      <c r="P58" s="25">
        <v>22362</v>
      </c>
      <c r="Q58" s="22">
        <f>1-0.297279</f>
        <v>0.70272099999999993</v>
      </c>
      <c r="R58" s="22">
        <v>-2.996E-3</v>
      </c>
      <c r="S58" s="22">
        <v>5.6769999999999998E-3</v>
      </c>
      <c r="T58" s="21">
        <v>0.29886550000000001</v>
      </c>
      <c r="U58" s="24">
        <v>0</v>
      </c>
      <c r="V58" s="24" t="s">
        <v>30</v>
      </c>
      <c r="W58" s="21"/>
      <c r="X58" s="23">
        <v>49618</v>
      </c>
      <c r="Y58" s="22">
        <f>1-0.289406</f>
        <v>0.71059399999999995</v>
      </c>
      <c r="Z58" s="22">
        <v>-1.5542E-2</v>
      </c>
      <c r="AA58" s="22">
        <v>3.457E-3</v>
      </c>
      <c r="AB58" s="21">
        <v>7.0199999999999997E-6</v>
      </c>
    </row>
    <row r="59" spans="1:28" ht="15" customHeight="1" x14ac:dyDescent="0.25">
      <c r="A59" s="20"/>
      <c r="B59" s="20"/>
      <c r="C59" s="20"/>
      <c r="D59" s="20"/>
      <c r="E59" s="19" t="s">
        <v>6</v>
      </c>
      <c r="F59" s="20"/>
      <c r="G59" s="20"/>
      <c r="H59" s="17">
        <v>26366</v>
      </c>
      <c r="I59" s="16">
        <f>1-0.281753</f>
        <v>0.71824700000000008</v>
      </c>
      <c r="J59" s="16">
        <v>-2.4646999999999999E-2</v>
      </c>
      <c r="K59" s="16">
        <v>5.9839999999999997E-3</v>
      </c>
      <c r="L59" s="15">
        <v>4.3699999999999998E-5</v>
      </c>
      <c r="M59" s="18">
        <v>7.3738999999999999E-2</v>
      </c>
      <c r="N59" s="18" t="s">
        <v>31</v>
      </c>
      <c r="O59" s="15"/>
      <c r="P59" s="19">
        <v>20422</v>
      </c>
      <c r="Q59" s="16">
        <f>1-0.293325</f>
        <v>0.70667499999999994</v>
      </c>
      <c r="R59" s="16">
        <v>7.3999999999999999E-4</v>
      </c>
      <c r="S59" s="16">
        <v>6.9890000000000004E-3</v>
      </c>
      <c r="T59" s="15">
        <f>0.915624/2</f>
        <v>0.457812</v>
      </c>
      <c r="U59" s="18">
        <v>0.19510764939126399</v>
      </c>
      <c r="V59" s="18" t="s">
        <v>29</v>
      </c>
      <c r="W59" s="15"/>
      <c r="X59" s="17">
        <v>46788</v>
      </c>
      <c r="Y59" s="16">
        <f>1-0.286884</f>
        <v>0.71311600000000008</v>
      </c>
      <c r="Z59" s="16">
        <v>-1.3908E-2</v>
      </c>
      <c r="AA59" s="16">
        <v>4.5459999999999997E-3</v>
      </c>
      <c r="AB59" s="15">
        <v>2.2239999999999998E-3</v>
      </c>
    </row>
    <row r="60" spans="1:28" ht="15" customHeight="1" x14ac:dyDescent="0.25">
      <c r="A60" s="53"/>
      <c r="B60" s="53"/>
      <c r="C60" s="53"/>
      <c r="D60" s="53"/>
      <c r="E60" s="52" t="s">
        <v>3</v>
      </c>
      <c r="F60" s="53"/>
      <c r="G60" s="53"/>
      <c r="H60" s="50">
        <v>23670</v>
      </c>
      <c r="I60" s="49">
        <v>0.71510000000000007</v>
      </c>
      <c r="J60" s="49">
        <v>-2.9877000000000001E-2</v>
      </c>
      <c r="K60" s="49">
        <v>1.2099E-2</v>
      </c>
      <c r="L60" s="48">
        <v>4.303E-4</v>
      </c>
      <c r="M60" s="51">
        <v>0.21339955234129299</v>
      </c>
      <c r="N60" s="51" t="s">
        <v>30</v>
      </c>
      <c r="O60" s="48"/>
      <c r="P60" s="52">
        <v>8224</v>
      </c>
      <c r="Q60" s="49">
        <v>0.69</v>
      </c>
      <c r="R60" s="49">
        <v>-1.0905E-2</v>
      </c>
      <c r="S60" s="49">
        <v>1.8456E-2</v>
      </c>
      <c r="T60" s="48">
        <v>0.27374999999999999</v>
      </c>
      <c r="U60" s="51">
        <v>0.201005843498827</v>
      </c>
      <c r="V60" s="51" t="s">
        <v>29</v>
      </c>
      <c r="W60" s="48"/>
      <c r="X60" s="50">
        <v>31894</v>
      </c>
      <c r="Y60" s="49">
        <v>0.7087</v>
      </c>
      <c r="Z60" s="49">
        <v>-2.4174000000000001E-2</v>
      </c>
      <c r="AA60" s="49">
        <v>1.0119E-2</v>
      </c>
      <c r="AB60" s="48">
        <v>5.6930000000000001E-3</v>
      </c>
    </row>
    <row r="61" spans="1:28" ht="15" customHeight="1" x14ac:dyDescent="0.25">
      <c r="A61" s="47">
        <v>11</v>
      </c>
      <c r="B61" s="47">
        <v>13</v>
      </c>
      <c r="C61" s="47" t="s">
        <v>28</v>
      </c>
      <c r="D61" s="47">
        <v>86059258</v>
      </c>
      <c r="E61" s="45" t="s">
        <v>6</v>
      </c>
      <c r="F61" s="46" t="s">
        <v>27</v>
      </c>
      <c r="G61" s="46" t="s">
        <v>17</v>
      </c>
      <c r="H61" s="43">
        <v>26366</v>
      </c>
      <c r="I61" s="42">
        <v>0.106604</v>
      </c>
      <c r="J61" s="42">
        <v>-4.0006E-2</v>
      </c>
      <c r="K61" s="42">
        <v>7.9480000000000002E-3</v>
      </c>
      <c r="L61" s="41">
        <v>5.9100000000000004E-7</v>
      </c>
      <c r="M61" s="44">
        <v>0.19059200000000001</v>
      </c>
      <c r="N61" s="44" t="s">
        <v>26</v>
      </c>
      <c r="O61" s="41"/>
      <c r="P61" s="45">
        <v>20423</v>
      </c>
      <c r="Q61" s="42">
        <v>0.111841</v>
      </c>
      <c r="R61" s="42">
        <v>-3.7079999999999999E-3</v>
      </c>
      <c r="S61" s="42">
        <v>1.0035000000000001E-2</v>
      </c>
      <c r="T61" s="41">
        <v>0.35586200000000001</v>
      </c>
      <c r="U61" s="44">
        <v>0</v>
      </c>
      <c r="V61" s="44" t="s">
        <v>25</v>
      </c>
      <c r="W61" s="41"/>
      <c r="X61" s="43">
        <v>46789</v>
      </c>
      <c r="Y61" s="42">
        <v>0.108926</v>
      </c>
      <c r="Z61" s="42">
        <v>-2.6013999999999999E-2</v>
      </c>
      <c r="AA61" s="42">
        <v>6.2310000000000004E-3</v>
      </c>
      <c r="AB61" s="41">
        <v>3.01E-5</v>
      </c>
    </row>
    <row r="62" spans="1:28" ht="15" customHeight="1" x14ac:dyDescent="0.25">
      <c r="A62" s="40"/>
      <c r="B62" s="40"/>
      <c r="C62" s="40"/>
      <c r="D62" s="40"/>
      <c r="E62" s="38" t="s">
        <v>10</v>
      </c>
      <c r="F62" s="39"/>
      <c r="G62" s="39"/>
      <c r="H62" s="36">
        <v>27256</v>
      </c>
      <c r="I62" s="35">
        <v>0.10804900000000001</v>
      </c>
      <c r="J62" s="35">
        <v>-1.8894000000000001E-2</v>
      </c>
      <c r="K62" s="35">
        <v>5.6969999999999998E-3</v>
      </c>
      <c r="L62" s="34">
        <v>9.77E-4</v>
      </c>
      <c r="M62" s="37">
        <v>0</v>
      </c>
      <c r="N62" s="37" t="s">
        <v>24</v>
      </c>
      <c r="O62" s="34"/>
      <c r="P62" s="38">
        <v>24118</v>
      </c>
      <c r="Q62" s="35">
        <v>0.11604299999999999</v>
      </c>
      <c r="R62" s="35">
        <v>-4.6670000000000001E-3</v>
      </c>
      <c r="S62" s="35">
        <v>7.5789999999999998E-3</v>
      </c>
      <c r="T62" s="34">
        <v>0.26903349999999998</v>
      </c>
      <c r="U62" s="37">
        <v>0</v>
      </c>
      <c r="V62" s="37" t="s">
        <v>24</v>
      </c>
      <c r="W62" s="34"/>
      <c r="X62" s="36">
        <v>51374</v>
      </c>
      <c r="Y62" s="35">
        <v>0.111849</v>
      </c>
      <c r="Z62" s="35">
        <v>-1.3757999999999999E-2</v>
      </c>
      <c r="AA62" s="35">
        <v>4.5539999999999999E-3</v>
      </c>
      <c r="AB62" s="34">
        <v>2.529E-3</v>
      </c>
    </row>
    <row r="63" spans="1:28" ht="15" customHeight="1" x14ac:dyDescent="0.25">
      <c r="A63" s="33"/>
      <c r="B63" s="33"/>
      <c r="C63" s="33"/>
      <c r="D63" s="33"/>
      <c r="E63" s="31" t="s">
        <v>3</v>
      </c>
      <c r="F63" s="32"/>
      <c r="G63" s="32"/>
      <c r="H63" s="29">
        <v>23670</v>
      </c>
      <c r="I63" s="28">
        <v>0.1096</v>
      </c>
      <c r="J63" s="28">
        <v>-6.2389E-2</v>
      </c>
      <c r="K63" s="28">
        <v>1.6174999999999998E-2</v>
      </c>
      <c r="L63" s="27">
        <v>7.4399999999999999E-6</v>
      </c>
      <c r="M63" s="30">
        <v>0.147041851601665</v>
      </c>
      <c r="N63" s="30" t="s">
        <v>23</v>
      </c>
      <c r="O63" s="27"/>
      <c r="P63" s="31">
        <v>8614</v>
      </c>
      <c r="Q63" s="28">
        <v>0.112</v>
      </c>
      <c r="R63" s="28">
        <v>1.6149999999999999E-3</v>
      </c>
      <c r="S63" s="28">
        <v>2.4022000000000002E-2</v>
      </c>
      <c r="T63" s="27">
        <v>0.54915000000000003</v>
      </c>
      <c r="U63" s="30">
        <v>0.20326806053239599</v>
      </c>
      <c r="V63" s="30" t="s">
        <v>22</v>
      </c>
      <c r="W63" s="27"/>
      <c r="X63" s="29">
        <v>32284</v>
      </c>
      <c r="Y63" s="28">
        <v>0.1129</v>
      </c>
      <c r="Z63" s="28">
        <v>-4.2423000000000002E-2</v>
      </c>
      <c r="AA63" s="28">
        <v>1.3417E-2</v>
      </c>
      <c r="AB63" s="27">
        <v>1.6139999999999999E-4</v>
      </c>
    </row>
    <row r="64" spans="1:28" ht="15" customHeight="1" x14ac:dyDescent="0.25">
      <c r="A64" s="26">
        <v>12</v>
      </c>
      <c r="B64" s="26">
        <v>18</v>
      </c>
      <c r="C64" s="26" t="s">
        <v>21</v>
      </c>
      <c r="D64" s="26">
        <v>21336411</v>
      </c>
      <c r="E64" s="25" t="s">
        <v>10</v>
      </c>
      <c r="F64" s="26" t="s">
        <v>9</v>
      </c>
      <c r="G64" s="26" t="s">
        <v>17</v>
      </c>
      <c r="H64" s="25">
        <v>27250</v>
      </c>
      <c r="I64" s="22">
        <v>0.13611500000000001</v>
      </c>
      <c r="J64" s="22">
        <v>-3.0079000000000002E-2</v>
      </c>
      <c r="K64" s="22">
        <v>5.8329999999999996E-3</v>
      </c>
      <c r="L64" s="21">
        <v>2.9700000000000003E-7</v>
      </c>
      <c r="M64" s="24">
        <v>0</v>
      </c>
      <c r="N64" s="24" t="s">
        <v>20</v>
      </c>
      <c r="O64" s="21"/>
      <c r="P64" s="25">
        <v>22359</v>
      </c>
      <c r="Q64" s="22">
        <v>0.105499</v>
      </c>
      <c r="R64" s="22">
        <v>6.1599999999999997E-3</v>
      </c>
      <c r="S64" s="22">
        <v>8.5339999999999999E-3</v>
      </c>
      <c r="T64" s="21">
        <f>0.47037/2</f>
        <v>0.23518500000000001</v>
      </c>
      <c r="U64" s="24">
        <v>0</v>
      </c>
      <c r="V64" s="24" t="s">
        <v>20</v>
      </c>
      <c r="W64" s="21"/>
      <c r="X64" s="23">
        <v>49609</v>
      </c>
      <c r="Y64" s="22">
        <v>0.122123</v>
      </c>
      <c r="Z64" s="22">
        <v>-1.8540000000000001E-2</v>
      </c>
      <c r="AA64" s="22">
        <v>4.816E-3</v>
      </c>
      <c r="AB64" s="21">
        <v>4.55E-4</v>
      </c>
    </row>
    <row r="65" spans="1:28" ht="15" customHeight="1" x14ac:dyDescent="0.25">
      <c r="A65" s="20"/>
      <c r="B65" s="20"/>
      <c r="C65" s="20"/>
      <c r="D65" s="20"/>
      <c r="E65" s="19" t="s">
        <v>6</v>
      </c>
      <c r="F65" s="20"/>
      <c r="G65" s="20"/>
      <c r="H65" s="17">
        <v>26361</v>
      </c>
      <c r="I65" s="16">
        <v>0.13708100000000001</v>
      </c>
      <c r="J65" s="16">
        <v>-3.8143999999999997E-2</v>
      </c>
      <c r="K65" s="16">
        <v>8.1919999999999996E-3</v>
      </c>
      <c r="L65" s="15">
        <v>3.8399999999999997E-6</v>
      </c>
      <c r="M65" s="18">
        <v>3.8755999999999999E-2</v>
      </c>
      <c r="N65" s="18" t="s">
        <v>20</v>
      </c>
      <c r="O65" s="15"/>
      <c r="P65" s="19">
        <v>20419</v>
      </c>
      <c r="Q65" s="16">
        <v>0.10623</v>
      </c>
      <c r="R65" s="16">
        <v>1.1901999999999999E-2</v>
      </c>
      <c r="S65" s="16">
        <v>1.0449E-2</v>
      </c>
      <c r="T65" s="15">
        <f>0.25466/2</f>
        <v>0.12733</v>
      </c>
      <c r="U65" s="18">
        <v>0</v>
      </c>
      <c r="V65" s="18" t="s">
        <v>20</v>
      </c>
      <c r="W65" s="15"/>
      <c r="X65" s="17">
        <v>46780</v>
      </c>
      <c r="Y65" s="16">
        <v>0.123403</v>
      </c>
      <c r="Z65" s="16">
        <v>-1.9092999999999999E-2</v>
      </c>
      <c r="AA65" s="16">
        <v>6.4469999999999996E-3</v>
      </c>
      <c r="AB65" s="15">
        <v>3.0720000000000001E-3</v>
      </c>
    </row>
    <row r="66" spans="1:28" ht="15" customHeight="1" x14ac:dyDescent="0.25">
      <c r="A66" s="53"/>
      <c r="B66" s="53"/>
      <c r="C66" s="53"/>
      <c r="D66" s="53"/>
      <c r="E66" s="52" t="s">
        <v>3</v>
      </c>
      <c r="F66" s="53"/>
      <c r="G66" s="53"/>
      <c r="H66" s="50">
        <v>23664</v>
      </c>
      <c r="I66" s="49">
        <v>0.14000000000000001</v>
      </c>
      <c r="J66" s="49">
        <v>-4.7072000000000003E-2</v>
      </c>
      <c r="K66" s="49">
        <v>1.7191000000000001E-2</v>
      </c>
      <c r="L66" s="48">
        <v>3.7619999999999998E-4</v>
      </c>
      <c r="M66" s="51">
        <v>9.4863186703842597E-2</v>
      </c>
      <c r="N66" s="51" t="s">
        <v>20</v>
      </c>
      <c r="O66" s="48"/>
      <c r="P66" s="52">
        <v>8221</v>
      </c>
      <c r="Q66" s="49">
        <v>0.10639999999999999</v>
      </c>
      <c r="R66" s="49">
        <v>3.8183000000000002E-2</v>
      </c>
      <c r="S66" s="49">
        <v>2.7567000000000001E-2</v>
      </c>
      <c r="T66" s="48">
        <v>0.84394999999999998</v>
      </c>
      <c r="U66" s="51">
        <v>0</v>
      </c>
      <c r="V66" s="51" t="s">
        <v>19</v>
      </c>
      <c r="W66" s="48"/>
      <c r="X66" s="50">
        <v>31885</v>
      </c>
      <c r="Y66" s="49">
        <v>0.1313</v>
      </c>
      <c r="Z66" s="49">
        <v>-2.3200999999999999E-2</v>
      </c>
      <c r="AA66" s="49">
        <v>1.4586999999999999E-2</v>
      </c>
      <c r="AB66" s="48">
        <v>1.076E-2</v>
      </c>
    </row>
    <row r="67" spans="1:28" ht="15" customHeight="1" x14ac:dyDescent="0.25">
      <c r="A67" s="47">
        <v>13</v>
      </c>
      <c r="B67" s="47">
        <v>9</v>
      </c>
      <c r="C67" s="47" t="s">
        <v>18</v>
      </c>
      <c r="D67" s="47">
        <v>95923978</v>
      </c>
      <c r="E67" s="45" t="s">
        <v>10</v>
      </c>
      <c r="F67" s="46" t="s">
        <v>9</v>
      </c>
      <c r="G67" s="46" t="s">
        <v>17</v>
      </c>
      <c r="H67" s="43">
        <v>17523</v>
      </c>
      <c r="I67" s="42">
        <v>0.21729799999999999</v>
      </c>
      <c r="J67" s="42">
        <v>-2.8118000000000001E-2</v>
      </c>
      <c r="K67" s="42">
        <v>5.5979999999999997E-3</v>
      </c>
      <c r="L67" s="41">
        <v>5.9800000000000003E-7</v>
      </c>
      <c r="M67" s="44">
        <v>0</v>
      </c>
      <c r="N67" s="44" t="s">
        <v>16</v>
      </c>
      <c r="O67" s="41"/>
      <c r="P67" s="45">
        <v>22924</v>
      </c>
      <c r="Q67" s="42">
        <v>0.238237</v>
      </c>
      <c r="R67" s="42">
        <v>2.843E-3</v>
      </c>
      <c r="S67" s="42">
        <v>5.999E-3</v>
      </c>
      <c r="T67" s="41">
        <f>0.635558/2</f>
        <v>0.31777899999999998</v>
      </c>
      <c r="U67" s="44">
        <v>0</v>
      </c>
      <c r="V67" s="44" t="s">
        <v>16</v>
      </c>
      <c r="W67" s="41"/>
      <c r="X67" s="43">
        <v>40447</v>
      </c>
      <c r="Y67" s="42">
        <v>0.229293</v>
      </c>
      <c r="Z67" s="42">
        <v>-1.3707E-2</v>
      </c>
      <c r="AA67" s="42">
        <v>4.0930000000000003E-3</v>
      </c>
      <c r="AB67" s="41">
        <v>8.1599999999999999E-4</v>
      </c>
    </row>
    <row r="68" spans="1:28" ht="15" customHeight="1" x14ac:dyDescent="0.25">
      <c r="A68" s="40"/>
      <c r="B68" s="40"/>
      <c r="C68" s="40"/>
      <c r="D68" s="40"/>
      <c r="E68" s="38" t="s">
        <v>6</v>
      </c>
      <c r="F68" s="39"/>
      <c r="G68" s="39"/>
      <c r="H68" s="36">
        <v>16636</v>
      </c>
      <c r="I68" s="35">
        <v>0.21488199999999999</v>
      </c>
      <c r="J68" s="35">
        <v>-3.2587999999999999E-2</v>
      </c>
      <c r="K68" s="35">
        <v>7.5599999999999999E-3</v>
      </c>
      <c r="L68" s="34">
        <v>1.8899999999999999E-5</v>
      </c>
      <c r="M68" s="37">
        <v>0</v>
      </c>
      <c r="N68" s="37" t="s">
        <v>15</v>
      </c>
      <c r="O68" s="34"/>
      <c r="P68" s="38">
        <v>19229</v>
      </c>
      <c r="Q68" s="35">
        <v>0.236239</v>
      </c>
      <c r="R68" s="35">
        <v>5.3189999999999999E-3</v>
      </c>
      <c r="S68" s="35">
        <v>7.8580000000000004E-3</v>
      </c>
      <c r="T68" s="34">
        <f>0.498552/2</f>
        <v>0.249276</v>
      </c>
      <c r="U68" s="37">
        <v>0</v>
      </c>
      <c r="V68" s="37" t="s">
        <v>14</v>
      </c>
      <c r="W68" s="34"/>
      <c r="X68" s="36">
        <v>35865</v>
      </c>
      <c r="Y68" s="35">
        <v>0.22649</v>
      </c>
      <c r="Z68" s="35">
        <v>-1.4367E-2</v>
      </c>
      <c r="AA68" s="35">
        <v>5.4479999999999997E-3</v>
      </c>
      <c r="AB68" s="34">
        <v>5.0799999999999999E-4</v>
      </c>
    </row>
    <row r="69" spans="1:28" ht="15" customHeight="1" x14ac:dyDescent="0.25">
      <c r="A69" s="33"/>
      <c r="B69" s="33"/>
      <c r="C69" s="33"/>
      <c r="D69" s="33"/>
      <c r="E69" s="31" t="s">
        <v>3</v>
      </c>
      <c r="F69" s="32"/>
      <c r="G69" s="32"/>
      <c r="H69" s="29">
        <v>15295</v>
      </c>
      <c r="I69" s="28">
        <v>0.21510000000000001</v>
      </c>
      <c r="J69" s="28">
        <v>-4.8166E-2</v>
      </c>
      <c r="K69" s="28">
        <v>1.9081999999999998E-2</v>
      </c>
      <c r="L69" s="27">
        <v>3.3679999999999999E-3</v>
      </c>
      <c r="M69" s="30">
        <v>0</v>
      </c>
      <c r="N69" s="30" t="s">
        <v>13</v>
      </c>
      <c r="O69" s="27"/>
      <c r="P69" s="31">
        <v>9754</v>
      </c>
      <c r="Q69" s="28">
        <v>0.2404</v>
      </c>
      <c r="R69" s="28">
        <v>1.6689999999999999E-3</v>
      </c>
      <c r="S69" s="28">
        <v>1.8388000000000002E-2</v>
      </c>
      <c r="T69" s="27">
        <v>0.58135000000000003</v>
      </c>
      <c r="U69" s="30">
        <v>0</v>
      </c>
      <c r="V69" s="30" t="s">
        <v>12</v>
      </c>
      <c r="W69" s="27"/>
      <c r="X69" s="29">
        <v>25049</v>
      </c>
      <c r="Y69" s="28">
        <v>0.22500000000000001</v>
      </c>
      <c r="Z69" s="28">
        <v>-2.2325999999999999E-2</v>
      </c>
      <c r="AA69" s="28">
        <v>1.3240999999999999E-2</v>
      </c>
      <c r="AB69" s="27">
        <v>3.0540000000000001E-2</v>
      </c>
    </row>
    <row r="70" spans="1:28" ht="15" customHeight="1" x14ac:dyDescent="0.25">
      <c r="A70" s="26">
        <v>14</v>
      </c>
      <c r="B70" s="26">
        <v>11</v>
      </c>
      <c r="C70" s="26" t="s">
        <v>11</v>
      </c>
      <c r="D70" s="26">
        <v>117541921</v>
      </c>
      <c r="E70" s="25" t="s">
        <v>10</v>
      </c>
      <c r="F70" s="26" t="s">
        <v>9</v>
      </c>
      <c r="G70" s="26" t="s">
        <v>8</v>
      </c>
      <c r="H70" s="25">
        <v>16897</v>
      </c>
      <c r="I70" s="22">
        <v>3.0499999999999999E-2</v>
      </c>
      <c r="J70" s="22">
        <v>-7.1911000000000003E-2</v>
      </c>
      <c r="K70" s="22">
        <v>1.3873999999999999E-2</v>
      </c>
      <c r="L70" s="21">
        <v>2.5899999999999998E-7</v>
      </c>
      <c r="M70" s="24">
        <v>0.28926000000000002</v>
      </c>
      <c r="N70" s="24" t="s">
        <v>2</v>
      </c>
      <c r="O70" s="21"/>
      <c r="P70" s="25">
        <v>6647</v>
      </c>
      <c r="Q70" s="22">
        <v>1.7423999999999999E-2</v>
      </c>
      <c r="R70" s="22">
        <v>0.107095</v>
      </c>
      <c r="S70" s="22">
        <v>5.9048999999999997E-2</v>
      </c>
      <c r="T70" s="21">
        <f>0.069736/2</f>
        <v>3.4868000000000003E-2</v>
      </c>
      <c r="U70" s="24">
        <v>0.29841794398386501</v>
      </c>
      <c r="V70" s="24" t="s">
        <v>7</v>
      </c>
      <c r="W70" s="21"/>
      <c r="X70" s="23">
        <v>23544</v>
      </c>
      <c r="Y70" s="22">
        <v>2.6807999999999998E-2</v>
      </c>
      <c r="Z70" s="22">
        <v>-6.2546000000000004E-2</v>
      </c>
      <c r="AA70" s="22">
        <v>1.3506000000000001E-2</v>
      </c>
      <c r="AB70" s="21">
        <v>3.7000000000000002E-6</v>
      </c>
    </row>
    <row r="71" spans="1:28" ht="15" customHeight="1" x14ac:dyDescent="0.25">
      <c r="A71" s="20"/>
      <c r="B71" s="20"/>
      <c r="C71" s="20"/>
      <c r="D71" s="20"/>
      <c r="E71" s="19" t="s">
        <v>6</v>
      </c>
      <c r="F71" s="20"/>
      <c r="G71" s="20"/>
      <c r="H71" s="17">
        <v>16064</v>
      </c>
      <c r="I71" s="16">
        <v>3.0071000000000001E-2</v>
      </c>
      <c r="J71" s="16">
        <v>-5.7935E-2</v>
      </c>
      <c r="K71" s="16">
        <v>2.9831E-2</v>
      </c>
      <c r="L71" s="15">
        <v>5.3831999999999998E-2</v>
      </c>
      <c r="M71" s="18">
        <v>0</v>
      </c>
      <c r="N71" s="18" t="s">
        <v>5</v>
      </c>
      <c r="O71" s="15"/>
      <c r="P71" s="19">
        <v>4707</v>
      </c>
      <c r="Q71" s="16">
        <v>1.2548999999999999E-2</v>
      </c>
      <c r="R71" s="16">
        <v>9.2419000000000001E-2</v>
      </c>
      <c r="S71" s="16">
        <v>8.8558999999999999E-2</v>
      </c>
      <c r="T71" s="15">
        <f>0.296664/2</f>
        <v>0.14833199999999999</v>
      </c>
      <c r="U71" s="18">
        <v>0</v>
      </c>
      <c r="V71" s="18" t="s">
        <v>4</v>
      </c>
      <c r="W71" s="15"/>
      <c r="X71" s="17">
        <v>20771</v>
      </c>
      <c r="Y71" s="16">
        <v>2.6100000000000002E-2</v>
      </c>
      <c r="Z71" s="16">
        <v>-4.2612999999999998E-2</v>
      </c>
      <c r="AA71" s="16">
        <v>2.827E-2</v>
      </c>
      <c r="AB71" s="15">
        <v>0.13170899999999999</v>
      </c>
    </row>
    <row r="72" spans="1:28" ht="15" customHeight="1" x14ac:dyDescent="0.25">
      <c r="A72" s="14"/>
      <c r="B72" s="14"/>
      <c r="C72" s="14"/>
      <c r="D72" s="14"/>
      <c r="E72" s="13" t="s">
        <v>3</v>
      </c>
      <c r="F72" s="14"/>
      <c r="G72" s="14"/>
      <c r="H72" s="11">
        <v>12930</v>
      </c>
      <c r="I72" s="10">
        <v>2.8799999999999999E-2</v>
      </c>
      <c r="J72" s="10">
        <v>-7.4268000000000001E-2</v>
      </c>
      <c r="K72" s="10">
        <v>6.1234999999999998E-2</v>
      </c>
      <c r="L72" s="9">
        <v>0.13789999999999999</v>
      </c>
      <c r="M72" s="12">
        <v>0.254171498932596</v>
      </c>
      <c r="N72" s="12" t="s">
        <v>2</v>
      </c>
      <c r="O72" s="9"/>
      <c r="P72" s="13">
        <v>5680</v>
      </c>
      <c r="Q72" s="10">
        <v>1.29E-2</v>
      </c>
      <c r="R72" s="10">
        <v>-9.0648000000000006E-2</v>
      </c>
      <c r="S72" s="10">
        <v>0.18316499999999999</v>
      </c>
      <c r="T72" s="9">
        <v>0.56279999999999997</v>
      </c>
      <c r="U72" s="12">
        <v>0.39702079004429103</v>
      </c>
      <c r="V72" s="12" t="s">
        <v>1</v>
      </c>
      <c r="W72" s="9"/>
      <c r="X72" s="11">
        <v>18610</v>
      </c>
      <c r="Y72" s="10">
        <v>2.3900000000000001E-2</v>
      </c>
      <c r="Z72" s="10">
        <v>-7.5914999999999996E-2</v>
      </c>
      <c r="AA72" s="10">
        <v>5.8075000000000002E-2</v>
      </c>
      <c r="AB72" s="9">
        <v>0.1855</v>
      </c>
    </row>
    <row r="73" spans="1:28" ht="72" customHeight="1" x14ac:dyDescent="0.25">
      <c r="A73" s="8" t="s">
        <v>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7"/>
      <c r="N73" s="7"/>
      <c r="O73" s="6"/>
      <c r="P73" s="4"/>
      <c r="Q73" s="4"/>
      <c r="R73" s="4"/>
      <c r="S73" s="4"/>
      <c r="T73" s="4"/>
      <c r="U73" s="5"/>
      <c r="V73" s="5"/>
      <c r="W73" s="4"/>
      <c r="X73" s="4"/>
      <c r="Y73" s="4"/>
      <c r="Z73" s="4"/>
      <c r="AA73" s="4"/>
      <c r="AB73" s="3"/>
    </row>
    <row r="74" spans="1:28" x14ac:dyDescent="0.25">
      <c r="U74" s="2"/>
      <c r="V74" s="2"/>
    </row>
    <row r="75" spans="1:28" x14ac:dyDescent="0.25">
      <c r="U75" s="2"/>
      <c r="V75" s="2"/>
    </row>
    <row r="76" spans="1:28" x14ac:dyDescent="0.25">
      <c r="U76" s="2"/>
      <c r="V76" s="2"/>
    </row>
    <row r="77" spans="1:28" x14ac:dyDescent="0.25">
      <c r="U77" s="2"/>
      <c r="V77" s="2"/>
    </row>
    <row r="78" spans="1:28" x14ac:dyDescent="0.25">
      <c r="U78" s="2"/>
      <c r="V78" s="2"/>
    </row>
    <row r="79" spans="1:28" x14ac:dyDescent="0.25">
      <c r="U79" s="2"/>
      <c r="V79" s="2"/>
    </row>
    <row r="80" spans="1:28" x14ac:dyDescent="0.25">
      <c r="U80" s="2"/>
      <c r="V80" s="2"/>
    </row>
    <row r="81" spans="21:22" x14ac:dyDescent="0.25">
      <c r="U81" s="2"/>
      <c r="V81" s="2"/>
    </row>
    <row r="82" spans="21:22" x14ac:dyDescent="0.25">
      <c r="U82" s="2"/>
      <c r="V82" s="2"/>
    </row>
    <row r="83" spans="21:22" x14ac:dyDescent="0.25">
      <c r="U83" s="2"/>
      <c r="V83" s="2"/>
    </row>
    <row r="84" spans="21:22" x14ac:dyDescent="0.25">
      <c r="U84" s="2"/>
      <c r="V84" s="2"/>
    </row>
    <row r="85" spans="21:22" x14ac:dyDescent="0.25">
      <c r="U85" s="2"/>
      <c r="V85" s="2"/>
    </row>
    <row r="86" spans="21:22" x14ac:dyDescent="0.25">
      <c r="U86" s="2"/>
      <c r="V86" s="2"/>
    </row>
    <row r="87" spans="21:22" x14ac:dyDescent="0.25">
      <c r="U87" s="2"/>
      <c r="V87" s="2"/>
    </row>
    <row r="88" spans="21:22" x14ac:dyDescent="0.25">
      <c r="U88" s="2"/>
      <c r="V88" s="2"/>
    </row>
    <row r="89" spans="21:22" x14ac:dyDescent="0.25">
      <c r="U89" s="2"/>
      <c r="V89" s="2"/>
    </row>
    <row r="90" spans="21:22" x14ac:dyDescent="0.25">
      <c r="U90" s="2"/>
      <c r="V90" s="2"/>
    </row>
    <row r="91" spans="21:22" x14ac:dyDescent="0.25">
      <c r="U91" s="2"/>
      <c r="V91" s="2"/>
    </row>
    <row r="92" spans="21:22" x14ac:dyDescent="0.25">
      <c r="U92" s="2"/>
      <c r="V92" s="2"/>
    </row>
    <row r="93" spans="21:22" x14ac:dyDescent="0.25">
      <c r="U93" s="2"/>
      <c r="V93" s="2"/>
    </row>
    <row r="94" spans="21:22" x14ac:dyDescent="0.25">
      <c r="U94" s="2"/>
      <c r="V94" s="2"/>
    </row>
    <row r="95" spans="21:22" x14ac:dyDescent="0.25">
      <c r="U95" s="2"/>
      <c r="V95" s="2"/>
    </row>
    <row r="96" spans="21:22" x14ac:dyDescent="0.25">
      <c r="U96" s="2"/>
      <c r="V96" s="2"/>
    </row>
    <row r="97" spans="21:22" x14ac:dyDescent="0.25">
      <c r="U97" s="2"/>
      <c r="V97" s="2"/>
    </row>
    <row r="98" spans="21:22" x14ac:dyDescent="0.25">
      <c r="U98" s="2"/>
      <c r="V98" s="2"/>
    </row>
  </sheetData>
  <mergeCells count="133">
    <mergeCell ref="D64:D66"/>
    <mergeCell ref="F64:F66"/>
    <mergeCell ref="B61:B63"/>
    <mergeCell ref="C61:C63"/>
    <mergeCell ref="G64:G66"/>
    <mergeCell ref="A67:A69"/>
    <mergeCell ref="B67:B69"/>
    <mergeCell ref="C67:C69"/>
    <mergeCell ref="D67:D69"/>
    <mergeCell ref="F67:F69"/>
    <mergeCell ref="G67:G69"/>
    <mergeCell ref="A64:A66"/>
    <mergeCell ref="B64:B66"/>
    <mergeCell ref="C64:C66"/>
    <mergeCell ref="A73:L73"/>
    <mergeCell ref="G70:G72"/>
    <mergeCell ref="A70:A72"/>
    <mergeCell ref="B70:B72"/>
    <mergeCell ref="C70:C72"/>
    <mergeCell ref="D70:D72"/>
    <mergeCell ref="F70:F72"/>
    <mergeCell ref="G55:G57"/>
    <mergeCell ref="G58:G60"/>
    <mergeCell ref="A61:A63"/>
    <mergeCell ref="F49:F51"/>
    <mergeCell ref="G49:G51"/>
    <mergeCell ref="A52:A54"/>
    <mergeCell ref="A58:A60"/>
    <mergeCell ref="B58:B60"/>
    <mergeCell ref="C58:C60"/>
    <mergeCell ref="A55:A57"/>
    <mergeCell ref="B55:B57"/>
    <mergeCell ref="C55:C57"/>
    <mergeCell ref="D43:D45"/>
    <mergeCell ref="F52:F54"/>
    <mergeCell ref="G52:G54"/>
    <mergeCell ref="D61:D63"/>
    <mergeCell ref="F61:F63"/>
    <mergeCell ref="G61:G63"/>
    <mergeCell ref="D55:D57"/>
    <mergeCell ref="D58:D60"/>
    <mergeCell ref="F58:F60"/>
    <mergeCell ref="F55:F57"/>
    <mergeCell ref="F46:F48"/>
    <mergeCell ref="B34:B39"/>
    <mergeCell ref="C34:C36"/>
    <mergeCell ref="B43:B45"/>
    <mergeCell ref="B40:B42"/>
    <mergeCell ref="C40:C42"/>
    <mergeCell ref="D40:D42"/>
    <mergeCell ref="D34:D36"/>
    <mergeCell ref="C37:C39"/>
    <mergeCell ref="D37:D39"/>
    <mergeCell ref="B52:B54"/>
    <mergeCell ref="C52:C54"/>
    <mergeCell ref="D52:D54"/>
    <mergeCell ref="G13:G15"/>
    <mergeCell ref="F16:F18"/>
    <mergeCell ref="G16:G18"/>
    <mergeCell ref="F19:F21"/>
    <mergeCell ref="G19:G21"/>
    <mergeCell ref="G43:G45"/>
    <mergeCell ref="G46:G48"/>
    <mergeCell ref="A34:A45"/>
    <mergeCell ref="G28:G30"/>
    <mergeCell ref="F28:F30"/>
    <mergeCell ref="F31:F33"/>
    <mergeCell ref="F37:F39"/>
    <mergeCell ref="G37:G39"/>
    <mergeCell ref="G40:G42"/>
    <mergeCell ref="F40:F42"/>
    <mergeCell ref="F43:F45"/>
    <mergeCell ref="C43:C45"/>
    <mergeCell ref="A46:A51"/>
    <mergeCell ref="B46:B48"/>
    <mergeCell ref="C46:C48"/>
    <mergeCell ref="D46:D48"/>
    <mergeCell ref="B49:B51"/>
    <mergeCell ref="C49:C51"/>
    <mergeCell ref="D49:D51"/>
    <mergeCell ref="G31:G33"/>
    <mergeCell ref="G34:G36"/>
    <mergeCell ref="F34:F36"/>
    <mergeCell ref="G22:G24"/>
    <mergeCell ref="F22:F24"/>
    <mergeCell ref="F25:F27"/>
    <mergeCell ref="G25:G27"/>
    <mergeCell ref="D19:D21"/>
    <mergeCell ref="C22:C24"/>
    <mergeCell ref="D22:D24"/>
    <mergeCell ref="C25:C27"/>
    <mergeCell ref="D25:D27"/>
    <mergeCell ref="A16:A18"/>
    <mergeCell ref="B16:B18"/>
    <mergeCell ref="C16:C18"/>
    <mergeCell ref="D16:D18"/>
    <mergeCell ref="F13:F15"/>
    <mergeCell ref="A28:A33"/>
    <mergeCell ref="B28:B33"/>
    <mergeCell ref="C28:C30"/>
    <mergeCell ref="D28:D30"/>
    <mergeCell ref="C31:C33"/>
    <mergeCell ref="D31:D33"/>
    <mergeCell ref="A19:A27"/>
    <mergeCell ref="B19:B27"/>
    <mergeCell ref="C19:C21"/>
    <mergeCell ref="D7:D9"/>
    <mergeCell ref="G4:G6"/>
    <mergeCell ref="F7:F9"/>
    <mergeCell ref="G7:G9"/>
    <mergeCell ref="F10:F12"/>
    <mergeCell ref="F4:F6"/>
    <mergeCell ref="G10:G12"/>
    <mergeCell ref="C2:C3"/>
    <mergeCell ref="D2:D3"/>
    <mergeCell ref="E2:E3"/>
    <mergeCell ref="C10:C12"/>
    <mergeCell ref="D10:D12"/>
    <mergeCell ref="A4:A12"/>
    <mergeCell ref="B4:B12"/>
    <mergeCell ref="C4:C6"/>
    <mergeCell ref="D4:D6"/>
    <mergeCell ref="C7:C9"/>
    <mergeCell ref="H2:N2"/>
    <mergeCell ref="X2:AB2"/>
    <mergeCell ref="A1:O1"/>
    <mergeCell ref="F2:G2"/>
    <mergeCell ref="A13:A15"/>
    <mergeCell ref="B13:B15"/>
    <mergeCell ref="C13:C15"/>
    <mergeCell ref="D13:D15"/>
    <mergeCell ref="A2:A3"/>
    <mergeCell ref="B2:B3"/>
  </mergeCells>
  <conditionalFormatting sqref="M4:M72">
    <cfRule type="cellIs" dxfId="1" priority="2" operator="greaterThan">
      <formula>0.75</formula>
    </cfRule>
  </conditionalFormatting>
  <conditionalFormatting sqref="U4:U72">
    <cfRule type="cellIs" dxfId="0" priority="1" operator="greaterThan">
      <formula>0.75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SupplData1</vt:lpstr>
    </vt:vector>
  </TitlesOfParts>
  <Company>Universitair Medisch Centrum Groningen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Nolte, IM (epi)</dc:creator>
  <cp:lastModifiedBy>Nolte, IM (epi)</cp:lastModifiedBy>
  <dcterms:created xsi:type="dcterms:W3CDTF">2017-04-18T08:14:01Z</dcterms:created>
  <dcterms:modified xsi:type="dcterms:W3CDTF">2017-04-18T08:15:26Z</dcterms:modified>
</cp:coreProperties>
</file>