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778"/>
  </bookViews>
  <sheets>
    <sheet name="TS5 Frequency Map" sheetId="10" r:id="rId1"/>
  </sheets>
  <calcPr calcId="152511"/>
</workbook>
</file>

<file path=xl/calcChain.xml><?xml version="1.0" encoding="utf-8"?>
<calcChain xmlns="http://schemas.openxmlformats.org/spreadsheetml/2006/main">
  <c r="B34" i="10" l="1"/>
  <c r="C12" i="10"/>
  <c r="D12" i="10"/>
  <c r="E12" i="10"/>
  <c r="F12" i="10"/>
  <c r="G12" i="10"/>
  <c r="H12" i="10"/>
  <c r="I12" i="10"/>
  <c r="H10" i="10"/>
  <c r="G10" i="10"/>
  <c r="F10" i="10"/>
  <c r="I10" i="10" s="1"/>
  <c r="H11" i="10" l="1"/>
  <c r="G11" i="10"/>
  <c r="F11" i="10"/>
  <c r="H9" i="10"/>
  <c r="G9" i="10"/>
  <c r="F9" i="10"/>
  <c r="H5" i="10"/>
  <c r="G5" i="10"/>
  <c r="F5" i="10"/>
  <c r="E5" i="10"/>
  <c r="D5" i="10"/>
  <c r="C5" i="10"/>
  <c r="H6" i="10"/>
  <c r="G6" i="10"/>
  <c r="F6" i="10"/>
  <c r="E6" i="10"/>
  <c r="D6" i="10"/>
  <c r="C6" i="10"/>
  <c r="H7" i="10"/>
  <c r="G7" i="10"/>
  <c r="F7" i="10"/>
  <c r="H8" i="10"/>
  <c r="G8" i="10"/>
  <c r="F8" i="10"/>
  <c r="E8" i="10"/>
  <c r="D8" i="10"/>
  <c r="I6" i="10" l="1"/>
  <c r="I5" i="10"/>
  <c r="I11" i="10"/>
  <c r="I7" i="10"/>
  <c r="I9" i="10"/>
  <c r="I8" i="10"/>
</calcChain>
</file>

<file path=xl/sharedStrings.xml><?xml version="1.0" encoding="utf-8"?>
<sst xmlns="http://schemas.openxmlformats.org/spreadsheetml/2006/main" count="37" uniqueCount="36">
  <si>
    <t>Near Oceania</t>
  </si>
  <si>
    <t>Remote Oceania</t>
  </si>
  <si>
    <t>Australia</t>
  </si>
  <si>
    <t>Sunda</t>
  </si>
  <si>
    <t>P</t>
  </si>
  <si>
    <t>This study</t>
  </si>
  <si>
    <t>Wallace Sea (Timor)</t>
  </si>
  <si>
    <t>Total</t>
  </si>
  <si>
    <t>M27</t>
  </si>
  <si>
    <t>M28</t>
  </si>
  <si>
    <t>M29</t>
  </si>
  <si>
    <t>Q</t>
  </si>
  <si>
    <t>Haplogroups</t>
  </si>
  <si>
    <t>Regions</t>
  </si>
  <si>
    <t>Others</t>
  </si>
  <si>
    <t>Friedlaender JS, Friedlaender FR, Reed FA, Kidd KK, Kidd JR, Chambers GK, Lea RA, Loo JH, Koki G, Hodgson JA, Merriwether DA, Weber JL. The genetic structure of Pacific Islanders. PLoS Genet. 2008 Jan;4(1):e19.</t>
  </si>
  <si>
    <t>Table S5. Region frequencies of haplogroups M27, M28, M29, Q and P.</t>
  </si>
  <si>
    <t xml:space="preserve">Highland New Guinea </t>
  </si>
  <si>
    <t xml:space="preserve">Coastal New Guinea </t>
  </si>
  <si>
    <r>
      <t>Remote Oceania</t>
    </r>
    <r>
      <rPr>
        <sz val="11"/>
        <color theme="1"/>
        <rFont val="Times New Roman"/>
        <family val="1"/>
      </rPr>
      <t xml:space="preserve">: Temoto Province (Solomon Islands), Reef Islands, Vanuatu, New Caledonia, Fiji, and Polynesia. </t>
    </r>
    <r>
      <rPr>
        <i/>
        <sz val="11"/>
        <color theme="1"/>
        <rFont val="Times New Roman"/>
        <family val="1"/>
      </rPr>
      <t>Near Oceania</t>
    </r>
    <r>
      <rPr>
        <sz val="11"/>
        <color theme="1"/>
        <rFont val="Times New Roman"/>
        <family val="1"/>
      </rPr>
      <t xml:space="preserve">: Bismarck Archipelago, and the Solomon Islands (as far east as the Makira-Ulawa Province). </t>
    </r>
    <r>
      <rPr>
        <i/>
        <sz val="11"/>
        <color theme="1"/>
        <rFont val="Times New Roman"/>
        <family val="1"/>
      </rPr>
      <t xml:space="preserve">Coastal New Guinea: </t>
    </r>
    <r>
      <rPr>
        <sz val="11"/>
        <color theme="1"/>
        <rFont val="Times New Roman"/>
        <family val="1"/>
      </rPr>
      <t xml:space="preserve">National Capital District, Central province, East Sepik, Madang (Bogia district), Milne Bay, Morobe, Oro, Gulf, Bougainville and the Milne Bay. </t>
    </r>
    <r>
      <rPr>
        <i/>
        <sz val="11"/>
        <color theme="1"/>
        <rFont val="Times New Roman"/>
        <family val="1"/>
      </rPr>
      <t>Highlands New Guinea</t>
    </r>
    <r>
      <rPr>
        <sz val="11"/>
        <color theme="1"/>
        <rFont val="Times New Roman"/>
        <family val="1"/>
      </rPr>
      <t xml:space="preserve">: </t>
    </r>
    <r>
      <rPr>
        <sz val="11"/>
        <color rgb="FF000000"/>
        <rFont val="Times New Roman"/>
        <family val="1"/>
      </rPr>
      <t>Jiwaka, Chimbu, Enga, Hela, Madang (Middle district), Western and Southern Highlands and Indonesian Papua province.</t>
    </r>
    <r>
      <rPr>
        <sz val="11"/>
        <color theme="1"/>
        <rFont val="Times New Roman"/>
        <family val="1"/>
      </rPr>
      <t xml:space="preserve"> </t>
    </r>
    <r>
      <rPr>
        <i/>
        <sz val="11"/>
        <color theme="1"/>
        <rFont val="Times New Roman"/>
        <family val="1"/>
      </rPr>
      <t>Australia</t>
    </r>
    <r>
      <rPr>
        <sz val="11"/>
        <color theme="1"/>
        <rFont val="Times New Roman"/>
        <family val="1"/>
      </rPr>
      <t xml:space="preserve">. </t>
    </r>
    <r>
      <rPr>
        <i/>
        <sz val="11"/>
        <color theme="1"/>
        <rFont val="Times New Roman"/>
        <family val="1"/>
      </rPr>
      <t>Sunda</t>
    </r>
    <r>
      <rPr>
        <sz val="11"/>
        <color theme="1"/>
        <rFont val="Times New Roman"/>
        <family val="1"/>
      </rPr>
      <t xml:space="preserve">: Philippines and Madagascar. </t>
    </r>
    <r>
      <rPr>
        <i/>
        <sz val="11"/>
        <color theme="1"/>
        <rFont val="Times New Roman"/>
        <family val="1"/>
      </rPr>
      <t>Wallace Sea</t>
    </r>
    <r>
      <rPr>
        <sz val="11"/>
        <color theme="1"/>
        <rFont val="Times New Roman"/>
        <family val="1"/>
      </rPr>
      <t>: East Timor.</t>
    </r>
  </si>
  <si>
    <t>n</t>
  </si>
  <si>
    <t>References</t>
  </si>
  <si>
    <t>van Holst Pellekaan SM, Ingman M, Roberts-Thomson J, Harding RM. Mitochondrial genomics identifies major haplogroups in Aboriginal Australians. Am J Phys Anthropol. 2006 Oct;131(2):282-94.</t>
  </si>
  <si>
    <t xml:space="preserve">Tabbada KA, Trejaut J, Loo JH, Chen YM, Lin M, Mirazón-Lahr M, Kivisild T, De Ungria MC. Philippine mitochondrial DNA diversity: a populated viaduct between Taiwan and Indonesia? Mol Biol Evol. 2010 Jan;27(1):21-31. </t>
  </si>
  <si>
    <t>Pierron D, Heiske M, Razafindrazaka H, Rakoto I, Rabetokotany N, Ravololomanga B, Rakotozafy LM, Rakotomalala MM, Razafiarivony M, Rasoarifetra B, Raharijesy MA, Razafindralambo L, Ramilisonina, Fanony F, Lejamble S, Thomas O, Mohamed Abdallah A, Rocher C, Arachiche A, Tonaso L, Pereda-Loth V, Schiavinato S, Brucato N, Ricaut FX, Kusuma P, Sudoyo H, Ni S, Boland A, Deleuze JF, Beaujard P, Grange P, Adelaar S, Stoneking M, Rakotoarisoa JA, Radimilahy C, Letellier T. Genomic landscape of human diversity across Madagascar. Proc Natl Acad Sci U S A. 2017 Aug 8;114(32):E6498-E6506.</t>
  </si>
  <si>
    <t>Nagle N, van Oven M, Wilcox S, van Holst Pellekaan S, Tyler-Smith C, Xue Y, Ballantyne KN, Wilcox L, Papac L, Cooke K, van Oorschot RA, McAllister P, Williams L, Kayser M, Mitchell RJ; Genographic Consortium. Aboriginal Australian mitochondrial genome variation - an increased understanding of population antiquity and diversity. Sci Rep. 2017 Mar 13;7:43041.</t>
  </si>
  <si>
    <t>Malaspinas AS, Westaway MC, Muller C, Sousa VC, Lao O, Alves I, Bergström A, Athanasiadis G, Cheng JY, Crawford JE, Heupink TH, Macholdt E, Peischl S, Rasmussen S, Schiffels S, Subramanian S, Wright JL, Albrechtsen A, Barbieri C, Dupanloup I, Eriksson A, Margaryan A, Moltke I, Pugach I, Korneliussen TS, Levkivskyi IP, Moreno-Mayar JV, Ni S, Racimo F, Sikora M, Xue Y, Aghakhanian FA, Brucato N, Brunak S, Campos PF, Clark W, Ellingvåg S, Fourmile G, Gerbault P, Injie D, Koki G, Leavesley M, Logan B, Lynch A, Matisoo-Smith EA, McAllister PJ, Mentzer AJ, Metspalu M, Migliano AB, Murgha L, Phipps ME, Pomat W, Reynolds D, Ricaut FX, Siba P, Thomas MG, Wales T, Wall CM, Oppenheimer SJ, Tyler-Smith C, Durbin R, Dortch J, Manica A, Schierup MH, Foley RA, Lahr MM, Bowern C, Wall JD, Mailund T, Stoneking M, Nielsen R, Sandhu MS, Excoffier L, Lambert DM, Willerslev E. A genomic history of Aboriginal Australia. Nature. 2016 Oct 13;538(7624):207-214.</t>
  </si>
  <si>
    <t xml:space="preserve">Ko AM, Chen CY, Fu Q, Delfin F, Li M, Chiu HL, Stoneking M, Ko YC. Early Austronesians: into and out of Taiwan. Am J Hum Genet. 2014 Mar 6;94(3):426-36. </t>
  </si>
  <si>
    <t xml:space="preserve">Jacobs GS, Hudjashov G, Saag L, Kusuma P, Darusallam CC, Lawson DJ, Mondal M, Pagani L, Ricaut FX, Stoneking M, Metspalu M, Sudoyo H, Lansing JS, Cox MP. Multiple Deeply Divergent Denisovan Ancestries in Papuans. Cell. 2019 May 2;177(4):1010-1021.e32. </t>
  </si>
  <si>
    <t xml:space="preserve">Ingman M, Gyllensten U. Mitochondrial genome variation and evolutionary history of Australian and New Guineanaborigines. Genome Res. 2003 Jul;13(7):1600-6. </t>
  </si>
  <si>
    <t>Hudjashov G, Kivisild T, Underhill PA, Endicott P, Sanchez JJ, Lin AA, Shen P, Oefner P, Renfrew C, Villems R, Forster  .Revealing the prehistoric settlement of Australia by Y chromosome and mtDNA analysis. Proc Natl Acad Sci U S A. 2007 May 22;104(21):8726-30.</t>
  </si>
  <si>
    <t xml:space="preserve">Gunnarsdóttir ED, Li M, Bauchet M, Finstermeier K, Stoneking M. High-throughput sequencing of complete human mtDNA genomes from the Philippines. Genome Res. 2011 Jan;21(1):1-11. </t>
  </si>
  <si>
    <t xml:space="preserve">Gomes SM, Bodner M, Souto L, Zimmermann B, Huber G, Strobl C, Röck AW, Achilli A, Olivieri A, Torroni A, Côrte-Real F, Parson W. Human settlement history between Sunda and Sahul: a focus on East Timor (Timor-Leste) and the Pleistocenic mtDNA diversity. BMC Genomics. 2015 Feb 14;16:70. </t>
  </si>
  <si>
    <t>Friedlaender JS, Friedlaender FR, Hodgson JA, Stoltz M, Koki G, Horvat G, Zhadanov S, Schurr TG, Merriwether DA. Melanesian mtDNA complexity. PLoS One. 2007 Feb 28;2(2):e248.</t>
  </si>
  <si>
    <t>Duggan AT, Evans B, Friedlaender FR, Friedlaender JS, Koki G, Merriwether DA, Kayser M, Stoneking M.  Maternal history of Oceania from complete mtDNA genomes: contrasting ancient diversitywith recent homogenization due to the Austronesian expansion. Am J Hum Genet. 2014 May 1;94(5):721-33.</t>
  </si>
  <si>
    <t>Delfin F, Min-Shan Ko A, Li M, Gunnarsdóttir ED, Tabbada KA, Salvador JM, Calacal GC, Sagum MS, Datar FA, Padilla SG, De Ungria MC, Stoneking M. Complete mtDNA genomes of Filipino ethnolinguistic groups:  melting pot of recent and ancient lineages in the Asia-Pacific region. Eur J Hum Genet. 2014 Feb;22(2):228-37</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</si>
</sst>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0"/>
      <color theme="1"/>
      <name val="Arial Unicode MS"/>
      <family val="2"/>
    </font>
    <font>
      <sz val="11"/>
      <color theme="1"/>
      <name val="Times New Roman"/>
      <family val="1"/>
    </font>
    <font>
      <b/>
      <sz val="11"/>
      <color theme="1"/>
      <name val="Times New Roman"/>
      <family val="1"/>
    </font>
    <font>
      <sz val="11"/>
      <color rgb="FF000000"/>
      <name val="Times New Roman"/>
      <family val="1"/>
    </font>
    <font>
      <sz val="12"/>
      <color theme="1"/>
      <name val="Times New Roman"/>
      <family val="2"/>
      <charset val="186"/>
    </font>
    <font>
      <i/>
      <sz val="11"/>
      <color theme="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6" fillId="0" borderId="0"/>
  </cellStyleXfs>
  <cellXfs count="35">
    <xf numFmtId="0" fontId="0" fillId="0" borderId="0" xfId="0"/>
    <xf numFmtId="0" fontId="1" fillId="0" borderId="0" xfId="0" applyFont="1" applyFill="1" applyBorder="1"/>
    <xf numFmtId="0" fontId="0" fillId="0" borderId="0" xfId="0" applyBorder="1"/>
    <xf numFmtId="0" fontId="0" fillId="0" borderId="0" xfId="0" applyFont="1" applyFill="1" applyBorder="1" applyAlignment="1">
      <alignment wrapText="1"/>
    </xf>
    <xf numFmtId="0" fontId="0" fillId="0" borderId="1" xfId="0" applyBorder="1"/>
    <xf numFmtId="0" fontId="0" fillId="0" borderId="0" xfId="0" applyAlignment="1">
      <alignment wrapText="1"/>
    </xf>
    <xf numFmtId="0" fontId="1" fillId="0" borderId="3" xfId="0" applyFont="1" applyBorder="1" applyAlignment="1">
      <alignment wrapText="1"/>
    </xf>
    <xf numFmtId="0" fontId="0" fillId="0" borderId="0" xfId="0" applyAlignment="1">
      <alignment horizontal="center" wrapText="1"/>
    </xf>
    <xf numFmtId="0" fontId="0" fillId="0" borderId="0" xfId="0" applyAlignment="1"/>
    <xf numFmtId="0" fontId="1" fillId="0" borderId="0" xfId="0" applyFont="1" applyAlignment="1"/>
    <xf numFmtId="0" fontId="0" fillId="0" borderId="0" xfId="0" applyFill="1" applyAlignment="1">
      <alignment wrapText="1"/>
    </xf>
    <xf numFmtId="0" fontId="0" fillId="0" borderId="0" xfId="0" applyFill="1" applyAlignment="1">
      <alignment horizontal="center" wrapText="1"/>
    </xf>
    <xf numFmtId="0" fontId="1" fillId="0" borderId="1" xfId="0" applyFont="1" applyBorder="1" applyAlignment="1"/>
    <xf numFmtId="0" fontId="0" fillId="0" borderId="1" xfId="0" applyBorder="1" applyAlignment="1">
      <alignment horizontal="center" wrapText="1"/>
    </xf>
    <xf numFmtId="0" fontId="0" fillId="0" borderId="1" xfId="0" applyBorder="1" applyAlignment="1"/>
    <xf numFmtId="0" fontId="3" fillId="0" borderId="0" xfId="0" applyFont="1"/>
    <xf numFmtId="0" fontId="0" fillId="0" borderId="0" xfId="0" applyFill="1" applyAlignment="1">
      <alignment horizontal="center"/>
    </xf>
    <xf numFmtId="0" fontId="0" fillId="0" borderId="0" xfId="0"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0" fillId="0" borderId="3" xfId="0" applyBorder="1" applyAlignment="1">
      <alignment horizontal="center" wrapText="1"/>
    </xf>
    <xf numFmtId="0" fontId="0" fillId="0" borderId="3" xfId="0" applyBorder="1" applyAlignment="1">
      <alignment horizontal="center"/>
    </xf>
    <xf numFmtId="0" fontId="1" fillId="0" borderId="3" xfId="0" applyFont="1" applyBorder="1" applyAlignment="1">
      <alignment horizontal="center" wrapText="1"/>
    </xf>
    <xf numFmtId="0" fontId="4" fillId="0" borderId="0" xfId="0" applyFont="1"/>
    <xf numFmtId="0" fontId="0" fillId="0" borderId="0" xfId="0" applyBorder="1" applyAlignment="1">
      <alignment horizontal="center" wrapText="1"/>
    </xf>
    <xf numFmtId="0" fontId="0" fillId="0" borderId="0" xfId="0" applyBorder="1" applyAlignment="1"/>
    <xf numFmtId="0" fontId="0" fillId="0" borderId="1" xfId="0" applyFill="1" applyBorder="1" applyAlignment="1">
      <alignment horizontal="center" wrapText="1"/>
    </xf>
    <xf numFmtId="0" fontId="0" fillId="0" borderId="1" xfId="0" applyFill="1" applyBorder="1" applyAlignment="1">
      <alignment wrapText="1"/>
    </xf>
    <xf numFmtId="0" fontId="0" fillId="0" borderId="0" xfId="0" applyBorder="1" applyAlignment="1">
      <alignment wrapText="1"/>
    </xf>
    <xf numFmtId="0" fontId="0" fillId="0" borderId="0" xfId="0" applyFill="1" applyBorder="1" applyAlignment="1">
      <alignment wrapText="1"/>
    </xf>
    <xf numFmtId="0" fontId="2" fillId="0" borderId="0" xfId="0" applyFont="1" applyFill="1" applyBorder="1" applyAlignment="1">
      <alignment vertical="center" wrapText="1"/>
    </xf>
    <xf numFmtId="0" fontId="1" fillId="0" borderId="1" xfId="0" applyFont="1" applyBorder="1" applyAlignment="1">
      <alignment horizontal="center"/>
    </xf>
    <xf numFmtId="0" fontId="7" fillId="0" borderId="2" xfId="0" applyFont="1" applyBorder="1" applyAlignment="1">
      <alignment horizontal="left" vertical="center" wrapText="1"/>
    </xf>
    <xf numFmtId="0" fontId="0" fillId="0" borderId="0" xfId="0" applyFill="1" applyAlignment="1">
      <alignment horizontal="left" wrapText="1"/>
    </xf>
    <xf numFmtId="0" fontId="0" fillId="0" borderId="1" xfId="0" applyFill="1" applyBorder="1" applyAlignment="1">
      <alignment horizontal="lef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
  <sheetViews>
    <sheetView tabSelected="1" workbookViewId="0">
      <selection activeCell="J13" sqref="J13"/>
    </sheetView>
  </sheetViews>
  <sheetFormatPr baseColWidth="10" defaultColWidth="9.140625" defaultRowHeight="15" x14ac:dyDescent="0.25"/>
  <cols>
    <col min="1" max="1" width="10.42578125" customWidth="1"/>
    <col min="2" max="2" width="24.42578125" customWidth="1"/>
    <col min="3" max="7" width="10.5703125" style="17" customWidth="1"/>
    <col min="8" max="8" width="8.140625" style="17" customWidth="1"/>
    <col min="9" max="9" width="12.85546875" style="17" customWidth="1"/>
  </cols>
  <sheetData>
    <row r="1" spans="1:20" x14ac:dyDescent="0.25">
      <c r="B1" s="23" t="s">
        <v>16</v>
      </c>
    </row>
    <row r="2" spans="1:20" x14ac:dyDescent="0.25">
      <c r="B2" s="15"/>
      <c r="C2" s="19"/>
      <c r="D2" s="19"/>
      <c r="E2" s="19"/>
      <c r="F2" s="19"/>
      <c r="G2" s="19"/>
      <c r="H2" s="19"/>
      <c r="I2" s="19"/>
    </row>
    <row r="3" spans="1:20" x14ac:dyDescent="0.25">
      <c r="B3" s="4"/>
      <c r="C3" s="31" t="s">
        <v>12</v>
      </c>
      <c r="D3" s="31"/>
      <c r="E3" s="31"/>
      <c r="F3" s="31"/>
      <c r="G3" s="31"/>
      <c r="H3" s="31"/>
      <c r="I3" s="19"/>
    </row>
    <row r="4" spans="1:20" x14ac:dyDescent="0.25">
      <c r="B4" s="6" t="s">
        <v>13</v>
      </c>
      <c r="C4" s="20" t="s">
        <v>8</v>
      </c>
      <c r="D4" s="20" t="s">
        <v>9</v>
      </c>
      <c r="E4" s="20" t="s">
        <v>10</v>
      </c>
      <c r="F4" s="20" t="s">
        <v>4</v>
      </c>
      <c r="G4" s="20" t="s">
        <v>11</v>
      </c>
      <c r="H4" s="21" t="s">
        <v>14</v>
      </c>
      <c r="I4" s="22" t="s">
        <v>7</v>
      </c>
      <c r="J4" s="5"/>
      <c r="K4" s="5"/>
      <c r="L4" s="5"/>
      <c r="M4" s="9"/>
      <c r="N4" s="5"/>
      <c r="O4" s="5"/>
      <c r="P4" s="5"/>
      <c r="Q4" s="5"/>
      <c r="R4" s="5"/>
      <c r="S4" s="5"/>
      <c r="T4" s="5"/>
    </row>
    <row r="5" spans="1:20" x14ac:dyDescent="0.25">
      <c r="B5" s="8" t="s">
        <v>1</v>
      </c>
      <c r="C5" s="7">
        <f>1</f>
        <v>1</v>
      </c>
      <c r="D5" s="7">
        <f>17+34</f>
        <v>51</v>
      </c>
      <c r="E5" s="7">
        <f>1+1</f>
        <v>2</v>
      </c>
      <c r="F5" s="7">
        <f>10+21+19</f>
        <v>50</v>
      </c>
      <c r="G5" s="7">
        <f>30+25+25</f>
        <v>80</v>
      </c>
      <c r="H5" s="7">
        <f>313+97+2+2+1+133</f>
        <v>548</v>
      </c>
      <c r="I5" s="7">
        <f t="shared" ref="I5:I11" si="0">SUM(C5:H5)</f>
        <v>732</v>
      </c>
      <c r="J5" s="5"/>
      <c r="K5" s="5"/>
      <c r="L5" s="5"/>
      <c r="M5" s="8"/>
      <c r="N5" s="5"/>
      <c r="O5" s="5"/>
      <c r="P5" s="5"/>
      <c r="Q5" s="5"/>
      <c r="R5" s="5"/>
      <c r="S5" s="5"/>
      <c r="T5" s="5"/>
    </row>
    <row r="6" spans="1:20" x14ac:dyDescent="0.25">
      <c r="B6" s="8" t="s">
        <v>0</v>
      </c>
      <c r="C6" s="7">
        <f>5+129+130</f>
        <v>264</v>
      </c>
      <c r="D6" s="7">
        <f>13+34+234</f>
        <v>281</v>
      </c>
      <c r="E6" s="7">
        <f>1+7+39</f>
        <v>47</v>
      </c>
      <c r="F6" s="7">
        <f>1+7+49+18</f>
        <v>75</v>
      </c>
      <c r="G6" s="7">
        <f>14+45+249+99</f>
        <v>407</v>
      </c>
      <c r="H6" s="7">
        <f>11+202+644+354</f>
        <v>1211</v>
      </c>
      <c r="I6" s="7">
        <f t="shared" si="0"/>
        <v>2285</v>
      </c>
      <c r="J6" s="5"/>
      <c r="K6" s="24"/>
      <c r="L6" s="24"/>
      <c r="M6" s="24"/>
      <c r="N6" s="24"/>
      <c r="O6" s="24"/>
      <c r="P6" s="28"/>
      <c r="Q6" s="5"/>
      <c r="R6" s="5"/>
      <c r="S6" s="5"/>
      <c r="T6" s="5"/>
    </row>
    <row r="7" spans="1:20" x14ac:dyDescent="0.25">
      <c r="B7" s="8" t="s">
        <v>18</v>
      </c>
      <c r="C7" s="7">
        <v>0</v>
      </c>
      <c r="D7" s="7">
        <v>0</v>
      </c>
      <c r="E7" s="7">
        <v>0</v>
      </c>
      <c r="F7" s="7">
        <f>19+34+6+20</f>
        <v>79</v>
      </c>
      <c r="G7" s="7">
        <f>23+26+8+28</f>
        <v>85</v>
      </c>
      <c r="H7" s="7">
        <f>17+39+4+47</f>
        <v>107</v>
      </c>
      <c r="I7" s="7">
        <f t="shared" si="0"/>
        <v>271</v>
      </c>
      <c r="J7" s="5"/>
      <c r="K7" s="24"/>
      <c r="L7" s="24"/>
      <c r="M7" s="24"/>
      <c r="N7" s="24"/>
      <c r="O7" s="24"/>
      <c r="P7" s="28"/>
      <c r="Q7" s="5"/>
      <c r="R7" s="5"/>
      <c r="S7" s="5"/>
      <c r="T7" s="5"/>
    </row>
    <row r="8" spans="1:20" x14ac:dyDescent="0.25">
      <c r="B8" s="8" t="s">
        <v>17</v>
      </c>
      <c r="C8" s="7">
        <v>0</v>
      </c>
      <c r="D8" s="7">
        <f>1</f>
        <v>1</v>
      </c>
      <c r="E8" s="7">
        <f>1+1</f>
        <v>2</v>
      </c>
      <c r="F8" s="7">
        <f>146+56+8+27+40</f>
        <v>277</v>
      </c>
      <c r="G8" s="7">
        <f>156+56+16+14+58</f>
        <v>300</v>
      </c>
      <c r="H8" s="7">
        <f>2+8+1+6+37</f>
        <v>54</v>
      </c>
      <c r="I8" s="7">
        <f t="shared" si="0"/>
        <v>634</v>
      </c>
      <c r="J8" s="5"/>
      <c r="K8" s="24"/>
      <c r="L8" s="24"/>
      <c r="M8" s="24"/>
      <c r="N8" s="24"/>
      <c r="O8" s="24"/>
      <c r="P8" s="28"/>
      <c r="Q8" s="5"/>
      <c r="R8" s="5"/>
      <c r="S8" s="5"/>
      <c r="T8" s="5"/>
    </row>
    <row r="9" spans="1:20" x14ac:dyDescent="0.25">
      <c r="B9" s="8" t="s">
        <v>2</v>
      </c>
      <c r="C9" s="7">
        <v>0</v>
      </c>
      <c r="D9" s="7">
        <v>0</v>
      </c>
      <c r="E9" s="7">
        <v>0</v>
      </c>
      <c r="F9" s="7">
        <f>19+54+20+5+8</f>
        <v>106</v>
      </c>
      <c r="G9" s="7">
        <f>3+1</f>
        <v>4</v>
      </c>
      <c r="H9" s="7">
        <f>64+70+21+26+9</f>
        <v>190</v>
      </c>
      <c r="I9" s="7">
        <f t="shared" si="0"/>
        <v>300</v>
      </c>
      <c r="J9" s="5"/>
      <c r="K9" s="28"/>
      <c r="L9" s="28"/>
      <c r="M9" s="25"/>
      <c r="N9" s="28"/>
      <c r="O9" s="28"/>
      <c r="P9" s="28"/>
      <c r="Q9" s="5"/>
      <c r="R9" s="5"/>
      <c r="S9" s="5"/>
      <c r="T9" s="5"/>
    </row>
    <row r="10" spans="1:20" x14ac:dyDescent="0.25">
      <c r="B10" s="25" t="s">
        <v>6</v>
      </c>
      <c r="C10" s="24">
        <v>0</v>
      </c>
      <c r="D10" s="24">
        <v>0</v>
      </c>
      <c r="E10" s="24">
        <v>0</v>
      </c>
      <c r="F10" s="24">
        <f>14</f>
        <v>14</v>
      </c>
      <c r="G10" s="24">
        <f>47</f>
        <v>47</v>
      </c>
      <c r="H10" s="24">
        <f>263</f>
        <v>263</v>
      </c>
      <c r="I10" s="24">
        <f t="shared" si="0"/>
        <v>324</v>
      </c>
      <c r="J10" s="5"/>
      <c r="K10" s="28"/>
      <c r="L10" s="24"/>
      <c r="M10" s="24"/>
      <c r="N10" s="24"/>
      <c r="O10" s="24"/>
      <c r="P10" s="24"/>
      <c r="Q10" s="5"/>
      <c r="R10" s="5"/>
      <c r="S10" s="5"/>
      <c r="T10" s="5"/>
    </row>
    <row r="11" spans="1:20" x14ac:dyDescent="0.25">
      <c r="B11" s="14" t="s">
        <v>3</v>
      </c>
      <c r="C11" s="13">
        <v>0</v>
      </c>
      <c r="D11" s="13">
        <v>0</v>
      </c>
      <c r="E11" s="13">
        <v>0</v>
      </c>
      <c r="F11" s="13">
        <f>13+6</f>
        <v>19</v>
      </c>
      <c r="G11" s="13">
        <f>1+2+5</f>
        <v>8</v>
      </c>
      <c r="H11" s="13">
        <f>247+108+548+2785+417+1+11</f>
        <v>4117</v>
      </c>
      <c r="I11" s="13">
        <f t="shared" si="0"/>
        <v>4144</v>
      </c>
      <c r="J11" s="5"/>
      <c r="K11" s="28"/>
      <c r="L11" s="28"/>
      <c r="M11" s="25"/>
      <c r="N11" s="28"/>
      <c r="O11" s="28"/>
      <c r="P11" s="28"/>
      <c r="Q11" s="5"/>
      <c r="R11" s="5"/>
      <c r="S11" s="5"/>
      <c r="T11" s="5"/>
    </row>
    <row r="12" spans="1:20" x14ac:dyDescent="0.25">
      <c r="B12" s="12" t="s">
        <v>7</v>
      </c>
      <c r="C12" s="13">
        <f t="shared" ref="C12:I12" si="1">SUM(C5:C11)</f>
        <v>265</v>
      </c>
      <c r="D12" s="13">
        <f t="shared" si="1"/>
        <v>333</v>
      </c>
      <c r="E12" s="13">
        <f t="shared" si="1"/>
        <v>51</v>
      </c>
      <c r="F12" s="13">
        <f t="shared" si="1"/>
        <v>620</v>
      </c>
      <c r="G12" s="13">
        <f t="shared" si="1"/>
        <v>931</v>
      </c>
      <c r="H12" s="13">
        <f t="shared" si="1"/>
        <v>6490</v>
      </c>
      <c r="I12" s="13">
        <f t="shared" si="1"/>
        <v>8690</v>
      </c>
      <c r="J12" s="5"/>
      <c r="K12" s="24"/>
      <c r="L12" s="24"/>
      <c r="M12" s="24"/>
      <c r="N12" s="24"/>
      <c r="O12" s="24"/>
      <c r="P12" s="28"/>
      <c r="Q12" s="5"/>
      <c r="R12" s="5"/>
      <c r="S12" s="5"/>
      <c r="T12" s="5"/>
    </row>
    <row r="13" spans="1:20" ht="92.25" customHeight="1" x14ac:dyDescent="0.25">
      <c r="B13" s="32" t="s">
        <v>19</v>
      </c>
      <c r="C13" s="32"/>
      <c r="D13" s="32"/>
      <c r="E13" s="32"/>
      <c r="F13" s="32"/>
      <c r="G13" s="32"/>
      <c r="H13" s="32"/>
      <c r="I13" s="32"/>
      <c r="J13" s="5"/>
      <c r="K13" s="28"/>
      <c r="L13" s="28"/>
      <c r="M13" s="2"/>
      <c r="N13" s="2"/>
      <c r="O13" s="2"/>
      <c r="P13" s="2"/>
    </row>
    <row r="14" spans="1:20" x14ac:dyDescent="0.25">
      <c r="A14" s="9"/>
      <c r="C14" s="7"/>
      <c r="D14" s="7"/>
      <c r="E14" s="7"/>
      <c r="F14" s="7"/>
      <c r="G14" s="7"/>
      <c r="H14" s="7"/>
      <c r="I14" s="7"/>
      <c r="J14" s="5"/>
      <c r="K14" s="5"/>
    </row>
    <row r="15" spans="1:20" x14ac:dyDescent="0.25">
      <c r="B15" s="13"/>
      <c r="C15" s="13"/>
      <c r="D15" s="13"/>
      <c r="E15" s="13"/>
      <c r="F15" s="13"/>
      <c r="G15" s="7"/>
      <c r="H15" s="7"/>
      <c r="I15" s="7"/>
      <c r="J15" s="5"/>
      <c r="K15" s="5"/>
    </row>
    <row r="16" spans="1:20" x14ac:dyDescent="0.25">
      <c r="E16" s="7"/>
      <c r="F16" s="7"/>
      <c r="G16" s="7"/>
      <c r="H16" s="7"/>
      <c r="I16" s="7"/>
      <c r="J16" s="5"/>
      <c r="K16" s="5"/>
      <c r="L16" s="1"/>
      <c r="N16" s="17"/>
      <c r="O16" s="7"/>
    </row>
    <row r="17" spans="2:15" x14ac:dyDescent="0.25">
      <c r="B17" s="18" t="s">
        <v>20</v>
      </c>
      <c r="C17" s="31" t="s">
        <v>21</v>
      </c>
      <c r="D17" s="31"/>
      <c r="E17" s="31"/>
      <c r="F17" s="31"/>
      <c r="G17" s="31"/>
      <c r="H17" s="31"/>
      <c r="I17" s="31"/>
      <c r="J17" s="31"/>
      <c r="K17" s="31"/>
      <c r="L17" s="31"/>
      <c r="M17" s="31"/>
      <c r="N17" s="31"/>
      <c r="O17" s="7"/>
    </row>
    <row r="18" spans="2:15" s="10" customFormat="1" x14ac:dyDescent="0.25">
      <c r="B18" s="11">
        <v>379</v>
      </c>
      <c r="C18" s="11" t="s">
        <v>5</v>
      </c>
      <c r="E18" s="11"/>
      <c r="F18" s="11"/>
      <c r="G18" s="11"/>
      <c r="H18" s="11"/>
      <c r="I18" s="11"/>
      <c r="L18" s="5"/>
      <c r="M18" s="5"/>
      <c r="N18" s="7"/>
      <c r="O18" s="7"/>
    </row>
    <row r="19" spans="2:15" s="10" customFormat="1" ht="59.25" customHeight="1" x14ac:dyDescent="0.25">
      <c r="B19" s="11">
        <v>260</v>
      </c>
      <c r="C19" s="33" t="s">
        <v>35</v>
      </c>
      <c r="D19" s="33"/>
      <c r="E19" s="33"/>
      <c r="F19" s="33"/>
      <c r="G19" s="33"/>
      <c r="H19" s="33"/>
      <c r="I19" s="33"/>
      <c r="J19" s="33"/>
      <c r="K19" s="33"/>
      <c r="L19" s="29"/>
      <c r="N19" s="11"/>
    </row>
    <row r="20" spans="2:15" s="10" customFormat="1" ht="48.75" customHeight="1" x14ac:dyDescent="0.25">
      <c r="B20" s="11">
        <v>795</v>
      </c>
      <c r="C20" s="33" t="s">
        <v>34</v>
      </c>
      <c r="D20" s="33"/>
      <c r="E20" s="33"/>
      <c r="F20" s="33"/>
      <c r="G20" s="33"/>
      <c r="H20" s="33"/>
      <c r="I20" s="33"/>
      <c r="J20" s="33"/>
      <c r="K20" s="33"/>
      <c r="L20" s="29"/>
      <c r="N20" s="11"/>
    </row>
    <row r="21" spans="2:15" s="10" customFormat="1" ht="30.75" customHeight="1" x14ac:dyDescent="0.25">
      <c r="B21" s="11">
        <v>878</v>
      </c>
      <c r="C21" s="33" t="s">
        <v>33</v>
      </c>
      <c r="D21" s="33"/>
      <c r="E21" s="33"/>
      <c r="F21" s="33"/>
      <c r="G21" s="33"/>
      <c r="H21" s="33"/>
      <c r="I21" s="33"/>
      <c r="J21" s="33"/>
      <c r="K21" s="33"/>
      <c r="L21" s="29"/>
      <c r="N21" s="11"/>
    </row>
    <row r="22" spans="2:15" s="10" customFormat="1" ht="49.5" customHeight="1" x14ac:dyDescent="0.25">
      <c r="B22" s="11">
        <v>1743</v>
      </c>
      <c r="C22" s="33" t="s">
        <v>15</v>
      </c>
      <c r="D22" s="33"/>
      <c r="E22" s="33"/>
      <c r="F22" s="33"/>
      <c r="G22" s="33"/>
      <c r="H22" s="33"/>
      <c r="I22" s="33"/>
      <c r="J22" s="33"/>
      <c r="K22" s="33"/>
      <c r="L22" s="29"/>
      <c r="N22" s="11"/>
    </row>
    <row r="23" spans="2:15" s="10" customFormat="1" ht="47.25" customHeight="1" x14ac:dyDescent="0.25">
      <c r="B23" s="11">
        <v>324</v>
      </c>
      <c r="C23" s="33" t="s">
        <v>32</v>
      </c>
      <c r="D23" s="33"/>
      <c r="E23" s="33"/>
      <c r="F23" s="33"/>
      <c r="G23" s="33"/>
      <c r="H23" s="33"/>
      <c r="I23" s="33"/>
      <c r="J23" s="33"/>
      <c r="K23" s="33"/>
      <c r="L23" s="29"/>
      <c r="N23" s="11"/>
    </row>
    <row r="24" spans="2:15" s="10" customFormat="1" ht="35.25" customHeight="1" x14ac:dyDescent="0.25">
      <c r="B24" s="11">
        <v>109</v>
      </c>
      <c r="C24" s="33" t="s">
        <v>31</v>
      </c>
      <c r="D24" s="33"/>
      <c r="E24" s="33"/>
      <c r="F24" s="33"/>
      <c r="G24" s="33"/>
      <c r="H24" s="33"/>
      <c r="I24" s="33"/>
      <c r="J24" s="33"/>
      <c r="K24" s="33"/>
      <c r="L24" s="29"/>
      <c r="N24" s="11"/>
    </row>
    <row r="25" spans="2:15" s="10" customFormat="1" ht="45" customHeight="1" x14ac:dyDescent="0.25">
      <c r="B25" s="11">
        <v>80</v>
      </c>
      <c r="C25" s="33" t="s">
        <v>30</v>
      </c>
      <c r="D25" s="33"/>
      <c r="E25" s="33"/>
      <c r="F25" s="33"/>
      <c r="G25" s="33"/>
      <c r="H25" s="33"/>
      <c r="I25" s="33"/>
      <c r="J25" s="33"/>
      <c r="K25" s="33"/>
      <c r="L25" s="29"/>
      <c r="N25" s="11"/>
    </row>
    <row r="26" spans="2:15" s="10" customFormat="1" ht="33" customHeight="1" x14ac:dyDescent="0.25">
      <c r="B26" s="11">
        <v>52</v>
      </c>
      <c r="C26" s="33" t="s">
        <v>29</v>
      </c>
      <c r="D26" s="33"/>
      <c r="E26" s="33"/>
      <c r="F26" s="33"/>
      <c r="G26" s="33"/>
      <c r="H26" s="33"/>
      <c r="I26" s="33"/>
      <c r="J26" s="33"/>
      <c r="K26" s="33"/>
      <c r="L26" s="29"/>
      <c r="N26" s="11"/>
    </row>
    <row r="27" spans="2:15" s="10" customFormat="1" ht="49.5" customHeight="1" x14ac:dyDescent="0.25">
      <c r="B27" s="11">
        <v>31</v>
      </c>
      <c r="C27" s="33" t="s">
        <v>28</v>
      </c>
      <c r="D27" s="33"/>
      <c r="E27" s="33"/>
      <c r="F27" s="33"/>
      <c r="G27" s="33"/>
      <c r="H27" s="33"/>
      <c r="I27" s="33"/>
      <c r="J27" s="33"/>
      <c r="K27" s="33"/>
      <c r="L27" s="29"/>
      <c r="N27" s="11"/>
    </row>
    <row r="28" spans="2:15" s="10" customFormat="1" ht="39.75" customHeight="1" x14ac:dyDescent="0.25">
      <c r="B28" s="11">
        <v>550</v>
      </c>
      <c r="C28" s="33" t="s">
        <v>27</v>
      </c>
      <c r="D28" s="33"/>
      <c r="E28" s="33"/>
      <c r="F28" s="33"/>
      <c r="G28" s="33"/>
      <c r="H28" s="33"/>
      <c r="I28" s="33"/>
      <c r="J28" s="33"/>
      <c r="K28" s="33"/>
      <c r="L28" s="29"/>
      <c r="N28" s="11"/>
    </row>
    <row r="29" spans="2:15" s="10" customFormat="1" ht="152.25" customHeight="1" x14ac:dyDescent="0.25">
      <c r="B29" s="11">
        <v>108</v>
      </c>
      <c r="C29" s="33" t="s">
        <v>26</v>
      </c>
      <c r="D29" s="33"/>
      <c r="E29" s="33"/>
      <c r="F29" s="33"/>
      <c r="G29" s="33"/>
      <c r="H29" s="33"/>
      <c r="I29" s="33"/>
      <c r="J29" s="33"/>
      <c r="K29" s="33"/>
      <c r="L29" s="3"/>
      <c r="N29" s="11"/>
    </row>
    <row r="30" spans="2:15" s="10" customFormat="1" ht="61.5" customHeight="1" x14ac:dyDescent="0.25">
      <c r="B30" s="11">
        <v>127</v>
      </c>
      <c r="C30" s="33" t="s">
        <v>25</v>
      </c>
      <c r="D30" s="33"/>
      <c r="E30" s="33"/>
      <c r="F30" s="33"/>
      <c r="G30" s="33"/>
      <c r="H30" s="33"/>
      <c r="I30" s="33"/>
      <c r="J30" s="33"/>
      <c r="K30" s="33"/>
      <c r="L30" s="29"/>
      <c r="N30" s="11"/>
    </row>
    <row r="31" spans="2:15" s="10" customFormat="1" ht="58.5" customHeight="1" x14ac:dyDescent="0.25">
      <c r="B31" s="11">
        <v>2790</v>
      </c>
      <c r="C31" s="33" t="s">
        <v>24</v>
      </c>
      <c r="D31" s="33"/>
      <c r="E31" s="33"/>
      <c r="F31" s="33"/>
      <c r="G31" s="33"/>
      <c r="H31" s="33"/>
      <c r="I31" s="33"/>
      <c r="J31" s="33"/>
      <c r="K31" s="33"/>
      <c r="L31" s="30"/>
      <c r="N31" s="11"/>
    </row>
    <row r="32" spans="2:15" s="10" customFormat="1" ht="48" customHeight="1" x14ac:dyDescent="0.25">
      <c r="B32" s="11">
        <v>423</v>
      </c>
      <c r="C32" s="33" t="s">
        <v>23</v>
      </c>
      <c r="D32" s="33"/>
      <c r="E32" s="33"/>
      <c r="F32" s="33"/>
      <c r="G32" s="33"/>
      <c r="H32" s="33"/>
      <c r="I32" s="33"/>
      <c r="J32" s="33"/>
      <c r="K32" s="33"/>
      <c r="L32" s="29"/>
      <c r="N32" s="11"/>
    </row>
    <row r="33" spans="2:15" s="5" customFormat="1" ht="37.5" customHeight="1" x14ac:dyDescent="0.25">
      <c r="B33" s="26">
        <v>41</v>
      </c>
      <c r="C33" s="34" t="s">
        <v>22</v>
      </c>
      <c r="D33" s="34"/>
      <c r="E33" s="34"/>
      <c r="F33" s="34"/>
      <c r="G33" s="34"/>
      <c r="H33" s="34"/>
      <c r="I33" s="34"/>
      <c r="J33" s="34"/>
      <c r="K33" s="34"/>
      <c r="L33" s="27"/>
      <c r="M33" s="27"/>
      <c r="N33" s="26"/>
    </row>
    <row r="34" spans="2:15" s="5" customFormat="1" ht="39.75" customHeight="1" x14ac:dyDescent="0.25">
      <c r="B34" s="7">
        <f>SUM(B18:B33)</f>
        <v>8690</v>
      </c>
      <c r="C34" s="7"/>
      <c r="D34" s="7"/>
      <c r="E34" s="7"/>
      <c r="F34" s="7"/>
      <c r="G34" s="7"/>
      <c r="H34" s="7"/>
      <c r="I34" s="7"/>
      <c r="L34" s="29"/>
      <c r="N34" s="7"/>
      <c r="O34" s="7"/>
    </row>
    <row r="35" spans="2:15" s="5" customFormat="1" x14ac:dyDescent="0.25">
      <c r="C35" s="7"/>
      <c r="D35" s="7"/>
      <c r="E35" s="7"/>
      <c r="F35" s="7"/>
      <c r="G35" s="7"/>
      <c r="H35" s="7"/>
      <c r="I35" s="7"/>
    </row>
    <row r="36" spans="2:15" s="5" customFormat="1" x14ac:dyDescent="0.25">
      <c r="C36" s="7"/>
      <c r="D36" s="7"/>
      <c r="E36" s="11"/>
      <c r="F36" s="7"/>
      <c r="G36" s="7"/>
      <c r="H36" s="7"/>
      <c r="I36" s="7"/>
    </row>
    <row r="37" spans="2:15" s="5" customFormat="1" x14ac:dyDescent="0.25">
      <c r="C37" s="7"/>
      <c r="D37" s="7"/>
      <c r="E37" s="11"/>
      <c r="F37" s="7"/>
      <c r="G37" s="7"/>
      <c r="H37" s="7"/>
      <c r="I37" s="7"/>
    </row>
    <row r="38" spans="2:15" s="5" customFormat="1" x14ac:dyDescent="0.25">
      <c r="C38" s="7"/>
      <c r="D38" s="7"/>
      <c r="E38" s="11"/>
      <c r="F38" s="7"/>
      <c r="G38" s="7"/>
      <c r="H38" s="7"/>
      <c r="I38" s="7"/>
    </row>
    <row r="39" spans="2:15" s="5" customFormat="1" x14ac:dyDescent="0.25">
      <c r="C39" s="7"/>
      <c r="D39" s="7"/>
      <c r="E39" s="11"/>
      <c r="F39" s="7"/>
      <c r="G39" s="7"/>
      <c r="H39" s="7"/>
      <c r="I39" s="7"/>
    </row>
    <row r="40" spans="2:15" s="5" customFormat="1" x14ac:dyDescent="0.25">
      <c r="C40" s="7"/>
      <c r="D40" s="7"/>
      <c r="E40" s="11"/>
      <c r="F40" s="7"/>
      <c r="G40" s="7"/>
      <c r="H40" s="7"/>
      <c r="I40" s="7"/>
    </row>
    <row r="41" spans="2:15" s="5" customFormat="1" x14ac:dyDescent="0.25">
      <c r="C41" s="7"/>
      <c r="D41" s="7"/>
      <c r="E41" s="11"/>
      <c r="F41" s="7"/>
      <c r="G41" s="7"/>
      <c r="H41" s="7"/>
      <c r="I41" s="7"/>
    </row>
    <row r="42" spans="2:15" x14ac:dyDescent="0.25">
      <c r="E42" s="16"/>
    </row>
    <row r="43" spans="2:15" x14ac:dyDescent="0.25">
      <c r="E43" s="16"/>
    </row>
    <row r="44" spans="2:15" x14ac:dyDescent="0.25">
      <c r="E44" s="16"/>
    </row>
    <row r="45" spans="2:15" x14ac:dyDescent="0.25">
      <c r="E45" s="16"/>
    </row>
    <row r="46" spans="2:15" x14ac:dyDescent="0.25">
      <c r="E46" s="16"/>
    </row>
    <row r="47" spans="2:15" x14ac:dyDescent="0.25">
      <c r="E47" s="16"/>
    </row>
    <row r="48" spans="2:15" x14ac:dyDescent="0.25">
      <c r="E48" s="16"/>
    </row>
    <row r="49" spans="5:5" x14ac:dyDescent="0.25">
      <c r="E49" s="16"/>
    </row>
    <row r="50" spans="5:5" x14ac:dyDescent="0.25">
      <c r="E50" s="16"/>
    </row>
  </sheetData>
  <mergeCells count="18">
    <mergeCell ref="C30:K30"/>
    <mergeCell ref="C31:K31"/>
    <mergeCell ref="C32:K32"/>
    <mergeCell ref="C33:K33"/>
    <mergeCell ref="C26:K26"/>
    <mergeCell ref="C27:K27"/>
    <mergeCell ref="C28:K28"/>
    <mergeCell ref="C29:K29"/>
    <mergeCell ref="C21:K21"/>
    <mergeCell ref="C22:K22"/>
    <mergeCell ref="C23:K23"/>
    <mergeCell ref="C24:K24"/>
    <mergeCell ref="C25:K25"/>
    <mergeCell ref="C3:H3"/>
    <mergeCell ref="B13:I13"/>
    <mergeCell ref="C17:N17"/>
    <mergeCell ref="C19:K19"/>
    <mergeCell ref="C20:K2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TS5 Frequency Map</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2019-10-16T16:12:19Z</dcterms:modified>
</cp:coreProperties>
</file>