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E230CBD6-CC69-BC41-9E6A-8BF49E21C0EF}" xr6:coauthVersionLast="47" xr6:coauthVersionMax="47" xr10:uidLastSave="{00000000-0000-0000-0000-000000000000}"/>
  <bookViews>
    <workbookView xWindow="4300" yWindow="2760" windowWidth="27640" windowHeight="16940" xr2:uid="{14B99A2A-FB39-3241-9C4A-223F599403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4" i="1" l="1"/>
  <c r="Q53" i="1"/>
  <c r="Q52" i="1"/>
  <c r="Q51" i="1"/>
  <c r="Q49" i="1"/>
  <c r="Q48" i="1"/>
  <c r="Q47" i="1"/>
  <c r="Q46" i="1"/>
  <c r="Q44" i="1"/>
  <c r="Q43" i="1"/>
  <c r="Q42" i="1"/>
  <c r="Q41" i="1"/>
  <c r="Q39" i="1"/>
  <c r="K39" i="1"/>
  <c r="Q38" i="1"/>
  <c r="K38" i="1"/>
  <c r="Q37" i="1"/>
  <c r="K37" i="1"/>
  <c r="Q36" i="1"/>
  <c r="K35" i="1"/>
  <c r="Q34" i="1"/>
  <c r="K34" i="1"/>
  <c r="Q33" i="1"/>
  <c r="K33" i="1"/>
  <c r="Q32" i="1"/>
  <c r="Q31" i="1"/>
  <c r="Q29" i="1"/>
  <c r="Q28" i="1"/>
  <c r="E28" i="1"/>
  <c r="Q27" i="1"/>
  <c r="E26" i="1"/>
  <c r="Q25" i="1"/>
  <c r="K25" i="1"/>
  <c r="E25" i="1"/>
  <c r="Q24" i="1"/>
  <c r="K24" i="1"/>
  <c r="E24" i="1"/>
  <c r="Q23" i="1"/>
  <c r="K22" i="1"/>
  <c r="Q21" i="1"/>
  <c r="K21" i="1"/>
  <c r="Q20" i="1"/>
  <c r="K20" i="1"/>
  <c r="Q19" i="1"/>
  <c r="K19" i="1"/>
  <c r="Q18" i="1"/>
  <c r="K18" i="1"/>
  <c r="E17" i="1"/>
  <c r="Q16" i="1"/>
  <c r="K16" i="1"/>
  <c r="Q15" i="1"/>
  <c r="K15" i="1"/>
  <c r="E15" i="1"/>
  <c r="Q14" i="1"/>
  <c r="K14" i="1"/>
  <c r="E14" i="1"/>
  <c r="Q13" i="1"/>
  <c r="K13" i="1"/>
  <c r="E13" i="1"/>
  <c r="K12" i="1"/>
  <c r="E12" i="1"/>
  <c r="Q11" i="1"/>
  <c r="E11" i="1"/>
  <c r="Q10" i="1"/>
  <c r="K10" i="1"/>
  <c r="E10" i="1"/>
  <c r="Q9" i="1"/>
  <c r="K9" i="1"/>
  <c r="Q8" i="1"/>
  <c r="K8" i="1"/>
</calcChain>
</file>

<file path=xl/sharedStrings.xml><?xml version="1.0" encoding="utf-8"?>
<sst xmlns="http://schemas.openxmlformats.org/spreadsheetml/2006/main" count="104" uniqueCount="33">
  <si>
    <t>Big network  4376 genes</t>
  </si>
  <si>
    <t>Total</t>
  </si>
  <si>
    <t>Total_Review</t>
  </si>
  <si>
    <t>Total_HighThroughput</t>
  </si>
  <si>
    <t>Row Labels</t>
  </si>
  <si>
    <t>Condensates</t>
  </si>
  <si>
    <t>Genes in Module</t>
  </si>
  <si>
    <t>% genes in Module with RPS</t>
  </si>
  <si>
    <t>Cuenta de Condensate2</t>
  </si>
  <si>
    <t>hsa-mir-1-3p</t>
  </si>
  <si>
    <t>Etiquetas de fila</t>
  </si>
  <si>
    <t>Cuenta de Condensate</t>
  </si>
  <si>
    <t>%DelTotal</t>
  </si>
  <si>
    <t>Meshlike network</t>
  </si>
  <si>
    <t>P-body</t>
  </si>
  <si>
    <t>Liquid droplet</t>
  </si>
  <si>
    <t>Stress granule</t>
  </si>
  <si>
    <t>RNA granule</t>
  </si>
  <si>
    <t>hsa-mir-335-5p</t>
  </si>
  <si>
    <t>Nuclear granule</t>
  </si>
  <si>
    <t>(blank)</t>
  </si>
  <si>
    <t>TIS granule</t>
  </si>
  <si>
    <t>(en blanco)</t>
  </si>
  <si>
    <t>hsa-mir-34a-5p</t>
  </si>
  <si>
    <t>Total general</t>
  </si>
  <si>
    <t>mIRNA</t>
  </si>
  <si>
    <t>M2</t>
  </si>
  <si>
    <t>M3</t>
  </si>
  <si>
    <t>ncRNA</t>
  </si>
  <si>
    <t>Grand Total</t>
  </si>
  <si>
    <t>Protein</t>
  </si>
  <si>
    <t>M1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</si>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</sst>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36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rgb="FF000000"/>
      </patternFill>
    </fill>
    <fill>
      <patternFill patternType="solid">
        <fgColor rgb="FFE2EFDA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3" borderId="0" xfId="0" applyFont="1" applyFill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1" fillId="5" borderId="0" xfId="0" applyFont="1" applyFill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left" indent="1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1F99-5677-7F4D-8585-2EC6EE9F1C09}">
  <dimension ref="A1:Q56"/>
  <sheetViews>
    <sheetView tabSelected="1" topLeftCell="A24" workbookViewId="0">
      <selection sqref="A1:Q56"/>
    </sheetView>
  </sheetViews>
  <sheetFormatPr baseColWidth="10" defaultRowHeight="16" x14ac:dyDescent="0.2"/>
  <cols>
    <col min="2" max="2" width="19.6640625" bestFit="1" customWidth="1"/>
    <col min="7" max="7" width="16.6640625" bestFit="1" customWidth="1"/>
    <col min="10" max="10" width="15" bestFit="1" customWidth="1"/>
    <col min="13" max="13" width="24.1640625" bestFit="1" customWidth="1"/>
    <col min="16" max="16" width="15" bestFit="1" customWidth="1"/>
    <col min="17" max="17" width="10" bestFit="1" customWidth="1"/>
  </cols>
  <sheetData>
    <row r="1" spans="1:17" ht="47" x14ac:dyDescent="0.5500000000000000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/>
      <c r="B2" s="1"/>
      <c r="C2" s="1"/>
      <c r="D2" s="1"/>
      <c r="E2" s="3"/>
      <c r="F2" s="1"/>
      <c r="G2" s="3"/>
      <c r="H2" s="3"/>
      <c r="I2" s="3"/>
      <c r="J2" s="3"/>
      <c r="K2" s="3"/>
      <c r="L2" s="3"/>
      <c r="M2" s="3"/>
      <c r="N2" s="3"/>
      <c r="O2" s="1"/>
      <c r="P2" s="4"/>
      <c r="Q2" s="3"/>
    </row>
    <row r="3" spans="1:17" x14ac:dyDescent="0.2">
      <c r="A3" s="1"/>
      <c r="B3" s="1"/>
      <c r="C3" s="1"/>
      <c r="D3" s="1"/>
      <c r="E3" s="3"/>
      <c r="F3" s="1"/>
      <c r="G3" s="1"/>
      <c r="H3" s="1"/>
      <c r="I3" s="1"/>
      <c r="J3" s="3"/>
      <c r="K3" s="3"/>
      <c r="L3" s="1"/>
      <c r="M3" s="1"/>
      <c r="N3" s="3"/>
      <c r="O3" s="1"/>
      <c r="P3" s="4"/>
      <c r="Q3" s="3"/>
    </row>
    <row r="4" spans="1:17" ht="17" thickBot="1" x14ac:dyDescent="0.25">
      <c r="A4" s="1"/>
      <c r="B4" s="1"/>
      <c r="C4" s="1"/>
      <c r="D4" s="1"/>
      <c r="E4" s="3"/>
      <c r="F4" s="1"/>
      <c r="G4" s="1"/>
      <c r="H4" s="1"/>
      <c r="I4" s="1"/>
      <c r="J4" s="3"/>
      <c r="K4" s="3"/>
      <c r="L4" s="1"/>
      <c r="M4" s="1"/>
      <c r="N4" s="3"/>
      <c r="O4" s="1"/>
      <c r="P4" s="4"/>
      <c r="Q4" s="3"/>
    </row>
    <row r="5" spans="1:17" ht="22" thickBot="1" x14ac:dyDescent="0.3">
      <c r="A5" s="1"/>
      <c r="B5" s="5" t="s">
        <v>1</v>
      </c>
      <c r="C5" s="6">
        <v>4376</v>
      </c>
      <c r="D5" s="7"/>
      <c r="E5" s="4"/>
      <c r="F5" s="1"/>
      <c r="G5" s="8" t="s">
        <v>2</v>
      </c>
      <c r="H5" s="7">
        <v>23</v>
      </c>
      <c r="I5" s="7"/>
      <c r="J5" s="4"/>
      <c r="K5" s="4"/>
      <c r="L5" s="7"/>
      <c r="M5" s="9" t="s">
        <v>3</v>
      </c>
      <c r="N5" s="4">
        <v>1699</v>
      </c>
      <c r="O5" s="1"/>
      <c r="P5" s="4"/>
      <c r="Q5" s="3"/>
    </row>
    <row r="6" spans="1:17" x14ac:dyDescent="0.2">
      <c r="A6" s="1"/>
      <c r="B6" s="1"/>
      <c r="C6" s="1"/>
      <c r="D6" s="1"/>
      <c r="E6" s="3"/>
      <c r="F6" s="1"/>
      <c r="G6" s="1"/>
      <c r="H6" s="1"/>
      <c r="I6" s="1"/>
      <c r="J6" s="3"/>
      <c r="K6" s="3"/>
      <c r="L6" s="1"/>
      <c r="M6" s="1"/>
      <c r="N6" s="3"/>
      <c r="O6" s="1"/>
      <c r="P6" s="4"/>
      <c r="Q6" s="3"/>
    </row>
    <row r="7" spans="1:17" ht="51" x14ac:dyDescent="0.2">
      <c r="A7" s="1"/>
      <c r="B7" s="10" t="s">
        <v>2</v>
      </c>
      <c r="C7" s="7">
        <v>23</v>
      </c>
      <c r="D7" s="7"/>
      <c r="E7" s="4"/>
      <c r="F7" s="1"/>
      <c r="G7" s="1" t="s">
        <v>4</v>
      </c>
      <c r="H7" s="1" t="s">
        <v>5</v>
      </c>
      <c r="I7" s="1"/>
      <c r="J7" s="11" t="s">
        <v>6</v>
      </c>
      <c r="K7" s="12" t="s">
        <v>7</v>
      </c>
      <c r="L7" s="1"/>
      <c r="M7" s="1" t="s">
        <v>4</v>
      </c>
      <c r="N7" s="3" t="s">
        <v>8</v>
      </c>
      <c r="O7" s="1"/>
      <c r="P7" s="11" t="s">
        <v>6</v>
      </c>
      <c r="Q7" s="12" t="s">
        <v>7</v>
      </c>
    </row>
    <row r="8" spans="1:17" x14ac:dyDescent="0.2">
      <c r="A8" s="1"/>
      <c r="B8" s="1"/>
      <c r="C8" s="1"/>
      <c r="D8" s="1"/>
      <c r="E8" s="3"/>
      <c r="F8" s="1"/>
      <c r="G8" s="13" t="s">
        <v>9</v>
      </c>
      <c r="H8" s="1">
        <v>3</v>
      </c>
      <c r="I8" s="1"/>
      <c r="J8" s="4">
        <v>708</v>
      </c>
      <c r="K8" s="14">
        <f>3*100/708</f>
        <v>0.42372881355932202</v>
      </c>
      <c r="L8" s="1"/>
      <c r="M8" s="13" t="s">
        <v>9</v>
      </c>
      <c r="N8" s="3">
        <v>364</v>
      </c>
      <c r="O8" s="1"/>
      <c r="P8" s="4">
        <v>708</v>
      </c>
      <c r="Q8" s="15">
        <f>364*100/708</f>
        <v>51.412429378531073</v>
      </c>
    </row>
    <row r="9" spans="1:17" x14ac:dyDescent="0.2">
      <c r="A9" s="1"/>
      <c r="B9" s="1" t="s">
        <v>10</v>
      </c>
      <c r="C9" s="1" t="s">
        <v>11</v>
      </c>
      <c r="D9" s="16"/>
      <c r="E9" s="11" t="s">
        <v>12</v>
      </c>
      <c r="F9" s="1"/>
      <c r="G9" s="17" t="s">
        <v>13</v>
      </c>
      <c r="H9" s="1">
        <v>2</v>
      </c>
      <c r="I9" s="18"/>
      <c r="J9" s="19"/>
      <c r="K9" s="20">
        <f>2*100/708</f>
        <v>0.2824858757062147</v>
      </c>
      <c r="L9" s="1"/>
      <c r="M9" s="17" t="s">
        <v>14</v>
      </c>
      <c r="N9" s="3">
        <v>194</v>
      </c>
      <c r="O9" s="1"/>
      <c r="P9" s="4"/>
      <c r="Q9" s="14">
        <f>194*100/708</f>
        <v>27.401129943502823</v>
      </c>
    </row>
    <row r="10" spans="1:17" x14ac:dyDescent="0.2">
      <c r="A10" s="1"/>
      <c r="B10" s="21" t="s">
        <v>15</v>
      </c>
      <c r="C10" s="1">
        <v>5</v>
      </c>
      <c r="D10" s="1"/>
      <c r="E10" s="14">
        <f>5*100/4376</f>
        <v>0.11425959780621572</v>
      </c>
      <c r="F10" s="1"/>
      <c r="G10" s="17" t="s">
        <v>16</v>
      </c>
      <c r="H10" s="1">
        <v>1</v>
      </c>
      <c r="I10" s="1"/>
      <c r="J10" s="3"/>
      <c r="K10" s="14">
        <f>1*100/708</f>
        <v>0.14124293785310735</v>
      </c>
      <c r="L10" s="1"/>
      <c r="M10" s="17" t="s">
        <v>17</v>
      </c>
      <c r="N10" s="3">
        <v>30</v>
      </c>
      <c r="O10" s="1"/>
      <c r="P10" s="4"/>
      <c r="Q10" s="14">
        <f>30*100/708</f>
        <v>4.2372881355932206</v>
      </c>
    </row>
    <row r="11" spans="1:17" x14ac:dyDescent="0.2">
      <c r="A11" s="1"/>
      <c r="B11" s="21" t="s">
        <v>13</v>
      </c>
      <c r="C11" s="1">
        <v>6</v>
      </c>
      <c r="D11" s="1"/>
      <c r="E11" s="14">
        <f>6*100/4376</f>
        <v>0.13711151736745886</v>
      </c>
      <c r="F11" s="1"/>
      <c r="G11" s="13" t="s">
        <v>18</v>
      </c>
      <c r="H11" s="1">
        <v>6</v>
      </c>
      <c r="I11" s="1"/>
      <c r="J11" s="3"/>
      <c r="K11" s="3"/>
      <c r="L11" s="1"/>
      <c r="M11" s="17" t="s">
        <v>16</v>
      </c>
      <c r="N11" s="3">
        <v>140</v>
      </c>
      <c r="O11" s="1"/>
      <c r="P11" s="4"/>
      <c r="Q11" s="14">
        <f>140*100/708</f>
        <v>19.774011299435028</v>
      </c>
    </row>
    <row r="12" spans="1:17" x14ac:dyDescent="0.2">
      <c r="A12" s="1"/>
      <c r="B12" s="21" t="s">
        <v>19</v>
      </c>
      <c r="C12" s="1">
        <v>1</v>
      </c>
      <c r="D12" s="1"/>
      <c r="E12" s="14">
        <f>1*100/4376</f>
        <v>2.2851919561243144E-2</v>
      </c>
      <c r="F12" s="1"/>
      <c r="G12" s="17" t="s">
        <v>15</v>
      </c>
      <c r="H12" s="1">
        <v>2</v>
      </c>
      <c r="I12" s="1"/>
      <c r="J12" s="4">
        <v>2417</v>
      </c>
      <c r="K12" s="14">
        <f>6*100/2417</f>
        <v>0.24824162184526272</v>
      </c>
      <c r="L12" s="1"/>
      <c r="M12" s="17" t="s">
        <v>20</v>
      </c>
      <c r="N12" s="3"/>
      <c r="O12" s="1"/>
      <c r="P12" s="4"/>
      <c r="Q12" s="14"/>
    </row>
    <row r="13" spans="1:17" x14ac:dyDescent="0.2">
      <c r="A13" s="1"/>
      <c r="B13" s="21" t="s">
        <v>14</v>
      </c>
      <c r="C13" s="1">
        <v>1</v>
      </c>
      <c r="D13" s="1"/>
      <c r="E13" s="14">
        <f>1*100/4376</f>
        <v>2.2851919561243144E-2</v>
      </c>
      <c r="F13" s="1"/>
      <c r="G13" s="17" t="s">
        <v>13</v>
      </c>
      <c r="H13" s="1">
        <v>2</v>
      </c>
      <c r="I13" s="18"/>
      <c r="J13" s="19"/>
      <c r="K13" s="20">
        <f>2*100/2417</f>
        <v>8.2747207281754234E-2</v>
      </c>
      <c r="L13" s="1"/>
      <c r="M13" s="13" t="s">
        <v>18</v>
      </c>
      <c r="N13" s="3">
        <v>881</v>
      </c>
      <c r="O13" s="1"/>
      <c r="P13" s="4">
        <v>2417</v>
      </c>
      <c r="Q13" s="14">
        <f>881*100/2417</f>
        <v>36.450144807612745</v>
      </c>
    </row>
    <row r="14" spans="1:17" x14ac:dyDescent="0.2">
      <c r="A14" s="1"/>
      <c r="B14" s="21" t="s">
        <v>16</v>
      </c>
      <c r="C14" s="1">
        <v>8</v>
      </c>
      <c r="D14" s="1"/>
      <c r="E14" s="14">
        <f>8*100/4376</f>
        <v>0.18281535648994515</v>
      </c>
      <c r="F14" s="1"/>
      <c r="G14" s="17" t="s">
        <v>19</v>
      </c>
      <c r="H14" s="1">
        <v>1</v>
      </c>
      <c r="I14" s="1"/>
      <c r="J14" s="4"/>
      <c r="K14" s="14">
        <f>2*100/2417</f>
        <v>8.2747207281754234E-2</v>
      </c>
      <c r="L14" s="1"/>
      <c r="M14" s="17" t="s">
        <v>14</v>
      </c>
      <c r="N14" s="3">
        <v>389</v>
      </c>
      <c r="O14" s="18"/>
      <c r="P14" s="19"/>
      <c r="Q14" s="20">
        <f>389*100/2417</f>
        <v>16.094331816301199</v>
      </c>
    </row>
    <row r="15" spans="1:17" x14ac:dyDescent="0.2">
      <c r="A15" s="1"/>
      <c r="B15" s="21" t="s">
        <v>21</v>
      </c>
      <c r="C15" s="1">
        <v>2</v>
      </c>
      <c r="D15" s="1"/>
      <c r="E15" s="14">
        <f>2*100/4376</f>
        <v>4.5703839122486288E-2</v>
      </c>
      <c r="F15" s="1"/>
      <c r="G15" s="17" t="s">
        <v>16</v>
      </c>
      <c r="H15" s="1">
        <v>1</v>
      </c>
      <c r="I15" s="1"/>
      <c r="J15" s="3"/>
      <c r="K15" s="22">
        <f>1*100/2417</f>
        <v>4.1373603640877117E-2</v>
      </c>
      <c r="L15" s="1"/>
      <c r="M15" s="17" t="s">
        <v>17</v>
      </c>
      <c r="N15" s="3">
        <v>65</v>
      </c>
      <c r="O15" s="1"/>
      <c r="P15" s="4"/>
      <c r="Q15" s="14">
        <f>65*100/2417</f>
        <v>2.6892842366570129</v>
      </c>
    </row>
    <row r="16" spans="1:17" x14ac:dyDescent="0.2">
      <c r="A16" s="1"/>
      <c r="B16" s="21" t="s">
        <v>22</v>
      </c>
      <c r="C16" s="1"/>
      <c r="D16" s="1"/>
      <c r="E16" s="14"/>
      <c r="F16" s="1"/>
      <c r="G16" s="13" t="s">
        <v>23</v>
      </c>
      <c r="H16" s="1">
        <v>7</v>
      </c>
      <c r="I16" s="1"/>
      <c r="J16" s="3"/>
      <c r="K16" s="22">
        <f>1*100/2417</f>
        <v>4.1373603640877117E-2</v>
      </c>
      <c r="L16" s="1"/>
      <c r="M16" s="17" t="s">
        <v>16</v>
      </c>
      <c r="N16" s="3">
        <v>427</v>
      </c>
      <c r="O16" s="1"/>
      <c r="P16" s="4"/>
      <c r="Q16" s="14">
        <f>427*100/2417</f>
        <v>17.666528754654529</v>
      </c>
    </row>
    <row r="17" spans="1:17" x14ac:dyDescent="0.2">
      <c r="A17" s="1"/>
      <c r="B17" s="21" t="s">
        <v>24</v>
      </c>
      <c r="C17" s="1">
        <v>23</v>
      </c>
      <c r="D17" s="1"/>
      <c r="E17" s="14">
        <f>23*100/4376</f>
        <v>0.52559414990859232</v>
      </c>
      <c r="F17" s="1"/>
      <c r="G17" s="17" t="s">
        <v>13</v>
      </c>
      <c r="H17" s="1">
        <v>1</v>
      </c>
      <c r="I17" s="1"/>
      <c r="J17" s="3"/>
      <c r="K17" s="3"/>
      <c r="L17" s="1"/>
      <c r="M17" s="17" t="s">
        <v>20</v>
      </c>
      <c r="N17" s="3"/>
      <c r="O17" s="1"/>
      <c r="P17" s="4"/>
      <c r="Q17" s="14"/>
    </row>
    <row r="18" spans="1:17" x14ac:dyDescent="0.2">
      <c r="A18" s="1"/>
      <c r="B18" s="1"/>
      <c r="C18" s="1"/>
      <c r="D18" s="1"/>
      <c r="E18" s="3"/>
      <c r="F18" s="1"/>
      <c r="G18" s="17" t="s">
        <v>14</v>
      </c>
      <c r="H18" s="1">
        <v>1</v>
      </c>
      <c r="I18" s="1"/>
      <c r="J18" s="4">
        <v>578</v>
      </c>
      <c r="K18" s="14">
        <f>7*100/578</f>
        <v>1.2110726643598615</v>
      </c>
      <c r="L18" s="1"/>
      <c r="M18" s="13" t="s">
        <v>23</v>
      </c>
      <c r="N18" s="3">
        <v>277</v>
      </c>
      <c r="O18" s="1"/>
      <c r="P18" s="4">
        <v>578</v>
      </c>
      <c r="Q18" s="14">
        <f>227*100/578</f>
        <v>39.273356401384085</v>
      </c>
    </row>
    <row r="19" spans="1:17" x14ac:dyDescent="0.2">
      <c r="A19" s="1"/>
      <c r="B19" s="1"/>
      <c r="C19" s="1"/>
      <c r="D19" s="1"/>
      <c r="E19" s="3"/>
      <c r="F19" s="1"/>
      <c r="G19" s="17" t="s">
        <v>16</v>
      </c>
      <c r="H19" s="1">
        <v>4</v>
      </c>
      <c r="I19" s="18"/>
      <c r="J19" s="23"/>
      <c r="K19" s="20">
        <f>1*100/578</f>
        <v>0.17301038062283736</v>
      </c>
      <c r="L19" s="1"/>
      <c r="M19" s="17" t="s">
        <v>14</v>
      </c>
      <c r="N19" s="3">
        <v>134</v>
      </c>
      <c r="O19" s="18"/>
      <c r="P19" s="19"/>
      <c r="Q19" s="20">
        <f>134*100/578</f>
        <v>23.183391003460208</v>
      </c>
    </row>
    <row r="20" spans="1:17" x14ac:dyDescent="0.2">
      <c r="A20" s="1"/>
      <c r="B20" s="1"/>
      <c r="C20" s="1"/>
      <c r="D20" s="1"/>
      <c r="E20" s="3"/>
      <c r="F20" s="1"/>
      <c r="G20" s="17" t="s">
        <v>21</v>
      </c>
      <c r="H20" s="1">
        <v>1</v>
      </c>
      <c r="I20" s="1"/>
      <c r="J20" s="3"/>
      <c r="K20" s="14">
        <f>1*100/578</f>
        <v>0.17301038062283736</v>
      </c>
      <c r="L20" s="1"/>
      <c r="M20" s="17" t="s">
        <v>17</v>
      </c>
      <c r="N20" s="3">
        <v>15</v>
      </c>
      <c r="O20" s="1"/>
      <c r="P20" s="4"/>
      <c r="Q20" s="14">
        <f>15*100/578</f>
        <v>2.5951557093425603</v>
      </c>
    </row>
    <row r="21" spans="1:17" x14ac:dyDescent="0.2">
      <c r="A21" s="1"/>
      <c r="B21" s="10" t="s">
        <v>3</v>
      </c>
      <c r="C21" s="7">
        <v>1699</v>
      </c>
      <c r="D21" s="7"/>
      <c r="E21" s="4"/>
      <c r="F21" s="1"/>
      <c r="G21" s="21" t="s">
        <v>25</v>
      </c>
      <c r="H21" s="1">
        <v>2</v>
      </c>
      <c r="I21" s="1"/>
      <c r="J21" s="3"/>
      <c r="K21" s="14">
        <f>4*100/578</f>
        <v>0.69204152249134943</v>
      </c>
      <c r="L21" s="1"/>
      <c r="M21" s="17" t="s">
        <v>16</v>
      </c>
      <c r="N21" s="3">
        <v>128</v>
      </c>
      <c r="O21" s="1"/>
      <c r="P21" s="4"/>
      <c r="Q21" s="14">
        <f>128*100/578</f>
        <v>22.145328719723182</v>
      </c>
    </row>
    <row r="22" spans="1:17" x14ac:dyDescent="0.2">
      <c r="A22" s="1"/>
      <c r="B22" s="1"/>
      <c r="C22" s="1"/>
      <c r="D22" s="1"/>
      <c r="E22" s="3"/>
      <c r="F22" s="1"/>
      <c r="G22" s="17" t="s">
        <v>15</v>
      </c>
      <c r="H22" s="1">
        <v>2</v>
      </c>
      <c r="I22" s="1"/>
      <c r="J22" s="3"/>
      <c r="K22" s="14">
        <f>1*100/578</f>
        <v>0.17301038062283736</v>
      </c>
      <c r="L22" s="1"/>
      <c r="M22" s="17" t="s">
        <v>20</v>
      </c>
      <c r="N22" s="3"/>
      <c r="O22" s="1"/>
      <c r="P22" s="4"/>
      <c r="Q22" s="14"/>
    </row>
    <row r="23" spans="1:17" x14ac:dyDescent="0.2">
      <c r="A23" s="1"/>
      <c r="B23" s="1" t="s">
        <v>10</v>
      </c>
      <c r="C23" s="1" t="s">
        <v>8</v>
      </c>
      <c r="D23" s="16"/>
      <c r="E23" s="11" t="s">
        <v>12</v>
      </c>
      <c r="F23" s="1"/>
      <c r="G23" s="21" t="s">
        <v>26</v>
      </c>
      <c r="H23" s="1">
        <v>3</v>
      </c>
      <c r="I23" s="1"/>
      <c r="J23" s="3"/>
      <c r="K23" s="3"/>
      <c r="L23" s="1"/>
      <c r="M23" s="21" t="s">
        <v>25</v>
      </c>
      <c r="N23" s="3">
        <v>4</v>
      </c>
      <c r="O23" s="1"/>
      <c r="P23" s="4">
        <v>363</v>
      </c>
      <c r="Q23" s="14">
        <f>4*100/363</f>
        <v>1.1019283746556474</v>
      </c>
    </row>
    <row r="24" spans="1:17" x14ac:dyDescent="0.2">
      <c r="A24" s="1"/>
      <c r="B24" s="21" t="s">
        <v>14</v>
      </c>
      <c r="C24" s="1">
        <v>787</v>
      </c>
      <c r="D24" s="1"/>
      <c r="E24" s="14">
        <f>787*100/4376</f>
        <v>17.984460694698356</v>
      </c>
      <c r="F24" s="1"/>
      <c r="G24" s="17" t="s">
        <v>15</v>
      </c>
      <c r="H24" s="1">
        <v>1</v>
      </c>
      <c r="I24" s="1"/>
      <c r="J24" s="4">
        <v>363</v>
      </c>
      <c r="K24" s="24">
        <f>2*100/363</f>
        <v>0.55096418732782371</v>
      </c>
      <c r="L24" s="1"/>
      <c r="M24" s="17" t="s">
        <v>14</v>
      </c>
      <c r="N24" s="3">
        <v>2</v>
      </c>
      <c r="O24" s="18"/>
      <c r="P24" s="19"/>
      <c r="Q24" s="20">
        <f>2*100/363</f>
        <v>0.55096418732782371</v>
      </c>
    </row>
    <row r="25" spans="1:17" x14ac:dyDescent="0.2">
      <c r="A25" s="1"/>
      <c r="B25" s="21" t="s">
        <v>17</v>
      </c>
      <c r="C25" s="1">
        <v>134</v>
      </c>
      <c r="D25" s="1"/>
      <c r="E25" s="14">
        <f>134*100/4376</f>
        <v>3.0621572212065815</v>
      </c>
      <c r="F25" s="1"/>
      <c r="G25" s="17" t="s">
        <v>16</v>
      </c>
      <c r="H25" s="1">
        <v>2</v>
      </c>
      <c r="I25" s="18"/>
      <c r="J25" s="19"/>
      <c r="K25" s="14">
        <f>2*100/363</f>
        <v>0.55096418732782371</v>
      </c>
      <c r="L25" s="1"/>
      <c r="M25" s="17" t="s">
        <v>17</v>
      </c>
      <c r="N25" s="3">
        <v>2</v>
      </c>
      <c r="O25" s="1"/>
      <c r="P25" s="4"/>
      <c r="Q25" s="14">
        <f>2*100/363</f>
        <v>0.55096418732782371</v>
      </c>
    </row>
    <row r="26" spans="1:17" x14ac:dyDescent="0.2">
      <c r="A26" s="1"/>
      <c r="B26" s="21" t="s">
        <v>16</v>
      </c>
      <c r="C26" s="1">
        <v>778</v>
      </c>
      <c r="D26" s="1"/>
      <c r="E26" s="14">
        <f>778*100/4376</f>
        <v>17.778793418647165</v>
      </c>
      <c r="F26" s="1"/>
      <c r="G26" s="21" t="s">
        <v>27</v>
      </c>
      <c r="H26" s="1">
        <v>2</v>
      </c>
      <c r="I26" s="1"/>
      <c r="J26" s="3"/>
      <c r="K26" s="3"/>
      <c r="L26" s="1"/>
      <c r="M26" s="17" t="s">
        <v>20</v>
      </c>
      <c r="N26" s="3"/>
      <c r="O26" s="1"/>
      <c r="P26" s="4"/>
      <c r="Q26" s="14"/>
    </row>
    <row r="27" spans="1:17" x14ac:dyDescent="0.2">
      <c r="A27" s="1"/>
      <c r="B27" s="21" t="s">
        <v>22</v>
      </c>
      <c r="C27" s="1"/>
      <c r="D27" s="1"/>
      <c r="E27" s="14"/>
      <c r="F27" s="1"/>
      <c r="G27" s="17" t="s">
        <v>13</v>
      </c>
      <c r="H27" s="1">
        <v>1</v>
      </c>
      <c r="I27" s="1"/>
      <c r="J27" s="4">
        <v>12</v>
      </c>
      <c r="K27" s="3">
        <v>0</v>
      </c>
      <c r="L27" s="1"/>
      <c r="M27" s="21" t="s">
        <v>28</v>
      </c>
      <c r="N27" s="3">
        <v>3</v>
      </c>
      <c r="O27" s="1"/>
      <c r="P27" s="4">
        <v>12</v>
      </c>
      <c r="Q27" s="14">
        <f>3*100/12</f>
        <v>25</v>
      </c>
    </row>
    <row r="28" spans="1:17" x14ac:dyDescent="0.2">
      <c r="A28" s="1"/>
      <c r="B28" s="21" t="s">
        <v>24</v>
      </c>
      <c r="C28" s="1">
        <v>1699</v>
      </c>
      <c r="D28" s="1"/>
      <c r="E28" s="14">
        <f>1699*100/4376</f>
        <v>38.825411334552101</v>
      </c>
      <c r="F28" s="1"/>
      <c r="G28" s="17" t="s">
        <v>21</v>
      </c>
      <c r="H28" s="1">
        <v>1</v>
      </c>
      <c r="I28" s="18"/>
      <c r="J28" s="23"/>
      <c r="K28" s="23"/>
      <c r="L28" s="1"/>
      <c r="M28" s="17" t="s">
        <v>14</v>
      </c>
      <c r="N28" s="3">
        <v>1</v>
      </c>
      <c r="O28" s="18"/>
      <c r="P28" s="19"/>
      <c r="Q28" s="20">
        <f>1*100/12</f>
        <v>8.3333333333333339</v>
      </c>
    </row>
    <row r="29" spans="1:17" x14ac:dyDescent="0.2">
      <c r="A29" s="1"/>
      <c r="B29" s="1"/>
      <c r="C29" s="1"/>
      <c r="D29" s="1"/>
      <c r="E29" s="3"/>
      <c r="F29" s="1"/>
      <c r="G29" s="21" t="s">
        <v>29</v>
      </c>
      <c r="H29" s="1">
        <v>23</v>
      </c>
      <c r="I29" s="1"/>
      <c r="J29" s="4">
        <v>20</v>
      </c>
      <c r="K29" s="3">
        <v>0</v>
      </c>
      <c r="L29" s="1"/>
      <c r="M29" s="17" t="s">
        <v>16</v>
      </c>
      <c r="N29" s="3">
        <v>2</v>
      </c>
      <c r="O29" s="1"/>
      <c r="P29" s="4"/>
      <c r="Q29" s="14">
        <f>2*100/12</f>
        <v>16.666666666666668</v>
      </c>
    </row>
    <row r="30" spans="1:17" x14ac:dyDescent="0.2">
      <c r="A30" s="1"/>
      <c r="B30" s="1"/>
      <c r="C30" s="1"/>
      <c r="D30" s="1"/>
      <c r="E30" s="3"/>
      <c r="F30" s="1"/>
      <c r="G30" s="1"/>
      <c r="H30" s="1"/>
      <c r="I30" s="18"/>
      <c r="J30" s="23"/>
      <c r="K30" s="23"/>
      <c r="L30" s="1"/>
      <c r="M30" s="17" t="s">
        <v>20</v>
      </c>
      <c r="N30" s="3"/>
      <c r="O30" s="1"/>
      <c r="P30" s="4"/>
      <c r="Q30" s="14"/>
    </row>
    <row r="31" spans="1:17" x14ac:dyDescent="0.2">
      <c r="A31" s="1"/>
      <c r="B31" s="1"/>
      <c r="C31" s="1"/>
      <c r="D31" s="1"/>
      <c r="E31" s="3"/>
      <c r="F31" s="1"/>
      <c r="G31" s="1"/>
      <c r="H31" s="1"/>
      <c r="I31" s="1"/>
      <c r="J31" s="4">
        <v>122</v>
      </c>
      <c r="K31" s="3">
        <v>0</v>
      </c>
      <c r="L31" s="1"/>
      <c r="M31" s="21" t="s">
        <v>30</v>
      </c>
      <c r="N31" s="3">
        <v>11</v>
      </c>
      <c r="O31" s="1"/>
      <c r="P31" s="4">
        <v>20</v>
      </c>
      <c r="Q31" s="14">
        <f>11*100/20</f>
        <v>55</v>
      </c>
    </row>
    <row r="32" spans="1:17" x14ac:dyDescent="0.2">
      <c r="A32" s="1"/>
      <c r="B32" s="1"/>
      <c r="C32" s="1"/>
      <c r="D32" s="1"/>
      <c r="E32" s="3"/>
      <c r="F32" s="1"/>
      <c r="G32" s="1"/>
      <c r="H32" s="1"/>
      <c r="I32" s="18"/>
      <c r="J32" s="23"/>
      <c r="K32" s="23"/>
      <c r="L32" s="1"/>
      <c r="M32" s="17" t="s">
        <v>14</v>
      </c>
      <c r="N32" s="3">
        <v>6</v>
      </c>
      <c r="O32" s="18"/>
      <c r="P32" s="19"/>
      <c r="Q32" s="20">
        <f>6*100/20</f>
        <v>30</v>
      </c>
    </row>
    <row r="33" spans="1:17" x14ac:dyDescent="0.2">
      <c r="A33" s="1"/>
      <c r="B33" s="1"/>
      <c r="C33" s="1"/>
      <c r="D33" s="1"/>
      <c r="E33" s="3"/>
      <c r="F33" s="1"/>
      <c r="G33" s="1"/>
      <c r="H33" s="1"/>
      <c r="I33" s="1"/>
      <c r="J33" s="4">
        <v>80</v>
      </c>
      <c r="K33" s="15">
        <f>3*100/80</f>
        <v>3.75</v>
      </c>
      <c r="L33" s="1"/>
      <c r="M33" s="17" t="s">
        <v>17</v>
      </c>
      <c r="N33" s="3">
        <v>2</v>
      </c>
      <c r="O33" s="1"/>
      <c r="P33" s="4"/>
      <c r="Q33" s="14">
        <f>2*100/20</f>
        <v>10</v>
      </c>
    </row>
    <row r="34" spans="1:17" x14ac:dyDescent="0.2">
      <c r="A34" s="1"/>
      <c r="B34" s="1"/>
      <c r="C34" s="1"/>
      <c r="D34" s="1"/>
      <c r="E34" s="3"/>
      <c r="F34" s="1"/>
      <c r="G34" s="1"/>
      <c r="H34" s="1"/>
      <c r="I34" s="18"/>
      <c r="J34" s="23"/>
      <c r="K34" s="20">
        <f>1*100/80</f>
        <v>1.25</v>
      </c>
      <c r="L34" s="1"/>
      <c r="M34" s="17" t="s">
        <v>16</v>
      </c>
      <c r="N34" s="3">
        <v>3</v>
      </c>
      <c r="O34" s="1"/>
      <c r="P34" s="4"/>
      <c r="Q34" s="14">
        <f>3*100/20</f>
        <v>15</v>
      </c>
    </row>
    <row r="35" spans="1:17" x14ac:dyDescent="0.2">
      <c r="A35" s="1"/>
      <c r="B35" s="1"/>
      <c r="C35" s="1"/>
      <c r="D35" s="1"/>
      <c r="E35" s="3"/>
      <c r="F35" s="1"/>
      <c r="G35" s="1"/>
      <c r="H35" s="1"/>
      <c r="I35" s="1"/>
      <c r="J35" s="3"/>
      <c r="K35" s="14">
        <f>2*100/80</f>
        <v>2.5</v>
      </c>
      <c r="L35" s="1"/>
      <c r="M35" s="17" t="s">
        <v>20</v>
      </c>
      <c r="N35" s="3"/>
      <c r="O35" s="1"/>
      <c r="P35" s="4"/>
      <c r="Q35" s="14"/>
    </row>
    <row r="36" spans="1:17" x14ac:dyDescent="0.2">
      <c r="A36" s="1"/>
      <c r="B36" s="1"/>
      <c r="C36" s="1"/>
      <c r="D36" s="1"/>
      <c r="E36" s="3"/>
      <c r="F36" s="1"/>
      <c r="G36" s="1"/>
      <c r="H36" s="1"/>
      <c r="I36" s="1"/>
      <c r="J36" s="3"/>
      <c r="K36" s="3"/>
      <c r="L36" s="1"/>
      <c r="M36" s="21" t="s">
        <v>31</v>
      </c>
      <c r="N36" s="3">
        <v>72</v>
      </c>
      <c r="O36" s="1"/>
      <c r="P36" s="4">
        <v>122</v>
      </c>
      <c r="Q36" s="15">
        <f>72*100/122</f>
        <v>59.016393442622949</v>
      </c>
    </row>
    <row r="37" spans="1:17" x14ac:dyDescent="0.2">
      <c r="A37" s="1"/>
      <c r="B37" s="1"/>
      <c r="C37" s="1"/>
      <c r="D37" s="1"/>
      <c r="E37" s="3"/>
      <c r="F37" s="1"/>
      <c r="G37" s="1"/>
      <c r="H37" s="1"/>
      <c r="I37" s="1"/>
      <c r="J37" s="4">
        <v>68</v>
      </c>
      <c r="K37" s="25">
        <f>2*100/68</f>
        <v>2.9411764705882355</v>
      </c>
      <c r="L37" s="1"/>
      <c r="M37" s="17" t="s">
        <v>14</v>
      </c>
      <c r="N37" s="3">
        <v>26</v>
      </c>
      <c r="O37" s="18"/>
      <c r="P37" s="19"/>
      <c r="Q37" s="20">
        <f>26*100/122</f>
        <v>21.311475409836067</v>
      </c>
    </row>
    <row r="38" spans="1:17" x14ac:dyDescent="0.2">
      <c r="A38" s="1"/>
      <c r="B38" s="1"/>
      <c r="C38" s="1"/>
      <c r="D38" s="1"/>
      <c r="E38" s="3"/>
      <c r="F38" s="1"/>
      <c r="G38" s="1"/>
      <c r="H38" s="1"/>
      <c r="I38" s="18"/>
      <c r="J38" s="23"/>
      <c r="K38" s="14">
        <f>1*100/68</f>
        <v>1.4705882352941178</v>
      </c>
      <c r="L38" s="1"/>
      <c r="M38" s="17" t="s">
        <v>17</v>
      </c>
      <c r="N38" s="3">
        <v>5</v>
      </c>
      <c r="O38" s="1"/>
      <c r="P38" s="4"/>
      <c r="Q38" s="14">
        <f>5*100/122</f>
        <v>4.0983606557377046</v>
      </c>
    </row>
    <row r="39" spans="1:17" x14ac:dyDescent="0.2">
      <c r="A39" s="1"/>
      <c r="B39" s="1"/>
      <c r="C39" s="1"/>
      <c r="D39" s="1"/>
      <c r="E39" s="3"/>
      <c r="F39" s="1"/>
      <c r="G39" s="1"/>
      <c r="H39" s="1"/>
      <c r="I39" s="1"/>
      <c r="J39" s="3"/>
      <c r="K39" s="14">
        <f>1*100/68</f>
        <v>1.4705882352941178</v>
      </c>
      <c r="L39" s="1"/>
      <c r="M39" s="17" t="s">
        <v>16</v>
      </c>
      <c r="N39" s="3">
        <v>41</v>
      </c>
      <c r="O39" s="1"/>
      <c r="P39" s="4"/>
      <c r="Q39" s="14">
        <f>41*100/122</f>
        <v>33.606557377049178</v>
      </c>
    </row>
    <row r="40" spans="1:17" x14ac:dyDescent="0.2">
      <c r="A40" s="1"/>
      <c r="B40" s="1"/>
      <c r="C40" s="1"/>
      <c r="D40" s="1"/>
      <c r="E40" s="3"/>
      <c r="F40" s="1"/>
      <c r="G40" s="1"/>
      <c r="H40" s="1"/>
      <c r="I40" s="1"/>
      <c r="J40" s="3"/>
      <c r="K40" s="3"/>
      <c r="L40" s="1"/>
      <c r="M40" s="17" t="s">
        <v>20</v>
      </c>
      <c r="N40" s="3"/>
      <c r="O40" s="1"/>
      <c r="P40" s="4"/>
      <c r="Q40" s="14"/>
    </row>
    <row r="41" spans="1:17" x14ac:dyDescent="0.2">
      <c r="A41" s="1"/>
      <c r="B41" s="1"/>
      <c r="C41" s="1"/>
      <c r="D41" s="1"/>
      <c r="E41" s="3"/>
      <c r="F41" s="1"/>
      <c r="G41" s="1"/>
      <c r="H41" s="1"/>
      <c r="I41" s="1"/>
      <c r="J41" s="4">
        <v>8</v>
      </c>
      <c r="K41" s="3">
        <v>0</v>
      </c>
      <c r="L41" s="1"/>
      <c r="M41" s="21" t="s">
        <v>26</v>
      </c>
      <c r="N41" s="3">
        <v>46</v>
      </c>
      <c r="O41" s="1"/>
      <c r="P41" s="4">
        <v>80</v>
      </c>
      <c r="Q41" s="15">
        <f>46*100/80</f>
        <v>57.5</v>
      </c>
    </row>
    <row r="42" spans="1:17" x14ac:dyDescent="0.2">
      <c r="A42" s="1"/>
      <c r="B42" s="1"/>
      <c r="C42" s="1"/>
      <c r="D42" s="1"/>
      <c r="E42" s="3"/>
      <c r="F42" s="1"/>
      <c r="G42" s="1"/>
      <c r="H42" s="1"/>
      <c r="I42" s="18"/>
      <c r="J42" s="23"/>
      <c r="K42" s="23"/>
      <c r="L42" s="1"/>
      <c r="M42" s="17" t="s">
        <v>14</v>
      </c>
      <c r="N42" s="3">
        <v>20</v>
      </c>
      <c r="O42" s="18"/>
      <c r="P42" s="19"/>
      <c r="Q42" s="20">
        <f>20*100/80</f>
        <v>25</v>
      </c>
    </row>
    <row r="43" spans="1:17" x14ac:dyDescent="0.2">
      <c r="A43" s="1"/>
      <c r="B43" s="1"/>
      <c r="C43" s="1"/>
      <c r="D43" s="1"/>
      <c r="E43" s="3"/>
      <c r="F43" s="1"/>
      <c r="G43" s="1"/>
      <c r="H43" s="1"/>
      <c r="I43" s="1"/>
      <c r="J43" s="3"/>
      <c r="K43" s="3"/>
      <c r="L43" s="1"/>
      <c r="M43" s="17" t="s">
        <v>17</v>
      </c>
      <c r="N43" s="3">
        <v>3</v>
      </c>
      <c r="O43" s="1"/>
      <c r="P43" s="4"/>
      <c r="Q43" s="14">
        <f>3*100/80</f>
        <v>3.75</v>
      </c>
    </row>
    <row r="44" spans="1:17" x14ac:dyDescent="0.2">
      <c r="A44" s="1"/>
      <c r="B44" s="1"/>
      <c r="C44" s="1"/>
      <c r="D44" s="1"/>
      <c r="E44" s="3"/>
      <c r="F44" s="1"/>
      <c r="G44" s="1"/>
      <c r="H44" s="1"/>
      <c r="I44" s="1"/>
      <c r="J44" s="3"/>
      <c r="K44" s="3"/>
      <c r="L44" s="1"/>
      <c r="M44" s="17" t="s">
        <v>16</v>
      </c>
      <c r="N44" s="3">
        <v>23</v>
      </c>
      <c r="O44" s="1"/>
      <c r="P44" s="4"/>
      <c r="Q44" s="14">
        <f>23*100/80</f>
        <v>28.75</v>
      </c>
    </row>
    <row r="45" spans="1:17" x14ac:dyDescent="0.2">
      <c r="A45" s="1"/>
      <c r="B45" s="1"/>
      <c r="C45" s="1"/>
      <c r="D45" s="1"/>
      <c r="E45" s="3"/>
      <c r="F45" s="1"/>
      <c r="G45" s="1"/>
      <c r="H45" s="1"/>
      <c r="I45" s="1"/>
      <c r="J45" s="3"/>
      <c r="K45" s="3"/>
      <c r="L45" s="1"/>
      <c r="M45" s="17" t="s">
        <v>20</v>
      </c>
      <c r="N45" s="3"/>
      <c r="O45" s="1"/>
      <c r="P45" s="4"/>
      <c r="Q45" s="14"/>
    </row>
    <row r="46" spans="1:17" x14ac:dyDescent="0.2">
      <c r="A46" s="1"/>
      <c r="B46" s="1"/>
      <c r="C46" s="1"/>
      <c r="D46" s="1"/>
      <c r="E46" s="3"/>
      <c r="F46" s="1"/>
      <c r="G46" s="1"/>
      <c r="H46" s="1"/>
      <c r="I46" s="1"/>
      <c r="J46" s="3"/>
      <c r="K46" s="3"/>
      <c r="L46" s="1"/>
      <c r="M46" s="21" t="s">
        <v>27</v>
      </c>
      <c r="N46" s="3">
        <v>36</v>
      </c>
      <c r="O46" s="1"/>
      <c r="P46" s="4">
        <v>68</v>
      </c>
      <c r="Q46" s="15">
        <f>36*100/68</f>
        <v>52.941176470588232</v>
      </c>
    </row>
    <row r="47" spans="1:17" x14ac:dyDescent="0.2">
      <c r="A47" s="1"/>
      <c r="B47" s="1"/>
      <c r="C47" s="1"/>
      <c r="D47" s="1"/>
      <c r="E47" s="3"/>
      <c r="F47" s="1"/>
      <c r="G47" s="1"/>
      <c r="H47" s="1"/>
      <c r="I47" s="1"/>
      <c r="J47" s="3"/>
      <c r="K47" s="3"/>
      <c r="L47" s="1"/>
      <c r="M47" s="17" t="s">
        <v>14</v>
      </c>
      <c r="N47" s="3">
        <v>13</v>
      </c>
      <c r="O47" s="18"/>
      <c r="P47" s="19"/>
      <c r="Q47" s="20">
        <f>13*100/68</f>
        <v>19.117647058823529</v>
      </c>
    </row>
    <row r="48" spans="1:17" x14ac:dyDescent="0.2">
      <c r="A48" s="1"/>
      <c r="B48" s="1"/>
      <c r="C48" s="1"/>
      <c r="D48" s="1"/>
      <c r="E48" s="3"/>
      <c r="F48" s="1"/>
      <c r="G48" s="1"/>
      <c r="H48" s="1"/>
      <c r="I48" s="1"/>
      <c r="J48" s="3"/>
      <c r="K48" s="3"/>
      <c r="L48" s="1"/>
      <c r="M48" s="17" t="s">
        <v>17</v>
      </c>
      <c r="N48" s="3">
        <v>10</v>
      </c>
      <c r="O48" s="1"/>
      <c r="P48" s="4"/>
      <c r="Q48" s="14">
        <f>10*100/68</f>
        <v>14.705882352941176</v>
      </c>
    </row>
    <row r="49" spans="1:17" x14ac:dyDescent="0.2">
      <c r="A49" s="1"/>
      <c r="B49" s="1"/>
      <c r="C49" s="1"/>
      <c r="D49" s="1"/>
      <c r="E49" s="3"/>
      <c r="F49" s="1"/>
      <c r="G49" s="1"/>
      <c r="H49" s="1"/>
      <c r="I49" s="1"/>
      <c r="J49" s="3"/>
      <c r="K49" s="3"/>
      <c r="L49" s="1"/>
      <c r="M49" s="17" t="s">
        <v>16</v>
      </c>
      <c r="N49" s="3">
        <v>13</v>
      </c>
      <c r="O49" s="1"/>
      <c r="P49" s="4"/>
      <c r="Q49" s="14">
        <f>13*100/68</f>
        <v>19.117647058823529</v>
      </c>
    </row>
    <row r="50" spans="1:17" x14ac:dyDescent="0.2">
      <c r="A50" s="1"/>
      <c r="B50" s="1"/>
      <c r="C50" s="1"/>
      <c r="D50" s="1"/>
      <c r="E50" s="3"/>
      <c r="F50" s="1"/>
      <c r="G50" s="1"/>
      <c r="H50" s="1"/>
      <c r="I50" s="1"/>
      <c r="J50" s="3"/>
      <c r="K50" s="3"/>
      <c r="L50" s="1"/>
      <c r="M50" s="17" t="s">
        <v>20</v>
      </c>
      <c r="N50" s="3"/>
      <c r="O50" s="1"/>
      <c r="P50" s="4"/>
      <c r="Q50" s="14"/>
    </row>
    <row r="51" spans="1:17" x14ac:dyDescent="0.2">
      <c r="A51" s="1"/>
      <c r="B51" s="1"/>
      <c r="C51" s="1"/>
      <c r="D51" s="1"/>
      <c r="E51" s="3"/>
      <c r="F51" s="1"/>
      <c r="G51" s="1"/>
      <c r="H51" s="1"/>
      <c r="I51" s="1"/>
      <c r="J51" s="3"/>
      <c r="K51" s="3"/>
      <c r="L51" s="1"/>
      <c r="M51" s="21" t="s">
        <v>32</v>
      </c>
      <c r="N51" s="3">
        <v>5</v>
      </c>
      <c r="O51" s="1"/>
      <c r="P51" s="4">
        <v>8</v>
      </c>
      <c r="Q51" s="15">
        <f>5*100/8</f>
        <v>62.5</v>
      </c>
    </row>
    <row r="52" spans="1:17" x14ac:dyDescent="0.2">
      <c r="A52" s="1"/>
      <c r="B52" s="1"/>
      <c r="C52" s="1"/>
      <c r="D52" s="1"/>
      <c r="E52" s="3"/>
      <c r="F52" s="1"/>
      <c r="G52" s="1"/>
      <c r="H52" s="1"/>
      <c r="I52" s="1"/>
      <c r="J52" s="3"/>
      <c r="K52" s="3"/>
      <c r="L52" s="1"/>
      <c r="M52" s="17" t="s">
        <v>14</v>
      </c>
      <c r="N52" s="3">
        <v>2</v>
      </c>
      <c r="O52" s="18"/>
      <c r="P52" s="19"/>
      <c r="Q52" s="20">
        <f>2*100/8</f>
        <v>25</v>
      </c>
    </row>
    <row r="53" spans="1:17" x14ac:dyDescent="0.2">
      <c r="A53" s="1"/>
      <c r="B53" s="1"/>
      <c r="C53" s="1"/>
      <c r="D53" s="1"/>
      <c r="E53" s="3"/>
      <c r="F53" s="1"/>
      <c r="G53" s="1"/>
      <c r="H53" s="1"/>
      <c r="I53" s="1"/>
      <c r="J53" s="3"/>
      <c r="K53" s="3"/>
      <c r="L53" s="1"/>
      <c r="M53" s="17" t="s">
        <v>17</v>
      </c>
      <c r="N53" s="3">
        <v>2</v>
      </c>
      <c r="O53" s="1"/>
      <c r="P53" s="4"/>
      <c r="Q53" s="14">
        <f>2*100/8</f>
        <v>25</v>
      </c>
    </row>
    <row r="54" spans="1:17" x14ac:dyDescent="0.2">
      <c r="A54" s="1"/>
      <c r="B54" s="1"/>
      <c r="C54" s="1"/>
      <c r="D54" s="1"/>
      <c r="E54" s="3"/>
      <c r="F54" s="1"/>
      <c r="G54" s="1"/>
      <c r="H54" s="1"/>
      <c r="I54" s="1"/>
      <c r="J54" s="3"/>
      <c r="K54" s="3"/>
      <c r="L54" s="1"/>
      <c r="M54" s="17" t="s">
        <v>16</v>
      </c>
      <c r="N54" s="3">
        <v>1</v>
      </c>
      <c r="O54" s="1"/>
      <c r="P54" s="4"/>
      <c r="Q54" s="14">
        <f>1*100/8</f>
        <v>12.5</v>
      </c>
    </row>
    <row r="55" spans="1:17" x14ac:dyDescent="0.2">
      <c r="A55" s="1"/>
      <c r="B55" s="1"/>
      <c r="C55" s="1"/>
      <c r="D55" s="1"/>
      <c r="E55" s="3"/>
      <c r="F55" s="1"/>
      <c r="G55" s="1"/>
      <c r="H55" s="1"/>
      <c r="I55" s="1"/>
      <c r="J55" s="3"/>
      <c r="K55" s="3"/>
      <c r="L55" s="1"/>
      <c r="M55" s="17" t="s">
        <v>20</v>
      </c>
      <c r="N55" s="3"/>
      <c r="O55" s="1"/>
      <c r="P55" s="4"/>
      <c r="Q55" s="3"/>
    </row>
    <row r="56" spans="1:17" x14ac:dyDescent="0.2">
      <c r="A56" s="1"/>
      <c r="B56" s="1"/>
      <c r="C56" s="1"/>
      <c r="D56" s="1"/>
      <c r="E56" s="3"/>
      <c r="F56" s="1"/>
      <c r="G56" s="1"/>
      <c r="H56" s="1"/>
      <c r="I56" s="1"/>
      <c r="J56" s="3"/>
      <c r="K56" s="3"/>
      <c r="L56" s="1"/>
      <c r="M56" s="21" t="s">
        <v>29</v>
      </c>
      <c r="N56" s="3">
        <v>1699</v>
      </c>
      <c r="O56" s="1"/>
      <c r="P56" s="4"/>
      <c r="Q56" s="3"/>
    </row>
  </sheetData>
  <mergeCells count="1">
    <mergeCell ref="B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2023-09-14T18:38:15Z</dcterms:created>
  <dcterms:modified xsi:type="dcterms:W3CDTF">2023-09-14T18:42:55Z</dcterms:modified>
</cp:coreProperties>
</file>