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1D142F9-6EE5-4F47-9E11-7F8071BA0A0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ig 1" sheetId="1" r:id="rId1"/>
    <sheet name="Fig 2C" sheetId="2" r:id="rId2"/>
    <sheet name="Fig 3A" sheetId="3" r:id="rId3"/>
    <sheet name="Fig 3B" sheetId="7" r:id="rId4"/>
    <sheet name="Fig 3C" sheetId="19" r:id="rId5"/>
    <sheet name="Fig 3D" sheetId="9" r:id="rId6"/>
    <sheet name="Fig 4A" sheetId="10" r:id="rId7"/>
    <sheet name="Fig 4B" sheetId="11" r:id="rId8"/>
    <sheet name="Fig 4C" sheetId="12" r:id="rId9"/>
    <sheet name="Fig 4D" sheetId="6" r:id="rId10"/>
    <sheet name="Fig 5A" sheetId="13" r:id="rId11"/>
    <sheet name="Fig 5B" sheetId="14" r:id="rId12"/>
    <sheet name="Fig 5C" sheetId="16" r:id="rId13"/>
    <sheet name="Fig 5D" sheetId="17" r:id="rId14"/>
    <sheet name="Fig 5E" sheetId="30" r:id="rId15"/>
    <sheet name="Fig 5F" sheetId="28" r:id="rId16"/>
    <sheet name="Fig 5G" sheetId="29" r:id="rId17"/>
    <sheet name="Fig S1A" sheetId="18" r:id="rId18"/>
    <sheet name="Fig S1B" sheetId="21" r:id="rId19"/>
    <sheet name="Fig S1C" sheetId="20" r:id="rId20"/>
    <sheet name="Fig S1D" sheetId="5" r:id="rId21"/>
    <sheet name="Fig S1E" sheetId="22" r:id="rId22"/>
    <sheet name="Fig S1F" sheetId="23" r:id="rId23"/>
    <sheet name="Fig S2A" sheetId="32" r:id="rId24"/>
    <sheet name="Fig S2B" sheetId="31" r:id="rId25"/>
    <sheet name="Fig S2C" sheetId="33" r:id="rId26"/>
    <sheet name="Fig S2D" sheetId="34" r:id="rId27"/>
  </sheets>
  <definedNames>
    <definedName name="_Hlk168509349">#REF!</definedName>
    <definedName name="_Hlk170561764">#REF!</definedName>
    <definedName name="_Hlk172030841">#REF!</definedName>
    <definedName name="_Hlk172031209">#REF!</definedName>
    <definedName name="_msoanchor_2">#REF!</definedName>
    <definedName name="_msoanchor_3">#REF!</definedName>
    <definedName name="_msoanchor_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0" l="1"/>
  <c r="I5" i="30"/>
  <c r="C5" i="30"/>
  <c r="D5" i="30"/>
  <c r="E5" i="30"/>
  <c r="B5" i="30"/>
  <c r="M33" i="28"/>
  <c r="L33" i="28"/>
  <c r="F33" i="28"/>
  <c r="E33" i="28"/>
  <c r="M32" i="28"/>
  <c r="L32" i="28"/>
  <c r="F32" i="28"/>
  <c r="E32" i="28"/>
  <c r="M31" i="28"/>
  <c r="L31" i="28"/>
  <c r="F31" i="28"/>
  <c r="E31" i="28"/>
  <c r="M30" i="28"/>
  <c r="L30" i="28"/>
  <c r="F30" i="28"/>
  <c r="E30" i="28"/>
  <c r="M28" i="28"/>
  <c r="L28" i="28"/>
  <c r="F28" i="28"/>
  <c r="E28" i="28"/>
  <c r="M27" i="28"/>
  <c r="L27" i="28"/>
  <c r="F27" i="28"/>
  <c r="E27" i="28"/>
  <c r="M26" i="28"/>
  <c r="L26" i="28"/>
  <c r="F26" i="28"/>
  <c r="E26" i="28"/>
  <c r="M25" i="28"/>
  <c r="L25" i="28"/>
  <c r="F25" i="28"/>
  <c r="E25" i="28"/>
  <c r="M13" i="28"/>
  <c r="L13" i="28"/>
  <c r="F13" i="28"/>
  <c r="E13" i="28"/>
  <c r="M12" i="28"/>
  <c r="L12" i="28"/>
  <c r="F12" i="28"/>
  <c r="E12" i="28"/>
  <c r="M11" i="28"/>
  <c r="L11" i="28"/>
  <c r="F11" i="28"/>
  <c r="E11" i="28"/>
  <c r="M9" i="28"/>
  <c r="L9" i="28"/>
  <c r="F9" i="28"/>
  <c r="E9" i="28"/>
  <c r="M8" i="28"/>
  <c r="L8" i="28"/>
  <c r="F8" i="28"/>
  <c r="E8" i="28"/>
  <c r="M7" i="28"/>
  <c r="L7" i="28"/>
  <c r="F7" i="28"/>
  <c r="E7" i="28"/>
  <c r="I51" i="1"/>
  <c r="I50" i="1"/>
  <c r="O49" i="1"/>
  <c r="O48" i="1"/>
  <c r="O47" i="1"/>
  <c r="P42" i="1"/>
  <c r="P43" i="1" s="1"/>
  <c r="O42" i="1"/>
  <c r="T42" i="1"/>
  <c r="S42" i="1"/>
  <c r="R42" i="1"/>
  <c r="Q42" i="1"/>
  <c r="O46" i="1"/>
  <c r="I47" i="1"/>
  <c r="I46" i="1"/>
  <c r="J46" i="1" s="1"/>
  <c r="I43" i="1"/>
  <c r="I42" i="1"/>
  <c r="B12" i="2"/>
  <c r="C12" i="2"/>
  <c r="D12" i="2"/>
  <c r="E12" i="2"/>
  <c r="F12" i="2"/>
  <c r="K12" i="2" l="1"/>
  <c r="N7" i="28"/>
  <c r="N8" i="28"/>
  <c r="N12" i="28"/>
  <c r="N13" i="28"/>
  <c r="N25" i="28"/>
  <c r="N26" i="28"/>
  <c r="N27" i="28"/>
  <c r="N28" i="28"/>
  <c r="N30" i="28"/>
  <c r="N31" i="28"/>
  <c r="N32" i="28"/>
  <c r="N33" i="28"/>
  <c r="N9" i="28"/>
  <c r="N11" i="28"/>
  <c r="J12" i="2"/>
  <c r="N15" i="28"/>
  <c r="O11" i="28" s="1"/>
  <c r="P11" i="28" s="1"/>
  <c r="O51" i="1"/>
  <c r="O52" i="1"/>
  <c r="J47" i="1"/>
  <c r="P49" i="1"/>
  <c r="P48" i="1"/>
  <c r="P47" i="1"/>
  <c r="P46" i="1"/>
  <c r="Q43" i="1"/>
  <c r="R43" i="1"/>
  <c r="S43" i="1"/>
  <c r="T43" i="1"/>
  <c r="O43" i="1"/>
  <c r="N35" i="28" l="1"/>
  <c r="O27" i="28" s="1"/>
  <c r="P27" i="28" s="1"/>
  <c r="O13" i="28"/>
  <c r="P13" i="28" s="1"/>
  <c r="O7" i="28"/>
  <c r="P7" i="28" s="1"/>
  <c r="O8" i="28"/>
  <c r="P8" i="28" s="1"/>
  <c r="O25" i="28"/>
  <c r="P25" i="28" s="1"/>
  <c r="R7" i="28"/>
  <c r="O9" i="28"/>
  <c r="P9" i="28" s="1"/>
  <c r="R9" i="28" s="1"/>
  <c r="O33" i="28"/>
  <c r="P33" i="28" s="1"/>
  <c r="O28" i="28"/>
  <c r="P28" i="28" s="1"/>
  <c r="O26" i="28"/>
  <c r="P26" i="28" s="1"/>
  <c r="O12" i="28"/>
  <c r="P12" i="28" s="1"/>
  <c r="O32" i="28"/>
  <c r="P32" i="28" s="1"/>
  <c r="R27" i="28" s="1"/>
  <c r="O31" i="28"/>
  <c r="P31" i="28" s="1"/>
  <c r="O30" i="28"/>
  <c r="P30" i="28" s="1"/>
  <c r="Y32" i="28" s="1"/>
  <c r="P52" i="1"/>
  <c r="E19" i="23"/>
  <c r="D19" i="23"/>
  <c r="C19" i="23"/>
  <c r="B19" i="23"/>
  <c r="E12" i="23"/>
  <c r="D12" i="23"/>
  <c r="C12" i="23"/>
  <c r="B12" i="23"/>
  <c r="E5" i="23"/>
  <c r="D5" i="23"/>
  <c r="C5" i="23"/>
  <c r="B5" i="23"/>
  <c r="E5" i="22"/>
  <c r="D5" i="22"/>
  <c r="C5" i="22"/>
  <c r="B5" i="22"/>
  <c r="G5" i="21"/>
  <c r="F5" i="21"/>
  <c r="E5" i="21"/>
  <c r="D5" i="21"/>
  <c r="C5" i="21"/>
  <c r="B5" i="21"/>
  <c r="E5" i="5"/>
  <c r="D5" i="5"/>
  <c r="C5" i="5"/>
  <c r="B5" i="5"/>
  <c r="G5" i="20"/>
  <c r="H5" i="20"/>
  <c r="F5" i="20"/>
  <c r="E5" i="20"/>
  <c r="D5" i="20"/>
  <c r="C5" i="20"/>
  <c r="B5" i="20"/>
  <c r="M5" i="20" s="1"/>
  <c r="F5" i="19"/>
  <c r="E5" i="19"/>
  <c r="D5" i="19"/>
  <c r="C5" i="19"/>
  <c r="B5" i="19"/>
  <c r="D5" i="18"/>
  <c r="C5" i="18"/>
  <c r="B5" i="18"/>
  <c r="F5" i="17"/>
  <c r="E5" i="17"/>
  <c r="D5" i="17"/>
  <c r="C5" i="17"/>
  <c r="B5" i="17"/>
  <c r="F5" i="16"/>
  <c r="E5" i="16"/>
  <c r="D5" i="16"/>
  <c r="C5" i="16"/>
  <c r="B5" i="16"/>
  <c r="C5" i="14"/>
  <c r="D5" i="14"/>
  <c r="E5" i="14"/>
  <c r="F5" i="14"/>
  <c r="B5" i="14"/>
  <c r="C5" i="13"/>
  <c r="D5" i="13"/>
  <c r="E5" i="13"/>
  <c r="B5" i="13"/>
  <c r="C5" i="12"/>
  <c r="D5" i="12"/>
  <c r="E5" i="12"/>
  <c r="B5" i="12"/>
  <c r="C5" i="11"/>
  <c r="D5" i="11"/>
  <c r="E5" i="11"/>
  <c r="F5" i="11"/>
  <c r="G5" i="11"/>
  <c r="B5" i="11"/>
  <c r="L5" i="11" s="1"/>
  <c r="C15" i="10"/>
  <c r="D15" i="10"/>
  <c r="E15" i="10"/>
  <c r="F15" i="10"/>
  <c r="B15" i="10"/>
  <c r="J15" i="10" s="1"/>
  <c r="C5" i="9"/>
  <c r="D5" i="9"/>
  <c r="E5" i="9"/>
  <c r="B5" i="9"/>
  <c r="H5" i="7"/>
  <c r="G5" i="7"/>
  <c r="F5" i="7"/>
  <c r="E5" i="7"/>
  <c r="D5" i="7"/>
  <c r="C5" i="7"/>
  <c r="B5" i="7"/>
  <c r="K5" i="14" l="1"/>
  <c r="X14" i="28"/>
  <c r="Y14" i="28"/>
  <c r="Y27" i="28"/>
  <c r="J5" i="16"/>
  <c r="J5" i="13"/>
  <c r="J5" i="12"/>
  <c r="I5" i="9"/>
  <c r="K5" i="19"/>
  <c r="R28" i="28"/>
  <c r="X32" i="28"/>
  <c r="Y8" i="28"/>
  <c r="R25" i="28"/>
  <c r="X27" i="28"/>
  <c r="R26" i="28"/>
  <c r="R8" i="28"/>
  <c r="T7" i="28" s="1"/>
  <c r="X8" i="28"/>
  <c r="J5" i="14"/>
  <c r="J5" i="9"/>
  <c r="I5" i="12"/>
  <c r="L5" i="20"/>
  <c r="J19" i="23"/>
  <c r="I5" i="13"/>
  <c r="K5" i="11"/>
  <c r="J5" i="5"/>
  <c r="M5" i="7"/>
  <c r="I19" i="23"/>
  <c r="J12" i="23"/>
  <c r="I12" i="23"/>
  <c r="J5" i="23"/>
  <c r="I5" i="23"/>
  <c r="J5" i="22"/>
  <c r="I5" i="22"/>
  <c r="K5" i="21"/>
  <c r="L5" i="21"/>
  <c r="I5" i="5"/>
  <c r="J5" i="19"/>
  <c r="H5" i="18"/>
  <c r="I5" i="18"/>
  <c r="J5" i="17"/>
  <c r="K5" i="17"/>
  <c r="K5" i="16"/>
  <c r="I15" i="10"/>
  <c r="L5" i="7"/>
  <c r="C8" i="6"/>
  <c r="D8" i="6"/>
  <c r="E8" i="6"/>
  <c r="F8" i="6"/>
  <c r="B8" i="6"/>
  <c r="C5" i="6"/>
  <c r="D5" i="6"/>
  <c r="E5" i="6"/>
  <c r="F5" i="6"/>
  <c r="B5" i="6"/>
  <c r="C5" i="3"/>
  <c r="D5" i="3"/>
  <c r="E5" i="3"/>
  <c r="F5" i="3"/>
  <c r="B5" i="3"/>
  <c r="C5" i="2"/>
  <c r="D5" i="2"/>
  <c r="E5" i="2"/>
  <c r="F5" i="2"/>
  <c r="B5" i="2"/>
  <c r="K5" i="6" l="1"/>
  <c r="K8" i="6"/>
  <c r="S25" i="28"/>
  <c r="T25" i="28"/>
  <c r="S7" i="28"/>
  <c r="J5" i="3"/>
  <c r="K5" i="2"/>
  <c r="J8" i="6"/>
  <c r="J5" i="6"/>
  <c r="K5" i="3"/>
  <c r="J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That's GRCh37
</t>
        </r>
      </text>
    </comment>
  </commentList>
</comments>
</file>

<file path=xl/sharedStrings.xml><?xml version="1.0" encoding="utf-8"?>
<sst xmlns="http://schemas.openxmlformats.org/spreadsheetml/2006/main" count="899" uniqueCount="253">
  <si>
    <t>Identifier</t>
  </si>
  <si>
    <t>Genomic position (chr4, GRCh37)</t>
  </si>
  <si>
    <t>Genomic position (chr4, GRCh38)</t>
  </si>
  <si>
    <t>cDNA change</t>
  </si>
  <si>
    <t>protein change</t>
  </si>
  <si>
    <t>LoF</t>
  </si>
  <si>
    <t>Zygosity</t>
  </si>
  <si>
    <t>Age (years)</t>
  </si>
  <si>
    <t>Sex</t>
  </si>
  <si>
    <t>OFC (percentile)</t>
  </si>
  <si>
    <t>height (percentile)</t>
  </si>
  <si>
    <t>weight (percentile)</t>
  </si>
  <si>
    <t>Intellectual disability</t>
  </si>
  <si>
    <t>Speech delay</t>
  </si>
  <si>
    <t>ASD</t>
  </si>
  <si>
    <t>ADHD</t>
  </si>
  <si>
    <t>OCD</t>
  </si>
  <si>
    <t>Motor delay</t>
  </si>
  <si>
    <t>Seizures</t>
  </si>
  <si>
    <t>inherited</t>
  </si>
  <si>
    <t xml:space="preserve">already (partly) published </t>
  </si>
  <si>
    <t>1.5</t>
  </si>
  <si>
    <t>85750272C&gt;A</t>
  </si>
  <si>
    <t>c.841G&gt;T</t>
  </si>
  <si>
    <t>p.Glu281*</t>
  </si>
  <si>
    <t>TRUE</t>
  </si>
  <si>
    <t>heterozygous</t>
  </si>
  <si>
    <t>male</t>
  </si>
  <si>
    <t>no</t>
  </si>
  <si>
    <t>yes</t>
  </si>
  <si>
    <t>1.6</t>
  </si>
  <si>
    <t>85731395del</t>
  </si>
  <si>
    <t>c.1990delT</t>
  </si>
  <si>
    <t>p.Ser664Leufs*2</t>
  </si>
  <si>
    <t>NA</t>
  </si>
  <si>
    <t>1.7</t>
  </si>
  <si>
    <t>85678261G&gt;A</t>
  </si>
  <si>
    <t>c.5242C&gt;T</t>
  </si>
  <si>
    <t>p.Arg1748*</t>
  </si>
  <si>
    <t>1.8</t>
  </si>
  <si>
    <t>85645644_85645645dup</t>
  </si>
  <si>
    <t>c.7372_7373insGA</t>
  </si>
  <si>
    <t>p.Glu2458Glyfs*31</t>
  </si>
  <si>
    <t>2 9/12</t>
  </si>
  <si>
    <t>1.9</t>
  </si>
  <si>
    <t>85617157_85617160dup</t>
  </si>
  <si>
    <t>c.8867_8868insTTGG</t>
  </si>
  <si>
    <t>p.Phe2957Trpfs*4</t>
  </si>
  <si>
    <t>female</t>
  </si>
  <si>
    <t>moderate</t>
  </si>
  <si>
    <t>1.10</t>
  </si>
  <si>
    <t>85614060_85614070del</t>
  </si>
  <si>
    <t>c.9017_9027del</t>
  </si>
  <si>
    <t>p.Asp3006Alafs*21</t>
  </si>
  <si>
    <t>mild</t>
  </si>
  <si>
    <t>paternal</t>
  </si>
  <si>
    <t>1.11</t>
  </si>
  <si>
    <t>85605108_85605111del</t>
  </si>
  <si>
    <t>c.9711_9714del</t>
  </si>
  <si>
    <t>p.Asp3238Glufs*25</t>
  </si>
  <si>
    <t>1.12</t>
  </si>
  <si>
    <t>85605095del</t>
  </si>
  <si>
    <t>c.9726+1del</t>
  </si>
  <si>
    <t>p.?</t>
  </si>
  <si>
    <t>10 2/12</t>
  </si>
  <si>
    <t>1.13</t>
  </si>
  <si>
    <t>4q21.23del: 85,665, 448−86,686,764del</t>
  </si>
  <si>
    <t>4q21.23del</t>
  </si>
  <si>
    <t>11 9/12</t>
  </si>
  <si>
    <t>2.19</t>
  </si>
  <si>
    <t>85623601G&gt;C</t>
  </si>
  <si>
    <t>c.8501C&gt;G</t>
  </si>
  <si>
    <t>p.Ser2834*</t>
  </si>
  <si>
    <t>2.20</t>
  </si>
  <si>
    <t>85626569A&gt;C</t>
  </si>
  <si>
    <t>c.8313T&gt;G</t>
  </si>
  <si>
    <t>p.Tyr2771*</t>
  </si>
  <si>
    <t>2.23</t>
  </si>
  <si>
    <t>85664851A&gt;G</t>
  </si>
  <si>
    <t>c.6073+2T&gt;C</t>
  </si>
  <si>
    <t>15</t>
  </si>
  <si>
    <t>novel</t>
  </si>
  <si>
    <t>2.1</t>
  </si>
  <si>
    <t>84733587del</t>
  </si>
  <si>
    <t>c.7016del</t>
  </si>
  <si>
    <t>p.Tyr2339Serfs*2</t>
  </si>
  <si>
    <t>20</t>
  </si>
  <si>
    <t>2.2</t>
  </si>
  <si>
    <t>84709029C&gt;G</t>
  </si>
  <si>
    <t>c.8098-1G&gt;C</t>
  </si>
  <si>
    <t>9</t>
  </si>
  <si>
    <t>2.3</t>
  </si>
  <si>
    <t>4 6/12</t>
  </si>
  <si>
    <t>2.4</t>
  </si>
  <si>
    <t>84860439_84860440del</t>
  </si>
  <si>
    <t>c.153_154del</t>
  </si>
  <si>
    <r>
      <t>p.Met53Asp</t>
    </r>
    <r>
      <rPr>
        <i/>
        <sz val="11"/>
        <color rgb="FF000000"/>
        <rFont val="Arial"/>
        <family val="2"/>
      </rPr>
      <t>fs*</t>
    </r>
    <r>
      <rPr>
        <sz val="11"/>
        <color rgb="FF000000"/>
        <rFont val="Arial"/>
        <family val="2"/>
      </rPr>
      <t>6</t>
    </r>
  </si>
  <si>
    <t>2.5</t>
  </si>
  <si>
    <t>84808376_84808377del</t>
  </si>
  <si>
    <t>c.2390_2391delTC</t>
  </si>
  <si>
    <t>p.Leu979Profs*28</t>
  </si>
  <si>
    <t>8</t>
  </si>
  <si>
    <t>2.6</t>
  </si>
  <si>
    <t>84696070del</t>
  </si>
  <si>
    <t>c.8806del</t>
  </si>
  <si>
    <t>p.Tyr2936Metfs*14</t>
  </si>
  <si>
    <t>2.7</t>
  </si>
  <si>
    <t xml:space="preserve">84696070del </t>
  </si>
  <si>
    <t>2.8</t>
  </si>
  <si>
    <t>4q21.23(84733315_85303803)x1 dn</t>
  </si>
  <si>
    <t>2.9</t>
  </si>
  <si>
    <t>84809912dup</t>
  </si>
  <si>
    <t>c.2322dupA</t>
  </si>
  <si>
    <t>p.Val775Serfs*7</t>
  </si>
  <si>
    <t>2.10</t>
  </si>
  <si>
    <t>c.3257_3258del</t>
  </si>
  <si>
    <t>p.Gly1086Aspfs*5</t>
  </si>
  <si>
    <t>maternal</t>
  </si>
  <si>
    <t>2.11</t>
  </si>
  <si>
    <t>2.12</t>
  </si>
  <si>
    <t>84810326G&gt;A</t>
  </si>
  <si>
    <t>c.1906C&gt;T</t>
  </si>
  <si>
    <t>p.Arg636*</t>
  </si>
  <si>
    <t>2.13</t>
  </si>
  <si>
    <t>2.14</t>
  </si>
  <si>
    <t>84678274G&gt;A</t>
  </si>
  <si>
    <t>c.10153C&gt;T</t>
  </si>
  <si>
    <t>p.Arg3385*</t>
  </si>
  <si>
    <t>2.15</t>
  </si>
  <si>
    <t>85634337G&gt;A</t>
  </si>
  <si>
    <t>84713184G&gt;A</t>
  </si>
  <si>
    <t>c.8017C&gt;T</t>
  </si>
  <si>
    <t>p.Arg2673*</t>
  </si>
  <si>
    <t>5 5/12</t>
  </si>
  <si>
    <t>2.16</t>
  </si>
  <si>
    <t>2.17</t>
  </si>
  <si>
    <t>85771124G&gt;A</t>
  </si>
  <si>
    <t>84849971G&gt;A</t>
  </si>
  <si>
    <t>c.235 C&gt;T</t>
  </si>
  <si>
    <t>p. Gln79*</t>
  </si>
  <si>
    <t>4 10/12</t>
  </si>
  <si>
    <t>2.18</t>
  </si>
  <si>
    <t>84757072G&gt;A</t>
  </si>
  <si>
    <t>c.5278C&gt;T</t>
  </si>
  <si>
    <t>p.Gln1760*</t>
  </si>
  <si>
    <t>2.21</t>
  </si>
  <si>
    <t>85715777G&gt;A</t>
  </si>
  <si>
    <t>c.3382C&gt;T</t>
  </si>
  <si>
    <t>p.Arg1128*</t>
  </si>
  <si>
    <t>2.22</t>
  </si>
  <si>
    <t>85634394T&gt;C</t>
  </si>
  <si>
    <t>c.7962-2A&gt;G</t>
  </si>
  <si>
    <t>Domains for blotting from UniProt (Q8IZQ1)</t>
  </si>
  <si>
    <t>number of probands</t>
  </si>
  <si>
    <t>Name</t>
  </si>
  <si>
    <t>Start</t>
  </si>
  <si>
    <t>End</t>
  </si>
  <si>
    <t>PH</t>
  </si>
  <si>
    <t>BEACH</t>
  </si>
  <si>
    <t>average age</t>
  </si>
  <si>
    <t>count</t>
  </si>
  <si>
    <t>WD</t>
  </si>
  <si>
    <t>SD age</t>
  </si>
  <si>
    <t>percentage</t>
  </si>
  <si>
    <t>probands with OFC measurement</t>
  </si>
  <si>
    <t>no data</t>
  </si>
  <si>
    <t>macrocephaly</t>
  </si>
  <si>
    <t>no ID</t>
  </si>
  <si>
    <t>FYVE</t>
  </si>
  <si>
    <t>mild ID</t>
  </si>
  <si>
    <t>moderate ID</t>
  </si>
  <si>
    <t xml:space="preserve">IQ testing performed </t>
  </si>
  <si>
    <t>Mild or moderate ID</t>
  </si>
  <si>
    <t xml:space="preserve">GFP/α-tubulin </t>
  </si>
  <si>
    <t>paired t test p value</t>
  </si>
  <si>
    <t>ctrl</t>
  </si>
  <si>
    <t>KD</t>
  </si>
  <si>
    <t>mean</t>
  </si>
  <si>
    <t>SD</t>
  </si>
  <si>
    <t>fold change</t>
  </si>
  <si>
    <t>p62/α-tubulin</t>
  </si>
  <si>
    <t>WDFY3 gene expression</t>
  </si>
  <si>
    <t>β-catenin/α-tubulin</t>
  </si>
  <si>
    <t xml:space="preserve">GSK3B gene expression </t>
  </si>
  <si>
    <t>ERK1+2/α-tubulin</t>
  </si>
  <si>
    <t>Mean</t>
  </si>
  <si>
    <t>day 1</t>
  </si>
  <si>
    <t>day 2</t>
  </si>
  <si>
    <t>day 3</t>
  </si>
  <si>
    <t>day 4</t>
  </si>
  <si>
    <t>fold change on day 4</t>
  </si>
  <si>
    <t>PCNA  gene expression</t>
  </si>
  <si>
    <t>Ki-67 positive cells [%]</t>
  </si>
  <si>
    <t>Neurite length</t>
  </si>
  <si>
    <t>control</t>
  </si>
  <si>
    <t>distance</t>
  </si>
  <si>
    <t>not differentiated</t>
  </si>
  <si>
    <t>differentiated</t>
  </si>
  <si>
    <t>WDFY3 gene expression in LiCl treated cells</t>
  </si>
  <si>
    <t>untreated</t>
  </si>
  <si>
    <t>treated</t>
  </si>
  <si>
    <t>AXIN2 gene expression in LiCl treated cells</t>
  </si>
  <si>
    <t>GSK3B gene expression in LiCl treated cells</t>
  </si>
  <si>
    <t>Wdfy3 gene expression in LiCl-treated cells</t>
  </si>
  <si>
    <t>ΔCt = Gene Ct -Housekeeping Ct</t>
  </si>
  <si>
    <t>ΔΔCt = Sample ΔCt - Average Control Group ΔCt</t>
  </si>
  <si>
    <t>Wdfy3</t>
  </si>
  <si>
    <t>Gapdh</t>
  </si>
  <si>
    <t>Final Overall Mean  (+/+)</t>
  </si>
  <si>
    <t>Genotype</t>
  </si>
  <si>
    <t>Treatment</t>
  </si>
  <si>
    <t xml:space="preserve">Ct  </t>
  </si>
  <si>
    <t>Average</t>
  </si>
  <si>
    <t>Difference</t>
  </si>
  <si>
    <t>ΔCt</t>
  </si>
  <si>
    <t>ΔΔCt</t>
  </si>
  <si>
    <r>
      <t>2^</t>
    </r>
    <r>
      <rPr>
        <b/>
        <vertAlign val="superscript"/>
        <sz val="11"/>
        <color theme="1"/>
        <rFont val="Arial"/>
        <family val="2"/>
      </rPr>
      <t>-(ΔΔCt)</t>
    </r>
  </si>
  <si>
    <t>mean fold change</t>
  </si>
  <si>
    <t>SD fold chage</t>
  </si>
  <si>
    <t>ratio paired t test p value</t>
  </si>
  <si>
    <t>LiCl group (5 mM)</t>
  </si>
  <si>
    <t>(++)</t>
  </si>
  <si>
    <t>5 mM</t>
  </si>
  <si>
    <t>0 mM</t>
  </si>
  <si>
    <t>Control group</t>
  </si>
  <si>
    <t xml:space="preserve"> </t>
  </si>
  <si>
    <t>Average Control Group ΔCt</t>
  </si>
  <si>
    <t>Final overall mean (+/-)</t>
  </si>
  <si>
    <t>(+-)</t>
  </si>
  <si>
    <t>LiCl (5 mM)</t>
  </si>
  <si>
    <t>Control</t>
  </si>
  <si>
    <t>+/+ (0 mM)</t>
  </si>
  <si>
    <t>+/+ (5 mM)</t>
  </si>
  <si>
    <t>+/- (0 mM)</t>
  </si>
  <si>
    <t>GSK-3β/α-tubulin</t>
  </si>
  <si>
    <t xml:space="preserve">AXIN2 gene expression </t>
  </si>
  <si>
    <t>CCND1 expression</t>
  </si>
  <si>
    <t>Dvl-3/α-tubulin</t>
  </si>
  <si>
    <t>β⁠-catenin/α-tubulin in LiCl treated cells</t>
  </si>
  <si>
    <t>GSK-3β/α-tubulin in LiCl treated cells</t>
  </si>
  <si>
    <t>phospho-GSK-3β/α-tubulin in LiCl treated cells</t>
  </si>
  <si>
    <t>phospho-GSK-3β (Ser9) to total GSK-3β protein expression</t>
  </si>
  <si>
    <t>treated (5 mM; 15 Min)</t>
  </si>
  <si>
    <t>+/- (5 mM)</t>
  </si>
  <si>
    <t>Wild Type</t>
  </si>
  <si>
    <t>Wild Type+LiCl</t>
  </si>
  <si>
    <t>Heterozygous</t>
  </si>
  <si>
    <t>Heterozygous+LiCl</t>
  </si>
  <si>
    <t>Dvl3/Gapdh</t>
  </si>
  <si>
    <t>GSKβ/Gapdh</t>
  </si>
  <si>
    <t>pGSKβ/Gapdh</t>
  </si>
  <si>
    <t>β-Catenin/Gapdh</t>
  </si>
  <si>
    <t>distance from 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</si>
</sst>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2A2A2A"/>
      <name val="Arial"/>
      <family val="2"/>
    </font>
    <font>
      <sz val="11"/>
      <color rgb="FF1F1F1F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222222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1" fillId="0" borderId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7" applyNumberFormat="0" applyAlignment="0" applyProtection="0"/>
    <xf numFmtId="0" fontId="20" fillId="6" borderId="8" applyNumberFormat="0" applyAlignment="0" applyProtection="0"/>
    <xf numFmtId="0" fontId="21" fillId="6" borderId="7" applyNumberFormat="0" applyAlignment="0" applyProtection="0"/>
    <xf numFmtId="0" fontId="22" fillId="0" borderId="9" applyNumberFormat="0" applyFill="0" applyAlignment="0" applyProtection="0"/>
    <xf numFmtId="0" fontId="23" fillId="7" borderId="10" applyNumberFormat="0" applyAlignment="0" applyProtection="0"/>
    <xf numFmtId="0" fontId="24" fillId="0" borderId="0" applyNumberFormat="0" applyFill="0" applyBorder="0" applyAlignment="0" applyProtection="0"/>
    <xf numFmtId="0" fontId="12" fillId="8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7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2" fillId="0" borderId="0" xfId="0" applyNumberFormat="1" applyFont="1"/>
    <xf numFmtId="164" fontId="3" fillId="0" borderId="0" xfId="0" applyNumberFormat="1" applyFont="1"/>
    <xf numFmtId="1" fontId="2" fillId="0" borderId="0" xfId="0" applyNumberFormat="1" applyFont="1" applyAlignment="1">
      <alignment horizontal="center" vertical="top"/>
    </xf>
    <xf numFmtId="49" fontId="9" fillId="0" borderId="0" xfId="0" applyNumberFormat="1" applyFont="1"/>
    <xf numFmtId="49" fontId="7" fillId="0" borderId="0" xfId="1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10" fillId="0" borderId="0" xfId="0" applyNumberFormat="1" applyFont="1"/>
    <xf numFmtId="49" fontId="5" fillId="0" borderId="0" xfId="0" applyNumberFormat="1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/>
    <xf numFmtId="2" fontId="2" fillId="0" borderId="0" xfId="0" applyNumberFormat="1" applyFont="1"/>
    <xf numFmtId="1" fontId="2" fillId="0" borderId="2" xfId="0" applyNumberFormat="1" applyFont="1" applyBorder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31" fillId="33" borderId="0" xfId="0" applyFont="1" applyFill="1" applyAlignment="1">
      <alignment vertical="center"/>
    </xf>
    <xf numFmtId="0" fontId="28" fillId="0" borderId="0" xfId="0" applyFont="1"/>
    <xf numFmtId="3" fontId="0" fillId="0" borderId="0" xfId="0" applyNumberFormat="1"/>
    <xf numFmtId="0" fontId="29" fillId="0" borderId="0" xfId="0" applyFont="1"/>
    <xf numFmtId="0" fontId="30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0" fillId="0" borderId="3" xfId="0" applyBorder="1"/>
    <xf numFmtId="0" fontId="2" fillId="0" borderId="0" xfId="0" applyFont="1" applyAlignment="1">
      <alignment horizontal="center" vertical="center" textRotation="90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9" builtinId="28" customBuiltin="1"/>
    <cellStyle name="Notiz" xfId="16" builtinId="10" customBuiltin="1"/>
    <cellStyle name="Schlecht" xfId="1" builtinId="27" customBuiltin="1"/>
    <cellStyle name="Standard" xfId="0" builtinId="0"/>
    <cellStyle name="Standard 2" xfId="2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E1" zoomScale="85" zoomScaleNormal="85" workbookViewId="0">
      <selection activeCell="U33" sqref="U33"/>
    </sheetView>
  </sheetViews>
  <sheetFormatPr baseColWidth="10" defaultColWidth="9.1328125" defaultRowHeight="13.5" x14ac:dyDescent="0.35"/>
  <cols>
    <col min="1" max="1" width="4.1328125" style="1" bestFit="1" customWidth="1"/>
    <col min="2" max="2" width="42" style="1" bestFit="1" customWidth="1"/>
    <col min="3" max="3" width="38.86328125" style="1" bestFit="1" customWidth="1"/>
    <col min="4" max="5" width="35.59765625" style="1" bestFit="1" customWidth="1"/>
    <col min="6" max="6" width="19.265625" style="1" bestFit="1" customWidth="1"/>
    <col min="7" max="7" width="6.73046875" style="1" bestFit="1" customWidth="1"/>
    <col min="8" max="8" width="33.265625" style="1" bestFit="1" customWidth="1"/>
    <col min="9" max="9" width="14.1328125" style="1" bestFit="1" customWidth="1"/>
    <col min="10" max="10" width="11.59765625" style="1" bestFit="1" customWidth="1"/>
    <col min="11" max="11" width="16.73046875" style="1" bestFit="1" customWidth="1"/>
    <col min="12" max="12" width="18" style="1" bestFit="1" customWidth="1"/>
    <col min="13" max="13" width="18.265625" style="1" bestFit="1" customWidth="1"/>
    <col min="14" max="14" width="19.86328125" style="1" bestFit="1" customWidth="1"/>
    <col min="15" max="15" width="13.59765625" style="1" bestFit="1" customWidth="1"/>
    <col min="16" max="16" width="11.59765625" style="1" bestFit="1" customWidth="1"/>
    <col min="17" max="17" width="6.86328125" style="1" bestFit="1" customWidth="1"/>
    <col min="18" max="18" width="5.86328125" style="1" bestFit="1" customWidth="1"/>
    <col min="19" max="19" width="11.59765625" style="1" bestFit="1" customWidth="1"/>
    <col min="20" max="20" width="9.265625" style="1" bestFit="1" customWidth="1"/>
    <col min="21" max="21" width="9.3984375" style="1" bestFit="1" customWidth="1"/>
    <col min="22" max="16384" width="9.1328125" style="1"/>
  </cols>
  <sheetData>
    <row r="1" spans="1:2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35">
      <c r="A2" s="40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28">
        <v>4</v>
      </c>
      <c r="J2" s="3" t="s">
        <v>27</v>
      </c>
      <c r="K2" s="12">
        <v>97</v>
      </c>
      <c r="L2" s="12">
        <v>3</v>
      </c>
      <c r="M2" s="12">
        <v>25</v>
      </c>
      <c r="N2" s="3" t="s">
        <v>28</v>
      </c>
      <c r="O2" s="3" t="s">
        <v>28</v>
      </c>
      <c r="P2" s="3" t="s">
        <v>28</v>
      </c>
      <c r="Q2" s="3" t="s">
        <v>28</v>
      </c>
      <c r="R2" s="3" t="s">
        <v>28</v>
      </c>
      <c r="S2" s="3" t="s">
        <v>29</v>
      </c>
      <c r="T2" s="3" t="s">
        <v>28</v>
      </c>
      <c r="U2" s="3" t="s">
        <v>28</v>
      </c>
    </row>
    <row r="3" spans="1:21" x14ac:dyDescent="0.35">
      <c r="A3" s="40"/>
      <c r="B3" s="3" t="s">
        <v>30</v>
      </c>
      <c r="C3" s="3" t="s">
        <v>31</v>
      </c>
      <c r="D3" s="3"/>
      <c r="E3" s="3" t="s">
        <v>32</v>
      </c>
      <c r="F3" s="3" t="s">
        <v>33</v>
      </c>
      <c r="G3" s="3" t="s">
        <v>25</v>
      </c>
      <c r="H3" s="3" t="s">
        <v>26</v>
      </c>
      <c r="I3" s="28">
        <v>5</v>
      </c>
      <c r="J3" s="3" t="s">
        <v>27</v>
      </c>
      <c r="K3" s="12">
        <v>97</v>
      </c>
      <c r="L3" s="12">
        <v>89</v>
      </c>
      <c r="M3" s="12">
        <v>74</v>
      </c>
      <c r="N3" s="3" t="s">
        <v>34</v>
      </c>
      <c r="O3" s="3" t="s">
        <v>29</v>
      </c>
      <c r="P3" s="3" t="s">
        <v>28</v>
      </c>
      <c r="Q3" s="3" t="s">
        <v>28</v>
      </c>
      <c r="R3" s="3" t="s">
        <v>28</v>
      </c>
      <c r="S3" s="3" t="s">
        <v>29</v>
      </c>
      <c r="T3" s="3" t="s">
        <v>28</v>
      </c>
      <c r="U3" s="3" t="s">
        <v>28</v>
      </c>
    </row>
    <row r="4" spans="1:21" x14ac:dyDescent="0.35">
      <c r="A4" s="40"/>
      <c r="B4" s="3" t="s">
        <v>35</v>
      </c>
      <c r="C4" s="3" t="s">
        <v>36</v>
      </c>
      <c r="D4" s="3"/>
      <c r="E4" s="3" t="s">
        <v>37</v>
      </c>
      <c r="F4" s="3" t="s">
        <v>38</v>
      </c>
      <c r="G4" s="3" t="s">
        <v>25</v>
      </c>
      <c r="H4" s="3" t="s">
        <v>26</v>
      </c>
      <c r="I4" s="28">
        <v>4</v>
      </c>
      <c r="J4" s="3" t="s">
        <v>27</v>
      </c>
      <c r="K4" s="12">
        <v>90</v>
      </c>
      <c r="L4" s="12">
        <v>3</v>
      </c>
      <c r="M4" s="12">
        <v>10</v>
      </c>
      <c r="N4" s="3" t="s">
        <v>28</v>
      </c>
      <c r="O4" s="3" t="s">
        <v>29</v>
      </c>
      <c r="P4" s="3" t="s">
        <v>29</v>
      </c>
      <c r="Q4" s="3" t="s">
        <v>28</v>
      </c>
      <c r="R4" s="3" t="s">
        <v>28</v>
      </c>
      <c r="S4" s="3" t="s">
        <v>29</v>
      </c>
      <c r="T4" s="3" t="s">
        <v>28</v>
      </c>
      <c r="U4" s="3" t="s">
        <v>28</v>
      </c>
    </row>
    <row r="5" spans="1:21" x14ac:dyDescent="0.35">
      <c r="A5" s="40"/>
      <c r="B5" s="3" t="s">
        <v>39</v>
      </c>
      <c r="C5" s="3" t="s">
        <v>40</v>
      </c>
      <c r="D5" s="3"/>
      <c r="E5" s="3" t="s">
        <v>41</v>
      </c>
      <c r="F5" s="3" t="s">
        <v>42</v>
      </c>
      <c r="G5" s="3" t="s">
        <v>25</v>
      </c>
      <c r="H5" s="3" t="s">
        <v>26</v>
      </c>
      <c r="I5" s="28" t="s">
        <v>43</v>
      </c>
      <c r="J5" s="3" t="s">
        <v>27</v>
      </c>
      <c r="K5" s="12">
        <v>97</v>
      </c>
      <c r="L5" s="12">
        <v>62</v>
      </c>
      <c r="M5" s="12">
        <v>97</v>
      </c>
      <c r="N5" s="3" t="s">
        <v>34</v>
      </c>
      <c r="O5" s="3" t="s">
        <v>29</v>
      </c>
      <c r="P5" s="3" t="s">
        <v>29</v>
      </c>
      <c r="Q5" s="3" t="s">
        <v>28</v>
      </c>
      <c r="R5" s="3" t="s">
        <v>28</v>
      </c>
      <c r="S5" s="3" t="s">
        <v>28</v>
      </c>
      <c r="T5" s="3" t="s">
        <v>28</v>
      </c>
      <c r="U5" s="3" t="s">
        <v>28</v>
      </c>
    </row>
    <row r="6" spans="1:21" x14ac:dyDescent="0.35">
      <c r="A6" s="40"/>
      <c r="B6" s="3" t="s">
        <v>44</v>
      </c>
      <c r="C6" s="3" t="s">
        <v>45</v>
      </c>
      <c r="D6" s="3"/>
      <c r="E6" s="3" t="s">
        <v>46</v>
      </c>
      <c r="F6" s="3" t="s">
        <v>47</v>
      </c>
      <c r="G6" s="3" t="s">
        <v>25</v>
      </c>
      <c r="H6" s="3" t="s">
        <v>26</v>
      </c>
      <c r="I6" s="28">
        <v>7</v>
      </c>
      <c r="J6" s="3" t="s">
        <v>48</v>
      </c>
      <c r="K6" s="12" t="s">
        <v>34</v>
      </c>
      <c r="L6" s="12">
        <v>93</v>
      </c>
      <c r="M6" s="12">
        <v>20</v>
      </c>
      <c r="N6" s="3" t="s">
        <v>49</v>
      </c>
      <c r="O6" s="3" t="s">
        <v>29</v>
      </c>
      <c r="P6" s="3" t="s">
        <v>29</v>
      </c>
      <c r="Q6" s="3" t="s">
        <v>28</v>
      </c>
      <c r="R6" s="3" t="s">
        <v>28</v>
      </c>
      <c r="S6" s="3" t="s">
        <v>28</v>
      </c>
      <c r="T6" s="3" t="s">
        <v>28</v>
      </c>
      <c r="U6" s="3" t="s">
        <v>28</v>
      </c>
    </row>
    <row r="7" spans="1:21" x14ac:dyDescent="0.35">
      <c r="A7" s="40"/>
      <c r="B7" s="3" t="s">
        <v>50</v>
      </c>
      <c r="C7" s="3" t="s">
        <v>51</v>
      </c>
      <c r="D7" s="3"/>
      <c r="E7" s="3" t="s">
        <v>52</v>
      </c>
      <c r="F7" s="3" t="s">
        <v>53</v>
      </c>
      <c r="G7" s="3" t="s">
        <v>25</v>
      </c>
      <c r="H7" s="3" t="s">
        <v>26</v>
      </c>
      <c r="I7" s="28">
        <v>17</v>
      </c>
      <c r="J7" s="3" t="s">
        <v>27</v>
      </c>
      <c r="K7" s="12">
        <v>94</v>
      </c>
      <c r="L7" s="12">
        <v>82</v>
      </c>
      <c r="M7" s="12">
        <v>97</v>
      </c>
      <c r="N7" s="3" t="s">
        <v>54</v>
      </c>
      <c r="O7" s="3" t="s">
        <v>29</v>
      </c>
      <c r="P7" s="3" t="s">
        <v>29</v>
      </c>
      <c r="Q7" s="3" t="s">
        <v>28</v>
      </c>
      <c r="R7" s="3" t="s">
        <v>28</v>
      </c>
      <c r="S7" s="3" t="s">
        <v>29</v>
      </c>
      <c r="T7" s="3" t="s">
        <v>28</v>
      </c>
      <c r="U7" s="3" t="s">
        <v>55</v>
      </c>
    </row>
    <row r="8" spans="1:21" x14ac:dyDescent="0.35">
      <c r="A8" s="40"/>
      <c r="B8" s="3" t="s">
        <v>56</v>
      </c>
      <c r="C8" s="3" t="s">
        <v>57</v>
      </c>
      <c r="D8" s="3"/>
      <c r="E8" s="3" t="s">
        <v>58</v>
      </c>
      <c r="F8" s="3" t="s">
        <v>59</v>
      </c>
      <c r="G8" s="3" t="s">
        <v>25</v>
      </c>
      <c r="H8" s="3" t="s">
        <v>26</v>
      </c>
      <c r="I8" s="28">
        <v>12</v>
      </c>
      <c r="J8" s="3" t="s">
        <v>27</v>
      </c>
      <c r="K8" s="12">
        <v>97</v>
      </c>
      <c r="L8" s="12">
        <v>59</v>
      </c>
      <c r="M8" s="12">
        <v>82</v>
      </c>
      <c r="N8" s="3" t="s">
        <v>28</v>
      </c>
      <c r="O8" s="3" t="s">
        <v>29</v>
      </c>
      <c r="P8" s="3" t="s">
        <v>29</v>
      </c>
      <c r="Q8" s="3" t="s">
        <v>29</v>
      </c>
      <c r="R8" s="3" t="s">
        <v>28</v>
      </c>
      <c r="S8" s="3" t="s">
        <v>28</v>
      </c>
      <c r="T8" s="3" t="s">
        <v>28</v>
      </c>
      <c r="U8" s="3" t="s">
        <v>28</v>
      </c>
    </row>
    <row r="9" spans="1:21" x14ac:dyDescent="0.35">
      <c r="A9" s="40"/>
      <c r="B9" s="3" t="s">
        <v>60</v>
      </c>
      <c r="C9" s="3" t="s">
        <v>61</v>
      </c>
      <c r="D9" s="3"/>
      <c r="E9" s="13" t="s">
        <v>62</v>
      </c>
      <c r="F9" s="3" t="s">
        <v>63</v>
      </c>
      <c r="G9" s="3" t="s">
        <v>25</v>
      </c>
      <c r="H9" s="3" t="s">
        <v>26</v>
      </c>
      <c r="I9" s="28" t="s">
        <v>64</v>
      </c>
      <c r="J9" s="3" t="s">
        <v>48</v>
      </c>
      <c r="K9" s="12">
        <v>6</v>
      </c>
      <c r="L9" s="12">
        <v>3</v>
      </c>
      <c r="M9" s="12">
        <v>4</v>
      </c>
      <c r="N9" s="3" t="s">
        <v>49</v>
      </c>
      <c r="O9" s="3" t="s">
        <v>29</v>
      </c>
      <c r="P9" s="3" t="s">
        <v>29</v>
      </c>
      <c r="Q9" s="3" t="s">
        <v>28</v>
      </c>
      <c r="R9" s="3" t="s">
        <v>28</v>
      </c>
      <c r="S9" s="3" t="s">
        <v>28</v>
      </c>
      <c r="T9" s="3" t="s">
        <v>28</v>
      </c>
      <c r="U9" s="3" t="s">
        <v>28</v>
      </c>
    </row>
    <row r="10" spans="1:21" x14ac:dyDescent="0.35">
      <c r="A10" s="40"/>
      <c r="B10" s="3" t="s">
        <v>65</v>
      </c>
      <c r="C10" s="3" t="s">
        <v>66</v>
      </c>
      <c r="D10" s="3"/>
      <c r="E10" s="3" t="s">
        <v>67</v>
      </c>
      <c r="F10" s="3" t="s">
        <v>63</v>
      </c>
      <c r="G10" s="3" t="s">
        <v>25</v>
      </c>
      <c r="H10" s="14" t="s">
        <v>34</v>
      </c>
      <c r="I10" s="28" t="s">
        <v>68</v>
      </c>
      <c r="J10" s="3" t="s">
        <v>27</v>
      </c>
      <c r="K10" s="12">
        <v>95</v>
      </c>
      <c r="L10" s="12">
        <v>76</v>
      </c>
      <c r="M10" s="12">
        <v>67</v>
      </c>
      <c r="N10" s="3" t="s">
        <v>54</v>
      </c>
      <c r="O10" s="3" t="s">
        <v>29</v>
      </c>
      <c r="P10" s="3" t="s">
        <v>29</v>
      </c>
      <c r="Q10" s="3" t="s">
        <v>29</v>
      </c>
      <c r="R10" s="3" t="s">
        <v>28</v>
      </c>
      <c r="S10" s="3" t="s">
        <v>28</v>
      </c>
      <c r="T10" s="3" t="s">
        <v>28</v>
      </c>
      <c r="U10" s="3" t="s">
        <v>28</v>
      </c>
    </row>
    <row r="11" spans="1:21" x14ac:dyDescent="0.35">
      <c r="A11" s="40"/>
      <c r="B11" s="3" t="s">
        <v>69</v>
      </c>
      <c r="D11" s="1" t="s">
        <v>70</v>
      </c>
      <c r="E11" s="1" t="s">
        <v>71</v>
      </c>
      <c r="F11" s="1" t="s">
        <v>72</v>
      </c>
      <c r="G11" s="3" t="s">
        <v>25</v>
      </c>
      <c r="H11" s="3" t="s">
        <v>26</v>
      </c>
      <c r="I11" s="29">
        <v>17</v>
      </c>
      <c r="J11" s="3" t="s">
        <v>27</v>
      </c>
      <c r="K11" s="12" t="s">
        <v>34</v>
      </c>
      <c r="L11" s="12" t="s">
        <v>34</v>
      </c>
      <c r="M11" s="12" t="s">
        <v>34</v>
      </c>
      <c r="N11" s="3" t="s">
        <v>34</v>
      </c>
      <c r="O11" s="3" t="s">
        <v>28</v>
      </c>
      <c r="P11" s="3" t="s">
        <v>29</v>
      </c>
      <c r="Q11" s="3" t="s">
        <v>29</v>
      </c>
      <c r="R11" s="3" t="s">
        <v>28</v>
      </c>
      <c r="S11" s="3" t="s">
        <v>34</v>
      </c>
      <c r="T11" s="3" t="s">
        <v>34</v>
      </c>
      <c r="U11" s="3" t="s">
        <v>28</v>
      </c>
    </row>
    <row r="12" spans="1:21" x14ac:dyDescent="0.35">
      <c r="A12" s="40"/>
      <c r="B12" s="3" t="s">
        <v>73</v>
      </c>
      <c r="D12" s="1" t="s">
        <v>74</v>
      </c>
      <c r="E12" s="1" t="s">
        <v>75</v>
      </c>
      <c r="F12" s="1" t="s">
        <v>76</v>
      </c>
      <c r="G12" s="3" t="s">
        <v>25</v>
      </c>
      <c r="H12" s="3" t="s">
        <v>26</v>
      </c>
      <c r="I12" s="28">
        <v>17</v>
      </c>
      <c r="J12" s="3" t="s">
        <v>27</v>
      </c>
      <c r="K12" s="12" t="s">
        <v>34</v>
      </c>
      <c r="L12" s="12" t="s">
        <v>34</v>
      </c>
      <c r="M12" s="12" t="s">
        <v>34</v>
      </c>
      <c r="N12" s="3" t="s">
        <v>34</v>
      </c>
      <c r="O12" s="3" t="s">
        <v>29</v>
      </c>
      <c r="P12" s="3" t="s">
        <v>29</v>
      </c>
      <c r="Q12" s="3" t="s">
        <v>28</v>
      </c>
      <c r="R12" s="3" t="s">
        <v>28</v>
      </c>
      <c r="S12" s="3" t="s">
        <v>34</v>
      </c>
      <c r="T12" s="3" t="s">
        <v>34</v>
      </c>
      <c r="U12" s="3" t="s">
        <v>28</v>
      </c>
    </row>
    <row r="13" spans="1:21" x14ac:dyDescent="0.35">
      <c r="A13" s="40"/>
      <c r="B13" s="3" t="s">
        <v>77</v>
      </c>
      <c r="D13" s="1" t="s">
        <v>78</v>
      </c>
      <c r="E13" s="1" t="s">
        <v>79</v>
      </c>
      <c r="G13" s="3" t="s">
        <v>25</v>
      </c>
      <c r="H13" s="3" t="s">
        <v>26</v>
      </c>
      <c r="I13" s="28" t="s">
        <v>80</v>
      </c>
      <c r="J13" s="3" t="s">
        <v>27</v>
      </c>
      <c r="K13" s="12" t="s">
        <v>34</v>
      </c>
      <c r="L13" s="12" t="s">
        <v>34</v>
      </c>
      <c r="M13" s="12" t="s">
        <v>34</v>
      </c>
      <c r="N13" s="3" t="s">
        <v>34</v>
      </c>
      <c r="O13" s="3" t="s">
        <v>29</v>
      </c>
      <c r="P13" s="3" t="s">
        <v>29</v>
      </c>
      <c r="Q13" s="3" t="s">
        <v>28</v>
      </c>
      <c r="R13" s="3" t="s">
        <v>28</v>
      </c>
      <c r="S13" s="3" t="s">
        <v>29</v>
      </c>
      <c r="T13" s="3" t="s">
        <v>28</v>
      </c>
      <c r="U13" s="3" t="s">
        <v>28</v>
      </c>
    </row>
    <row r="14" spans="1:21" x14ac:dyDescent="0.35">
      <c r="A14" s="40" t="s">
        <v>81</v>
      </c>
      <c r="B14" s="3" t="s">
        <v>82</v>
      </c>
      <c r="D14" s="1" t="s">
        <v>83</v>
      </c>
      <c r="E14" s="3" t="s">
        <v>84</v>
      </c>
      <c r="F14" s="3" t="s">
        <v>85</v>
      </c>
      <c r="G14" s="3" t="s">
        <v>25</v>
      </c>
      <c r="H14" s="3" t="s">
        <v>26</v>
      </c>
      <c r="I14" s="28" t="s">
        <v>86</v>
      </c>
      <c r="J14" s="3" t="s">
        <v>48</v>
      </c>
      <c r="K14" s="12">
        <v>11</v>
      </c>
      <c r="L14" s="12">
        <v>3</v>
      </c>
      <c r="M14" s="12">
        <v>3</v>
      </c>
      <c r="N14" s="3" t="s">
        <v>49</v>
      </c>
      <c r="O14" s="3" t="s">
        <v>29</v>
      </c>
      <c r="P14" s="3" t="s">
        <v>29</v>
      </c>
      <c r="Q14" s="3" t="s">
        <v>28</v>
      </c>
      <c r="R14" s="3" t="s">
        <v>28</v>
      </c>
      <c r="S14" s="3" t="s">
        <v>29</v>
      </c>
      <c r="T14" s="3" t="s">
        <v>29</v>
      </c>
      <c r="U14" s="3" t="s">
        <v>28</v>
      </c>
    </row>
    <row r="15" spans="1:21" x14ac:dyDescent="0.35">
      <c r="A15" s="40"/>
      <c r="B15" s="3" t="s">
        <v>87</v>
      </c>
      <c r="D15" s="1" t="s">
        <v>88</v>
      </c>
      <c r="E15" s="3" t="s">
        <v>89</v>
      </c>
      <c r="F15" s="1" t="s">
        <v>63</v>
      </c>
      <c r="G15" s="3" t="s">
        <v>25</v>
      </c>
      <c r="H15" s="3" t="s">
        <v>26</v>
      </c>
      <c r="I15" s="28" t="s">
        <v>90</v>
      </c>
      <c r="J15" s="3" t="s">
        <v>27</v>
      </c>
      <c r="K15" s="12">
        <v>98</v>
      </c>
      <c r="L15" s="12">
        <v>10</v>
      </c>
      <c r="M15" s="12">
        <v>50</v>
      </c>
      <c r="N15" s="3" t="s">
        <v>54</v>
      </c>
      <c r="O15" s="3" t="s">
        <v>29</v>
      </c>
      <c r="P15" s="3" t="s">
        <v>29</v>
      </c>
      <c r="Q15" s="3" t="s">
        <v>29</v>
      </c>
      <c r="R15" s="3" t="s">
        <v>28</v>
      </c>
      <c r="S15" s="3" t="s">
        <v>29</v>
      </c>
      <c r="T15" s="3" t="s">
        <v>29</v>
      </c>
      <c r="U15" s="3" t="s">
        <v>28</v>
      </c>
    </row>
    <row r="16" spans="1:21" x14ac:dyDescent="0.35">
      <c r="A16" s="40"/>
      <c r="B16" s="3" t="s">
        <v>91</v>
      </c>
      <c r="D16" s="1" t="s">
        <v>88</v>
      </c>
      <c r="E16" s="3" t="s">
        <v>89</v>
      </c>
      <c r="F16" s="1" t="s">
        <v>63</v>
      </c>
      <c r="G16" s="3" t="s">
        <v>25</v>
      </c>
      <c r="H16" s="3" t="s">
        <v>26</v>
      </c>
      <c r="I16" s="28" t="s">
        <v>92</v>
      </c>
      <c r="J16" s="3" t="s">
        <v>27</v>
      </c>
      <c r="K16" s="12">
        <v>89</v>
      </c>
      <c r="L16" s="12">
        <v>25</v>
      </c>
      <c r="M16" s="12">
        <v>50</v>
      </c>
      <c r="N16" s="3" t="s">
        <v>54</v>
      </c>
      <c r="O16" s="3" t="s">
        <v>29</v>
      </c>
      <c r="P16" s="3" t="s">
        <v>28</v>
      </c>
      <c r="Q16" s="3" t="s">
        <v>29</v>
      </c>
      <c r="R16" s="3" t="s">
        <v>28</v>
      </c>
      <c r="S16" s="3" t="s">
        <v>29</v>
      </c>
      <c r="T16" s="3" t="s">
        <v>28</v>
      </c>
      <c r="U16" s="3" t="s">
        <v>28</v>
      </c>
    </row>
    <row r="17" spans="1:21" ht="13.9" x14ac:dyDescent="0.35">
      <c r="A17" s="40"/>
      <c r="B17" s="3" t="s">
        <v>93</v>
      </c>
      <c r="D17" s="1" t="s">
        <v>94</v>
      </c>
      <c r="E17" s="3" t="s">
        <v>95</v>
      </c>
      <c r="F17" s="15" t="s">
        <v>96</v>
      </c>
      <c r="G17" s="3" t="s">
        <v>25</v>
      </c>
      <c r="H17" s="3" t="s">
        <v>26</v>
      </c>
      <c r="I17" s="28">
        <v>13</v>
      </c>
      <c r="J17" s="3" t="s">
        <v>27</v>
      </c>
      <c r="K17" s="12">
        <v>98</v>
      </c>
      <c r="L17" s="12">
        <v>92</v>
      </c>
      <c r="M17" s="12">
        <v>83</v>
      </c>
      <c r="N17" s="3" t="s">
        <v>49</v>
      </c>
      <c r="O17" s="3" t="s">
        <v>29</v>
      </c>
      <c r="P17" s="3" t="s">
        <v>29</v>
      </c>
      <c r="Q17" s="3" t="s">
        <v>28</v>
      </c>
      <c r="R17" s="3" t="s">
        <v>28</v>
      </c>
      <c r="S17" s="3" t="s">
        <v>29</v>
      </c>
      <c r="T17" s="3" t="s">
        <v>28</v>
      </c>
      <c r="U17" s="3" t="s">
        <v>28</v>
      </c>
    </row>
    <row r="18" spans="1:21" x14ac:dyDescent="0.35">
      <c r="A18" s="40"/>
      <c r="B18" s="3" t="s">
        <v>97</v>
      </c>
      <c r="D18" s="1" t="s">
        <v>98</v>
      </c>
      <c r="E18" s="3" t="s">
        <v>99</v>
      </c>
      <c r="F18" s="3" t="s">
        <v>100</v>
      </c>
      <c r="G18" s="3" t="s">
        <v>25</v>
      </c>
      <c r="H18" s="3" t="s">
        <v>26</v>
      </c>
      <c r="I18" s="28" t="s">
        <v>101</v>
      </c>
      <c r="J18" s="3" t="s">
        <v>27</v>
      </c>
      <c r="K18" s="12" t="s">
        <v>34</v>
      </c>
      <c r="L18" s="12" t="s">
        <v>34</v>
      </c>
      <c r="M18" s="12" t="s">
        <v>34</v>
      </c>
      <c r="N18" s="3" t="s">
        <v>54</v>
      </c>
      <c r="O18" s="3" t="s">
        <v>29</v>
      </c>
      <c r="P18" s="3" t="s">
        <v>29</v>
      </c>
      <c r="Q18" s="3" t="s">
        <v>29</v>
      </c>
      <c r="R18" s="3" t="s">
        <v>29</v>
      </c>
      <c r="S18" s="3" t="s">
        <v>29</v>
      </c>
      <c r="T18" s="3" t="s">
        <v>28</v>
      </c>
      <c r="U18" s="3" t="s">
        <v>28</v>
      </c>
    </row>
    <row r="19" spans="1:21" x14ac:dyDescent="0.35">
      <c r="A19" s="40"/>
      <c r="B19" s="3" t="s">
        <v>102</v>
      </c>
      <c r="D19" s="1" t="s">
        <v>103</v>
      </c>
      <c r="E19" s="2" t="s">
        <v>104</v>
      </c>
      <c r="F19" s="2" t="s">
        <v>105</v>
      </c>
      <c r="G19" s="3" t="s">
        <v>25</v>
      </c>
      <c r="H19" s="3" t="s">
        <v>26</v>
      </c>
      <c r="I19" s="29">
        <v>3.5</v>
      </c>
      <c r="J19" s="3" t="s">
        <v>27</v>
      </c>
      <c r="K19" s="12">
        <v>95</v>
      </c>
      <c r="L19" s="12">
        <v>1</v>
      </c>
      <c r="M19" s="12">
        <v>22</v>
      </c>
      <c r="N19" s="3" t="s">
        <v>54</v>
      </c>
      <c r="O19" s="3" t="s">
        <v>29</v>
      </c>
      <c r="P19" s="3" t="s">
        <v>29</v>
      </c>
      <c r="Q19" s="3" t="s">
        <v>28</v>
      </c>
      <c r="R19" s="3" t="s">
        <v>28</v>
      </c>
      <c r="S19" s="3" t="s">
        <v>29</v>
      </c>
      <c r="T19" s="3" t="s">
        <v>28</v>
      </c>
      <c r="U19" s="3" t="s">
        <v>55</v>
      </c>
    </row>
    <row r="20" spans="1:21" x14ac:dyDescent="0.35">
      <c r="A20" s="40"/>
      <c r="B20" s="3" t="s">
        <v>106</v>
      </c>
      <c r="D20" s="1" t="s">
        <v>107</v>
      </c>
      <c r="E20" s="2" t="s">
        <v>104</v>
      </c>
      <c r="F20" s="2" t="s">
        <v>105</v>
      </c>
      <c r="G20" s="3" t="s">
        <v>25</v>
      </c>
      <c r="H20" s="3" t="s">
        <v>26</v>
      </c>
      <c r="I20" s="28">
        <v>34</v>
      </c>
      <c r="J20" s="3" t="s">
        <v>27</v>
      </c>
      <c r="K20" s="12">
        <v>99</v>
      </c>
      <c r="L20" s="12">
        <v>1</v>
      </c>
      <c r="M20" s="12" t="s">
        <v>34</v>
      </c>
      <c r="N20" s="3" t="s">
        <v>28</v>
      </c>
      <c r="O20" s="3" t="s">
        <v>28</v>
      </c>
      <c r="P20" s="3" t="s">
        <v>28</v>
      </c>
      <c r="Q20" s="3" t="s">
        <v>28</v>
      </c>
      <c r="R20" s="3" t="s">
        <v>28</v>
      </c>
      <c r="S20" s="3" t="s">
        <v>28</v>
      </c>
      <c r="T20" s="3" t="s">
        <v>28</v>
      </c>
      <c r="U20" s="3" t="s">
        <v>34</v>
      </c>
    </row>
    <row r="21" spans="1:21" x14ac:dyDescent="0.35">
      <c r="A21" s="40"/>
      <c r="B21" s="3" t="s">
        <v>108</v>
      </c>
      <c r="D21" s="1" t="s">
        <v>109</v>
      </c>
      <c r="E21" s="16" t="s">
        <v>109</v>
      </c>
      <c r="F21" s="2"/>
      <c r="G21" s="3" t="s">
        <v>25</v>
      </c>
      <c r="H21" s="3" t="s">
        <v>26</v>
      </c>
      <c r="I21" s="28">
        <v>4</v>
      </c>
      <c r="J21" s="3" t="s">
        <v>27</v>
      </c>
      <c r="K21" s="12">
        <v>99</v>
      </c>
      <c r="L21" s="12">
        <v>50</v>
      </c>
      <c r="M21" s="12">
        <v>90</v>
      </c>
      <c r="N21" s="3" t="s">
        <v>49</v>
      </c>
      <c r="O21" s="3" t="s">
        <v>29</v>
      </c>
      <c r="P21" s="3" t="s">
        <v>29</v>
      </c>
      <c r="Q21" s="3" t="s">
        <v>28</v>
      </c>
      <c r="R21" s="3" t="s">
        <v>28</v>
      </c>
      <c r="S21" s="3" t="s">
        <v>28</v>
      </c>
      <c r="T21" s="3" t="s">
        <v>28</v>
      </c>
      <c r="U21" s="3" t="s">
        <v>28</v>
      </c>
    </row>
    <row r="22" spans="1:21" x14ac:dyDescent="0.35">
      <c r="A22" s="40"/>
      <c r="B22" s="3" t="s">
        <v>110</v>
      </c>
      <c r="D22" s="1" t="s">
        <v>111</v>
      </c>
      <c r="E22" s="16" t="s">
        <v>112</v>
      </c>
      <c r="F22" s="17" t="s">
        <v>113</v>
      </c>
      <c r="G22" s="3" t="s">
        <v>25</v>
      </c>
      <c r="H22" s="3" t="s">
        <v>26</v>
      </c>
      <c r="I22" s="28">
        <v>19</v>
      </c>
      <c r="J22" s="3" t="s">
        <v>27</v>
      </c>
      <c r="K22" s="12">
        <v>97</v>
      </c>
      <c r="L22" s="12">
        <v>3</v>
      </c>
      <c r="M22" s="12">
        <v>13</v>
      </c>
      <c r="N22" s="3" t="s">
        <v>49</v>
      </c>
      <c r="O22" s="3" t="s">
        <v>29</v>
      </c>
      <c r="P22" s="3" t="s">
        <v>28</v>
      </c>
      <c r="Q22" s="3" t="s">
        <v>29</v>
      </c>
      <c r="R22" s="3" t="s">
        <v>28</v>
      </c>
      <c r="S22" s="3" t="s">
        <v>28</v>
      </c>
      <c r="T22" s="3" t="s">
        <v>28</v>
      </c>
      <c r="U22" s="3" t="s">
        <v>28</v>
      </c>
    </row>
    <row r="23" spans="1:21" ht="14.25" x14ac:dyDescent="0.45">
      <c r="A23" s="40"/>
      <c r="B23" s="3" t="s">
        <v>114</v>
      </c>
      <c r="D23"/>
      <c r="E23" s="2" t="s">
        <v>115</v>
      </c>
      <c r="F23" s="2" t="s">
        <v>116</v>
      </c>
      <c r="G23" s="3" t="s">
        <v>25</v>
      </c>
      <c r="H23" s="3" t="s">
        <v>26</v>
      </c>
      <c r="I23" s="28">
        <v>8</v>
      </c>
      <c r="J23" s="3" t="s">
        <v>48</v>
      </c>
      <c r="K23" s="12">
        <v>97</v>
      </c>
      <c r="L23" s="12">
        <v>47</v>
      </c>
      <c r="M23" s="12">
        <v>30</v>
      </c>
      <c r="N23" s="3" t="s">
        <v>28</v>
      </c>
      <c r="O23" s="3" t="s">
        <v>29</v>
      </c>
      <c r="P23" s="3" t="s">
        <v>28</v>
      </c>
      <c r="Q23" s="3" t="s">
        <v>29</v>
      </c>
      <c r="R23" s="3" t="s">
        <v>28</v>
      </c>
      <c r="S23" s="3" t="s">
        <v>29</v>
      </c>
      <c r="T23" s="3" t="s">
        <v>28</v>
      </c>
      <c r="U23" s="3" t="s">
        <v>117</v>
      </c>
    </row>
    <row r="24" spans="1:21" x14ac:dyDescent="0.35">
      <c r="A24" s="40"/>
      <c r="B24" s="3" t="s">
        <v>118</v>
      </c>
      <c r="D24" s="3"/>
      <c r="E24" s="2" t="s">
        <v>115</v>
      </c>
      <c r="F24" s="2" t="s">
        <v>116</v>
      </c>
      <c r="G24" s="3" t="s">
        <v>25</v>
      </c>
      <c r="H24" s="3" t="s">
        <v>26</v>
      </c>
      <c r="I24" s="28" t="s">
        <v>34</v>
      </c>
      <c r="J24" s="3" t="s">
        <v>48</v>
      </c>
      <c r="K24" s="12" t="s">
        <v>34</v>
      </c>
      <c r="L24" s="12" t="s">
        <v>34</v>
      </c>
      <c r="M24" s="12" t="s">
        <v>34</v>
      </c>
      <c r="N24" s="3" t="s">
        <v>28</v>
      </c>
      <c r="O24" s="3" t="s">
        <v>28</v>
      </c>
      <c r="P24" s="3" t="s">
        <v>28</v>
      </c>
      <c r="Q24" s="3" t="s">
        <v>28</v>
      </c>
      <c r="R24" s="3" t="s">
        <v>28</v>
      </c>
      <c r="S24" s="3" t="s">
        <v>28</v>
      </c>
      <c r="T24" s="3" t="s">
        <v>28</v>
      </c>
      <c r="U24" s="3" t="s">
        <v>34</v>
      </c>
    </row>
    <row r="25" spans="1:21" x14ac:dyDescent="0.35">
      <c r="A25" s="40"/>
      <c r="B25" s="3" t="s">
        <v>119</v>
      </c>
      <c r="D25" s="1" t="s">
        <v>120</v>
      </c>
      <c r="E25" s="2" t="s">
        <v>121</v>
      </c>
      <c r="F25" s="2" t="s">
        <v>122</v>
      </c>
      <c r="G25" s="3" t="s">
        <v>25</v>
      </c>
      <c r="H25" s="3" t="s">
        <v>26</v>
      </c>
      <c r="I25" s="28">
        <v>8</v>
      </c>
      <c r="J25" s="3" t="s">
        <v>27</v>
      </c>
      <c r="K25" s="12">
        <v>81</v>
      </c>
      <c r="L25" s="12">
        <v>37</v>
      </c>
      <c r="M25" s="12">
        <v>33</v>
      </c>
      <c r="N25" s="3" t="s">
        <v>54</v>
      </c>
      <c r="O25" s="3" t="s">
        <v>29</v>
      </c>
      <c r="P25" s="3" t="s">
        <v>28</v>
      </c>
      <c r="Q25" s="3" t="s">
        <v>28</v>
      </c>
      <c r="R25" s="3" t="s">
        <v>28</v>
      </c>
      <c r="S25" s="3" t="s">
        <v>28</v>
      </c>
      <c r="T25" s="3" t="s">
        <v>28</v>
      </c>
      <c r="U25" s="3" t="s">
        <v>117</v>
      </c>
    </row>
    <row r="26" spans="1:21" x14ac:dyDescent="0.35">
      <c r="A26" s="40"/>
      <c r="B26" s="3" t="s">
        <v>123</v>
      </c>
      <c r="D26" s="1" t="s">
        <v>120</v>
      </c>
      <c r="E26" s="2" t="s">
        <v>121</v>
      </c>
      <c r="F26" s="2" t="s">
        <v>122</v>
      </c>
      <c r="G26" s="3" t="s">
        <v>25</v>
      </c>
      <c r="H26" s="3" t="s">
        <v>26</v>
      </c>
      <c r="I26" s="28" t="s">
        <v>34</v>
      </c>
      <c r="J26" s="3" t="s">
        <v>48</v>
      </c>
      <c r="K26" s="12">
        <v>67</v>
      </c>
      <c r="L26" s="12" t="s">
        <v>34</v>
      </c>
      <c r="M26" s="12" t="s">
        <v>34</v>
      </c>
      <c r="N26" s="3" t="s">
        <v>28</v>
      </c>
      <c r="O26" s="3" t="s">
        <v>28</v>
      </c>
      <c r="P26" s="3" t="s">
        <v>28</v>
      </c>
      <c r="Q26" s="3" t="s">
        <v>28</v>
      </c>
      <c r="R26" s="3" t="s">
        <v>28</v>
      </c>
      <c r="S26" s="3" t="s">
        <v>28</v>
      </c>
      <c r="T26" s="3" t="s">
        <v>28</v>
      </c>
      <c r="U26" s="3" t="s">
        <v>34</v>
      </c>
    </row>
    <row r="27" spans="1:21" x14ac:dyDescent="0.35">
      <c r="A27" s="40"/>
      <c r="B27" s="3" t="s">
        <v>124</v>
      </c>
      <c r="D27" s="1" t="s">
        <v>125</v>
      </c>
      <c r="E27" s="3" t="s">
        <v>126</v>
      </c>
      <c r="F27" s="2" t="s">
        <v>127</v>
      </c>
      <c r="G27" s="3" t="s">
        <v>25</v>
      </c>
      <c r="H27" s="3" t="s">
        <v>26</v>
      </c>
      <c r="I27" s="28">
        <v>4</v>
      </c>
      <c r="J27" s="3" t="s">
        <v>27</v>
      </c>
      <c r="K27" s="12">
        <v>95</v>
      </c>
      <c r="L27" s="12">
        <v>85</v>
      </c>
      <c r="M27" s="12">
        <v>99</v>
      </c>
      <c r="N27" s="3" t="s">
        <v>28</v>
      </c>
      <c r="O27" s="3" t="s">
        <v>29</v>
      </c>
      <c r="P27" s="3" t="s">
        <v>29</v>
      </c>
      <c r="Q27" s="3" t="s">
        <v>28</v>
      </c>
      <c r="R27" s="3" t="s">
        <v>28</v>
      </c>
      <c r="S27" s="3" t="s">
        <v>29</v>
      </c>
      <c r="T27" s="3" t="s">
        <v>28</v>
      </c>
      <c r="U27" s="3" t="s">
        <v>28</v>
      </c>
    </row>
    <row r="28" spans="1:21" x14ac:dyDescent="0.35">
      <c r="A28" s="40"/>
      <c r="B28" s="3" t="s">
        <v>128</v>
      </c>
      <c r="C28" s="1" t="s">
        <v>129</v>
      </c>
      <c r="D28" s="1" t="s">
        <v>130</v>
      </c>
      <c r="E28" s="2" t="s">
        <v>131</v>
      </c>
      <c r="F28" s="2" t="s">
        <v>132</v>
      </c>
      <c r="G28" s="3" t="s">
        <v>25</v>
      </c>
      <c r="H28" s="3" t="s">
        <v>26</v>
      </c>
      <c r="I28" s="29" t="s">
        <v>133</v>
      </c>
      <c r="J28" s="3" t="s">
        <v>48</v>
      </c>
      <c r="K28" s="12">
        <v>97</v>
      </c>
      <c r="L28" s="12">
        <v>1</v>
      </c>
      <c r="M28" s="12">
        <v>64</v>
      </c>
      <c r="N28" s="3" t="s">
        <v>49</v>
      </c>
      <c r="O28" s="3" t="s">
        <v>29</v>
      </c>
      <c r="P28" s="3" t="s">
        <v>29</v>
      </c>
      <c r="Q28" s="3" t="s">
        <v>28</v>
      </c>
      <c r="R28" s="3" t="s">
        <v>28</v>
      </c>
      <c r="S28" s="3" t="s">
        <v>29</v>
      </c>
      <c r="T28" s="3" t="s">
        <v>29</v>
      </c>
      <c r="U28" s="3" t="s">
        <v>55</v>
      </c>
    </row>
    <row r="29" spans="1:21" x14ac:dyDescent="0.35">
      <c r="A29" s="40"/>
      <c r="B29" s="3" t="s">
        <v>134</v>
      </c>
      <c r="C29" s="1" t="s">
        <v>129</v>
      </c>
      <c r="D29" s="1" t="s">
        <v>130</v>
      </c>
      <c r="E29" s="2" t="s">
        <v>131</v>
      </c>
      <c r="F29" s="2" t="s">
        <v>132</v>
      </c>
      <c r="G29" s="3" t="s">
        <v>25</v>
      </c>
      <c r="H29" s="3" t="s">
        <v>26</v>
      </c>
      <c r="I29" s="28">
        <v>49</v>
      </c>
      <c r="J29" s="3" t="s">
        <v>27</v>
      </c>
      <c r="K29" s="12">
        <v>99</v>
      </c>
      <c r="L29" s="3" t="s">
        <v>34</v>
      </c>
      <c r="M29" s="3" t="s">
        <v>34</v>
      </c>
      <c r="N29" s="3" t="s">
        <v>54</v>
      </c>
      <c r="O29" s="3" t="s">
        <v>29</v>
      </c>
      <c r="P29" s="3" t="s">
        <v>29</v>
      </c>
      <c r="Q29" s="3" t="s">
        <v>28</v>
      </c>
      <c r="R29" s="3" t="s">
        <v>28</v>
      </c>
      <c r="S29" s="3" t="s">
        <v>28</v>
      </c>
      <c r="T29" s="3" t="s">
        <v>28</v>
      </c>
      <c r="U29" s="3" t="s">
        <v>34</v>
      </c>
    </row>
    <row r="30" spans="1:21" x14ac:dyDescent="0.35">
      <c r="A30" s="40"/>
      <c r="B30" s="3" t="s">
        <v>135</v>
      </c>
      <c r="C30" s="1" t="s">
        <v>136</v>
      </c>
      <c r="D30" s="1" t="s">
        <v>137</v>
      </c>
      <c r="E30" s="1" t="s">
        <v>138</v>
      </c>
      <c r="F30" s="1" t="s">
        <v>139</v>
      </c>
      <c r="G30" s="3" t="s">
        <v>25</v>
      </c>
      <c r="H30" s="3" t="s">
        <v>26</v>
      </c>
      <c r="I30" s="29" t="s">
        <v>140</v>
      </c>
      <c r="J30" s="3" t="s">
        <v>48</v>
      </c>
      <c r="K30" s="12">
        <v>99</v>
      </c>
      <c r="L30" s="12">
        <v>71</v>
      </c>
      <c r="M30" s="12">
        <v>99</v>
      </c>
      <c r="N30" s="3" t="s">
        <v>34</v>
      </c>
      <c r="O30" s="3" t="s">
        <v>29</v>
      </c>
      <c r="P30" s="3" t="s">
        <v>29</v>
      </c>
      <c r="Q30" s="3" t="s">
        <v>28</v>
      </c>
      <c r="R30" s="3" t="s">
        <v>28</v>
      </c>
      <c r="S30" s="3" t="s">
        <v>29</v>
      </c>
      <c r="T30" s="3" t="s">
        <v>28</v>
      </c>
      <c r="U30" s="3" t="s">
        <v>28</v>
      </c>
    </row>
    <row r="31" spans="1:21" x14ac:dyDescent="0.35">
      <c r="A31" s="40"/>
      <c r="B31" s="3" t="s">
        <v>141</v>
      </c>
      <c r="D31" s="1" t="s">
        <v>142</v>
      </c>
      <c r="E31" s="3" t="s">
        <v>143</v>
      </c>
      <c r="F31" s="3" t="s">
        <v>144</v>
      </c>
      <c r="G31" s="3" t="s">
        <v>25</v>
      </c>
      <c r="H31" s="3" t="s">
        <v>26</v>
      </c>
      <c r="I31" s="28" t="s">
        <v>34</v>
      </c>
      <c r="J31" s="3" t="s">
        <v>27</v>
      </c>
      <c r="K31" s="12">
        <v>97</v>
      </c>
      <c r="L31" s="12" t="s">
        <v>34</v>
      </c>
      <c r="M31" s="12" t="s">
        <v>34</v>
      </c>
      <c r="N31" s="3" t="s">
        <v>54</v>
      </c>
      <c r="O31" s="3" t="s">
        <v>29</v>
      </c>
      <c r="P31" s="3" t="s">
        <v>29</v>
      </c>
      <c r="Q31" s="3" t="s">
        <v>29</v>
      </c>
      <c r="R31" s="3" t="s">
        <v>29</v>
      </c>
      <c r="S31" s="3" t="s">
        <v>34</v>
      </c>
      <c r="T31" s="3" t="s">
        <v>28</v>
      </c>
      <c r="U31" s="3" t="s">
        <v>28</v>
      </c>
    </row>
    <row r="32" spans="1:21" x14ac:dyDescent="0.35">
      <c r="A32" s="40"/>
      <c r="B32" s="3" t="s">
        <v>145</v>
      </c>
      <c r="D32" s="1" t="s">
        <v>146</v>
      </c>
      <c r="E32" s="1" t="s">
        <v>147</v>
      </c>
      <c r="F32" s="1" t="s">
        <v>148</v>
      </c>
      <c r="G32" s="3" t="s">
        <v>25</v>
      </c>
      <c r="H32" s="3" t="s">
        <v>26</v>
      </c>
      <c r="I32" s="28">
        <v>15</v>
      </c>
      <c r="J32" s="3" t="s">
        <v>48</v>
      </c>
      <c r="K32" s="12" t="s">
        <v>34</v>
      </c>
      <c r="L32" s="12" t="s">
        <v>34</v>
      </c>
      <c r="M32" s="12" t="s">
        <v>34</v>
      </c>
      <c r="N32" s="3" t="s">
        <v>34</v>
      </c>
      <c r="O32" s="3" t="s">
        <v>28</v>
      </c>
      <c r="P32" s="3" t="s">
        <v>29</v>
      </c>
      <c r="Q32" s="3" t="s">
        <v>28</v>
      </c>
      <c r="R32" s="3" t="s">
        <v>28</v>
      </c>
      <c r="S32" s="2" t="s">
        <v>34</v>
      </c>
      <c r="T32" s="3" t="s">
        <v>34</v>
      </c>
      <c r="U32" s="3" t="s">
        <v>28</v>
      </c>
    </row>
    <row r="33" spans="1:21" x14ac:dyDescent="0.35">
      <c r="A33" s="40"/>
      <c r="B33" s="3" t="s">
        <v>149</v>
      </c>
      <c r="D33" s="1" t="s">
        <v>150</v>
      </c>
      <c r="E33" s="1" t="s">
        <v>151</v>
      </c>
      <c r="G33" s="3" t="s">
        <v>25</v>
      </c>
      <c r="H33" s="3" t="s">
        <v>26</v>
      </c>
      <c r="I33" s="28">
        <v>17</v>
      </c>
      <c r="J33" s="3" t="s">
        <v>27</v>
      </c>
      <c r="K33" s="12" t="s">
        <v>34</v>
      </c>
      <c r="L33" s="12" t="s">
        <v>34</v>
      </c>
      <c r="M33" s="12" t="s">
        <v>34</v>
      </c>
      <c r="N33" s="3" t="s">
        <v>34</v>
      </c>
      <c r="O33" s="3" t="s">
        <v>29</v>
      </c>
      <c r="P33" s="3" t="s">
        <v>29</v>
      </c>
      <c r="Q33" s="3" t="s">
        <v>28</v>
      </c>
      <c r="R33" s="3" t="s">
        <v>28</v>
      </c>
      <c r="S33" s="3" t="s">
        <v>28</v>
      </c>
      <c r="T33" s="3" t="s">
        <v>28</v>
      </c>
      <c r="U33" s="3" t="s">
        <v>28</v>
      </c>
    </row>
    <row r="35" spans="1:21" x14ac:dyDescent="0.35">
      <c r="B35" s="3"/>
    </row>
    <row r="36" spans="1:21" x14ac:dyDescent="0.35">
      <c r="B36" s="3"/>
    </row>
    <row r="37" spans="1:21" x14ac:dyDescent="0.35">
      <c r="B37" s="3"/>
    </row>
    <row r="38" spans="1:21" x14ac:dyDescent="0.35">
      <c r="B38" s="3"/>
    </row>
    <row r="39" spans="1:21" x14ac:dyDescent="0.35">
      <c r="B39" s="30" t="s">
        <v>152</v>
      </c>
      <c r="C39" s="31"/>
      <c r="D39" s="31"/>
      <c r="H39" s="3" t="s">
        <v>153</v>
      </c>
    </row>
    <row r="40" spans="1:21" x14ac:dyDescent="0.35">
      <c r="B40" s="30" t="s">
        <v>154</v>
      </c>
      <c r="C40" s="31" t="s">
        <v>155</v>
      </c>
      <c r="D40" s="31" t="s">
        <v>156</v>
      </c>
      <c r="H40" s="1">
        <v>32</v>
      </c>
    </row>
    <row r="41" spans="1:21" x14ac:dyDescent="0.35">
      <c r="B41" s="30" t="s">
        <v>157</v>
      </c>
      <c r="C41" s="31">
        <v>2531</v>
      </c>
      <c r="D41" s="31">
        <v>2656</v>
      </c>
      <c r="N41" s="18"/>
      <c r="O41" s="19" t="s">
        <v>13</v>
      </c>
      <c r="P41" s="18" t="s">
        <v>14</v>
      </c>
      <c r="Q41" s="18" t="s">
        <v>15</v>
      </c>
      <c r="R41" s="18" t="s">
        <v>16</v>
      </c>
      <c r="S41" s="19" t="s">
        <v>17</v>
      </c>
      <c r="T41" s="18" t="s">
        <v>18</v>
      </c>
    </row>
    <row r="42" spans="1:21" x14ac:dyDescent="0.35">
      <c r="B42" s="30" t="s">
        <v>158</v>
      </c>
      <c r="C42" s="31">
        <v>2683</v>
      </c>
      <c r="D42" s="31">
        <v>2976</v>
      </c>
      <c r="H42" s="19" t="s">
        <v>159</v>
      </c>
      <c r="I42" s="20">
        <f>AVERAGE(I2:I33)</f>
        <v>13.552631578947368</v>
      </c>
      <c r="N42" s="21" t="s">
        <v>160</v>
      </c>
      <c r="O42" s="18">
        <f t="shared" ref="O42:T42" si="0">COUNTIF(O2:O33, "yes")</f>
        <v>26</v>
      </c>
      <c r="P42" s="18">
        <f t="shared" si="0"/>
        <v>23</v>
      </c>
      <c r="Q42" s="18">
        <f t="shared" si="0"/>
        <v>9</v>
      </c>
      <c r="R42" s="18">
        <f t="shared" si="0"/>
        <v>2</v>
      </c>
      <c r="S42" s="18">
        <f t="shared" si="0"/>
        <v>15</v>
      </c>
      <c r="T42" s="18">
        <f t="shared" si="0"/>
        <v>3</v>
      </c>
    </row>
    <row r="43" spans="1:21" x14ac:dyDescent="0.35">
      <c r="B43" s="30" t="s">
        <v>161</v>
      </c>
      <c r="C43" s="31">
        <v>3077</v>
      </c>
      <c r="D43" s="31">
        <v>3115</v>
      </c>
      <c r="H43" s="18" t="s">
        <v>162</v>
      </c>
      <c r="I43" s="18">
        <f>STDEV(I2:I33)</f>
        <v>11.548081534804943</v>
      </c>
      <c r="N43" s="18" t="s">
        <v>163</v>
      </c>
      <c r="O43" s="22">
        <f>O42/H40</f>
        <v>0.8125</v>
      </c>
      <c r="P43" s="22">
        <f>P42/H40</f>
        <v>0.71875</v>
      </c>
      <c r="Q43" s="22">
        <f>Q42/H40</f>
        <v>0.28125</v>
      </c>
      <c r="R43" s="22">
        <f>R42/H40</f>
        <v>6.25E-2</v>
      </c>
      <c r="S43" s="22">
        <f>S42/H40</f>
        <v>0.46875</v>
      </c>
      <c r="T43" s="22">
        <f>T42/H40</f>
        <v>9.375E-2</v>
      </c>
      <c r="U43" s="23"/>
    </row>
    <row r="44" spans="1:21" x14ac:dyDescent="0.35">
      <c r="B44" s="30" t="s">
        <v>161</v>
      </c>
      <c r="C44" s="31">
        <v>3125</v>
      </c>
      <c r="D44" s="31">
        <v>3164</v>
      </c>
    </row>
    <row r="45" spans="1:21" x14ac:dyDescent="0.35">
      <c r="B45" s="30" t="s">
        <v>161</v>
      </c>
      <c r="C45" s="31">
        <v>3167</v>
      </c>
      <c r="D45" s="31">
        <v>3206</v>
      </c>
      <c r="H45" s="18"/>
      <c r="I45" s="18" t="s">
        <v>160</v>
      </c>
      <c r="J45" s="18" t="s">
        <v>163</v>
      </c>
      <c r="N45" s="18"/>
      <c r="O45" s="18" t="s">
        <v>160</v>
      </c>
      <c r="P45" s="18" t="s">
        <v>163</v>
      </c>
    </row>
    <row r="46" spans="1:21" x14ac:dyDescent="0.35">
      <c r="B46" s="30" t="s">
        <v>161</v>
      </c>
      <c r="C46" s="31">
        <v>3210</v>
      </c>
      <c r="D46" s="31">
        <v>3254</v>
      </c>
      <c r="H46" s="18" t="s">
        <v>164</v>
      </c>
      <c r="I46" s="24">
        <f>H40 - COUNTIF(K2:K33, "NA")</f>
        <v>24</v>
      </c>
      <c r="J46" s="22">
        <f>I46/H40</f>
        <v>0.75</v>
      </c>
      <c r="N46" s="18" t="s">
        <v>165</v>
      </c>
      <c r="O46" s="18">
        <f>COUNTIF(N2:N33, "NA")</f>
        <v>8</v>
      </c>
      <c r="P46" s="22">
        <f>O46/$H$40</f>
        <v>0.25</v>
      </c>
    </row>
    <row r="47" spans="1:21" x14ac:dyDescent="0.35">
      <c r="B47" s="30" t="s">
        <v>161</v>
      </c>
      <c r="C47" s="31">
        <v>3408</v>
      </c>
      <c r="D47" s="31">
        <v>3447</v>
      </c>
      <c r="H47" s="18" t="s">
        <v>166</v>
      </c>
      <c r="I47" s="18">
        <f>COUNTIF(K2:K33, "&gt;80")</f>
        <v>21</v>
      </c>
      <c r="J47" s="22">
        <f>I47/I46</f>
        <v>0.875</v>
      </c>
      <c r="N47" s="18" t="s">
        <v>167</v>
      </c>
      <c r="O47" s="18">
        <f>COUNTIF(N2:N33, "no")</f>
        <v>8</v>
      </c>
      <c r="P47" s="22">
        <f>O47/$H$40</f>
        <v>0.25</v>
      </c>
    </row>
    <row r="48" spans="1:21" x14ac:dyDescent="0.35">
      <c r="B48" s="30" t="s">
        <v>168</v>
      </c>
      <c r="C48" s="31">
        <v>3454</v>
      </c>
      <c r="D48" s="31">
        <v>3514</v>
      </c>
      <c r="N48" s="18" t="s">
        <v>169</v>
      </c>
      <c r="O48" s="18">
        <f>COUNTIF(N2:N33, "mild")</f>
        <v>9</v>
      </c>
      <c r="P48" s="22">
        <f>O48/$H$40</f>
        <v>0.28125</v>
      </c>
    </row>
    <row r="49" spans="2:16" x14ac:dyDescent="0.35">
      <c r="B49" s="3"/>
      <c r="H49" s="18"/>
      <c r="I49" s="18" t="s">
        <v>160</v>
      </c>
      <c r="N49" s="18" t="s">
        <v>170</v>
      </c>
      <c r="O49" s="18">
        <f>COUNTIF(N2:N33, "moderate")</f>
        <v>7</v>
      </c>
      <c r="P49" s="22">
        <f>O49/$H$40</f>
        <v>0.21875</v>
      </c>
    </row>
    <row r="50" spans="2:16" x14ac:dyDescent="0.35">
      <c r="C50" s="3"/>
      <c r="D50" s="3"/>
      <c r="H50" s="18" t="s">
        <v>27</v>
      </c>
      <c r="I50" s="18">
        <f>COUNTIF(J2:J33, "male")</f>
        <v>23</v>
      </c>
    </row>
    <row r="51" spans="2:16" x14ac:dyDescent="0.35">
      <c r="H51" s="18" t="s">
        <v>48</v>
      </c>
      <c r="I51" s="18">
        <f>COUNTIF(J2:J33, "female")</f>
        <v>9</v>
      </c>
      <c r="N51" s="19" t="s">
        <v>171</v>
      </c>
      <c r="O51" s="18">
        <f>SUM(O47:O49)</f>
        <v>24</v>
      </c>
      <c r="P51" s="18"/>
    </row>
    <row r="52" spans="2:16" x14ac:dyDescent="0.35">
      <c r="N52" s="19" t="s">
        <v>172</v>
      </c>
      <c r="O52" s="18">
        <f>SUM(O48:O49)</f>
        <v>16</v>
      </c>
      <c r="P52" s="22">
        <f>O52/O51</f>
        <v>0.66666666666666663</v>
      </c>
    </row>
  </sheetData>
  <mergeCells count="2">
    <mergeCell ref="A2:A13"/>
    <mergeCell ref="A14:A33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zoomScale="70" zoomScaleNormal="70" workbookViewId="0">
      <selection activeCell="H3" sqref="H3"/>
    </sheetView>
  </sheetViews>
  <sheetFormatPr baseColWidth="10" defaultColWidth="11.3984375" defaultRowHeight="13.5" x14ac:dyDescent="0.35"/>
  <cols>
    <col min="1" max="16384" width="11.3984375" style="1"/>
  </cols>
  <sheetData>
    <row r="1" spans="1:11" x14ac:dyDescent="0.35">
      <c r="A1" s="1" t="s">
        <v>173</v>
      </c>
      <c r="H1" s="1" t="s">
        <v>174</v>
      </c>
    </row>
    <row r="2" spans="1:11" x14ac:dyDescent="0.35">
      <c r="A2" s="1" t="s">
        <v>175</v>
      </c>
      <c r="B2" s="4">
        <v>0.26856748000000003</v>
      </c>
      <c r="C2" s="4">
        <v>2.2685339899999999</v>
      </c>
      <c r="D2" s="4">
        <v>2.0742989500000002</v>
      </c>
      <c r="E2" s="4">
        <v>0.22604534000000001</v>
      </c>
      <c r="F2" s="4">
        <v>0.16255423999999999</v>
      </c>
      <c r="G2" s="4"/>
      <c r="H2" s="4">
        <v>4.4999999999999998E-2</v>
      </c>
      <c r="I2" s="4"/>
    </row>
    <row r="3" spans="1:11" x14ac:dyDescent="0.35">
      <c r="A3" s="1" t="s">
        <v>176</v>
      </c>
      <c r="B3" s="4">
        <v>1.1406586400000001</v>
      </c>
      <c r="C3" s="4">
        <v>3.1760332199999999</v>
      </c>
      <c r="D3" s="4">
        <v>2.58615358</v>
      </c>
      <c r="E3" s="4">
        <v>0.47483383000000001</v>
      </c>
      <c r="F3" s="4">
        <v>0.15712992000000001</v>
      </c>
      <c r="G3" s="4"/>
      <c r="H3" s="4"/>
      <c r="I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10">
        <f>B3/B2</f>
        <v>4.247195676855589</v>
      </c>
      <c r="C5" s="10">
        <f>C3/C2</f>
        <v>1.4000377486078575</v>
      </c>
      <c r="D5" s="10">
        <f>D3/D2</f>
        <v>1.2467602994254998</v>
      </c>
      <c r="E5" s="10">
        <f>E3/E2</f>
        <v>2.1006132221084495</v>
      </c>
      <c r="F5" s="10">
        <f>F3/F2</f>
        <v>0.96663070738726975</v>
      </c>
      <c r="G5" s="10"/>
      <c r="H5" s="10"/>
      <c r="I5" s="10"/>
      <c r="J5" s="10">
        <f>AVERAGE(B5:F5)</f>
        <v>1.992247530876933</v>
      </c>
      <c r="K5" s="10">
        <f>STDEV(B5:F5)</f>
        <v>1.3280519352783233</v>
      </c>
    </row>
    <row r="8" spans="1:11" x14ac:dyDescent="0.35">
      <c r="A8" s="1" t="s">
        <v>180</v>
      </c>
      <c r="H8" s="1" t="s">
        <v>174</v>
      </c>
    </row>
    <row r="9" spans="1:11" x14ac:dyDescent="0.35">
      <c r="A9" s="1" t="s">
        <v>175</v>
      </c>
      <c r="B9" s="4">
        <v>1.0133399999999999</v>
      </c>
      <c r="C9" s="4">
        <v>0.94247700000000001</v>
      </c>
      <c r="D9" s="4">
        <v>0.21085400000000001</v>
      </c>
      <c r="E9" s="4">
        <v>0.17419100000000001</v>
      </c>
      <c r="F9" s="4">
        <v>0.37547999999999998</v>
      </c>
      <c r="G9" s="4"/>
      <c r="H9" s="4">
        <v>9.5000000000000001E-2</v>
      </c>
      <c r="I9" s="4"/>
    </row>
    <row r="10" spans="1:11" x14ac:dyDescent="0.35">
      <c r="A10" s="1" t="s">
        <v>176</v>
      </c>
      <c r="B10" s="4">
        <v>0.482207</v>
      </c>
      <c r="C10" s="4">
        <v>0.446378</v>
      </c>
      <c r="D10" s="4">
        <v>0.23277200000000001</v>
      </c>
      <c r="E10" s="4">
        <v>4.9127999999999998E-2</v>
      </c>
      <c r="F10" s="4">
        <v>0.27990900000000002</v>
      </c>
      <c r="G10" s="4"/>
      <c r="H10" s="4"/>
      <c r="I10" s="4"/>
    </row>
    <row r="11" spans="1:11" x14ac:dyDescent="0.35">
      <c r="J11" s="1" t="s">
        <v>177</v>
      </c>
      <c r="K11" s="1" t="s">
        <v>178</v>
      </c>
    </row>
    <row r="12" spans="1:11" x14ac:dyDescent="0.35">
      <c r="A12" s="1" t="s">
        <v>179</v>
      </c>
      <c r="B12" s="10">
        <f>B10/B9</f>
        <v>0.47585904040105004</v>
      </c>
      <c r="C12" s="10">
        <f>C10/C9</f>
        <v>0.4736221679680247</v>
      </c>
      <c r="D12" s="10">
        <f>D10/D9</f>
        <v>1.1039487038424691</v>
      </c>
      <c r="E12" s="10">
        <f>E10/E9</f>
        <v>0.28203523718217355</v>
      </c>
      <c r="F12" s="10">
        <f>F10/F9</f>
        <v>0.74546979865771823</v>
      </c>
      <c r="G12" s="10"/>
      <c r="H12" s="10"/>
      <c r="I12" s="10"/>
      <c r="J12" s="10">
        <f>AVERAGE(B12:F12)</f>
        <v>0.61618698961028717</v>
      </c>
      <c r="K12" s="10">
        <f>STDEV(B12:F12)</f>
        <v>0.31870816977913002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workbookViewId="0">
      <selection activeCell="H1" sqref="H1"/>
    </sheetView>
  </sheetViews>
  <sheetFormatPr baseColWidth="10" defaultColWidth="11.3984375" defaultRowHeight="13.5" x14ac:dyDescent="0.35"/>
  <cols>
    <col min="1" max="1" width="21.86328125" style="1" bestFit="1" customWidth="1"/>
    <col min="2" max="16384" width="11.3984375" style="1"/>
  </cols>
  <sheetData>
    <row r="1" spans="1:11" x14ac:dyDescent="0.35">
      <c r="A1" s="1" t="s">
        <v>181</v>
      </c>
      <c r="H1" s="1" t="s">
        <v>174</v>
      </c>
    </row>
    <row r="2" spans="1:11" x14ac:dyDescent="0.35">
      <c r="A2" s="1" t="s">
        <v>175</v>
      </c>
      <c r="B2" s="4">
        <v>1.398309</v>
      </c>
      <c r="C2" s="4">
        <v>1.5628310000000001</v>
      </c>
      <c r="D2" s="4">
        <v>0.97066200000000002</v>
      </c>
      <c r="E2" s="4">
        <v>0.86117299999999997</v>
      </c>
      <c r="F2" s="4">
        <v>1.075102</v>
      </c>
      <c r="G2" s="4"/>
      <c r="H2" s="4">
        <v>2E-3</v>
      </c>
    </row>
    <row r="3" spans="1:11" x14ac:dyDescent="0.35">
      <c r="A3" s="1" t="s">
        <v>176</v>
      </c>
      <c r="B3" s="4">
        <v>0.37693300000000002</v>
      </c>
      <c r="C3" s="4">
        <v>0.32201099999999999</v>
      </c>
      <c r="D3" s="4">
        <v>0.27554899999999999</v>
      </c>
      <c r="E3" s="4">
        <v>0.236485</v>
      </c>
      <c r="F3" s="4">
        <v>0.34511700000000001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10">
        <f>B3/B2</f>
        <v>0.26956345128294246</v>
      </c>
      <c r="C5" s="10">
        <f>C3/C2</f>
        <v>0.20604339176788788</v>
      </c>
      <c r="D5" s="10">
        <f>D3/D2</f>
        <v>0.28387739501494852</v>
      </c>
      <c r="E5" s="10">
        <f>E3/E2</f>
        <v>0.27460800559237225</v>
      </c>
      <c r="F5" s="10">
        <f>F3/F2</f>
        <v>0.32100861127595337</v>
      </c>
      <c r="G5" s="10"/>
      <c r="H5" s="10"/>
      <c r="I5" s="10"/>
      <c r="J5" s="10">
        <f>AVERAGE(B5:F5)</f>
        <v>0.27102017098682091</v>
      </c>
      <c r="K5" s="10">
        <f>STDEV(B5:F5)</f>
        <v>4.1536516462529677E-2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"/>
  <sheetViews>
    <sheetView workbookViewId="0">
      <selection activeCell="J2" sqref="J2"/>
    </sheetView>
  </sheetViews>
  <sheetFormatPr baseColWidth="10" defaultColWidth="11.3984375" defaultRowHeight="13.5" x14ac:dyDescent="0.35"/>
  <cols>
    <col min="1" max="16384" width="11.3984375" style="1"/>
  </cols>
  <sheetData>
    <row r="1" spans="1:13" x14ac:dyDescent="0.35">
      <c r="A1" s="1" t="s">
        <v>182</v>
      </c>
      <c r="J1" s="1" t="s">
        <v>174</v>
      </c>
    </row>
    <row r="2" spans="1:13" x14ac:dyDescent="0.35">
      <c r="A2" s="1" t="s">
        <v>175</v>
      </c>
      <c r="B2" s="4">
        <v>2.9057430000000002</v>
      </c>
      <c r="C2" s="4">
        <v>1.7026269999999999</v>
      </c>
      <c r="D2" s="4">
        <v>0.98252799999999996</v>
      </c>
      <c r="E2" s="4">
        <v>0.91173499999999996</v>
      </c>
      <c r="F2" s="4">
        <v>0.646652</v>
      </c>
      <c r="G2" s="4">
        <v>0.55341200000000002</v>
      </c>
      <c r="H2" s="4">
        <v>2.1366779999999999</v>
      </c>
      <c r="I2" s="4"/>
      <c r="J2" s="4">
        <v>2.3E-2</v>
      </c>
    </row>
    <row r="3" spans="1:13" x14ac:dyDescent="0.35">
      <c r="A3" s="1" t="s">
        <v>176</v>
      </c>
      <c r="B3" s="4">
        <v>2.360436</v>
      </c>
      <c r="C3" s="4">
        <v>1.1472180000000001</v>
      </c>
      <c r="D3" s="4">
        <v>0.78298299999999998</v>
      </c>
      <c r="E3" s="4">
        <v>0.78962500000000002</v>
      </c>
      <c r="F3" s="4">
        <v>0.62297000000000002</v>
      </c>
      <c r="G3" s="4">
        <v>0.44836900000000002</v>
      </c>
      <c r="H3" s="4">
        <v>1.3506579999999999</v>
      </c>
      <c r="I3" s="4"/>
      <c r="J3" s="4"/>
    </row>
    <row r="4" spans="1:13" x14ac:dyDescent="0.35">
      <c r="L4" s="1" t="s">
        <v>177</v>
      </c>
      <c r="M4" s="1" t="s">
        <v>178</v>
      </c>
    </row>
    <row r="5" spans="1:13" x14ac:dyDescent="0.35">
      <c r="A5" s="1" t="s">
        <v>179</v>
      </c>
      <c r="B5" s="10">
        <f t="shared" ref="B5:H5" si="0">B3/B2</f>
        <v>0.81233474536461059</v>
      </c>
      <c r="C5" s="10">
        <f t="shared" si="0"/>
        <v>0.67379290942760817</v>
      </c>
      <c r="D5" s="10">
        <f t="shared" si="0"/>
        <v>0.79690655126367904</v>
      </c>
      <c r="E5" s="10">
        <f t="shared" si="0"/>
        <v>0.86606853965242103</v>
      </c>
      <c r="F5" s="10">
        <f t="shared" si="0"/>
        <v>0.9633775199025133</v>
      </c>
      <c r="G5" s="10">
        <f t="shared" si="0"/>
        <v>0.81019023801435464</v>
      </c>
      <c r="H5" s="10">
        <f t="shared" si="0"/>
        <v>0.63212987637819085</v>
      </c>
      <c r="I5" s="10"/>
      <c r="J5" s="10"/>
      <c r="K5" s="10"/>
      <c r="L5" s="10">
        <f>AVERAGE(B5:H5)</f>
        <v>0.79354291142905409</v>
      </c>
      <c r="M5" s="10">
        <f>STDEV(B5:H5)</f>
        <v>0.11190738166466105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"/>
  <sheetViews>
    <sheetView workbookViewId="0">
      <selection activeCell="J4" sqref="J4"/>
    </sheetView>
  </sheetViews>
  <sheetFormatPr baseColWidth="10" defaultColWidth="11.3984375" defaultRowHeight="13.5" x14ac:dyDescent="0.35"/>
  <cols>
    <col min="1" max="1" width="21.59765625" style="1" bestFit="1" customWidth="1"/>
    <col min="2" max="16384" width="11.3984375" style="1"/>
  </cols>
  <sheetData>
    <row r="1" spans="1:11" x14ac:dyDescent="0.35">
      <c r="A1" s="1" t="s">
        <v>183</v>
      </c>
      <c r="H1" s="1" t="s">
        <v>174</v>
      </c>
    </row>
    <row r="2" spans="1:11" x14ac:dyDescent="0.35">
      <c r="A2" s="1" t="s">
        <v>175</v>
      </c>
      <c r="B2" s="4">
        <v>0.47450300000000001</v>
      </c>
      <c r="C2" s="4">
        <v>0.32981100000000002</v>
      </c>
      <c r="D2" s="4">
        <v>0.29765000000000003</v>
      </c>
      <c r="E2" s="4">
        <v>0.611147</v>
      </c>
      <c r="F2" s="4">
        <v>1.252456</v>
      </c>
      <c r="G2" s="4"/>
      <c r="H2" s="4">
        <v>8.0000000000000002E-3</v>
      </c>
    </row>
    <row r="3" spans="1:11" x14ac:dyDescent="0.35">
      <c r="A3" s="1" t="s">
        <v>176</v>
      </c>
      <c r="B3" s="4">
        <v>0.54286100000000004</v>
      </c>
      <c r="C3" s="4">
        <v>0.40025899999999998</v>
      </c>
      <c r="D3" s="4">
        <v>0.39921000000000001</v>
      </c>
      <c r="E3" s="4">
        <v>0.66398800000000002</v>
      </c>
      <c r="F3" s="4">
        <v>1.4101349999999999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1">
        <f>B3/B2</f>
        <v>1.1440623136207779</v>
      </c>
      <c r="C5" s="1">
        <f t="shared" ref="C5:F5" si="0">C3/C2</f>
        <v>1.2136011230674537</v>
      </c>
      <c r="D5" s="1">
        <f t="shared" si="0"/>
        <v>1.3412061145640852</v>
      </c>
      <c r="E5" s="1">
        <f t="shared" si="0"/>
        <v>1.0864620132308593</v>
      </c>
      <c r="F5" s="1">
        <f t="shared" si="0"/>
        <v>1.125895839853855</v>
      </c>
      <c r="J5" s="1">
        <f>AVERAGE(B5:F5)</f>
        <v>1.1822454808674061</v>
      </c>
      <c r="K5" s="1">
        <f>STDEV(B5:F5)</f>
        <v>0.1000741829080416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"/>
  <sheetViews>
    <sheetView workbookViewId="0">
      <selection activeCell="G1" sqref="G1:G1048576"/>
    </sheetView>
  </sheetViews>
  <sheetFormatPr baseColWidth="10" defaultColWidth="11.3984375" defaultRowHeight="13.5" x14ac:dyDescent="0.35"/>
  <cols>
    <col min="1" max="16384" width="11.3984375" style="1"/>
  </cols>
  <sheetData>
    <row r="1" spans="1:10" x14ac:dyDescent="0.35">
      <c r="A1" s="1" t="s">
        <v>184</v>
      </c>
      <c r="G1" s="1" t="s">
        <v>174</v>
      </c>
    </row>
    <row r="2" spans="1:10" x14ac:dyDescent="0.35">
      <c r="A2" s="1" t="s">
        <v>175</v>
      </c>
      <c r="B2" s="4">
        <v>0.76307689999999995</v>
      </c>
      <c r="C2" s="4">
        <v>0.63939290000000004</v>
      </c>
      <c r="D2" s="4">
        <v>0.89700398299999995</v>
      </c>
      <c r="E2" s="4">
        <v>0.69312810999999996</v>
      </c>
      <c r="F2" s="4"/>
      <c r="G2" s="4">
        <v>0.02</v>
      </c>
    </row>
    <row r="3" spans="1:10" x14ac:dyDescent="0.35">
      <c r="A3" s="1" t="s">
        <v>176</v>
      </c>
      <c r="B3" s="4">
        <v>1.2837369000000001</v>
      </c>
      <c r="C3" s="4">
        <v>1.33531333</v>
      </c>
      <c r="D3" s="4">
        <v>1.4746848100000001</v>
      </c>
      <c r="E3" s="4">
        <v>0.87770846999999996</v>
      </c>
      <c r="F3" s="4"/>
      <c r="G3" s="4"/>
    </row>
    <row r="4" spans="1:10" x14ac:dyDescent="0.35">
      <c r="I4" s="1" t="s">
        <v>185</v>
      </c>
      <c r="J4" s="1" t="s">
        <v>178</v>
      </c>
    </row>
    <row r="5" spans="1:10" x14ac:dyDescent="0.35">
      <c r="A5" s="1" t="s">
        <v>179</v>
      </c>
      <c r="B5" s="10">
        <f>B3/B2</f>
        <v>1.6823165528926378</v>
      </c>
      <c r="C5" s="10">
        <f t="shared" ref="C5:E5" si="0">C3/C2</f>
        <v>2.0884081290236409</v>
      </c>
      <c r="D5" s="10">
        <f t="shared" si="0"/>
        <v>1.6440114402479751</v>
      </c>
      <c r="E5" s="10">
        <f t="shared" si="0"/>
        <v>1.2663004967436684</v>
      </c>
      <c r="F5" s="10"/>
      <c r="G5" s="10"/>
      <c r="H5" s="10"/>
      <c r="I5" s="10">
        <f>AVERAGE(B5:E5)</f>
        <v>1.6702591547269805</v>
      </c>
      <c r="J5" s="10">
        <f>STDEV(B5:E5)</f>
        <v>0.33608802687734746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5"/>
  <sheetViews>
    <sheetView workbookViewId="0">
      <selection activeCell="J15" sqref="J15"/>
    </sheetView>
  </sheetViews>
  <sheetFormatPr baseColWidth="10" defaultColWidth="11.3984375" defaultRowHeight="13.5" x14ac:dyDescent="0.35"/>
  <cols>
    <col min="1" max="16384" width="11.3984375" style="1"/>
  </cols>
  <sheetData>
    <row r="2" spans="1:10" x14ac:dyDescent="0.35">
      <c r="A2" s="1" t="s">
        <v>186</v>
      </c>
      <c r="H2" s="1" t="s">
        <v>174</v>
      </c>
    </row>
    <row r="3" spans="1:10" x14ac:dyDescent="0.35">
      <c r="A3" s="1" t="s">
        <v>175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/>
      <c r="H3" s="1">
        <v>0.40400000000000003</v>
      </c>
    </row>
    <row r="4" spans="1:10" x14ac:dyDescent="0.35">
      <c r="A4" s="1" t="s">
        <v>176</v>
      </c>
      <c r="B4" s="4">
        <v>0.73619120000000005</v>
      </c>
      <c r="C4" s="4">
        <v>1.893815</v>
      </c>
      <c r="D4" s="4">
        <v>0.99523989999999996</v>
      </c>
      <c r="E4" s="4">
        <v>0.97631540000000006</v>
      </c>
      <c r="F4" s="4">
        <v>1.3327910000000001</v>
      </c>
      <c r="G4" s="4"/>
    </row>
    <row r="5" spans="1:10" x14ac:dyDescent="0.35">
      <c r="A5" s="1" t="s">
        <v>187</v>
      </c>
    </row>
    <row r="6" spans="1:10" x14ac:dyDescent="0.35">
      <c r="A6" s="1" t="s">
        <v>175</v>
      </c>
      <c r="B6" s="4">
        <v>1.36853</v>
      </c>
      <c r="C6" s="4">
        <v>1.1160369999999999</v>
      </c>
      <c r="D6" s="4">
        <v>1.718601</v>
      </c>
      <c r="E6" s="4">
        <v>1.8754789999999999</v>
      </c>
      <c r="F6" s="4">
        <v>1.911632</v>
      </c>
      <c r="G6" s="4"/>
      <c r="H6" s="1">
        <v>0.11700000000000001</v>
      </c>
    </row>
    <row r="7" spans="1:10" x14ac:dyDescent="0.35">
      <c r="A7" s="1" t="s">
        <v>176</v>
      </c>
      <c r="B7" s="4">
        <v>1.7152289999999999</v>
      </c>
      <c r="C7" s="4">
        <v>2.9506610000000002</v>
      </c>
      <c r="D7" s="4">
        <v>2.0168439999999999</v>
      </c>
      <c r="E7" s="4">
        <v>1.8953340000000001</v>
      </c>
      <c r="F7" s="4">
        <v>2.5675309999999998</v>
      </c>
      <c r="G7" s="4"/>
    </row>
    <row r="8" spans="1:10" x14ac:dyDescent="0.35">
      <c r="A8" s="1" t="s">
        <v>188</v>
      </c>
    </row>
    <row r="9" spans="1:10" x14ac:dyDescent="0.35">
      <c r="A9" s="1" t="s">
        <v>175</v>
      </c>
      <c r="B9" s="4">
        <v>2.752856</v>
      </c>
      <c r="C9" s="4">
        <v>2.0640399999999999</v>
      </c>
      <c r="D9" s="4">
        <v>5.0741490000000002</v>
      </c>
      <c r="E9" s="4">
        <v>1.9578180000000001</v>
      </c>
      <c r="F9" s="4">
        <v>3.5128029999999999</v>
      </c>
      <c r="G9" s="4"/>
      <c r="H9" s="1">
        <v>5.2999999999999999E-2</v>
      </c>
    </row>
    <row r="10" spans="1:10" x14ac:dyDescent="0.35">
      <c r="A10" s="1" t="s">
        <v>176</v>
      </c>
      <c r="B10" s="4">
        <v>3.3876949999999999</v>
      </c>
      <c r="C10" s="4">
        <v>4.132301</v>
      </c>
      <c r="D10" s="4">
        <v>5.6590990000000003</v>
      </c>
      <c r="E10" s="4">
        <v>2.028365</v>
      </c>
      <c r="F10" s="4">
        <v>4.9051049999999998</v>
      </c>
      <c r="G10" s="4"/>
    </row>
    <row r="11" spans="1:10" x14ac:dyDescent="0.35">
      <c r="A11" s="1" t="s">
        <v>189</v>
      </c>
    </row>
    <row r="12" spans="1:10" x14ac:dyDescent="0.35">
      <c r="A12" s="1" t="s">
        <v>175</v>
      </c>
      <c r="B12" s="4">
        <v>2.7182689999999998</v>
      </c>
      <c r="C12" s="4">
        <v>1.8441890000000001</v>
      </c>
      <c r="D12" s="4">
        <v>4.7469789999999996</v>
      </c>
      <c r="E12" s="4">
        <v>2.2742059999999999</v>
      </c>
      <c r="F12" s="4">
        <v>4.7027619999999999</v>
      </c>
      <c r="G12" s="4"/>
      <c r="H12" s="1">
        <v>0.01</v>
      </c>
    </row>
    <row r="13" spans="1:10" x14ac:dyDescent="0.35">
      <c r="A13" s="1" t="s">
        <v>176</v>
      </c>
      <c r="B13" s="4">
        <v>3.0918139999999998</v>
      </c>
      <c r="C13" s="4">
        <v>3.3847839999999998</v>
      </c>
      <c r="D13" s="4">
        <v>6.320945</v>
      </c>
      <c r="E13" s="4">
        <v>3.3035030000000001</v>
      </c>
      <c r="F13" s="4">
        <v>6.7287980000000003</v>
      </c>
      <c r="G13" s="4"/>
    </row>
    <row r="14" spans="1:10" x14ac:dyDescent="0.35">
      <c r="I14" s="1" t="s">
        <v>177</v>
      </c>
      <c r="J14" s="1" t="s">
        <v>178</v>
      </c>
    </row>
    <row r="15" spans="1:10" x14ac:dyDescent="0.35">
      <c r="A15" s="1" t="s">
        <v>190</v>
      </c>
      <c r="B15" s="10">
        <f>B13/B12</f>
        <v>1.1374201743830357</v>
      </c>
      <c r="C15" s="10">
        <f t="shared" ref="C15:F15" si="0">C13/C12</f>
        <v>1.8353780442243173</v>
      </c>
      <c r="D15" s="10">
        <f t="shared" si="0"/>
        <v>1.3315721430408689</v>
      </c>
      <c r="E15" s="10">
        <f t="shared" si="0"/>
        <v>1.452596202806606</v>
      </c>
      <c r="F15" s="10">
        <f t="shared" si="0"/>
        <v>1.430818314854122</v>
      </c>
      <c r="G15" s="10"/>
      <c r="H15" s="10"/>
      <c r="I15" s="10">
        <f>AVERAGE(B15:F15)</f>
        <v>1.4375569758617899</v>
      </c>
      <c r="J15" s="10">
        <f>STDEV(B15:F15)</f>
        <v>0.25487647729947349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"/>
  <sheetViews>
    <sheetView workbookViewId="0">
      <selection activeCell="I1" sqref="I1:I1048576"/>
    </sheetView>
  </sheetViews>
  <sheetFormatPr baseColWidth="10" defaultColWidth="11.3984375" defaultRowHeight="13.5" x14ac:dyDescent="0.35"/>
  <cols>
    <col min="1" max="1" width="20.86328125" style="1" bestFit="1" customWidth="1"/>
    <col min="2" max="16384" width="11.3984375" style="1"/>
  </cols>
  <sheetData>
    <row r="1" spans="1:12" x14ac:dyDescent="0.35">
      <c r="A1" s="1" t="s">
        <v>191</v>
      </c>
      <c r="I1" s="1" t="s">
        <v>174</v>
      </c>
    </row>
    <row r="2" spans="1:12" x14ac:dyDescent="0.35">
      <c r="A2" s="1" t="s">
        <v>175</v>
      </c>
      <c r="B2" s="4">
        <v>0.73632699999999995</v>
      </c>
      <c r="C2" s="4">
        <v>0.79839800000000005</v>
      </c>
      <c r="D2" s="4">
        <v>0.62953499999999996</v>
      </c>
      <c r="E2" s="4">
        <v>0.482597</v>
      </c>
      <c r="F2" s="4">
        <v>1.015182</v>
      </c>
      <c r="G2" s="4">
        <v>0.83926000000000001</v>
      </c>
      <c r="H2" s="4"/>
      <c r="I2" s="4">
        <v>6.5000000000000002E-2</v>
      </c>
    </row>
    <row r="3" spans="1:12" x14ac:dyDescent="0.35">
      <c r="A3" s="1" t="s">
        <v>176</v>
      </c>
      <c r="B3" s="4">
        <v>0.81049599999999999</v>
      </c>
      <c r="C3" s="4">
        <v>0.72187500000000004</v>
      </c>
      <c r="D3" s="4">
        <v>0.72580199999999995</v>
      </c>
      <c r="E3" s="4">
        <v>0.67769299999999999</v>
      </c>
      <c r="F3" s="4">
        <v>1.1418219999999999</v>
      </c>
      <c r="G3" s="4">
        <v>1.119224</v>
      </c>
      <c r="H3" s="4"/>
      <c r="I3" s="4"/>
    </row>
    <row r="4" spans="1:12" x14ac:dyDescent="0.35">
      <c r="K4" s="1" t="s">
        <v>177</v>
      </c>
      <c r="L4" s="1" t="s">
        <v>178</v>
      </c>
    </row>
    <row r="5" spans="1:12" x14ac:dyDescent="0.35">
      <c r="A5" s="1" t="s">
        <v>179</v>
      </c>
      <c r="B5" s="10">
        <f>B3/B2</f>
        <v>1.1007283448793812</v>
      </c>
      <c r="C5" s="10">
        <f t="shared" ref="C5:G5" si="0">C3/C2</f>
        <v>0.90415431902384524</v>
      </c>
      <c r="D5" s="10">
        <f t="shared" si="0"/>
        <v>1.1529176296790489</v>
      </c>
      <c r="E5" s="10">
        <f t="shared" si="0"/>
        <v>1.4042627699716326</v>
      </c>
      <c r="F5" s="10">
        <f t="shared" si="0"/>
        <v>1.124746104639365</v>
      </c>
      <c r="G5" s="10">
        <f t="shared" si="0"/>
        <v>1.3335843481161975</v>
      </c>
      <c r="H5" s="10"/>
      <c r="I5" s="10"/>
      <c r="J5" s="10"/>
      <c r="K5" s="10">
        <f>AVERAGE(B5:G5)</f>
        <v>1.1700655860515783</v>
      </c>
      <c r="L5" s="10">
        <f>STDEV(B5:G5)</f>
        <v>0.17857831293419865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"/>
  <sheetViews>
    <sheetView workbookViewId="0">
      <selection activeCell="G1" sqref="G1:G1048576"/>
    </sheetView>
  </sheetViews>
  <sheetFormatPr baseColWidth="10" defaultColWidth="11.3984375" defaultRowHeight="13.5" x14ac:dyDescent="0.35"/>
  <cols>
    <col min="1" max="16384" width="11.3984375" style="1"/>
  </cols>
  <sheetData>
    <row r="1" spans="1:10" x14ac:dyDescent="0.35">
      <c r="A1" s="1" t="s">
        <v>192</v>
      </c>
      <c r="G1" s="1" t="s">
        <v>174</v>
      </c>
    </row>
    <row r="2" spans="1:10" x14ac:dyDescent="0.35">
      <c r="A2" s="1" t="s">
        <v>175</v>
      </c>
      <c r="B2" s="4">
        <v>58.746899999999997</v>
      </c>
      <c r="C2" s="4">
        <v>54.5944</v>
      </c>
      <c r="D2" s="4">
        <v>66.5565</v>
      </c>
      <c r="E2" s="4">
        <v>66.921199999999999</v>
      </c>
      <c r="F2" s="4"/>
      <c r="G2" s="4">
        <v>1.0999999999999999E-2</v>
      </c>
    </row>
    <row r="3" spans="1:10" x14ac:dyDescent="0.35">
      <c r="A3" s="1" t="s">
        <v>176</v>
      </c>
      <c r="B3" s="4">
        <v>69.133300000000006</v>
      </c>
      <c r="C3" s="4">
        <v>63.204099999999997</v>
      </c>
      <c r="D3" s="4">
        <v>74.968199999999996</v>
      </c>
      <c r="E3" s="4">
        <v>70.734999999999999</v>
      </c>
      <c r="F3" s="4"/>
      <c r="G3" s="4"/>
    </row>
    <row r="4" spans="1:10" x14ac:dyDescent="0.35">
      <c r="I4" s="1" t="s">
        <v>177</v>
      </c>
      <c r="J4" s="1" t="s">
        <v>178</v>
      </c>
    </row>
    <row r="5" spans="1:10" x14ac:dyDescent="0.35">
      <c r="A5" s="1" t="s">
        <v>179</v>
      </c>
      <c r="B5" s="10">
        <f>B3/B2</f>
        <v>1.1767991162086853</v>
      </c>
      <c r="C5" s="10">
        <f t="shared" ref="C5:E5" si="0">C3/C2</f>
        <v>1.1577029878522338</v>
      </c>
      <c r="D5" s="10">
        <f t="shared" si="0"/>
        <v>1.1263843501386039</v>
      </c>
      <c r="E5" s="10">
        <f t="shared" si="0"/>
        <v>1.0569894144157606</v>
      </c>
      <c r="F5" s="10"/>
      <c r="G5" s="10"/>
      <c r="H5" s="10"/>
      <c r="I5" s="10">
        <f>AVERAGE(B5:E5)</f>
        <v>1.1294689671538207</v>
      </c>
      <c r="J5" s="10">
        <f>STDEV(B5:E5)</f>
        <v>5.2599440306255241E-2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"/>
  <sheetViews>
    <sheetView workbookViewId="0">
      <selection activeCell="I28" sqref="I28"/>
    </sheetView>
  </sheetViews>
  <sheetFormatPr baseColWidth="10" defaultColWidth="11.3984375" defaultRowHeight="13.5" x14ac:dyDescent="0.35"/>
  <cols>
    <col min="1" max="10" width="11.3984375" style="1"/>
    <col min="11" max="11" width="13.3984375" style="1" bestFit="1" customWidth="1"/>
    <col min="12" max="16384" width="11.3984375" style="1"/>
  </cols>
  <sheetData>
    <row r="1" spans="1:11" x14ac:dyDescent="0.35">
      <c r="A1" s="1" t="s">
        <v>193</v>
      </c>
      <c r="H1" s="1" t="s">
        <v>174</v>
      </c>
    </row>
    <row r="2" spans="1:11" x14ac:dyDescent="0.35">
      <c r="A2" s="1" t="s">
        <v>194</v>
      </c>
      <c r="B2" s="4">
        <v>101.8</v>
      </c>
      <c r="C2" s="4">
        <v>132.1</v>
      </c>
      <c r="D2" s="4">
        <v>110.5</v>
      </c>
      <c r="E2" s="4">
        <v>106.4</v>
      </c>
      <c r="F2" s="4">
        <v>132.4</v>
      </c>
      <c r="G2" s="4"/>
      <c r="H2" s="4">
        <v>5.0000000000000001E-3</v>
      </c>
    </row>
    <row r="3" spans="1:11" x14ac:dyDescent="0.35">
      <c r="A3" s="1" t="s">
        <v>176</v>
      </c>
      <c r="B3" s="4">
        <v>80.7</v>
      </c>
      <c r="C3" s="4">
        <v>89.5</v>
      </c>
      <c r="D3" s="4">
        <v>64.7</v>
      </c>
      <c r="E3" s="4">
        <v>87.59</v>
      </c>
      <c r="F3" s="4">
        <v>105.9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B5" s="10">
        <f>B3/B2</f>
        <v>0.79273084479371325</v>
      </c>
      <c r="C5" s="10">
        <f t="shared" ref="C5:F5" si="0">C3/C2</f>
        <v>0.67751703255109763</v>
      </c>
      <c r="D5" s="10">
        <f t="shared" si="0"/>
        <v>0.58552036199095026</v>
      </c>
      <c r="E5" s="10">
        <f t="shared" si="0"/>
        <v>0.82321428571428568</v>
      </c>
      <c r="F5" s="10">
        <f t="shared" si="0"/>
        <v>0.79984894259818728</v>
      </c>
      <c r="G5" s="10"/>
      <c r="H5" s="10"/>
      <c r="I5" s="10"/>
      <c r="J5" s="10">
        <f>AVERAGE(B5:F5)</f>
        <v>0.73576629352964684</v>
      </c>
      <c r="K5" s="10">
        <f>STDEV(B5:F5)</f>
        <v>0.10119969577271531</v>
      </c>
    </row>
    <row r="8" spans="1:11" x14ac:dyDescent="0.35">
      <c r="A8" s="1" t="s">
        <v>195</v>
      </c>
      <c r="B8" s="1">
        <f>B3-B2</f>
        <v>-21.099999999999994</v>
      </c>
      <c r="C8" s="1">
        <f t="shared" ref="C8:F8" si="1">C3-C2</f>
        <v>-42.599999999999994</v>
      </c>
      <c r="D8" s="1">
        <f t="shared" si="1"/>
        <v>-45.8</v>
      </c>
      <c r="E8" s="1">
        <f t="shared" si="1"/>
        <v>-18.810000000000002</v>
      </c>
      <c r="F8" s="1">
        <f t="shared" si="1"/>
        <v>-26.5</v>
      </c>
      <c r="J8" s="1">
        <f>AVERAGE(B8:F8)</f>
        <v>-30.962</v>
      </c>
      <c r="K8" s="10">
        <f>STDEV(B8:F8)</f>
        <v>12.454405646196038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"/>
  <sheetViews>
    <sheetView workbookViewId="0">
      <selection activeCell="G1" sqref="G1:G1048576"/>
    </sheetView>
  </sheetViews>
  <sheetFormatPr baseColWidth="10" defaultColWidth="11.3984375" defaultRowHeight="13.5" x14ac:dyDescent="0.35"/>
  <cols>
    <col min="1" max="1" width="21.86328125" style="1" bestFit="1" customWidth="1"/>
    <col min="2" max="16384" width="11.3984375" style="1"/>
  </cols>
  <sheetData>
    <row r="1" spans="1:10" x14ac:dyDescent="0.35">
      <c r="A1" s="1" t="s">
        <v>181</v>
      </c>
      <c r="G1" s="1" t="s">
        <v>174</v>
      </c>
    </row>
    <row r="2" spans="1:10" x14ac:dyDescent="0.35">
      <c r="A2" s="1" t="s">
        <v>196</v>
      </c>
      <c r="B2" s="4">
        <v>0.23669913000000001</v>
      </c>
      <c r="C2" s="4">
        <v>0.27860758000000002</v>
      </c>
      <c r="D2" s="4">
        <v>0.33818392000000003</v>
      </c>
      <c r="E2" s="4">
        <v>0.36733206000000002</v>
      </c>
      <c r="F2" s="4"/>
      <c r="G2" s="4">
        <v>1.7999999999999999E-2</v>
      </c>
      <c r="H2" s="4"/>
      <c r="I2" s="4"/>
    </row>
    <row r="3" spans="1:10" x14ac:dyDescent="0.35">
      <c r="A3" s="1" t="s">
        <v>197</v>
      </c>
      <c r="B3" s="4">
        <v>0.851858</v>
      </c>
      <c r="C3" s="4">
        <v>0.777115</v>
      </c>
      <c r="D3" s="4">
        <v>0.94586499999999996</v>
      </c>
      <c r="E3" s="4">
        <v>0.55257199999999995</v>
      </c>
      <c r="F3" s="4"/>
      <c r="G3" s="4"/>
    </row>
    <row r="4" spans="1:10" x14ac:dyDescent="0.35">
      <c r="I4" s="1" t="s">
        <v>177</v>
      </c>
      <c r="J4" s="1" t="s">
        <v>178</v>
      </c>
    </row>
    <row r="5" spans="1:10" x14ac:dyDescent="0.35">
      <c r="A5" s="1" t="s">
        <v>179</v>
      </c>
      <c r="B5" s="10">
        <f>B3/B2</f>
        <v>3.5989063415653448</v>
      </c>
      <c r="C5" s="10">
        <f t="shared" ref="C5:E5" si="0">C3/C2</f>
        <v>2.7892816125103272</v>
      </c>
      <c r="D5" s="10">
        <f t="shared" si="0"/>
        <v>2.7968952515542425</v>
      </c>
      <c r="E5" s="10">
        <f t="shared" si="0"/>
        <v>1.5042847063226661</v>
      </c>
      <c r="F5" s="10"/>
      <c r="G5" s="10"/>
      <c r="H5" s="10"/>
      <c r="I5" s="10">
        <f>AVERAGE(B5:E5)</f>
        <v>2.6723419779881454</v>
      </c>
      <c r="J5" s="10">
        <f>STDEV(B5:E5)</f>
        <v>0.86642324257451842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"/>
  <sheetViews>
    <sheetView workbookViewId="0">
      <selection activeCell="B4" sqref="B4"/>
    </sheetView>
  </sheetViews>
  <sheetFormatPr baseColWidth="10" defaultColWidth="11.3984375" defaultRowHeight="13.5" x14ac:dyDescent="0.35"/>
  <cols>
    <col min="1" max="1" width="36.59765625" style="1" bestFit="1" customWidth="1"/>
    <col min="2" max="16384" width="11.3984375" style="1"/>
  </cols>
  <sheetData>
    <row r="1" spans="1:11" ht="27" x14ac:dyDescent="0.35">
      <c r="A1" s="25" t="s">
        <v>198</v>
      </c>
      <c r="H1" s="1" t="s">
        <v>174</v>
      </c>
    </row>
    <row r="2" spans="1:11" x14ac:dyDescent="0.35">
      <c r="A2" s="1" t="s">
        <v>199</v>
      </c>
      <c r="B2" s="4">
        <v>1.2299070000000001</v>
      </c>
      <c r="C2" s="4">
        <v>1.132255</v>
      </c>
      <c r="D2" s="4">
        <v>1.2395080000000001</v>
      </c>
      <c r="E2" s="4">
        <v>1.25092</v>
      </c>
      <c r="F2" s="4">
        <v>1.1263460000000001</v>
      </c>
      <c r="G2" s="4"/>
      <c r="H2" s="4">
        <v>4.4999999999999998E-2</v>
      </c>
    </row>
    <row r="3" spans="1:11" x14ac:dyDescent="0.35">
      <c r="A3" s="1" t="s">
        <v>200</v>
      </c>
      <c r="B3" s="4">
        <v>1.589267</v>
      </c>
      <c r="C3" s="4">
        <v>2.302994</v>
      </c>
      <c r="D3" s="4">
        <v>1.6954450000000001</v>
      </c>
      <c r="E3" s="4">
        <v>1.8757520000000001</v>
      </c>
      <c r="F3" s="4">
        <v>1.1777120000000001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10">
        <f>B3/B2</f>
        <v>1.2921846936394377</v>
      </c>
      <c r="C5" s="10">
        <f t="shared" ref="C5:F5" si="0">C3/C2</f>
        <v>2.0339888099412233</v>
      </c>
      <c r="D5" s="10">
        <f t="shared" si="0"/>
        <v>1.3678370772919577</v>
      </c>
      <c r="E5" s="10">
        <f t="shared" si="0"/>
        <v>1.4994979694944521</v>
      </c>
      <c r="F5" s="10">
        <f t="shared" si="0"/>
        <v>1.0456041038899238</v>
      </c>
      <c r="G5" s="10"/>
      <c r="H5" s="10"/>
      <c r="I5" s="10"/>
      <c r="J5" s="10">
        <f>AVERAGE(B5:F5)</f>
        <v>1.4478225308513988</v>
      </c>
      <c r="K5" s="10">
        <f>STDEV(B5:F5)</f>
        <v>0.36696789023068915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"/>
  <sheetViews>
    <sheetView workbookViewId="0">
      <selection activeCell="H1" sqref="H1:H1048576"/>
    </sheetView>
  </sheetViews>
  <sheetFormatPr baseColWidth="10" defaultColWidth="11.3984375" defaultRowHeight="13.5" x14ac:dyDescent="0.35"/>
  <cols>
    <col min="1" max="1" width="36.59765625" style="1" bestFit="1" customWidth="1"/>
    <col min="2" max="16384" width="11.3984375" style="1"/>
  </cols>
  <sheetData>
    <row r="1" spans="1:11" ht="27" x14ac:dyDescent="0.35">
      <c r="A1" s="25" t="s">
        <v>201</v>
      </c>
      <c r="H1" s="1" t="s">
        <v>174</v>
      </c>
    </row>
    <row r="2" spans="1:11" x14ac:dyDescent="0.35">
      <c r="A2" s="1" t="s">
        <v>199</v>
      </c>
      <c r="B2" s="4">
        <v>0.99518700000000004</v>
      </c>
      <c r="C2" s="4">
        <v>1.269404</v>
      </c>
      <c r="D2" s="4">
        <v>1.0564290000000001</v>
      </c>
      <c r="E2" s="4">
        <v>0.87551400000000001</v>
      </c>
      <c r="F2" s="4">
        <v>0.42536600000000002</v>
      </c>
      <c r="G2" s="4"/>
      <c r="H2" s="4">
        <v>2.4E-2</v>
      </c>
    </row>
    <row r="3" spans="1:11" x14ac:dyDescent="0.35">
      <c r="A3" s="1" t="s">
        <v>200</v>
      </c>
      <c r="B3" s="4">
        <v>1.171613</v>
      </c>
      <c r="C3" s="4">
        <v>1.2663770000000001</v>
      </c>
      <c r="D3" s="4">
        <v>1.218199</v>
      </c>
      <c r="E3" s="4">
        <v>1.0146139999999999</v>
      </c>
      <c r="F3" s="4">
        <v>0.67055500000000001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10">
        <f>B3/B2</f>
        <v>1.1772792450062148</v>
      </c>
      <c r="C5" s="10">
        <f t="shared" ref="C5:F5" si="0">C3/C2</f>
        <v>0.99761541636862661</v>
      </c>
      <c r="D5" s="10">
        <f t="shared" si="0"/>
        <v>1.1531290791903668</v>
      </c>
      <c r="E5" s="10">
        <f t="shared" si="0"/>
        <v>1.15887809903668</v>
      </c>
      <c r="F5" s="10">
        <f t="shared" si="0"/>
        <v>1.5764188957274441</v>
      </c>
      <c r="G5" s="10"/>
      <c r="H5" s="10"/>
      <c r="I5" s="10"/>
      <c r="J5" s="10">
        <f>AVERAGE(B5:F5)</f>
        <v>1.2126641470658666</v>
      </c>
      <c r="K5" s="10">
        <f>STDEV(B5:F5)</f>
        <v>0.21578515258912592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"/>
  <sheetViews>
    <sheetView workbookViewId="0">
      <selection activeCell="H1" sqref="H1"/>
    </sheetView>
  </sheetViews>
  <sheetFormatPr baseColWidth="10" defaultColWidth="11.3984375" defaultRowHeight="13.5" x14ac:dyDescent="0.35"/>
  <cols>
    <col min="1" max="1" width="36.59765625" style="1" bestFit="1" customWidth="1"/>
    <col min="2" max="6" width="13.265625" style="1" bestFit="1" customWidth="1"/>
    <col min="7" max="8" width="13.265625" style="1" customWidth="1"/>
    <col min="9" max="9" width="11.3984375" style="1"/>
    <col min="10" max="11" width="13.265625" style="1" bestFit="1" customWidth="1"/>
    <col min="12" max="16384" width="11.3984375" style="1"/>
  </cols>
  <sheetData>
    <row r="1" spans="1:11" ht="27" x14ac:dyDescent="0.35">
      <c r="A1" s="25" t="s">
        <v>202</v>
      </c>
      <c r="H1" s="1" t="s">
        <v>174</v>
      </c>
    </row>
    <row r="2" spans="1:11" x14ac:dyDescent="0.35">
      <c r="A2" s="1" t="s">
        <v>199</v>
      </c>
      <c r="B2" s="4">
        <v>0.61031400000000002</v>
      </c>
      <c r="C2" s="4">
        <v>0.66401299999999996</v>
      </c>
      <c r="D2" s="4">
        <v>0.689052</v>
      </c>
      <c r="E2" s="4">
        <v>0.67211900000000002</v>
      </c>
      <c r="F2" s="4">
        <v>0.88409099999999996</v>
      </c>
      <c r="G2" s="4"/>
      <c r="H2" s="4">
        <v>8.0000000000000002E-3</v>
      </c>
    </row>
    <row r="3" spans="1:11" x14ac:dyDescent="0.35">
      <c r="A3" s="1" t="s">
        <v>200</v>
      </c>
      <c r="B3" s="4">
        <v>1.128406</v>
      </c>
      <c r="C3" s="4">
        <v>0.88839999999999997</v>
      </c>
      <c r="D3" s="4">
        <v>1.1281220000000001</v>
      </c>
      <c r="E3" s="4">
        <v>1.1440760000000001</v>
      </c>
      <c r="F3" s="4">
        <v>0.91217499999999996</v>
      </c>
      <c r="G3" s="4"/>
      <c r="H3" s="4"/>
    </row>
    <row r="4" spans="1:11" x14ac:dyDescent="0.35">
      <c r="J4" s="1" t="s">
        <v>177</v>
      </c>
      <c r="K4" s="1" t="s">
        <v>178</v>
      </c>
    </row>
    <row r="5" spans="1:11" x14ac:dyDescent="0.35">
      <c r="A5" s="1" t="s">
        <v>179</v>
      </c>
      <c r="B5" s="26">
        <f>B3/B2</f>
        <v>1.8488941757849238</v>
      </c>
      <c r="C5" s="26">
        <f t="shared" ref="C5:F5" si="0">C3/C2</f>
        <v>1.3379256129021571</v>
      </c>
      <c r="D5" s="26">
        <f t="shared" si="0"/>
        <v>1.6372088028189455</v>
      </c>
      <c r="E5" s="26">
        <f t="shared" si="0"/>
        <v>1.7021926176763342</v>
      </c>
      <c r="F5" s="26">
        <f t="shared" si="0"/>
        <v>1.0317659607438601</v>
      </c>
      <c r="G5" s="26"/>
      <c r="H5" s="26"/>
      <c r="I5" s="26"/>
      <c r="J5" s="26">
        <f>AVERAGE(B5:F5)</f>
        <v>1.5115974339852443</v>
      </c>
      <c r="K5" s="26">
        <f>STDEV(B5:F5)</f>
        <v>0.32644830226488619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636E-C3A2-4A4A-AA4F-BE3104B42045}">
  <dimension ref="A1:N86"/>
  <sheetViews>
    <sheetView workbookViewId="0">
      <selection activeCell="G3" sqref="G3"/>
    </sheetView>
  </sheetViews>
  <sheetFormatPr baseColWidth="10" defaultRowHeight="14.25" x14ac:dyDescent="0.45"/>
  <cols>
    <col min="1" max="1" width="17.265625" customWidth="1"/>
    <col min="2" max="2" width="18.59765625" customWidth="1"/>
    <col min="4" max="4" width="14.1328125" customWidth="1"/>
    <col min="6" max="6" width="14.46484375" customWidth="1"/>
    <col min="10" max="10" width="16" customWidth="1"/>
    <col min="12" max="12" width="12.3984375" customWidth="1"/>
    <col min="14" max="14" width="16.3984375" customWidth="1"/>
  </cols>
  <sheetData>
    <row r="1" spans="1:10" ht="15.75" customHeight="1" x14ac:dyDescent="0.45">
      <c r="A1" t="s">
        <v>241</v>
      </c>
      <c r="G1" s="1" t="s">
        <v>174</v>
      </c>
    </row>
    <row r="2" spans="1:10" x14ac:dyDescent="0.45">
      <c r="A2" s="1" t="s">
        <v>199</v>
      </c>
      <c r="B2" s="32">
        <v>0.6287587</v>
      </c>
      <c r="C2" s="32">
        <v>0.63702329999999996</v>
      </c>
      <c r="D2" s="32">
        <v>0.79902169999999995</v>
      </c>
      <c r="E2" s="32">
        <v>1.408288</v>
      </c>
      <c r="F2" s="33"/>
      <c r="G2" s="32">
        <v>2.1999999999999999E-2</v>
      </c>
      <c r="I2" s="33"/>
      <c r="J2" s="33"/>
    </row>
    <row r="3" spans="1:10" x14ac:dyDescent="0.45">
      <c r="A3" s="1" t="s">
        <v>242</v>
      </c>
      <c r="B3" s="32">
        <v>1.2258819999999999</v>
      </c>
      <c r="C3" s="32">
        <v>0.77144579999999996</v>
      </c>
      <c r="D3" s="32">
        <v>1.1783380000000001</v>
      </c>
      <c r="E3" s="32">
        <v>2.3669769999999999</v>
      </c>
    </row>
    <row r="4" spans="1:10" x14ac:dyDescent="0.45">
      <c r="A4" s="1"/>
      <c r="C4" s="34"/>
      <c r="E4" s="34"/>
      <c r="I4" s="1" t="s">
        <v>177</v>
      </c>
      <c r="J4" s="1" t="s">
        <v>178</v>
      </c>
    </row>
    <row r="5" spans="1:10" x14ac:dyDescent="0.45">
      <c r="A5" s="1" t="s">
        <v>179</v>
      </c>
      <c r="B5">
        <f>B3/B2</f>
        <v>1.9496859447034289</v>
      </c>
      <c r="C5">
        <f t="shared" ref="C5:E5" si="0">C3/C2</f>
        <v>1.2110166143059446</v>
      </c>
      <c r="D5">
        <f t="shared" si="0"/>
        <v>1.4747259054416171</v>
      </c>
      <c r="E5">
        <f t="shared" si="0"/>
        <v>1.6807478299893204</v>
      </c>
      <c r="I5" s="26">
        <f>AVERAGE(B5:E5)</f>
        <v>1.5790440736100777</v>
      </c>
      <c r="J5" s="26">
        <f>STDEV(B5:E5)</f>
        <v>0.31307376217174321</v>
      </c>
    </row>
    <row r="6" spans="1:10" x14ac:dyDescent="0.45">
      <c r="C6" s="34"/>
      <c r="E6" s="34"/>
    </row>
    <row r="7" spans="1:10" x14ac:dyDescent="0.45">
      <c r="C7" s="33"/>
      <c r="E7" s="33"/>
      <c r="F7" s="33"/>
      <c r="I7" s="33"/>
      <c r="J7" s="33"/>
    </row>
    <row r="8" spans="1:10" x14ac:dyDescent="0.45">
      <c r="A8" s="33"/>
      <c r="C8" s="34"/>
      <c r="E8" s="34"/>
      <c r="I8" s="34"/>
    </row>
    <row r="9" spans="1:10" x14ac:dyDescent="0.45">
      <c r="C9" s="34"/>
      <c r="E9" s="34"/>
      <c r="I9" s="34"/>
    </row>
    <row r="10" spans="1:10" x14ac:dyDescent="0.45">
      <c r="C10" s="34"/>
      <c r="E10" s="34"/>
      <c r="I10" s="34"/>
    </row>
    <row r="11" spans="1:10" x14ac:dyDescent="0.45">
      <c r="C11" s="34"/>
      <c r="E11" s="34"/>
      <c r="I11" s="34"/>
    </row>
    <row r="13" spans="1:10" x14ac:dyDescent="0.45">
      <c r="C13" s="34"/>
      <c r="E13" s="34"/>
      <c r="I13" s="34"/>
    </row>
    <row r="14" spans="1:10" x14ac:dyDescent="0.45">
      <c r="C14" s="34"/>
      <c r="E14" s="34"/>
      <c r="I14" s="34"/>
    </row>
    <row r="15" spans="1:10" x14ac:dyDescent="0.45">
      <c r="C15" s="34"/>
      <c r="E15" s="34"/>
      <c r="I15" s="34"/>
    </row>
    <row r="16" spans="1:10" x14ac:dyDescent="0.45">
      <c r="C16" s="34"/>
      <c r="E16" s="34"/>
      <c r="I16" s="34"/>
    </row>
    <row r="17" spans="1:14" x14ac:dyDescent="0.45">
      <c r="C17" s="34"/>
      <c r="E17" s="34"/>
      <c r="I17" s="34"/>
    </row>
    <row r="18" spans="1:14" x14ac:dyDescent="0.45">
      <c r="C18" s="34"/>
      <c r="E18" s="34"/>
      <c r="I18" s="34"/>
    </row>
    <row r="20" spans="1:14" x14ac:dyDescent="0.45">
      <c r="E20" s="33"/>
      <c r="J20" s="33"/>
      <c r="L20" s="33"/>
      <c r="M20" s="33"/>
      <c r="N20" s="33"/>
    </row>
    <row r="21" spans="1:14" x14ac:dyDescent="0.45">
      <c r="A21" s="33"/>
      <c r="E21" s="34"/>
      <c r="I21" s="34"/>
      <c r="L21" s="34"/>
      <c r="M21" s="34"/>
    </row>
    <row r="22" spans="1:14" x14ac:dyDescent="0.45">
      <c r="E22" s="34"/>
      <c r="I22" s="34"/>
      <c r="L22" s="34"/>
      <c r="M22" s="34"/>
    </row>
    <row r="23" spans="1:14" x14ac:dyDescent="0.45">
      <c r="E23" s="34"/>
      <c r="I23" s="34"/>
      <c r="L23" s="34"/>
      <c r="M23" s="34"/>
    </row>
    <row r="24" spans="1:14" x14ac:dyDescent="0.45">
      <c r="E24" s="34"/>
      <c r="I24" s="34"/>
      <c r="L24" s="34"/>
      <c r="M24" s="34"/>
    </row>
    <row r="25" spans="1:14" x14ac:dyDescent="0.45">
      <c r="E25" s="34"/>
      <c r="I25" s="34"/>
      <c r="L25" s="34"/>
      <c r="M25" s="34"/>
    </row>
    <row r="27" spans="1:14" x14ac:dyDescent="0.45">
      <c r="E27" s="34"/>
      <c r="I27" s="34"/>
      <c r="L27" s="34"/>
      <c r="M27" s="34"/>
    </row>
    <row r="28" spans="1:14" x14ac:dyDescent="0.45">
      <c r="E28" s="34"/>
      <c r="I28" s="34"/>
      <c r="L28" s="34"/>
      <c r="M28" s="34"/>
    </row>
    <row r="29" spans="1:14" x14ac:dyDescent="0.45">
      <c r="E29" s="34"/>
      <c r="I29" s="34"/>
      <c r="L29" s="34"/>
      <c r="M29" s="34"/>
    </row>
    <row r="30" spans="1:14" x14ac:dyDescent="0.45">
      <c r="E30" s="34"/>
      <c r="I30" s="34"/>
      <c r="L30" s="34"/>
      <c r="M30" s="34"/>
    </row>
    <row r="31" spans="1:14" x14ac:dyDescent="0.45">
      <c r="E31" s="34"/>
      <c r="I31" s="34"/>
      <c r="L31" s="34"/>
      <c r="M31" s="34"/>
    </row>
    <row r="32" spans="1:14" x14ac:dyDescent="0.45">
      <c r="E32" s="34"/>
      <c r="I32" s="34"/>
      <c r="L32" s="34"/>
      <c r="M32" s="34"/>
    </row>
    <row r="34" spans="1:13" x14ac:dyDescent="0.45">
      <c r="A34" s="33"/>
      <c r="E34" s="34"/>
      <c r="F34" s="34"/>
      <c r="G34" s="34"/>
      <c r="I34" s="34"/>
      <c r="L34" s="34"/>
      <c r="M34" s="34"/>
    </row>
    <row r="35" spans="1:13" x14ac:dyDescent="0.45">
      <c r="E35" s="34"/>
      <c r="F35" s="34"/>
      <c r="G35" s="34"/>
      <c r="I35" s="34"/>
      <c r="L35" s="34"/>
      <c r="M35" s="34"/>
    </row>
    <row r="36" spans="1:13" x14ac:dyDescent="0.45">
      <c r="E36" s="34"/>
      <c r="F36" s="34"/>
      <c r="G36" s="34"/>
      <c r="I36" s="34"/>
      <c r="L36" s="34"/>
      <c r="M36" s="34"/>
    </row>
    <row r="37" spans="1:13" x14ac:dyDescent="0.45">
      <c r="E37" s="34"/>
      <c r="I37" s="34"/>
      <c r="L37" s="34"/>
      <c r="M37" s="34"/>
    </row>
    <row r="38" spans="1:13" x14ac:dyDescent="0.45">
      <c r="E38" s="34"/>
      <c r="I38" s="34"/>
      <c r="L38" s="34"/>
      <c r="M38" s="34"/>
    </row>
    <row r="39" spans="1:13" x14ac:dyDescent="0.45">
      <c r="E39" s="34"/>
      <c r="I39" s="34"/>
      <c r="L39" s="34"/>
      <c r="M39" s="34"/>
    </row>
    <row r="40" spans="1:13" x14ac:dyDescent="0.45">
      <c r="E40" s="34"/>
      <c r="I40" s="34"/>
      <c r="L40" s="34"/>
      <c r="M40" s="34"/>
    </row>
    <row r="41" spans="1:13" x14ac:dyDescent="0.45">
      <c r="E41" s="34"/>
      <c r="I41" s="34"/>
      <c r="L41" s="34"/>
      <c r="M41" s="34"/>
    </row>
    <row r="42" spans="1:13" x14ac:dyDescent="0.45">
      <c r="E42" s="34"/>
      <c r="I42" s="34"/>
      <c r="L42" s="34"/>
      <c r="M42" s="34"/>
    </row>
    <row r="44" spans="1:13" x14ac:dyDescent="0.45">
      <c r="E44" s="34"/>
      <c r="I44" s="34"/>
      <c r="M44" s="34"/>
    </row>
    <row r="45" spans="1:13" x14ac:dyDescent="0.45">
      <c r="E45" s="34"/>
      <c r="I45" s="34"/>
      <c r="M45" s="34"/>
    </row>
    <row r="46" spans="1:13" x14ac:dyDescent="0.45">
      <c r="E46" s="34"/>
      <c r="F46" s="34"/>
      <c r="I46" s="34"/>
      <c r="M46" s="34"/>
    </row>
    <row r="47" spans="1:13" x14ac:dyDescent="0.45">
      <c r="E47" s="34"/>
      <c r="I47" s="34"/>
      <c r="M47" s="34"/>
    </row>
    <row r="48" spans="1:13" x14ac:dyDescent="0.45">
      <c r="E48" s="34"/>
      <c r="F48" s="34"/>
      <c r="I48" s="34"/>
      <c r="M48" s="34"/>
    </row>
    <row r="49" spans="1:14" x14ac:dyDescent="0.45">
      <c r="E49" s="34"/>
      <c r="I49" s="34"/>
      <c r="M49" s="34"/>
    </row>
    <row r="50" spans="1:14" x14ac:dyDescent="0.45">
      <c r="E50" s="34"/>
      <c r="I50" s="34"/>
      <c r="M50" s="34"/>
    </row>
    <row r="51" spans="1:14" x14ac:dyDescent="0.45">
      <c r="E51" s="34"/>
      <c r="I51" s="34"/>
      <c r="M51" s="34"/>
    </row>
    <row r="52" spans="1:14" x14ac:dyDescent="0.45">
      <c r="E52" s="34"/>
      <c r="I52" s="34"/>
      <c r="M52" s="34"/>
    </row>
    <row r="53" spans="1:14" x14ac:dyDescent="0.45">
      <c r="N53" s="33"/>
    </row>
    <row r="54" spans="1:14" x14ac:dyDescent="0.45">
      <c r="A54" s="33"/>
      <c r="E54" s="34"/>
      <c r="I54" s="34"/>
      <c r="L54" s="34"/>
    </row>
    <row r="55" spans="1:14" x14ac:dyDescent="0.45">
      <c r="E55" s="34"/>
      <c r="I55" s="34"/>
      <c r="L55" s="34"/>
    </row>
    <row r="56" spans="1:14" x14ac:dyDescent="0.45">
      <c r="E56" s="34"/>
      <c r="I56" s="34"/>
      <c r="L56" s="34"/>
    </row>
    <row r="57" spans="1:14" x14ac:dyDescent="0.45">
      <c r="E57" s="34"/>
      <c r="I57" s="34"/>
      <c r="L57" s="34"/>
    </row>
    <row r="58" spans="1:14" x14ac:dyDescent="0.45">
      <c r="E58" s="34"/>
      <c r="I58" s="34"/>
      <c r="L58" s="34"/>
    </row>
    <row r="59" spans="1:14" x14ac:dyDescent="0.45">
      <c r="E59" s="34"/>
      <c r="I59" s="34"/>
      <c r="L59" s="34"/>
    </row>
    <row r="60" spans="1:14" x14ac:dyDescent="0.45">
      <c r="E60" s="34"/>
      <c r="I60" s="34"/>
      <c r="L60" s="34"/>
    </row>
    <row r="61" spans="1:14" x14ac:dyDescent="0.45">
      <c r="E61" s="34"/>
      <c r="I61" s="34"/>
      <c r="L61" s="34"/>
    </row>
    <row r="62" spans="1:14" x14ac:dyDescent="0.45">
      <c r="E62" s="34"/>
      <c r="I62" s="34"/>
      <c r="L62" s="34"/>
    </row>
    <row r="65" spans="2:5" x14ac:dyDescent="0.45">
      <c r="B65" s="33"/>
    </row>
    <row r="68" spans="2:5" x14ac:dyDescent="0.45">
      <c r="E68" s="35"/>
    </row>
    <row r="69" spans="2:5" x14ac:dyDescent="0.45">
      <c r="E69" s="35"/>
    </row>
    <row r="70" spans="2:5" x14ac:dyDescent="0.45">
      <c r="E70" s="35"/>
    </row>
    <row r="73" spans="2:5" x14ac:dyDescent="0.45">
      <c r="B73" s="33"/>
    </row>
    <row r="74" spans="2:5" x14ac:dyDescent="0.45">
      <c r="B74" s="33"/>
    </row>
    <row r="75" spans="2:5" x14ac:dyDescent="0.45">
      <c r="D75" s="35"/>
      <c r="E75" s="35"/>
    </row>
    <row r="76" spans="2:5" x14ac:dyDescent="0.45">
      <c r="D76" s="35"/>
      <c r="E76" s="35"/>
    </row>
    <row r="77" spans="2:5" x14ac:dyDescent="0.45">
      <c r="D77" s="35"/>
      <c r="E77" s="35"/>
    </row>
    <row r="78" spans="2:5" x14ac:dyDescent="0.45">
      <c r="D78" s="35"/>
      <c r="E78" s="35"/>
    </row>
    <row r="80" spans="2:5" x14ac:dyDescent="0.45">
      <c r="B80" s="33"/>
    </row>
    <row r="85" spans="2:2" x14ac:dyDescent="0.45">
      <c r="B85" s="33"/>
    </row>
    <row r="86" spans="2:2" x14ac:dyDescent="0.45">
      <c r="B86" s="36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I35"/>
  <sheetViews>
    <sheetView workbookViewId="0">
      <selection activeCell="Q9" sqref="Q9"/>
    </sheetView>
  </sheetViews>
  <sheetFormatPr baseColWidth="10" defaultColWidth="9.1328125" defaultRowHeight="13.5" x14ac:dyDescent="0.35"/>
  <cols>
    <col min="1" max="1" width="9.1328125" style="1" customWidth="1"/>
    <col min="2" max="2" width="10.1328125" style="1" customWidth="1"/>
    <col min="3" max="6" width="9.1328125" style="1"/>
    <col min="7" max="7" width="12.73046875" style="1" customWidth="1"/>
    <col min="8" max="8" width="9.1328125" style="1"/>
    <col min="9" max="9" width="11.1328125" style="1" customWidth="1"/>
    <col min="10" max="12" width="9.1328125" style="1"/>
    <col min="13" max="13" width="15.3984375" style="1" customWidth="1"/>
    <col min="14" max="15" width="9.1328125" style="1"/>
    <col min="16" max="16" width="10.59765625" style="1" bestFit="1" customWidth="1"/>
    <col min="17" max="17" width="10.59765625" style="1" customWidth="1"/>
    <col min="18" max="23" width="9.1328125" style="1"/>
    <col min="24" max="27" width="10.86328125" style="1" customWidth="1"/>
    <col min="28" max="16384" width="9.1328125" style="1"/>
  </cols>
  <sheetData>
    <row r="1" spans="1:26" ht="13.9" x14ac:dyDescent="0.4">
      <c r="A1" s="7" t="s">
        <v>203</v>
      </c>
      <c r="F1" s="5"/>
      <c r="G1" s="5"/>
      <c r="H1" s="5"/>
      <c r="I1" s="5"/>
      <c r="J1" s="5"/>
      <c r="K1" s="5"/>
      <c r="L1" s="5"/>
      <c r="N1" s="6" t="s">
        <v>204</v>
      </c>
      <c r="O1" s="6"/>
      <c r="P1" s="6"/>
      <c r="Q1" s="6"/>
      <c r="R1" s="6"/>
      <c r="S1" s="6"/>
      <c r="T1" s="6"/>
      <c r="U1" s="6"/>
      <c r="V1" s="6"/>
      <c r="W1" s="6"/>
    </row>
    <row r="2" spans="1:26" x14ac:dyDescent="0.35">
      <c r="F2" s="5"/>
      <c r="G2" s="5"/>
      <c r="N2" s="1" t="s">
        <v>205</v>
      </c>
      <c r="O2" s="6"/>
    </row>
    <row r="3" spans="1:26" ht="13.9" x14ac:dyDescent="0.4">
      <c r="A3" s="7" t="s">
        <v>206</v>
      </c>
      <c r="B3" s="7"/>
      <c r="C3" s="7"/>
      <c r="D3" s="7"/>
      <c r="E3" s="7"/>
      <c r="F3" s="7"/>
      <c r="I3" s="7"/>
      <c r="J3" s="7"/>
      <c r="K3" s="7"/>
      <c r="L3" s="7"/>
      <c r="M3" s="7"/>
    </row>
    <row r="4" spans="1:26" ht="13.9" x14ac:dyDescent="0.4">
      <c r="A4" s="7"/>
      <c r="B4" s="7"/>
      <c r="C4" s="7"/>
      <c r="D4" s="7"/>
      <c r="E4" s="7"/>
      <c r="F4" s="7"/>
      <c r="H4" s="7"/>
      <c r="I4" s="7"/>
      <c r="J4" s="7"/>
      <c r="K4" s="7"/>
      <c r="L4" s="7"/>
      <c r="M4" s="7"/>
    </row>
    <row r="5" spans="1:26" ht="15" customHeight="1" x14ac:dyDescent="0.4">
      <c r="A5" s="7" t="s">
        <v>206</v>
      </c>
      <c r="C5" s="7"/>
      <c r="D5" s="7"/>
      <c r="E5" s="7"/>
      <c r="F5" s="7"/>
      <c r="H5" s="7" t="s">
        <v>207</v>
      </c>
      <c r="I5" s="7"/>
      <c r="J5" s="7"/>
      <c r="K5" s="7"/>
      <c r="L5" s="7"/>
      <c r="M5" s="7"/>
      <c r="X5" s="7" t="s">
        <v>208</v>
      </c>
      <c r="Y5" s="7"/>
      <c r="Z5" s="7"/>
    </row>
    <row r="6" spans="1:26" ht="55.5" x14ac:dyDescent="0.4">
      <c r="A6" s="1" t="s">
        <v>209</v>
      </c>
      <c r="B6" s="5" t="s">
        <v>210</v>
      </c>
      <c r="C6" s="5" t="s">
        <v>211</v>
      </c>
      <c r="D6" s="5" t="s">
        <v>211</v>
      </c>
      <c r="E6" s="5" t="s">
        <v>212</v>
      </c>
      <c r="F6" s="5" t="s">
        <v>213</v>
      </c>
      <c r="G6" s="5"/>
      <c r="H6" s="5" t="s">
        <v>209</v>
      </c>
      <c r="I6" s="5" t="s">
        <v>210</v>
      </c>
      <c r="J6" s="5" t="s">
        <v>211</v>
      </c>
      <c r="K6" s="5" t="s">
        <v>211</v>
      </c>
      <c r="L6" s="5" t="s">
        <v>212</v>
      </c>
      <c r="M6" s="5" t="s">
        <v>213</v>
      </c>
      <c r="N6" s="8" t="s">
        <v>214</v>
      </c>
      <c r="O6" s="8" t="s">
        <v>215</v>
      </c>
      <c r="P6" s="8" t="s">
        <v>216</v>
      </c>
      <c r="Q6" s="8"/>
      <c r="R6" s="9" t="s">
        <v>179</v>
      </c>
      <c r="S6" s="9" t="s">
        <v>217</v>
      </c>
      <c r="T6" s="9" t="s">
        <v>218</v>
      </c>
      <c r="U6" s="9"/>
      <c r="V6" s="9" t="s">
        <v>219</v>
      </c>
      <c r="W6" s="8"/>
      <c r="X6" s="7" t="s">
        <v>220</v>
      </c>
      <c r="Y6" s="7"/>
    </row>
    <row r="7" spans="1:26" x14ac:dyDescent="0.35">
      <c r="A7" s="1" t="s">
        <v>221</v>
      </c>
      <c r="B7" s="5" t="s">
        <v>222</v>
      </c>
      <c r="C7" s="5">
        <v>19.59</v>
      </c>
      <c r="D7" s="5">
        <v>19.170000000000002</v>
      </c>
      <c r="E7" s="5">
        <f>AVERAGE(C7,D7)</f>
        <v>19.380000000000003</v>
      </c>
      <c r="F7" s="5">
        <f>(C7-D7)</f>
        <v>0.41999999999999815</v>
      </c>
      <c r="G7" s="5"/>
      <c r="H7" s="5" t="s">
        <v>221</v>
      </c>
      <c r="I7" s="5" t="s">
        <v>222</v>
      </c>
      <c r="J7" s="5">
        <v>22.66</v>
      </c>
      <c r="K7" s="5">
        <v>22.16</v>
      </c>
      <c r="L7" s="5">
        <f>AVERAGE(J7,K7)</f>
        <v>22.41</v>
      </c>
      <c r="M7" s="5">
        <f>(J7-K7)</f>
        <v>0.5</v>
      </c>
      <c r="N7" s="1">
        <f>(E7-L7)</f>
        <v>-3.0299999999999976</v>
      </c>
      <c r="O7" s="1">
        <f>(N7-$N$15)</f>
        <v>-4.6199999999999966</v>
      </c>
      <c r="P7" s="10">
        <f>2^-O7</f>
        <v>24.590002900608134</v>
      </c>
      <c r="Q7" s="10"/>
      <c r="R7" s="10">
        <f>P7/P11</f>
        <v>9.6464626215260552</v>
      </c>
      <c r="S7" s="10">
        <f>AVERAGE(R7:R9)</f>
        <v>9.0266116695182621</v>
      </c>
      <c r="T7" s="10">
        <f>STDEV(R7:R9)</f>
        <v>4.4025955984591851</v>
      </c>
      <c r="V7" s="1">
        <v>2.4E-2</v>
      </c>
      <c r="X7" s="1" t="s">
        <v>212</v>
      </c>
      <c r="Y7" s="1" t="s">
        <v>178</v>
      </c>
    </row>
    <row r="8" spans="1:26" x14ac:dyDescent="0.35">
      <c r="A8" s="1" t="s">
        <v>221</v>
      </c>
      <c r="B8" s="5" t="s">
        <v>222</v>
      </c>
      <c r="C8" s="5">
        <v>18.75</v>
      </c>
      <c r="D8" s="5">
        <v>18.97</v>
      </c>
      <c r="E8" s="5">
        <f t="shared" ref="E8:E13" si="0">AVERAGE(C8,D8)</f>
        <v>18.86</v>
      </c>
      <c r="F8" s="5">
        <f t="shared" ref="F8:F13" si="1">(C8-D8)</f>
        <v>-0.21999999999999886</v>
      </c>
      <c r="G8" s="5"/>
      <c r="H8" s="5" t="s">
        <v>221</v>
      </c>
      <c r="I8" s="5" t="s">
        <v>222</v>
      </c>
      <c r="J8" s="5">
        <v>19.38</v>
      </c>
      <c r="K8" s="5">
        <v>19.850000000000001</v>
      </c>
      <c r="L8" s="5">
        <f t="shared" ref="L8:L13" si="2">AVERAGE(J8,K8)</f>
        <v>19.615000000000002</v>
      </c>
      <c r="M8" s="5">
        <f t="shared" ref="M8:M13" si="3">(J8-K8)</f>
        <v>-0.47000000000000242</v>
      </c>
      <c r="N8" s="1">
        <f>(E8-L8)</f>
        <v>-0.75500000000000256</v>
      </c>
      <c r="O8" s="1">
        <f>(N8-$N$15)</f>
        <v>-2.3450000000000015</v>
      </c>
      <c r="P8" s="10">
        <f t="shared" ref="P8:P13" si="4">2^-O8</f>
        <v>5.0806039301551635</v>
      </c>
      <c r="Q8" s="10"/>
      <c r="R8" s="10">
        <f t="shared" ref="R8:R9" si="5">P8/P12</f>
        <v>13.086432936924503</v>
      </c>
      <c r="S8" s="10"/>
      <c r="T8" s="10"/>
      <c r="X8" s="10">
        <f>AVERAGE(P7:P9)</f>
        <v>11.354326028637162</v>
      </c>
      <c r="Y8" s="10">
        <f>STDEV(P7:P9)</f>
        <v>11.467596642198279</v>
      </c>
    </row>
    <row r="9" spans="1:26" x14ac:dyDescent="0.35">
      <c r="A9" s="1" t="s">
        <v>221</v>
      </c>
      <c r="B9" s="5" t="s">
        <v>222</v>
      </c>
      <c r="C9" s="5">
        <v>16.23</v>
      </c>
      <c r="D9" s="5">
        <v>15.92</v>
      </c>
      <c r="E9" s="5">
        <f t="shared" si="0"/>
        <v>16.074999999999999</v>
      </c>
      <c r="F9" s="5">
        <f t="shared" si="1"/>
        <v>0.3100000000000005</v>
      </c>
      <c r="G9" s="5"/>
      <c r="H9" s="5" t="s">
        <v>221</v>
      </c>
      <c r="I9" s="5" t="s">
        <v>222</v>
      </c>
      <c r="J9" s="5">
        <v>16.59</v>
      </c>
      <c r="K9" s="5">
        <v>16.649999999999999</v>
      </c>
      <c r="L9" s="5">
        <f t="shared" si="2"/>
        <v>16.619999999999997</v>
      </c>
      <c r="M9" s="5">
        <f t="shared" si="3"/>
        <v>-5.9999999999998721E-2</v>
      </c>
      <c r="N9" s="1">
        <f>(E9-L9)</f>
        <v>-0.54499999999999815</v>
      </c>
      <c r="O9" s="1">
        <f>(N9-$N$15)</f>
        <v>-2.1349999999999971</v>
      </c>
      <c r="P9" s="10">
        <f t="shared" si="4"/>
        <v>4.3923712551481904</v>
      </c>
      <c r="Q9" s="10"/>
      <c r="R9" s="10">
        <f t="shared" si="5"/>
        <v>4.3469394501042293</v>
      </c>
      <c r="S9" s="10"/>
      <c r="T9" s="10"/>
      <c r="X9" s="10"/>
      <c r="Y9" s="10"/>
    </row>
    <row r="10" spans="1:26" x14ac:dyDescent="0.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10"/>
      <c r="Q10" s="10"/>
      <c r="X10" s="10"/>
      <c r="Y10" s="10"/>
    </row>
    <row r="11" spans="1:26" ht="13.9" x14ac:dyDescent="0.4">
      <c r="A11" s="1" t="s">
        <v>221</v>
      </c>
      <c r="B11" s="5" t="s">
        <v>223</v>
      </c>
      <c r="C11" s="5">
        <v>17.18</v>
      </c>
      <c r="D11" s="5">
        <v>17.329999999999998</v>
      </c>
      <c r="E11" s="5">
        <f>AVERAGE(C11,D11)</f>
        <v>17.254999999999999</v>
      </c>
      <c r="F11" s="5">
        <f>(C11-D11)</f>
        <v>-0.14999999999999858</v>
      </c>
      <c r="G11" s="5"/>
      <c r="H11" s="5" t="s">
        <v>221</v>
      </c>
      <c r="I11" s="5" t="s">
        <v>223</v>
      </c>
      <c r="J11" s="5">
        <v>16.86</v>
      </c>
      <c r="K11" s="5">
        <v>17.170000000000002</v>
      </c>
      <c r="L11" s="5">
        <f>AVERAGE(J11,K11)</f>
        <v>17.015000000000001</v>
      </c>
      <c r="M11" s="5">
        <f>(J11-K11)</f>
        <v>-0.31000000000000227</v>
      </c>
      <c r="N11" s="1">
        <f>(E11-L11)</f>
        <v>0.23999999999999844</v>
      </c>
      <c r="O11" s="1">
        <f>(N11-$N$15)</f>
        <v>-1.3500000000000008</v>
      </c>
      <c r="P11" s="10">
        <f>2^-O11</f>
        <v>2.5491212546385253</v>
      </c>
      <c r="Q11" s="10"/>
      <c r="X11" s="11"/>
      <c r="Y11" s="10"/>
    </row>
    <row r="12" spans="1:26" ht="13.9" x14ac:dyDescent="0.4">
      <c r="A12" s="1" t="s">
        <v>221</v>
      </c>
      <c r="B12" s="5" t="s">
        <v>223</v>
      </c>
      <c r="C12" s="5">
        <v>19.29</v>
      </c>
      <c r="D12" s="5">
        <v>19.989999999999998</v>
      </c>
      <c r="E12" s="5">
        <f>AVERAGE(C12,D12)</f>
        <v>19.64</v>
      </c>
      <c r="F12" s="5">
        <f>(C12-D12)</f>
        <v>-0.69999999999999929</v>
      </c>
      <c r="G12" s="5"/>
      <c r="H12" s="5" t="s">
        <v>221</v>
      </c>
      <c r="I12" s="5" t="s">
        <v>223</v>
      </c>
      <c r="J12" s="5">
        <v>16.64</v>
      </c>
      <c r="K12" s="5">
        <v>16.73</v>
      </c>
      <c r="L12" s="5">
        <f>AVERAGE(J12,K12)</f>
        <v>16.685000000000002</v>
      </c>
      <c r="M12" s="5">
        <f>(J12-K12)</f>
        <v>-8.9999999999999858E-2</v>
      </c>
      <c r="N12" s="1">
        <f>(E12-L12)</f>
        <v>2.9549999999999983</v>
      </c>
      <c r="O12" s="1">
        <f>(N12-$N$15)</f>
        <v>1.3649999999999991</v>
      </c>
      <c r="P12" s="10">
        <f>2^-O12</f>
        <v>0.38823443750052011</v>
      </c>
      <c r="Q12" s="10"/>
      <c r="X12" s="11" t="s">
        <v>224</v>
      </c>
      <c r="Y12" s="10"/>
    </row>
    <row r="13" spans="1:26" x14ac:dyDescent="0.35">
      <c r="A13" s="1" t="s">
        <v>221</v>
      </c>
      <c r="B13" s="5" t="s">
        <v>223</v>
      </c>
      <c r="C13" s="5">
        <v>17.309999999999999</v>
      </c>
      <c r="D13" s="5">
        <v>16.75</v>
      </c>
      <c r="E13" s="5">
        <f t="shared" si="0"/>
        <v>17.03</v>
      </c>
      <c r="F13" s="5">
        <f t="shared" si="1"/>
        <v>0.55999999999999872</v>
      </c>
      <c r="G13" s="5"/>
      <c r="H13" s="5" t="s">
        <v>221</v>
      </c>
      <c r="I13" s="5" t="s">
        <v>223</v>
      </c>
      <c r="J13" s="5">
        <v>15.69</v>
      </c>
      <c r="K13" s="5">
        <v>15.22</v>
      </c>
      <c r="L13" s="5">
        <f t="shared" si="2"/>
        <v>15.455</v>
      </c>
      <c r="M13" s="5">
        <f t="shared" si="3"/>
        <v>0.46999999999999886</v>
      </c>
      <c r="N13" s="1">
        <f>(E13-L13)</f>
        <v>1.5750000000000011</v>
      </c>
      <c r="O13" s="1">
        <f>(N13-$N$15)</f>
        <v>-1.4999999999998126E-2</v>
      </c>
      <c r="P13" s="10">
        <f t="shared" si="4"/>
        <v>1.0104514464867624</v>
      </c>
      <c r="Q13" s="10"/>
      <c r="X13" s="10" t="s">
        <v>212</v>
      </c>
      <c r="Y13" s="10" t="s">
        <v>178</v>
      </c>
      <c r="Z13" s="1" t="s">
        <v>225</v>
      </c>
    </row>
    <row r="14" spans="1:26" x14ac:dyDescent="0.35">
      <c r="I14" s="5"/>
      <c r="X14" s="10">
        <f>AVERAGE(P11:P13)</f>
        <v>1.3159357128752693</v>
      </c>
      <c r="Y14" s="10">
        <f>STDEV(P11:P13)</f>
        <v>1.1123616484212309</v>
      </c>
    </row>
    <row r="15" spans="1:26" x14ac:dyDescent="0.35">
      <c r="B15" s="5"/>
      <c r="C15" s="5"/>
      <c r="D15" s="5"/>
      <c r="E15" s="5"/>
      <c r="F15" s="5"/>
      <c r="G15" s="5" t="s">
        <v>225</v>
      </c>
      <c r="H15" s="5"/>
      <c r="I15" s="5"/>
      <c r="J15" s="5"/>
      <c r="K15" s="5"/>
      <c r="L15" s="1" t="s">
        <v>226</v>
      </c>
      <c r="N15" s="1">
        <f>AVERAGE(N11:N13)</f>
        <v>1.5899999999999992</v>
      </c>
    </row>
    <row r="16" spans="1:26" x14ac:dyDescent="0.35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35" ht="13.9" x14ac:dyDescent="0.4">
      <c r="B17" s="5"/>
      <c r="C17" s="5"/>
      <c r="D17" s="5"/>
      <c r="E17" s="5"/>
      <c r="F17" s="5"/>
      <c r="G17" s="5"/>
      <c r="H17" s="5"/>
      <c r="I17" s="5"/>
      <c r="J17" s="5"/>
      <c r="K17" s="5"/>
      <c r="L17" s="7"/>
      <c r="M17" s="7"/>
      <c r="N17" s="7"/>
    </row>
    <row r="18" spans="1:35" ht="13.9" x14ac:dyDescent="0.4">
      <c r="B18" s="5"/>
      <c r="C18" s="5"/>
      <c r="D18" s="5"/>
      <c r="E18" s="5"/>
      <c r="F18" s="5"/>
      <c r="G18" s="5"/>
      <c r="H18" s="5"/>
      <c r="I18" s="5"/>
      <c r="J18" s="5"/>
      <c r="K18" s="5"/>
      <c r="L18" s="7"/>
      <c r="M18" s="7"/>
      <c r="N18" s="7"/>
    </row>
    <row r="19" spans="1:35" ht="13.9" x14ac:dyDescent="0.4">
      <c r="B19" s="5"/>
      <c r="C19" s="5"/>
      <c r="D19" s="5"/>
      <c r="E19" s="5" t="s">
        <v>225</v>
      </c>
      <c r="F19" s="5"/>
      <c r="G19" s="5"/>
      <c r="H19" s="5"/>
      <c r="I19" s="5"/>
      <c r="J19" s="5"/>
      <c r="K19" s="5"/>
      <c r="L19" s="7"/>
      <c r="M19" s="7"/>
      <c r="N19" s="7"/>
    </row>
    <row r="20" spans="1:35" ht="13.9" x14ac:dyDescent="0.4">
      <c r="B20" s="5"/>
      <c r="C20" s="5"/>
      <c r="D20" s="5"/>
      <c r="E20" s="5"/>
      <c r="F20" s="5"/>
      <c r="G20" s="5" t="s">
        <v>225</v>
      </c>
      <c r="H20" s="5"/>
      <c r="I20" s="5"/>
      <c r="J20" s="5"/>
      <c r="K20" s="5"/>
      <c r="L20" s="7"/>
      <c r="M20" s="7"/>
      <c r="N20" s="7"/>
    </row>
    <row r="21" spans="1:35" ht="13.9" x14ac:dyDescent="0.4">
      <c r="B21" s="5"/>
      <c r="C21" s="5"/>
      <c r="D21" s="5"/>
      <c r="E21" s="5"/>
      <c r="F21" s="5"/>
      <c r="G21" s="5"/>
      <c r="H21" s="5"/>
      <c r="I21" s="5"/>
      <c r="J21" s="5"/>
      <c r="K21" s="5"/>
      <c r="L21" s="7"/>
      <c r="M21" s="7"/>
      <c r="N21" s="7"/>
    </row>
    <row r="22" spans="1:35" x14ac:dyDescent="0.35">
      <c r="B22" s="5"/>
      <c r="C22" s="5"/>
      <c r="D22" s="5"/>
      <c r="E22" s="5"/>
      <c r="F22" s="5"/>
      <c r="G22" s="5"/>
      <c r="H22" s="5"/>
      <c r="I22" s="5" t="s">
        <v>225</v>
      </c>
      <c r="J22" s="5"/>
      <c r="K22" s="5"/>
      <c r="L22" s="5"/>
      <c r="M22" s="5"/>
    </row>
    <row r="23" spans="1:35" ht="13.9" x14ac:dyDescent="0.4">
      <c r="A23" s="7" t="s">
        <v>206</v>
      </c>
      <c r="C23" s="7"/>
      <c r="D23" s="7"/>
      <c r="E23" s="7"/>
      <c r="F23" s="7"/>
      <c r="H23" s="7" t="s">
        <v>207</v>
      </c>
      <c r="I23" s="5"/>
      <c r="J23" s="5"/>
      <c r="K23" s="5"/>
      <c r="L23" s="5"/>
      <c r="M23" s="5"/>
    </row>
    <row r="24" spans="1:35" ht="55.5" x14ac:dyDescent="0.4">
      <c r="A24" s="1" t="s">
        <v>209</v>
      </c>
      <c r="B24" s="5" t="s">
        <v>210</v>
      </c>
      <c r="C24" s="5" t="s">
        <v>211</v>
      </c>
      <c r="D24" s="5" t="s">
        <v>211</v>
      </c>
      <c r="E24" s="5" t="s">
        <v>212</v>
      </c>
      <c r="F24" s="5" t="s">
        <v>213</v>
      </c>
      <c r="G24" s="5"/>
      <c r="H24" s="5" t="s">
        <v>209</v>
      </c>
      <c r="I24" s="5" t="s">
        <v>210</v>
      </c>
      <c r="J24" s="5" t="s">
        <v>211</v>
      </c>
      <c r="K24" s="5" t="s">
        <v>211</v>
      </c>
      <c r="L24" s="5" t="s">
        <v>212</v>
      </c>
      <c r="M24" s="5" t="s">
        <v>213</v>
      </c>
      <c r="N24" s="8" t="s">
        <v>214</v>
      </c>
      <c r="O24" s="8" t="s">
        <v>215</v>
      </c>
      <c r="P24" s="8" t="s">
        <v>216</v>
      </c>
      <c r="Q24" s="8"/>
      <c r="R24" s="9" t="s">
        <v>179</v>
      </c>
      <c r="S24" s="9" t="s">
        <v>217</v>
      </c>
      <c r="T24" s="9" t="s">
        <v>218</v>
      </c>
      <c r="V24" s="9" t="s">
        <v>219</v>
      </c>
      <c r="X24" s="7" t="s">
        <v>227</v>
      </c>
      <c r="Y24" s="7"/>
      <c r="Z24" s="7"/>
    </row>
    <row r="25" spans="1:35" ht="13.9" x14ac:dyDescent="0.4">
      <c r="A25" s="1" t="s">
        <v>228</v>
      </c>
      <c r="B25" s="5" t="s">
        <v>222</v>
      </c>
      <c r="C25" s="5">
        <v>15.96</v>
      </c>
      <c r="D25" s="5">
        <v>16.07</v>
      </c>
      <c r="E25" s="5">
        <f>AVERAGE(C25,D25)</f>
        <v>16.015000000000001</v>
      </c>
      <c r="F25" s="5">
        <f>(C25-D25)</f>
        <v>-0.10999999999999943</v>
      </c>
      <c r="G25" s="5"/>
      <c r="H25" s="5" t="s">
        <v>228</v>
      </c>
      <c r="I25" s="5" t="s">
        <v>222</v>
      </c>
      <c r="J25" s="5">
        <v>18.5</v>
      </c>
      <c r="K25" s="5">
        <v>19.010000000000002</v>
      </c>
      <c r="L25" s="5">
        <f>AVERAGE(J25,K25)</f>
        <v>18.755000000000003</v>
      </c>
      <c r="M25" s="5">
        <f>(J25-K25)</f>
        <v>-0.51000000000000156</v>
      </c>
      <c r="N25" s="1">
        <f>(E25-L25)</f>
        <v>-2.740000000000002</v>
      </c>
      <c r="O25" s="1">
        <f>(N25-$N$35)</f>
        <v>-5.0999999999999996</v>
      </c>
      <c r="P25" s="10">
        <f>2^-O25</f>
        <v>34.296750801161366</v>
      </c>
      <c r="Q25" s="10"/>
      <c r="R25" s="10">
        <f>P25/P30</f>
        <v>6.453134073777016</v>
      </c>
      <c r="S25" s="10">
        <f>AVERAGE(R25:R28)</f>
        <v>100.51515719316129</v>
      </c>
      <c r="T25" s="10">
        <f>STDEV(R25:R28)</f>
        <v>182.89458719148979</v>
      </c>
      <c r="V25" s="1">
        <v>4.9000000000000002E-2</v>
      </c>
      <c r="X25" s="7" t="s">
        <v>229</v>
      </c>
      <c r="Y25" s="7"/>
    </row>
    <row r="26" spans="1:35" x14ac:dyDescent="0.35">
      <c r="A26" s="1" t="s">
        <v>228</v>
      </c>
      <c r="B26" s="5" t="s">
        <v>222</v>
      </c>
      <c r="C26" s="5">
        <v>15.75</v>
      </c>
      <c r="D26" s="5">
        <v>15.83</v>
      </c>
      <c r="E26" s="5">
        <f>AVERAGE(C26,D26)</f>
        <v>15.79</v>
      </c>
      <c r="F26" s="5">
        <f>(C26-D26)</f>
        <v>-8.0000000000000071E-2</v>
      </c>
      <c r="G26" s="5"/>
      <c r="H26" s="5" t="s">
        <v>228</v>
      </c>
      <c r="I26" s="5" t="s">
        <v>222</v>
      </c>
      <c r="J26" s="5">
        <v>21.15</v>
      </c>
      <c r="K26" s="5">
        <v>20.63</v>
      </c>
      <c r="L26" s="5">
        <f>AVERAGE(J26,K26)</f>
        <v>20.89</v>
      </c>
      <c r="M26" s="5">
        <f>(J26-K26)</f>
        <v>0.51999999999999957</v>
      </c>
      <c r="N26" s="1">
        <f>(E26-L26)</f>
        <v>-5.1000000000000014</v>
      </c>
      <c r="O26" s="1">
        <f t="shared" ref="O26:O33" si="6">(N26-$N$35)</f>
        <v>-7.4599999999999991</v>
      </c>
      <c r="P26" s="10">
        <f t="shared" ref="P26:P33" si="7">2^-O26</f>
        <v>176.06935272188713</v>
      </c>
      <c r="Q26" s="10"/>
      <c r="R26" s="10">
        <f t="shared" ref="R26:R28" si="8">P26/P31</f>
        <v>374.80593816207949</v>
      </c>
      <c r="S26" s="10"/>
      <c r="T26" s="10"/>
      <c r="X26" s="1" t="s">
        <v>212</v>
      </c>
      <c r="Y26" s="1" t="s">
        <v>178</v>
      </c>
    </row>
    <row r="27" spans="1:35" x14ac:dyDescent="0.35">
      <c r="A27" s="1" t="s">
        <v>228</v>
      </c>
      <c r="B27" s="5" t="s">
        <v>222</v>
      </c>
      <c r="C27" s="5">
        <v>17.399999999999999</v>
      </c>
      <c r="D27" s="5">
        <v>17.75</v>
      </c>
      <c r="E27" s="5">
        <f>AVERAGE(C27,D27)</f>
        <v>17.574999999999999</v>
      </c>
      <c r="F27" s="5">
        <f>(C27-D27)</f>
        <v>-0.35000000000000142</v>
      </c>
      <c r="G27" s="5"/>
      <c r="H27" s="5" t="s">
        <v>228</v>
      </c>
      <c r="I27" s="5" t="s">
        <v>222</v>
      </c>
      <c r="J27" s="5">
        <v>18.309999999999999</v>
      </c>
      <c r="K27" s="5">
        <v>18.02</v>
      </c>
      <c r="L27" s="5">
        <f>AVERAGE(J27,K27)</f>
        <v>18.164999999999999</v>
      </c>
      <c r="M27" s="5">
        <f>(J27-K27)</f>
        <v>0.28999999999999915</v>
      </c>
      <c r="N27" s="1">
        <f>(E27-L27)</f>
        <v>-0.58999999999999986</v>
      </c>
      <c r="O27" s="1">
        <f t="shared" si="6"/>
        <v>-2.9499999999999975</v>
      </c>
      <c r="P27" s="10">
        <f t="shared" si="7"/>
        <v>7.7274906313987488</v>
      </c>
      <c r="Q27" s="10"/>
      <c r="R27" s="10">
        <f t="shared" si="8"/>
        <v>6.7271713220297142</v>
      </c>
      <c r="S27" s="10"/>
      <c r="T27" s="10"/>
      <c r="X27" s="1">
        <f>AVERAGE(P25:P28)</f>
        <v>55.750283515865611</v>
      </c>
      <c r="Y27" s="1">
        <f>STDEV(P25:P28)</f>
        <v>81.298023129800242</v>
      </c>
    </row>
    <row r="28" spans="1:35" x14ac:dyDescent="0.35">
      <c r="A28" s="1" t="s">
        <v>228</v>
      </c>
      <c r="B28" s="5" t="s">
        <v>222</v>
      </c>
      <c r="C28" s="5">
        <v>22.5</v>
      </c>
      <c r="D28" s="5">
        <v>22.31</v>
      </c>
      <c r="E28" s="5">
        <f>AVERAGE(C28,D28)</f>
        <v>22.405000000000001</v>
      </c>
      <c r="F28" s="5">
        <f>(C28-D28)</f>
        <v>0.19000000000000128</v>
      </c>
      <c r="G28" s="5"/>
      <c r="H28" s="5" t="s">
        <v>228</v>
      </c>
      <c r="I28" s="5" t="s">
        <v>222</v>
      </c>
      <c r="J28" s="5">
        <v>22.28</v>
      </c>
      <c r="K28" s="5">
        <v>22.4</v>
      </c>
      <c r="L28" s="5">
        <f>AVERAGE(J28,K28)</f>
        <v>22.34</v>
      </c>
      <c r="M28" s="5">
        <f>(J28-K28)</f>
        <v>-0.11999999999999744</v>
      </c>
      <c r="N28" s="1">
        <f>(E28-L28)</f>
        <v>6.5000000000001279E-2</v>
      </c>
      <c r="O28" s="1">
        <f t="shared" si="6"/>
        <v>-2.2949999999999964</v>
      </c>
      <c r="P28" s="10">
        <f t="shared" si="7"/>
        <v>4.9075399090152034</v>
      </c>
      <c r="Q28" s="10"/>
      <c r="R28" s="10">
        <f t="shared" si="8"/>
        <v>14.074385214758912</v>
      </c>
      <c r="AB28" s="6"/>
      <c r="AC28" s="6"/>
      <c r="AD28" s="6"/>
      <c r="AE28" s="6"/>
      <c r="AF28" s="6"/>
      <c r="AG28" s="6"/>
      <c r="AH28" s="6"/>
      <c r="AI28" s="6"/>
    </row>
    <row r="29" spans="1:35" x14ac:dyDescent="0.35">
      <c r="P29" s="10"/>
      <c r="Q29" s="10"/>
      <c r="AG29" s="6"/>
      <c r="AH29" s="6"/>
      <c r="AI29" s="6"/>
    </row>
    <row r="30" spans="1:35" ht="13.9" x14ac:dyDescent="0.4">
      <c r="A30" s="1" t="s">
        <v>228</v>
      </c>
      <c r="B30" s="5" t="s">
        <v>223</v>
      </c>
      <c r="C30" s="5">
        <v>21.99</v>
      </c>
      <c r="D30" s="5">
        <v>21.53</v>
      </c>
      <c r="E30" s="5">
        <f>AVERAGE(C30,D30)</f>
        <v>21.759999999999998</v>
      </c>
      <c r="F30" s="5">
        <f>(C30-D30)</f>
        <v>0.4599999999999973</v>
      </c>
      <c r="G30" s="5"/>
      <c r="H30" s="5" t="s">
        <v>228</v>
      </c>
      <c r="I30" s="5" t="s">
        <v>223</v>
      </c>
      <c r="J30" s="5">
        <v>21.97</v>
      </c>
      <c r="K30" s="5">
        <v>21.65</v>
      </c>
      <c r="L30" s="5">
        <f>AVERAGE(J30,K30)</f>
        <v>21.81</v>
      </c>
      <c r="M30" s="5">
        <f>(J30-K30)</f>
        <v>0.32000000000000028</v>
      </c>
      <c r="N30" s="1">
        <f>(E30-L30)</f>
        <v>-5.0000000000000711E-2</v>
      </c>
      <c r="O30" s="1">
        <f t="shared" si="6"/>
        <v>-2.4099999999999984</v>
      </c>
      <c r="P30" s="10">
        <f t="shared" si="7"/>
        <v>5.3147432563860395</v>
      </c>
      <c r="Q30" s="10"/>
      <c r="X30" s="7" t="s">
        <v>230</v>
      </c>
      <c r="Y30" s="7"/>
      <c r="AB30" s="6"/>
      <c r="AC30" s="6"/>
      <c r="AD30" s="6"/>
      <c r="AE30" s="6"/>
      <c r="AF30" s="6"/>
      <c r="AG30" s="6"/>
      <c r="AH30" s="6"/>
      <c r="AI30" s="6"/>
    </row>
    <row r="31" spans="1:35" x14ac:dyDescent="0.35">
      <c r="A31" s="1" t="s">
        <v>228</v>
      </c>
      <c r="B31" s="5" t="s">
        <v>223</v>
      </c>
      <c r="C31" s="5">
        <v>20.2</v>
      </c>
      <c r="D31" s="5">
        <v>19.82</v>
      </c>
      <c r="E31" s="5">
        <f>AVERAGE(C31,D31)</f>
        <v>20.009999999999998</v>
      </c>
      <c r="F31" s="5">
        <f>(C31-D31)</f>
        <v>0.37999999999999901</v>
      </c>
      <c r="G31" s="5"/>
      <c r="H31" s="5" t="s">
        <v>228</v>
      </c>
      <c r="I31" s="5" t="s">
        <v>223</v>
      </c>
      <c r="J31" s="5">
        <v>16.670000000000002</v>
      </c>
      <c r="K31" s="5">
        <v>16.45</v>
      </c>
      <c r="L31" s="5">
        <f>AVERAGE(J31,K31)</f>
        <v>16.560000000000002</v>
      </c>
      <c r="M31" s="5">
        <f>(J31-K31)</f>
        <v>0.22000000000000242</v>
      </c>
      <c r="N31" s="1">
        <f>(E31-L31)</f>
        <v>3.4499999999999957</v>
      </c>
      <c r="O31" s="1">
        <f t="shared" si="6"/>
        <v>1.0899999999999981</v>
      </c>
      <c r="P31" s="10">
        <f t="shared" si="7"/>
        <v>0.46976137460700651</v>
      </c>
      <c r="Q31" s="10"/>
      <c r="X31" s="1" t="s">
        <v>212</v>
      </c>
      <c r="Y31" s="1" t="s">
        <v>178</v>
      </c>
      <c r="Z31" s="1" t="s">
        <v>225</v>
      </c>
      <c r="AB31" s="6"/>
      <c r="AC31" s="6"/>
      <c r="AD31" s="6"/>
      <c r="AE31" s="6"/>
      <c r="AF31" s="6"/>
      <c r="AG31" s="6"/>
      <c r="AH31" s="6"/>
      <c r="AI31" s="6"/>
    </row>
    <row r="32" spans="1:35" x14ac:dyDescent="0.35">
      <c r="A32" s="1" t="s">
        <v>228</v>
      </c>
      <c r="B32" s="5" t="s">
        <v>223</v>
      </c>
      <c r="C32" s="5">
        <v>17.61</v>
      </c>
      <c r="D32" s="5">
        <v>17.61</v>
      </c>
      <c r="E32" s="5">
        <f>AVERAGE(C32,D32)</f>
        <v>17.61</v>
      </c>
      <c r="F32" s="5">
        <f>(C32-D32)</f>
        <v>0</v>
      </c>
      <c r="G32" s="5"/>
      <c r="H32" s="5" t="s">
        <v>228</v>
      </c>
      <c r="I32" s="5" t="s">
        <v>223</v>
      </c>
      <c r="J32" s="5">
        <v>15.23</v>
      </c>
      <c r="K32" s="5">
        <v>15.67</v>
      </c>
      <c r="L32" s="5">
        <f>AVERAGE(J32,K32)</f>
        <v>15.45</v>
      </c>
      <c r="M32" s="5">
        <f>(J32-K32)</f>
        <v>-0.4399999999999995</v>
      </c>
      <c r="N32" s="1">
        <f>(E32-L32)</f>
        <v>2.16</v>
      </c>
      <c r="O32" s="1">
        <f t="shared" si="6"/>
        <v>-0.19999999999999751</v>
      </c>
      <c r="P32" s="10">
        <f t="shared" si="7"/>
        <v>1.1486983549970331</v>
      </c>
      <c r="Q32" s="10"/>
      <c r="X32" s="1">
        <f>AVERAGE(P30:P33)</f>
        <v>1.8204722256444203</v>
      </c>
      <c r="Y32" s="1">
        <f>STDEV(P30:P33)</f>
        <v>2.3559700699996156</v>
      </c>
    </row>
    <row r="33" spans="1:35" x14ac:dyDescent="0.35">
      <c r="A33" s="1" t="s">
        <v>228</v>
      </c>
      <c r="B33" s="5" t="s">
        <v>223</v>
      </c>
      <c r="C33" s="5">
        <v>21.55</v>
      </c>
      <c r="D33" s="5">
        <v>21.36</v>
      </c>
      <c r="E33" s="5">
        <f>AVERAGE(C33,D33)</f>
        <v>21.454999999999998</v>
      </c>
      <c r="F33" s="5">
        <f>(C33-D33)</f>
        <v>0.19000000000000128</v>
      </c>
      <c r="G33" s="5"/>
      <c r="H33" s="5" t="s">
        <v>228</v>
      </c>
      <c r="I33" s="5" t="s">
        <v>223</v>
      </c>
      <c r="J33" s="5">
        <v>17.690000000000001</v>
      </c>
      <c r="K33" s="5">
        <v>17.46</v>
      </c>
      <c r="L33" s="5">
        <f>AVERAGE(J33,K33)</f>
        <v>17.575000000000003</v>
      </c>
      <c r="M33" s="5">
        <f>(J33-K33)</f>
        <v>0.23000000000000043</v>
      </c>
      <c r="N33" s="1">
        <f>(E33-L33)</f>
        <v>3.8799999999999955</v>
      </c>
      <c r="O33" s="1">
        <f t="shared" si="6"/>
        <v>1.5199999999999978</v>
      </c>
      <c r="P33" s="10">
        <f t="shared" si="7"/>
        <v>0.3486859165876019</v>
      </c>
      <c r="Q33" s="10"/>
      <c r="AB33" s="6"/>
      <c r="AC33" s="6"/>
      <c r="AD33" s="6"/>
      <c r="AE33" s="6"/>
      <c r="AF33" s="6"/>
      <c r="AG33" s="6"/>
      <c r="AH33" s="6"/>
      <c r="AI33" s="6"/>
    </row>
    <row r="35" spans="1:35" x14ac:dyDescent="0.35">
      <c r="L35" s="1" t="s">
        <v>226</v>
      </c>
      <c r="N35" s="1">
        <f>AVERAGE(N30:N33)</f>
        <v>2.3599999999999977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N17"/>
  <sheetViews>
    <sheetView topLeftCell="AY1" zoomScale="51" workbookViewId="0">
      <selection activeCell="F28" sqref="F28"/>
    </sheetView>
  </sheetViews>
  <sheetFormatPr baseColWidth="10" defaultColWidth="9.1328125" defaultRowHeight="13.5" x14ac:dyDescent="0.35"/>
  <cols>
    <col min="1" max="16384" width="9.1328125" style="1"/>
  </cols>
  <sheetData>
    <row r="1" spans="1:92" ht="14.25" x14ac:dyDescent="0.45">
      <c r="A1" s="39" t="s">
        <v>252</v>
      </c>
      <c r="B1" t="s">
        <v>231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 t="s">
        <v>232</v>
      </c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 t="s">
        <v>233</v>
      </c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 t="s">
        <v>243</v>
      </c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</row>
    <row r="2" spans="1:92" ht="14.25" x14ac:dyDescent="0.45">
      <c r="A2" s="39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/>
      <c r="Y2"/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/>
      <c r="AU2"/>
      <c r="AV2"/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/>
      <c r="BR2"/>
      <c r="BS2"/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</row>
    <row r="3" spans="1:92" ht="14.25" x14ac:dyDescent="0.45">
      <c r="A3" s="39">
        <v>5</v>
      </c>
      <c r="B3">
        <v>7.9471999999999996</v>
      </c>
      <c r="C3">
        <v>2.0658400000000001</v>
      </c>
      <c r="D3">
        <v>7.9801900000000003</v>
      </c>
      <c r="E3">
        <v>5.2373099999999999</v>
      </c>
      <c r="F3">
        <v>6.9433699999999998</v>
      </c>
      <c r="G3">
        <v>1.2526299999999999</v>
      </c>
      <c r="H3">
        <v>2.2132499999999999</v>
      </c>
      <c r="I3">
        <v>1.21254</v>
      </c>
      <c r="J3">
        <v>1.8500399999999999</v>
      </c>
      <c r="K3">
        <v>4.8122800000000003</v>
      </c>
      <c r="L3">
        <v>6.1106400000000001</v>
      </c>
      <c r="M3">
        <v>1.87297</v>
      </c>
      <c r="N3">
        <v>4.96305</v>
      </c>
      <c r="O3">
        <v>0.91105000000000003</v>
      </c>
      <c r="P3">
        <v>5.1267300000000002</v>
      </c>
      <c r="Q3">
        <v>3.6721400000000002</v>
      </c>
      <c r="R3">
        <v>5.9779799999999996</v>
      </c>
      <c r="S3">
        <v>1.9810399999999999</v>
      </c>
      <c r="T3">
        <v>1.99753</v>
      </c>
      <c r="U3">
        <v>4.9136199999999999</v>
      </c>
      <c r="V3">
        <v>0.99872000000000005</v>
      </c>
      <c r="W3">
        <v>3.88517</v>
      </c>
      <c r="X3"/>
      <c r="Y3"/>
      <c r="Z3">
        <v>2.0281099999999999</v>
      </c>
      <c r="AA3">
        <v>1.9219999999999999</v>
      </c>
      <c r="AB3">
        <v>4.7346700000000004</v>
      </c>
      <c r="AC3">
        <v>3.9545300000000001</v>
      </c>
      <c r="AD3">
        <v>3.1084399999999999</v>
      </c>
      <c r="AE3">
        <v>4.0156299999999998</v>
      </c>
      <c r="AF3">
        <v>4.0783500000000004</v>
      </c>
      <c r="AG3">
        <v>4.0077999999999996</v>
      </c>
      <c r="AH3">
        <v>1.58179</v>
      </c>
      <c r="AI3">
        <v>2.0438999999999998</v>
      </c>
      <c r="AJ3">
        <v>1.0167200000000001</v>
      </c>
      <c r="AK3">
        <v>2.94279</v>
      </c>
      <c r="AL3">
        <v>2.99716</v>
      </c>
      <c r="AM3">
        <v>0.92222999999999999</v>
      </c>
      <c r="AN3">
        <v>1.2575700000000001</v>
      </c>
      <c r="AO3">
        <v>7.1045999999999996</v>
      </c>
      <c r="AP3">
        <v>7.15611</v>
      </c>
      <c r="AQ3">
        <v>3.9533100000000001</v>
      </c>
      <c r="AR3">
        <v>0.53852</v>
      </c>
      <c r="AS3">
        <v>1.02077</v>
      </c>
      <c r="AT3"/>
      <c r="AU3"/>
      <c r="AV3"/>
      <c r="AW3">
        <v>4.9972000000000003</v>
      </c>
      <c r="AX3">
        <v>3.1185399999999999</v>
      </c>
      <c r="AY3">
        <v>3.0160399999999998</v>
      </c>
      <c r="AZ3">
        <v>4.0127800000000002</v>
      </c>
      <c r="BA3">
        <v>2.9861599999999999</v>
      </c>
      <c r="BB3">
        <v>3.0000100000000001</v>
      </c>
      <c r="BC3">
        <v>2.9809299999999999</v>
      </c>
      <c r="BD3">
        <v>4.6786899999999996</v>
      </c>
      <c r="BE3">
        <v>7.9711999999999996</v>
      </c>
      <c r="BF3">
        <v>4.92455</v>
      </c>
      <c r="BG3">
        <v>6.0000299999999998</v>
      </c>
      <c r="BH3">
        <v>3.9999899999999999</v>
      </c>
      <c r="BI3">
        <v>1.42746</v>
      </c>
      <c r="BJ3">
        <v>1.9912399999999999</v>
      </c>
      <c r="BK3">
        <v>1.91567</v>
      </c>
      <c r="BL3">
        <v>1.1648700000000001</v>
      </c>
      <c r="BM3">
        <v>0.97174000000000005</v>
      </c>
      <c r="BN3">
        <v>0.98900999999999994</v>
      </c>
      <c r="BO3">
        <v>0.85592000000000001</v>
      </c>
      <c r="BP3">
        <v>2.0196100000000001</v>
      </c>
      <c r="BQ3"/>
      <c r="BR3"/>
      <c r="BS3"/>
      <c r="BT3">
        <v>3.0037099999999999</v>
      </c>
      <c r="BU3">
        <v>2.5223</v>
      </c>
      <c r="BV3">
        <v>1.4118999999999999</v>
      </c>
      <c r="BW3">
        <v>3.0069300000000001</v>
      </c>
      <c r="BX3">
        <v>4.4721500000000001</v>
      </c>
      <c r="BY3">
        <v>2.6044999999999998</v>
      </c>
      <c r="BZ3">
        <v>2.0672000000000001</v>
      </c>
      <c r="CA3">
        <v>3.21848</v>
      </c>
      <c r="CB3">
        <v>2.0537200000000002</v>
      </c>
      <c r="CC3">
        <v>2.8705500000000002</v>
      </c>
      <c r="CD3">
        <v>0.99653999999999998</v>
      </c>
      <c r="CE3">
        <v>1.1818299999999999</v>
      </c>
      <c r="CF3">
        <v>2.0857899999999998</v>
      </c>
      <c r="CG3">
        <v>8.0594000000000001</v>
      </c>
      <c r="CH3">
        <v>7.3339999999999996</v>
      </c>
      <c r="CI3">
        <v>3.1720999999999999</v>
      </c>
      <c r="CJ3">
        <v>5.0503999999999998</v>
      </c>
      <c r="CK3">
        <v>1.9460900000000001</v>
      </c>
      <c r="CL3">
        <v>3.9233099999999999</v>
      </c>
      <c r="CM3">
        <v>0.58613000000000004</v>
      </c>
      <c r="CN3">
        <v>2.0185</v>
      </c>
    </row>
    <row r="4" spans="1:92" ht="14.25" x14ac:dyDescent="0.45">
      <c r="A4" s="39">
        <v>10</v>
      </c>
      <c r="B4">
        <v>9.16</v>
      </c>
      <c r="C4">
        <v>3.6819000000000002</v>
      </c>
      <c r="D4">
        <v>8.1241500000000002</v>
      </c>
      <c r="E4">
        <v>4.34917</v>
      </c>
      <c r="F4">
        <v>7.1277499999999998</v>
      </c>
      <c r="G4">
        <v>4.2337100000000003</v>
      </c>
      <c r="H4">
        <v>4.3728800000000003</v>
      </c>
      <c r="I4">
        <v>1.29901</v>
      </c>
      <c r="J4">
        <v>3.6324900000000002</v>
      </c>
      <c r="K4">
        <v>5.4958999999999998</v>
      </c>
      <c r="L4">
        <v>7.8863399999999997</v>
      </c>
      <c r="M4">
        <v>6.7975099999999999</v>
      </c>
      <c r="N4">
        <v>7.0452500000000002</v>
      </c>
      <c r="O4">
        <v>3.2203400000000002</v>
      </c>
      <c r="P4">
        <v>4.7837399999999999</v>
      </c>
      <c r="Q4">
        <v>6.4214099999999998</v>
      </c>
      <c r="R4">
        <v>6.1491499999999997</v>
      </c>
      <c r="S4">
        <v>5.0993000000000004</v>
      </c>
      <c r="T4">
        <v>4.9200799999999996</v>
      </c>
      <c r="U4">
        <v>4.99505</v>
      </c>
      <c r="V4">
        <v>4.0027799999999996</v>
      </c>
      <c r="W4">
        <v>5.3991400000000001</v>
      </c>
      <c r="X4"/>
      <c r="Y4"/>
      <c r="Z4">
        <v>3.0006599999999999</v>
      </c>
      <c r="AA4">
        <v>3.0910700000000002</v>
      </c>
      <c r="AB4">
        <v>5.6246499999999999</v>
      </c>
      <c r="AC4">
        <v>4.0800099999999997</v>
      </c>
      <c r="AD4">
        <v>3.7484799999999998</v>
      </c>
      <c r="AE4">
        <v>3.9114</v>
      </c>
      <c r="AF4">
        <v>4.6465500000000004</v>
      </c>
      <c r="AG4">
        <v>11.9659</v>
      </c>
      <c r="AH4">
        <v>3.0489099999999998</v>
      </c>
      <c r="AI4">
        <v>3.8506300000000002</v>
      </c>
      <c r="AJ4">
        <v>0.82593000000000005</v>
      </c>
      <c r="AK4">
        <v>3.0441400000000001</v>
      </c>
      <c r="AL4">
        <v>5.0197599999999998</v>
      </c>
      <c r="AM4">
        <v>0.93594999999999995</v>
      </c>
      <c r="AN4">
        <v>2.5444800000000001</v>
      </c>
      <c r="AO4">
        <v>7.2729999999999997</v>
      </c>
      <c r="AP4">
        <v>8.1272300000000008</v>
      </c>
      <c r="AQ4">
        <v>4.2581300000000004</v>
      </c>
      <c r="AR4">
        <v>3.00976</v>
      </c>
      <c r="AS4">
        <v>7.8713199999999999</v>
      </c>
      <c r="AT4"/>
      <c r="AU4"/>
      <c r="AV4"/>
      <c r="AW4">
        <v>6.0183400000000002</v>
      </c>
      <c r="AX4">
        <v>2.6522299999999999</v>
      </c>
      <c r="AY4">
        <v>3.87195</v>
      </c>
      <c r="AZ4">
        <v>3.9014000000000002</v>
      </c>
      <c r="BA4">
        <v>7.0318699999999996</v>
      </c>
      <c r="BB4">
        <v>5.9999799999999999</v>
      </c>
      <c r="BC4">
        <v>6.1325399999999997</v>
      </c>
      <c r="BD4">
        <v>5.4483199999999998</v>
      </c>
      <c r="BE4">
        <v>10.2174</v>
      </c>
      <c r="BF4">
        <v>5.4694399999999996</v>
      </c>
      <c r="BG4">
        <v>6.0000499999999999</v>
      </c>
      <c r="BH4">
        <v>4.0000299999999998</v>
      </c>
      <c r="BI4">
        <v>9.2130000000000004E-2</v>
      </c>
      <c r="BJ4">
        <v>3.0613800000000002</v>
      </c>
      <c r="BK4">
        <v>4.4476800000000001</v>
      </c>
      <c r="BL4">
        <v>0.78463000000000005</v>
      </c>
      <c r="BM4">
        <v>0.95331999999999995</v>
      </c>
      <c r="BN4">
        <v>3.0813000000000001</v>
      </c>
      <c r="BO4">
        <v>1.4638800000000001</v>
      </c>
      <c r="BP4">
        <v>1.9032899999999999</v>
      </c>
      <c r="BQ4"/>
      <c r="BR4"/>
      <c r="BS4"/>
      <c r="BT4">
        <v>9.9757700000000007</v>
      </c>
      <c r="BU4">
        <v>8.7507999999999999</v>
      </c>
      <c r="BV4">
        <v>5.0541</v>
      </c>
      <c r="BW4">
        <v>4.9481099999999998</v>
      </c>
      <c r="BX4">
        <v>6.5560299999999998</v>
      </c>
      <c r="BY4">
        <v>8.0326000000000004</v>
      </c>
      <c r="BZ4">
        <v>4.6601600000000003</v>
      </c>
      <c r="CA4">
        <v>6.29331</v>
      </c>
      <c r="CB4">
        <v>5.694</v>
      </c>
      <c r="CC4">
        <v>5.1599300000000001</v>
      </c>
      <c r="CD4">
        <v>4.99566</v>
      </c>
      <c r="CE4">
        <v>4.50197</v>
      </c>
      <c r="CF4">
        <v>5.7391899999999998</v>
      </c>
      <c r="CG4">
        <v>14.7509</v>
      </c>
      <c r="CH4">
        <v>7.9821999999999997</v>
      </c>
      <c r="CI4">
        <v>11.722099999999999</v>
      </c>
      <c r="CJ4">
        <v>9.5977999999999994</v>
      </c>
      <c r="CK4">
        <v>5.2085100000000004</v>
      </c>
      <c r="CL4">
        <v>6.8146199999999997</v>
      </c>
      <c r="CM4">
        <v>1.90795</v>
      </c>
      <c r="CN4">
        <v>3.72532</v>
      </c>
    </row>
    <row r="5" spans="1:92" ht="14.25" x14ac:dyDescent="0.45">
      <c r="A5" s="39">
        <v>15</v>
      </c>
      <c r="B5">
        <v>10.9963</v>
      </c>
      <c r="C5">
        <v>5.4612999999999996</v>
      </c>
      <c r="D5">
        <v>7.7083300000000001</v>
      </c>
      <c r="E5">
        <v>3.2154400000000001</v>
      </c>
      <c r="F5">
        <v>7.0791700000000004</v>
      </c>
      <c r="G5">
        <v>5.1064100000000003</v>
      </c>
      <c r="H5">
        <v>5.4048100000000003</v>
      </c>
      <c r="I5">
        <v>3.1738300000000002</v>
      </c>
      <c r="J5">
        <v>4.2263299999999999</v>
      </c>
      <c r="K5">
        <v>5.8455500000000002</v>
      </c>
      <c r="L5">
        <v>8.1629900000000006</v>
      </c>
      <c r="M5">
        <v>7.7122299999999999</v>
      </c>
      <c r="N5">
        <v>7.2416900000000002</v>
      </c>
      <c r="O5">
        <v>3.9470299999999998</v>
      </c>
      <c r="P5">
        <v>4.8645899999999997</v>
      </c>
      <c r="Q5">
        <v>7.5686999999999998</v>
      </c>
      <c r="R5">
        <v>6.6429200000000002</v>
      </c>
      <c r="S5">
        <v>5.8095400000000001</v>
      </c>
      <c r="T5">
        <v>5.3294499999999996</v>
      </c>
      <c r="U5">
        <v>5.5088900000000001</v>
      </c>
      <c r="V5">
        <v>4.9713900000000004</v>
      </c>
      <c r="W5">
        <v>6.3473100000000002</v>
      </c>
      <c r="X5"/>
      <c r="Y5"/>
      <c r="Z5">
        <v>3.7560500000000001</v>
      </c>
      <c r="AA5">
        <v>4.27691</v>
      </c>
      <c r="AB5">
        <v>5.8928399999999996</v>
      </c>
      <c r="AC5">
        <v>4.0723099999999999</v>
      </c>
      <c r="AD5">
        <v>4.0259600000000004</v>
      </c>
      <c r="AE5">
        <v>4.2099399999999996</v>
      </c>
      <c r="AF5">
        <v>3.52163</v>
      </c>
      <c r="AG5">
        <v>17.0045</v>
      </c>
      <c r="AH5">
        <v>4.1217199999999998</v>
      </c>
      <c r="AI5">
        <v>3.22912</v>
      </c>
      <c r="AJ5">
        <v>1.5109999999999999</v>
      </c>
      <c r="AK5">
        <v>3.3173699999999999</v>
      </c>
      <c r="AL5">
        <v>5.9394999999999998</v>
      </c>
      <c r="AM5">
        <v>1.03749</v>
      </c>
      <c r="AN5">
        <v>3.2101999999999999</v>
      </c>
      <c r="AO5">
        <v>11.991899999999999</v>
      </c>
      <c r="AP5">
        <v>6.8156800000000004</v>
      </c>
      <c r="AQ5">
        <v>7.5775499999999996</v>
      </c>
      <c r="AR5">
        <v>3.5375399999999999</v>
      </c>
      <c r="AS5">
        <v>8.2057300000000009</v>
      </c>
      <c r="AT5"/>
      <c r="AU5"/>
      <c r="AV5"/>
      <c r="AW5">
        <v>5.9461199999999996</v>
      </c>
      <c r="AX5">
        <v>3.0233500000000002</v>
      </c>
      <c r="AY5">
        <v>3.43126</v>
      </c>
      <c r="AZ5">
        <v>3.32945</v>
      </c>
      <c r="BA5">
        <v>5.1422100000000004</v>
      </c>
      <c r="BB5">
        <v>7</v>
      </c>
      <c r="BC5">
        <v>5.6732800000000001</v>
      </c>
      <c r="BD5">
        <v>6.7960000000000003</v>
      </c>
      <c r="BE5">
        <v>11.293799999999999</v>
      </c>
      <c r="BF5">
        <v>4.8822000000000001</v>
      </c>
      <c r="BG5">
        <v>4.9999599999999997</v>
      </c>
      <c r="BH5">
        <v>5.9999700000000002</v>
      </c>
      <c r="BI5">
        <v>0.41428999999999999</v>
      </c>
      <c r="BJ5">
        <v>4.8244400000000001</v>
      </c>
      <c r="BK5">
        <v>6.10595</v>
      </c>
      <c r="BL5">
        <v>0.81513000000000002</v>
      </c>
      <c r="BM5">
        <v>0.95233999999999996</v>
      </c>
      <c r="BN5">
        <v>2.7349199999999998</v>
      </c>
      <c r="BO5">
        <v>2.6156899999999998</v>
      </c>
      <c r="BP5">
        <v>1.9367300000000001</v>
      </c>
      <c r="BQ5"/>
      <c r="BR5"/>
      <c r="BS5"/>
      <c r="BT5">
        <v>9.0605499999999992</v>
      </c>
      <c r="BU5">
        <v>11.194699999999999</v>
      </c>
      <c r="BV5">
        <v>8.0808999999999997</v>
      </c>
      <c r="BW5">
        <v>5.1534599999999999</v>
      </c>
      <c r="BX5">
        <v>7.1816300000000002</v>
      </c>
      <c r="BY5">
        <v>11.167299999999999</v>
      </c>
      <c r="BZ5">
        <v>4.6300800000000004</v>
      </c>
      <c r="CA5">
        <v>7.6998899999999999</v>
      </c>
      <c r="CB5">
        <v>6.52515</v>
      </c>
      <c r="CC5">
        <v>5.7802499999999997</v>
      </c>
      <c r="CD5">
        <v>5.0905199999999997</v>
      </c>
      <c r="CE5">
        <v>5.5123800000000003</v>
      </c>
      <c r="CF5">
        <v>6.9788600000000001</v>
      </c>
      <c r="CG5">
        <v>15.401300000000001</v>
      </c>
      <c r="CH5">
        <v>10.1066</v>
      </c>
      <c r="CI5">
        <v>12.6279</v>
      </c>
      <c r="CJ5">
        <v>11.0036</v>
      </c>
      <c r="CK5">
        <v>5.8361299999999998</v>
      </c>
      <c r="CL5">
        <v>9.3629499999999997</v>
      </c>
      <c r="CM5">
        <v>3.02216</v>
      </c>
      <c r="CN5">
        <v>5.6217199999999998</v>
      </c>
    </row>
    <row r="6" spans="1:92" ht="14.25" x14ac:dyDescent="0.45">
      <c r="A6" s="39">
        <v>20</v>
      </c>
      <c r="B6">
        <v>10.485799999999999</v>
      </c>
      <c r="C6">
        <v>5.9772699999999999</v>
      </c>
      <c r="D6">
        <v>7.2966899999999999</v>
      </c>
      <c r="E6">
        <v>2.2206600000000001</v>
      </c>
      <c r="F6">
        <v>6.6565200000000004</v>
      </c>
      <c r="G6">
        <v>4.8787200000000004</v>
      </c>
      <c r="H6">
        <v>5.5797100000000004</v>
      </c>
      <c r="I6">
        <v>4.9932100000000004</v>
      </c>
      <c r="J6">
        <v>4.97539</v>
      </c>
      <c r="K6">
        <v>5.7243599999999999</v>
      </c>
      <c r="L6">
        <v>7.5754999999999999</v>
      </c>
      <c r="M6">
        <v>6.86463</v>
      </c>
      <c r="N6">
        <v>6.4546799999999998</v>
      </c>
      <c r="O6">
        <v>3.9928699999999999</v>
      </c>
      <c r="P6">
        <v>5.1950099999999999</v>
      </c>
      <c r="Q6">
        <v>7.7545700000000002</v>
      </c>
      <c r="R6">
        <v>7.2538499999999999</v>
      </c>
      <c r="S6">
        <v>6.1048600000000004</v>
      </c>
      <c r="T6">
        <v>4.5533099999999997</v>
      </c>
      <c r="U6">
        <v>5.9631999999999996</v>
      </c>
      <c r="V6">
        <v>5.0550199999999998</v>
      </c>
      <c r="W6">
        <v>6.73123</v>
      </c>
      <c r="X6"/>
      <c r="Y6"/>
      <c r="Z6">
        <v>4.1806000000000001</v>
      </c>
      <c r="AA6">
        <v>5.0482100000000001</v>
      </c>
      <c r="AB6">
        <v>5.7415599999999998</v>
      </c>
      <c r="AC6">
        <v>3.90482</v>
      </c>
      <c r="AD6">
        <v>4.1377199999999998</v>
      </c>
      <c r="AE6">
        <v>3.7244299999999999</v>
      </c>
      <c r="AF6">
        <v>2.8354599999999999</v>
      </c>
      <c r="AG6">
        <v>17.252400000000002</v>
      </c>
      <c r="AH6">
        <v>4.8570799999999998</v>
      </c>
      <c r="AI6">
        <v>4.6128400000000003</v>
      </c>
      <c r="AJ6">
        <v>2.5609099999999998</v>
      </c>
      <c r="AK6">
        <v>3.6111800000000001</v>
      </c>
      <c r="AL6">
        <v>6.10656</v>
      </c>
      <c r="AM6">
        <v>1.16655</v>
      </c>
      <c r="AN6">
        <v>3.4490799999999999</v>
      </c>
      <c r="AO6">
        <v>13.49</v>
      </c>
      <c r="AP6">
        <v>6.4662199999999999</v>
      </c>
      <c r="AQ6">
        <v>8.8474400000000006</v>
      </c>
      <c r="AR6">
        <v>3.8805200000000002</v>
      </c>
      <c r="AS6">
        <v>7.1230200000000004</v>
      </c>
      <c r="AT6"/>
      <c r="AU6"/>
      <c r="AV6"/>
      <c r="AW6">
        <v>5.0925000000000002</v>
      </c>
      <c r="AX6">
        <v>3.5643600000000002</v>
      </c>
      <c r="AY6">
        <v>3.2347100000000002</v>
      </c>
      <c r="AZ6">
        <v>3.3995000000000002</v>
      </c>
      <c r="BA6">
        <v>4.2687999999999997</v>
      </c>
      <c r="BB6">
        <v>9</v>
      </c>
      <c r="BC6">
        <v>4.2637400000000003</v>
      </c>
      <c r="BD6">
        <v>6.8930499999999997</v>
      </c>
      <c r="BE6">
        <v>11.280099999999999</v>
      </c>
      <c r="BF6">
        <v>4.1508500000000002</v>
      </c>
      <c r="BG6">
        <v>4.9999399999999996</v>
      </c>
      <c r="BH6">
        <v>6</v>
      </c>
      <c r="BI6">
        <v>1.5725199999999999</v>
      </c>
      <c r="BJ6">
        <v>5.24648</v>
      </c>
      <c r="BK6">
        <v>6.6483800000000004</v>
      </c>
      <c r="BL6">
        <v>0.98441000000000001</v>
      </c>
      <c r="BM6">
        <v>0.96314</v>
      </c>
      <c r="BN6">
        <v>4.4964500000000003</v>
      </c>
      <c r="BO6">
        <v>1.99268</v>
      </c>
      <c r="BP6">
        <v>2.0074800000000002</v>
      </c>
      <c r="BQ6"/>
      <c r="BR6"/>
      <c r="BS6"/>
      <c r="BT6">
        <v>5.9435599999999997</v>
      </c>
      <c r="BU6">
        <v>11.1347</v>
      </c>
      <c r="BV6">
        <v>10.2704</v>
      </c>
      <c r="BW6">
        <v>4.7903200000000004</v>
      </c>
      <c r="BX6">
        <v>6.9537000000000004</v>
      </c>
      <c r="BY6">
        <v>12.5528</v>
      </c>
      <c r="BZ6">
        <v>4.4344599999999996</v>
      </c>
      <c r="CA6">
        <v>8.0270700000000001</v>
      </c>
      <c r="CB6">
        <v>5.8862300000000003</v>
      </c>
      <c r="CC6">
        <v>5.3710100000000001</v>
      </c>
      <c r="CD6">
        <v>5.77346</v>
      </c>
      <c r="CE6">
        <v>5.1483100000000004</v>
      </c>
      <c r="CF6">
        <v>6.8056700000000001</v>
      </c>
      <c r="CG6">
        <v>14.6409</v>
      </c>
      <c r="CH6">
        <v>11.829700000000001</v>
      </c>
      <c r="CI6">
        <v>12.7072</v>
      </c>
      <c r="CJ6">
        <v>10.259399999999999</v>
      </c>
      <c r="CK6">
        <v>5.6872800000000003</v>
      </c>
      <c r="CL6">
        <v>11.24376</v>
      </c>
      <c r="CM6">
        <v>4.1366199999999997</v>
      </c>
      <c r="CN6">
        <v>6.8808400000000001</v>
      </c>
    </row>
    <row r="7" spans="1:92" ht="14.25" x14ac:dyDescent="0.45">
      <c r="A7" s="39">
        <v>25</v>
      </c>
      <c r="B7">
        <v>8.6547999999999998</v>
      </c>
      <c r="C7">
        <v>5.7777700000000003</v>
      </c>
      <c r="D7">
        <v>6.8590900000000001</v>
      </c>
      <c r="E7">
        <v>1.5327900000000001</v>
      </c>
      <c r="F7">
        <v>6.0656600000000003</v>
      </c>
      <c r="G7">
        <v>4.2117599999999999</v>
      </c>
      <c r="H7">
        <v>5.1735199999999999</v>
      </c>
      <c r="I7">
        <v>5.9991000000000003</v>
      </c>
      <c r="J7">
        <v>5.4209199999999997</v>
      </c>
      <c r="K7">
        <v>5.1727499999999997</v>
      </c>
      <c r="L7">
        <v>6.5753000000000004</v>
      </c>
      <c r="M7">
        <v>5.5504699999999998</v>
      </c>
      <c r="N7">
        <v>5.2731199999999996</v>
      </c>
      <c r="O7">
        <v>3.8200400000000001</v>
      </c>
      <c r="P7">
        <v>5.6086</v>
      </c>
      <c r="Q7">
        <v>7.3989599999999998</v>
      </c>
      <c r="R7">
        <v>7.3128599999999997</v>
      </c>
      <c r="S7">
        <v>6.1834600000000002</v>
      </c>
      <c r="T7">
        <v>3.40896</v>
      </c>
      <c r="U7">
        <v>6.1129499999999997</v>
      </c>
      <c r="V7">
        <v>4.8037099999999997</v>
      </c>
      <c r="W7">
        <v>6.6315499999999998</v>
      </c>
      <c r="X7"/>
      <c r="Y7"/>
      <c r="Z7">
        <v>4.2635199999999998</v>
      </c>
      <c r="AA7">
        <v>5.3388099999999996</v>
      </c>
      <c r="AB7">
        <v>5.3341700000000003</v>
      </c>
      <c r="AC7">
        <v>3.8214399999999999</v>
      </c>
      <c r="AD7">
        <v>4.1324199999999998</v>
      </c>
      <c r="AE7">
        <v>3.2588599999999999</v>
      </c>
      <c r="AF7">
        <v>2.8128799999999998</v>
      </c>
      <c r="AG7">
        <v>13.327400000000001</v>
      </c>
      <c r="AH7">
        <v>5.3099600000000002</v>
      </c>
      <c r="AI7">
        <v>4.70716</v>
      </c>
      <c r="AJ7">
        <v>3.5940500000000002</v>
      </c>
      <c r="AK7">
        <v>3.86469</v>
      </c>
      <c r="AL7">
        <v>4.8818799999999998</v>
      </c>
      <c r="AM7">
        <v>1.2917799999999999</v>
      </c>
      <c r="AN7">
        <v>3.4113000000000002</v>
      </c>
      <c r="AO7">
        <v>11.9772</v>
      </c>
      <c r="AP7">
        <v>6.2135100000000003</v>
      </c>
      <c r="AQ7">
        <v>8.0426699999999993</v>
      </c>
      <c r="AR7">
        <v>4.5337899999999998</v>
      </c>
      <c r="AS7">
        <v>6.57965</v>
      </c>
      <c r="AT7"/>
      <c r="AU7"/>
      <c r="AV7"/>
      <c r="AW7">
        <v>3.8988499999999999</v>
      </c>
      <c r="AX7">
        <v>3.8994200000000001</v>
      </c>
      <c r="AY7">
        <v>3.66919</v>
      </c>
      <c r="AZ7">
        <v>3.58908</v>
      </c>
      <c r="BA7">
        <v>4.31874</v>
      </c>
      <c r="BB7">
        <v>7.0000200000000001</v>
      </c>
      <c r="BC7">
        <v>3.1676700000000002</v>
      </c>
      <c r="BD7">
        <v>5.7666199999999996</v>
      </c>
      <c r="BE7">
        <v>9.6103000000000005</v>
      </c>
      <c r="BF7">
        <v>3.7630499999999998</v>
      </c>
      <c r="BG7">
        <v>2.9999699999999998</v>
      </c>
      <c r="BH7">
        <v>6.0000200000000001</v>
      </c>
      <c r="BI7">
        <v>3.0075400000000001</v>
      </c>
      <c r="BJ7">
        <v>4.8750299999999998</v>
      </c>
      <c r="BK7">
        <v>6.3031800000000002</v>
      </c>
      <c r="BL7">
        <v>1.14988</v>
      </c>
      <c r="BM7">
        <v>0.98107</v>
      </c>
      <c r="BN7">
        <v>6.41676</v>
      </c>
      <c r="BO7">
        <v>1.61171</v>
      </c>
      <c r="BP7">
        <v>2.0478499999999999</v>
      </c>
      <c r="BQ7"/>
      <c r="BR7"/>
      <c r="BS7"/>
      <c r="BT7">
        <v>2.9573800000000001</v>
      </c>
      <c r="BU7">
        <v>9.6369000000000007</v>
      </c>
      <c r="BV7">
        <v>11.581200000000001</v>
      </c>
      <c r="BW7">
        <v>4.06175</v>
      </c>
      <c r="BX7">
        <v>6.2923299999999998</v>
      </c>
      <c r="BY7">
        <v>12.6838</v>
      </c>
      <c r="BZ7">
        <v>4.5983599999999996</v>
      </c>
      <c r="CA7">
        <v>7.7092299999999998</v>
      </c>
      <c r="CB7">
        <v>4.7260999999999997</v>
      </c>
      <c r="CC7">
        <v>4.4554499999999999</v>
      </c>
      <c r="CD7">
        <v>7.1611900000000004</v>
      </c>
      <c r="CE7">
        <v>4.1246299999999998</v>
      </c>
      <c r="CF7">
        <v>5.9636699999999996</v>
      </c>
      <c r="CG7">
        <v>14.1974</v>
      </c>
      <c r="CH7">
        <v>12.408799999999999</v>
      </c>
      <c r="CI7">
        <v>13.6791</v>
      </c>
      <c r="CJ7">
        <v>8.5045999999999999</v>
      </c>
      <c r="CK7">
        <v>5.4691000000000001</v>
      </c>
      <c r="CL7">
        <v>12.395910000000001</v>
      </c>
      <c r="CM7">
        <v>5.2413499999999997</v>
      </c>
      <c r="CN7">
        <v>7.3286800000000003</v>
      </c>
    </row>
    <row r="8" spans="1:92" ht="14.25" x14ac:dyDescent="0.45">
      <c r="A8" s="39">
        <v>30</v>
      </c>
      <c r="B8">
        <v>6.8872</v>
      </c>
      <c r="C8">
        <v>5.5467199999999997</v>
      </c>
      <c r="D8">
        <v>6.2493400000000001</v>
      </c>
      <c r="E8">
        <v>1.1766799999999999</v>
      </c>
      <c r="F8">
        <v>5.5107900000000001</v>
      </c>
      <c r="G8">
        <v>3.5053200000000002</v>
      </c>
      <c r="H8">
        <v>4.4373699999999996</v>
      </c>
      <c r="I8">
        <v>6.0814000000000004</v>
      </c>
      <c r="J8">
        <v>5.0467300000000002</v>
      </c>
      <c r="K8">
        <v>4.3236400000000001</v>
      </c>
      <c r="L8">
        <v>5.4676400000000003</v>
      </c>
      <c r="M8">
        <v>4.4164599999999998</v>
      </c>
      <c r="N8">
        <v>4.0548299999999999</v>
      </c>
      <c r="O8">
        <v>3.62371</v>
      </c>
      <c r="P8">
        <v>5.9665400000000002</v>
      </c>
      <c r="Q8">
        <v>6.7651500000000002</v>
      </c>
      <c r="R8">
        <v>6.4779</v>
      </c>
      <c r="S8">
        <v>5.6129699999999998</v>
      </c>
      <c r="T8">
        <v>2.3458100000000002</v>
      </c>
      <c r="U8">
        <v>5.8864999999999998</v>
      </c>
      <c r="V8">
        <v>4.4318400000000002</v>
      </c>
      <c r="W8">
        <v>6.17035</v>
      </c>
      <c r="X8"/>
      <c r="Y8"/>
      <c r="Z8">
        <v>4.0558800000000002</v>
      </c>
      <c r="AA8">
        <v>5.2499000000000002</v>
      </c>
      <c r="AB8">
        <v>4.7983900000000004</v>
      </c>
      <c r="AC8">
        <v>3.9702000000000002</v>
      </c>
      <c r="AD8">
        <v>4.0003099999999998</v>
      </c>
      <c r="AE8">
        <v>3.7193900000000002</v>
      </c>
      <c r="AF8">
        <v>3.0330499999999998</v>
      </c>
      <c r="AG8">
        <v>7.8061999999999996</v>
      </c>
      <c r="AH8">
        <v>5.5322699999999996</v>
      </c>
      <c r="AI8">
        <v>3.3528500000000001</v>
      </c>
      <c r="AJ8">
        <v>4.3656800000000002</v>
      </c>
      <c r="AK8">
        <v>4.0537299999999998</v>
      </c>
      <c r="AL8">
        <v>3.0843600000000002</v>
      </c>
      <c r="AM8">
        <v>1.4019699999999999</v>
      </c>
      <c r="AN8">
        <v>3.2103899999999999</v>
      </c>
      <c r="AO8">
        <v>9.6433</v>
      </c>
      <c r="AP8">
        <v>5.0892600000000003</v>
      </c>
      <c r="AQ8">
        <v>6.6195199999999996</v>
      </c>
      <c r="AR8">
        <v>5.3727099999999997</v>
      </c>
      <c r="AS8">
        <v>6.8015699999999999</v>
      </c>
      <c r="AT8"/>
      <c r="AU8"/>
      <c r="AV8"/>
      <c r="AW8">
        <v>3.07193</v>
      </c>
      <c r="AX8">
        <v>3.8791199999999999</v>
      </c>
      <c r="AY8">
        <v>3.9971199999999998</v>
      </c>
      <c r="AZ8">
        <v>3.8344499999999999</v>
      </c>
      <c r="BA8">
        <v>3.93397</v>
      </c>
      <c r="BB8">
        <v>4.9999799999999999</v>
      </c>
      <c r="BC8">
        <v>2.74119</v>
      </c>
      <c r="BD8">
        <v>4.1174799999999996</v>
      </c>
      <c r="BE8">
        <v>6.8807999999999998</v>
      </c>
      <c r="BF8">
        <v>3.5994899999999999</v>
      </c>
      <c r="BG8">
        <v>2.0000200000000001</v>
      </c>
      <c r="BH8">
        <v>5.0000400000000003</v>
      </c>
      <c r="BI8">
        <v>4.36313</v>
      </c>
      <c r="BJ8">
        <v>3.8802099999999999</v>
      </c>
      <c r="BK8">
        <v>5.3268000000000004</v>
      </c>
      <c r="BL8">
        <v>1.25691</v>
      </c>
      <c r="BM8">
        <v>1.00237</v>
      </c>
      <c r="BN8">
        <v>5.4397799999999998</v>
      </c>
      <c r="BO8">
        <v>2.5933600000000001</v>
      </c>
      <c r="BP8">
        <v>2.0243099999999998</v>
      </c>
      <c r="BQ8"/>
      <c r="BR8"/>
      <c r="BS8"/>
      <c r="BT8">
        <v>1.1698900000000001</v>
      </c>
      <c r="BU8">
        <v>7.5202</v>
      </c>
      <c r="BV8">
        <v>12.0893</v>
      </c>
      <c r="BW8">
        <v>3.2269800000000002</v>
      </c>
      <c r="BX8">
        <v>5.4747199999999996</v>
      </c>
      <c r="BY8">
        <v>11.9892</v>
      </c>
      <c r="BZ8">
        <v>4.9025699999999999</v>
      </c>
      <c r="CA8">
        <v>7.0555599999999998</v>
      </c>
      <c r="CB8">
        <v>3.5973700000000002</v>
      </c>
      <c r="CC8">
        <v>3.4150299999999998</v>
      </c>
      <c r="CD8">
        <v>8.2197999999999993</v>
      </c>
      <c r="CE8">
        <v>2.95052</v>
      </c>
      <c r="CF8">
        <v>4.9439799999999998</v>
      </c>
      <c r="CG8">
        <v>14.2235</v>
      </c>
      <c r="CH8">
        <v>11.799200000000001</v>
      </c>
      <c r="CI8">
        <v>14.9154</v>
      </c>
      <c r="CJ8">
        <v>6.6292</v>
      </c>
      <c r="CK8">
        <v>5.1713300000000002</v>
      </c>
      <c r="CL8">
        <v>12.91222</v>
      </c>
      <c r="CM8">
        <v>6.2349500000000004</v>
      </c>
      <c r="CN8">
        <v>7.1346100000000003</v>
      </c>
    </row>
    <row r="9" spans="1:92" ht="14.25" x14ac:dyDescent="0.45">
      <c r="A9" s="39">
        <v>35</v>
      </c>
      <c r="B9">
        <v>5.7601000000000004</v>
      </c>
      <c r="C9">
        <v>5.5103799999999996</v>
      </c>
      <c r="D9">
        <v>5.43248</v>
      </c>
      <c r="E9">
        <v>1.0930899999999999</v>
      </c>
      <c r="F9">
        <v>5.0676600000000001</v>
      </c>
      <c r="G9">
        <v>2.9687800000000002</v>
      </c>
      <c r="H9">
        <v>3.5787200000000001</v>
      </c>
      <c r="I9">
        <v>5.4626200000000003</v>
      </c>
      <c r="J9">
        <v>3.87981</v>
      </c>
      <c r="K9">
        <v>3.3416800000000002</v>
      </c>
      <c r="L9">
        <v>4.4436999999999998</v>
      </c>
      <c r="M9">
        <v>3.6938399999999998</v>
      </c>
      <c r="N9">
        <v>2.9930300000000001</v>
      </c>
      <c r="O9">
        <v>3.45438</v>
      </c>
      <c r="P9">
        <v>6.1692299999999998</v>
      </c>
      <c r="Q9">
        <v>6.0098399999999996</v>
      </c>
      <c r="R9">
        <v>4.9515900000000004</v>
      </c>
      <c r="S9">
        <v>4.3161800000000001</v>
      </c>
      <c r="T9">
        <v>1.5615399999999999</v>
      </c>
      <c r="U9">
        <v>5.32498</v>
      </c>
      <c r="V9">
        <v>3.9943499999999998</v>
      </c>
      <c r="W9">
        <v>5.4823199999999996</v>
      </c>
      <c r="X9"/>
      <c r="Y9"/>
      <c r="Z9">
        <v>3.6396700000000002</v>
      </c>
      <c r="AA9">
        <v>4.9279500000000001</v>
      </c>
      <c r="AB9">
        <v>4.2298499999999999</v>
      </c>
      <c r="AC9">
        <v>4.3001399999999999</v>
      </c>
      <c r="AD9">
        <v>3.7268699999999999</v>
      </c>
      <c r="AE9">
        <v>4.3541800000000004</v>
      </c>
      <c r="AF9">
        <v>3.0908000000000002</v>
      </c>
      <c r="AG9">
        <v>3.5606</v>
      </c>
      <c r="AH9">
        <v>5.5719000000000003</v>
      </c>
      <c r="AI9">
        <v>2.8256999999999999</v>
      </c>
      <c r="AJ9">
        <v>4.7589100000000002</v>
      </c>
      <c r="AK9">
        <v>4.1635400000000002</v>
      </c>
      <c r="AL9">
        <v>1.9620899999999999</v>
      </c>
      <c r="AM9">
        <v>1.4988900000000001</v>
      </c>
      <c r="AN9">
        <v>2.9298099999999998</v>
      </c>
      <c r="AO9">
        <v>7.9810999999999996</v>
      </c>
      <c r="AP9">
        <v>3.1992500000000001</v>
      </c>
      <c r="AQ9">
        <v>5.7462900000000001</v>
      </c>
      <c r="AR9">
        <v>6.0756600000000001</v>
      </c>
      <c r="AS9">
        <v>7.2894300000000003</v>
      </c>
      <c r="AT9"/>
      <c r="AU9"/>
      <c r="AV9"/>
      <c r="AW9">
        <v>2.9676</v>
      </c>
      <c r="AX9">
        <v>3.5135700000000001</v>
      </c>
      <c r="AY9">
        <v>3.3388800000000001</v>
      </c>
      <c r="AZ9">
        <v>3.6888000000000001</v>
      </c>
      <c r="BA9">
        <v>3.0724300000000002</v>
      </c>
      <c r="BB9">
        <v>2.0000300000000002</v>
      </c>
      <c r="BC9">
        <v>2.8368699999999998</v>
      </c>
      <c r="BD9">
        <v>2.6535799999999998</v>
      </c>
      <c r="BE9">
        <v>4.7374999999999998</v>
      </c>
      <c r="BF9">
        <v>3.2818399999999999</v>
      </c>
      <c r="BG9">
        <v>1</v>
      </c>
      <c r="BH9">
        <v>3.9999699999999998</v>
      </c>
      <c r="BI9">
        <v>5.4364299999999997</v>
      </c>
      <c r="BJ9">
        <v>2.24302</v>
      </c>
      <c r="BK9">
        <v>3.9833599999999998</v>
      </c>
      <c r="BL9">
        <v>1.3061</v>
      </c>
      <c r="BM9">
        <v>1.0241100000000001</v>
      </c>
      <c r="BN9">
        <v>2.7922199999999999</v>
      </c>
      <c r="BO9">
        <v>4.3304</v>
      </c>
      <c r="BP9">
        <v>1.9284300000000001</v>
      </c>
      <c r="BQ9"/>
      <c r="BR9"/>
      <c r="BS9"/>
      <c r="BT9">
        <v>0.80188999999999999</v>
      </c>
      <c r="BU9">
        <v>5.3563000000000001</v>
      </c>
      <c r="BV9">
        <v>11.939</v>
      </c>
      <c r="BW9">
        <v>2.6185100000000001</v>
      </c>
      <c r="BX9">
        <v>4.6703799999999998</v>
      </c>
      <c r="BY9">
        <v>10.823600000000001</v>
      </c>
      <c r="BZ9">
        <v>5.0182599999999997</v>
      </c>
      <c r="CA9">
        <v>6.2757199999999997</v>
      </c>
      <c r="CB9">
        <v>2.7314500000000002</v>
      </c>
      <c r="CC9">
        <v>2.4899900000000001</v>
      </c>
      <c r="CD9">
        <v>8.2482900000000008</v>
      </c>
      <c r="CE9">
        <v>1.95275</v>
      </c>
      <c r="CF9">
        <v>4.0227700000000004</v>
      </c>
      <c r="CG9">
        <v>14.2287</v>
      </c>
      <c r="CH9">
        <v>10.3241</v>
      </c>
      <c r="CI9">
        <v>15.230499999999999</v>
      </c>
      <c r="CJ9">
        <v>5.1395</v>
      </c>
      <c r="CK9">
        <v>4.5863300000000002</v>
      </c>
      <c r="CL9">
        <v>12.95904</v>
      </c>
      <c r="CM9">
        <v>7.0068999999999999</v>
      </c>
      <c r="CN9">
        <v>6.5979200000000002</v>
      </c>
    </row>
    <row r="10" spans="1:92" ht="14.25" x14ac:dyDescent="0.45">
      <c r="A10" s="39">
        <v>40</v>
      </c>
      <c r="B10">
        <v>5.1506999999999996</v>
      </c>
      <c r="C10">
        <v>5.5186700000000002</v>
      </c>
      <c r="D10">
        <v>4.5277399999999997</v>
      </c>
      <c r="E10">
        <v>1.1842299999999999</v>
      </c>
      <c r="F10">
        <v>4.6906600000000003</v>
      </c>
      <c r="G10">
        <v>2.67916</v>
      </c>
      <c r="H10">
        <v>2.7517100000000001</v>
      </c>
      <c r="I10">
        <v>4.4831000000000003</v>
      </c>
      <c r="J10">
        <v>2.4225699999999999</v>
      </c>
      <c r="K10">
        <v>2.38252</v>
      </c>
      <c r="L10">
        <v>3.6080800000000002</v>
      </c>
      <c r="M10">
        <v>3.3729399999999998</v>
      </c>
      <c r="N10">
        <v>2.169</v>
      </c>
      <c r="O10">
        <v>3.2993800000000002</v>
      </c>
      <c r="P10">
        <v>6.1608200000000002</v>
      </c>
      <c r="Q10">
        <v>5.2209700000000003</v>
      </c>
      <c r="R10">
        <v>3.3144300000000002</v>
      </c>
      <c r="S10">
        <v>2.8661300000000001</v>
      </c>
      <c r="T10">
        <v>1.0941000000000001</v>
      </c>
      <c r="U10">
        <v>4.5335400000000003</v>
      </c>
      <c r="V10">
        <v>3.4943</v>
      </c>
      <c r="W10">
        <v>4.6941499999999996</v>
      </c>
      <c r="X10"/>
      <c r="Y10"/>
      <c r="Z10">
        <v>3.10547</v>
      </c>
      <c r="AA10">
        <v>4.4992599999999996</v>
      </c>
      <c r="AB10">
        <v>3.6960299999999999</v>
      </c>
      <c r="AC10">
        <v>4.61212</v>
      </c>
      <c r="AD10">
        <v>3.3189500000000001</v>
      </c>
      <c r="AE10">
        <v>3.6672600000000002</v>
      </c>
      <c r="AF10">
        <v>2.8402099999999999</v>
      </c>
      <c r="AG10">
        <v>1.9859</v>
      </c>
      <c r="AH10">
        <v>5.4721399999999996</v>
      </c>
      <c r="AI10">
        <v>4.1424500000000002</v>
      </c>
      <c r="AJ10">
        <v>4.7642800000000003</v>
      </c>
      <c r="AK10">
        <v>4.17943</v>
      </c>
      <c r="AL10">
        <v>1.0098</v>
      </c>
      <c r="AM10">
        <v>1.59168</v>
      </c>
      <c r="AN10">
        <v>2.6287099999999999</v>
      </c>
      <c r="AO10">
        <v>7.1836000000000002</v>
      </c>
      <c r="AP10">
        <v>1.40368</v>
      </c>
      <c r="AQ10">
        <v>5.7316200000000004</v>
      </c>
      <c r="AR10">
        <v>6.3711900000000004</v>
      </c>
      <c r="AS10">
        <v>7.4647399999999999</v>
      </c>
      <c r="AT10"/>
      <c r="AU10"/>
      <c r="AV10"/>
      <c r="AW10">
        <v>3.0084399999999998</v>
      </c>
      <c r="AX10">
        <v>2.9090500000000001</v>
      </c>
      <c r="AY10">
        <v>1.75508</v>
      </c>
      <c r="AZ10">
        <v>2.4363199999999998</v>
      </c>
      <c r="BA10">
        <v>2.6072000000000002</v>
      </c>
      <c r="BB10">
        <v>0.99997999999999998</v>
      </c>
      <c r="BC10">
        <v>3.1143700000000001</v>
      </c>
      <c r="BD10">
        <v>1.7929200000000001</v>
      </c>
      <c r="BE10">
        <v>3.9796999999999998</v>
      </c>
      <c r="BF10">
        <v>2.5808399999999998</v>
      </c>
      <c r="BG10">
        <v>1.00003</v>
      </c>
      <c r="BH10">
        <v>0.99999000000000005</v>
      </c>
      <c r="BI10">
        <v>6.1365299999999996</v>
      </c>
      <c r="BJ10">
        <v>0.82591000000000003</v>
      </c>
      <c r="BK10">
        <v>2.60764</v>
      </c>
      <c r="BL10">
        <v>1.3280799999999999</v>
      </c>
      <c r="BM10">
        <v>1.04406</v>
      </c>
      <c r="BN10">
        <v>3.0562299999999998</v>
      </c>
      <c r="BO10">
        <v>5.5831099999999996</v>
      </c>
      <c r="BP10">
        <v>1.76928</v>
      </c>
      <c r="BQ10"/>
      <c r="BR10"/>
      <c r="BS10"/>
      <c r="BT10">
        <v>1.12127</v>
      </c>
      <c r="BU10">
        <v>3.4939</v>
      </c>
      <c r="BV10">
        <v>11.305199999999999</v>
      </c>
      <c r="BW10">
        <v>2.2939699999999998</v>
      </c>
      <c r="BX10">
        <v>3.9702099999999998</v>
      </c>
      <c r="BY10">
        <v>9.4649000000000001</v>
      </c>
      <c r="BZ10">
        <v>4.7692600000000001</v>
      </c>
      <c r="CA10">
        <v>5.5021100000000001</v>
      </c>
      <c r="CB10">
        <v>2.1489600000000002</v>
      </c>
      <c r="CC10">
        <v>1.7975399999999999</v>
      </c>
      <c r="CD10">
        <v>7.2575700000000003</v>
      </c>
      <c r="CE10">
        <v>1.30464</v>
      </c>
      <c r="CF10">
        <v>3.3163800000000001</v>
      </c>
      <c r="CG10">
        <v>13.6731</v>
      </c>
      <c r="CH10">
        <v>8.4344000000000001</v>
      </c>
      <c r="CI10">
        <v>13.877000000000001</v>
      </c>
      <c r="CJ10">
        <v>4.1894999999999998</v>
      </c>
      <c r="CK10">
        <v>3.6773099999999999</v>
      </c>
      <c r="CL10">
        <v>12.71997</v>
      </c>
      <c r="CM10">
        <v>7.48468</v>
      </c>
      <c r="CN10">
        <v>6.0116800000000001</v>
      </c>
    </row>
    <row r="11" spans="1:92" ht="14.25" x14ac:dyDescent="0.45">
      <c r="A11" s="39">
        <v>45</v>
      </c>
      <c r="B11">
        <v>4.7408000000000001</v>
      </c>
      <c r="C11">
        <v>5.3668699999999996</v>
      </c>
      <c r="D11">
        <v>3.7339799999999999</v>
      </c>
      <c r="E11">
        <v>1.34744</v>
      </c>
      <c r="F11">
        <v>4.2829600000000001</v>
      </c>
      <c r="G11">
        <v>2.6275599999999999</v>
      </c>
      <c r="H11">
        <v>2.05524</v>
      </c>
      <c r="I11">
        <v>3.4668100000000002</v>
      </c>
      <c r="J11">
        <v>1.29538</v>
      </c>
      <c r="K11">
        <v>1.5683</v>
      </c>
      <c r="L11">
        <v>3.0020099999999998</v>
      </c>
      <c r="M11">
        <v>3.3283200000000002</v>
      </c>
      <c r="N11">
        <v>1.59276</v>
      </c>
      <c r="O11">
        <v>3.1325500000000002</v>
      </c>
      <c r="P11">
        <v>5.9280600000000003</v>
      </c>
      <c r="Q11">
        <v>4.44557</v>
      </c>
      <c r="R11">
        <v>2.1622499999999998</v>
      </c>
      <c r="S11">
        <v>2.0337499999999999</v>
      </c>
      <c r="T11">
        <v>0.89244999999999997</v>
      </c>
      <c r="U11">
        <v>3.64344</v>
      </c>
      <c r="V11">
        <v>2.9389500000000002</v>
      </c>
      <c r="W11">
        <v>3.9108200000000002</v>
      </c>
      <c r="X11"/>
      <c r="Y11"/>
      <c r="Z11">
        <v>2.53735</v>
      </c>
      <c r="AA11">
        <v>4.0446099999999996</v>
      </c>
      <c r="AB11">
        <v>3.2401800000000001</v>
      </c>
      <c r="AC11">
        <v>4.6753499999999999</v>
      </c>
      <c r="AD11">
        <v>2.8115800000000002</v>
      </c>
      <c r="AE11">
        <v>2.1909800000000001</v>
      </c>
      <c r="AF11">
        <v>2.3784100000000001</v>
      </c>
      <c r="AG11">
        <v>2.1543999999999999</v>
      </c>
      <c r="AH11">
        <v>5.2713700000000001</v>
      </c>
      <c r="AI11">
        <v>5.47058</v>
      </c>
      <c r="AJ11">
        <v>4.4524800000000004</v>
      </c>
      <c r="AK11">
        <v>4.0882100000000001</v>
      </c>
      <c r="AL11">
        <v>0.99888999999999994</v>
      </c>
      <c r="AM11">
        <v>1.69245</v>
      </c>
      <c r="AN11">
        <v>2.3468900000000001</v>
      </c>
      <c r="AO11">
        <v>6.6135000000000002</v>
      </c>
      <c r="AP11">
        <v>0.50836999999999999</v>
      </c>
      <c r="AQ11">
        <v>6.1584599999999998</v>
      </c>
      <c r="AR11">
        <v>6.1510600000000002</v>
      </c>
      <c r="AS11">
        <v>7.0113599999999998</v>
      </c>
      <c r="AT11"/>
      <c r="AU11"/>
      <c r="AV11"/>
      <c r="AW11">
        <v>2.9990299999999999</v>
      </c>
      <c r="AX11">
        <v>2.2124199999999998</v>
      </c>
      <c r="AY11">
        <v>0.57606000000000002</v>
      </c>
      <c r="AZ11">
        <v>0.73814000000000002</v>
      </c>
      <c r="BA11">
        <v>2.4720300000000002</v>
      </c>
      <c r="BB11"/>
      <c r="BC11">
        <v>3.2544599999999999</v>
      </c>
      <c r="BD11">
        <v>1.61039</v>
      </c>
      <c r="BE11">
        <v>3.0367000000000002</v>
      </c>
      <c r="BF11">
        <v>1.63466</v>
      </c>
      <c r="BG11"/>
      <c r="BH11"/>
      <c r="BI11">
        <v>6.4505800000000004</v>
      </c>
      <c r="BJ11">
        <v>1.06101</v>
      </c>
      <c r="BK11">
        <v>1.56572</v>
      </c>
      <c r="BL11">
        <v>1.3649</v>
      </c>
      <c r="BM11">
        <v>1.0606100000000001</v>
      </c>
      <c r="BN11">
        <v>0.99333000000000005</v>
      </c>
      <c r="BO11">
        <v>5.7595299999999998</v>
      </c>
      <c r="BP11">
        <v>1.56714</v>
      </c>
      <c r="BQ11"/>
      <c r="BR11"/>
      <c r="BS11"/>
      <c r="BT11">
        <v>0.96060000000000001</v>
      </c>
      <c r="BU11">
        <v>2.0971000000000002</v>
      </c>
      <c r="BV11">
        <v>10.365399999999999</v>
      </c>
      <c r="BW11">
        <v>1.87374</v>
      </c>
      <c r="BX11">
        <v>3.4102999999999999</v>
      </c>
      <c r="BY11">
        <v>8.1159999999999997</v>
      </c>
      <c r="BZ11">
        <v>4.1710099999999999</v>
      </c>
      <c r="CA11">
        <v>4.8089300000000001</v>
      </c>
      <c r="CB11">
        <v>1.7704800000000001</v>
      </c>
      <c r="CC11">
        <v>1.3602399999999999</v>
      </c>
      <c r="CD11">
        <v>5.7590500000000002</v>
      </c>
      <c r="CE11">
        <v>1.05796</v>
      </c>
      <c r="CF11">
        <v>2.8400699999999999</v>
      </c>
      <c r="CG11">
        <v>12.284599999999999</v>
      </c>
      <c r="CH11">
        <v>6.5507999999999997</v>
      </c>
      <c r="CI11">
        <v>10.916</v>
      </c>
      <c r="CJ11">
        <v>3.6955</v>
      </c>
      <c r="CK11">
        <v>2.6777199999999999</v>
      </c>
      <c r="CL11">
        <v>12.359540000000001</v>
      </c>
      <c r="CM11">
        <v>7.6539099999999998</v>
      </c>
      <c r="CN11">
        <v>5.5876700000000001</v>
      </c>
    </row>
    <row r="12" spans="1:92" ht="14.25" x14ac:dyDescent="0.45">
      <c r="A12" s="39">
        <v>50</v>
      </c>
      <c r="B12">
        <v>4.3715000000000002</v>
      </c>
      <c r="C12">
        <v>5.0581399999999999</v>
      </c>
      <c r="D12">
        <v>3.2039800000000001</v>
      </c>
      <c r="E12">
        <v>1.49803</v>
      </c>
      <c r="F12">
        <v>3.7758699999999998</v>
      </c>
      <c r="G12">
        <v>2.7555100000000001</v>
      </c>
      <c r="H12">
        <v>1.5368599999999999</v>
      </c>
      <c r="I12">
        <v>2.6493500000000001</v>
      </c>
      <c r="J12">
        <v>0.86907000000000001</v>
      </c>
      <c r="K12">
        <v>0.97606999999999999</v>
      </c>
      <c r="L12">
        <v>2.6226099999999999</v>
      </c>
      <c r="M12">
        <v>3.4031400000000001</v>
      </c>
      <c r="N12">
        <v>1.23366</v>
      </c>
      <c r="O12">
        <v>2.93967</v>
      </c>
      <c r="P12">
        <v>5.4944899999999999</v>
      </c>
      <c r="Q12">
        <v>3.7090200000000002</v>
      </c>
      <c r="R12">
        <v>1.7364299999999999</v>
      </c>
      <c r="S12">
        <v>1.9882200000000001</v>
      </c>
      <c r="T12">
        <v>0.86812</v>
      </c>
      <c r="U12">
        <v>2.7839399999999999</v>
      </c>
      <c r="V12">
        <v>2.35988</v>
      </c>
      <c r="W12">
        <v>3.2081</v>
      </c>
      <c r="X12"/>
      <c r="Y12"/>
      <c r="Z12">
        <v>2.0035799999999999</v>
      </c>
      <c r="AA12">
        <v>3.5995499999999998</v>
      </c>
      <c r="AB12">
        <v>2.8853800000000001</v>
      </c>
      <c r="AC12">
        <v>4.3436199999999996</v>
      </c>
      <c r="AD12">
        <v>2.2621500000000001</v>
      </c>
      <c r="AE12">
        <v>2.93994</v>
      </c>
      <c r="AF12">
        <v>1.9033199999999999</v>
      </c>
      <c r="AG12">
        <v>1.9215</v>
      </c>
      <c r="AH12">
        <v>5.00284</v>
      </c>
      <c r="AI12">
        <v>4.2672999999999996</v>
      </c>
      <c r="AJ12">
        <v>3.94408</v>
      </c>
      <c r="AK12">
        <v>3.88456</v>
      </c>
      <c r="AL12"/>
      <c r="AM12">
        <v>1.81311</v>
      </c>
      <c r="AN12">
        <v>2.1090300000000002</v>
      </c>
      <c r="AO12">
        <v>5.5856000000000003</v>
      </c>
      <c r="AP12">
        <v>0.64873000000000003</v>
      </c>
      <c r="AQ12">
        <v>6.3308600000000004</v>
      </c>
      <c r="AR12">
        <v>5.4866799999999998</v>
      </c>
      <c r="AS12">
        <v>5.9719600000000002</v>
      </c>
      <c r="AT12"/>
      <c r="AU12"/>
      <c r="AV12"/>
      <c r="AW12"/>
      <c r="AX12">
        <v>1.5665100000000001</v>
      </c>
      <c r="AY12">
        <v>1.12534</v>
      </c>
      <c r="AZ12">
        <v>1.0803799999999999</v>
      </c>
      <c r="BA12">
        <v>1.1947300000000001</v>
      </c>
      <c r="BB12"/>
      <c r="BC12">
        <v>3.08</v>
      </c>
      <c r="BD12">
        <v>1.92411</v>
      </c>
      <c r="BE12">
        <v>0.99260000000000004</v>
      </c>
      <c r="BF12">
        <v>0.87285000000000001</v>
      </c>
      <c r="BG12"/>
      <c r="BH12"/>
      <c r="BI12">
        <v>6.4164399999999997</v>
      </c>
      <c r="BJ12">
        <v>0.99128000000000005</v>
      </c>
      <c r="BK12">
        <v>1.0785</v>
      </c>
      <c r="BL12">
        <v>1.4570000000000001</v>
      </c>
      <c r="BM12">
        <v>1.0727199999999999</v>
      </c>
      <c r="BN12"/>
      <c r="BO12">
        <v>5.36965</v>
      </c>
      <c r="BP12">
        <v>1.34839</v>
      </c>
      <c r="BQ12"/>
      <c r="BR12"/>
      <c r="BS12"/>
      <c r="BT12">
        <v>1.0053799999999999</v>
      </c>
      <c r="BU12">
        <v>1.1926000000000001</v>
      </c>
      <c r="BV12">
        <v>9.2812999999999999</v>
      </c>
      <c r="BW12">
        <v>1.02895</v>
      </c>
      <c r="BX12">
        <v>2.9909300000000001</v>
      </c>
      <c r="BY12">
        <v>6.9112999999999998</v>
      </c>
      <c r="BZ12">
        <v>3.3624999999999998</v>
      </c>
      <c r="CA12">
        <v>4.2283799999999996</v>
      </c>
      <c r="CB12">
        <v>1.5034700000000001</v>
      </c>
      <c r="CC12">
        <v>1.1384799999999999</v>
      </c>
      <c r="CD12">
        <v>4.3553699999999997</v>
      </c>
      <c r="CE12">
        <v>1.17571</v>
      </c>
      <c r="CF12">
        <v>2.5600399999999999</v>
      </c>
      <c r="CG12">
        <v>10.1568</v>
      </c>
      <c r="CH12">
        <v>4.9721000000000002</v>
      </c>
      <c r="CI12">
        <v>7.1292999999999997</v>
      </c>
      <c r="CJ12">
        <v>3.4727000000000001</v>
      </c>
      <c r="CK12">
        <v>1.9264699999999999</v>
      </c>
      <c r="CL12">
        <v>12.002800000000001</v>
      </c>
      <c r="CM12">
        <v>7.5587400000000002</v>
      </c>
      <c r="CN12">
        <v>5.4271000000000003</v>
      </c>
    </row>
    <row r="13" spans="1:92" ht="14.25" x14ac:dyDescent="0.45">
      <c r="A13" s="39">
        <v>55</v>
      </c>
      <c r="B13">
        <v>4.0237999999999996</v>
      </c>
      <c r="C13">
        <v>4.8430499999999999</v>
      </c>
      <c r="D13">
        <v>2.9342000000000001</v>
      </c>
      <c r="E13">
        <v>1.5827800000000001</v>
      </c>
      <c r="F13">
        <v>3.18079</v>
      </c>
      <c r="G13">
        <v>2.9824999999999999</v>
      </c>
      <c r="H13">
        <v>1.20116</v>
      </c>
      <c r="I13">
        <v>2.1523099999999999</v>
      </c>
      <c r="J13">
        <v>1.0694300000000001</v>
      </c>
      <c r="K13">
        <v>0.63595999999999997</v>
      </c>
      <c r="L13">
        <v>2.4386999999999999</v>
      </c>
      <c r="M13">
        <v>3.46088</v>
      </c>
      <c r="N13">
        <v>1.0423199999999999</v>
      </c>
      <c r="O13">
        <v>2.72661</v>
      </c>
      <c r="P13">
        <v>4.9114000000000004</v>
      </c>
      <c r="Q13">
        <v>3.0275300000000001</v>
      </c>
      <c r="R13">
        <v>1.7356499999999999</v>
      </c>
      <c r="S13">
        <v>2.0057399999999999</v>
      </c>
      <c r="T13">
        <v>0.93037000000000003</v>
      </c>
      <c r="U13">
        <v>2.0627499999999999</v>
      </c>
      <c r="V13">
        <v>1.8101100000000001</v>
      </c>
      <c r="W13">
        <v>2.6302099999999999</v>
      </c>
      <c r="X13"/>
      <c r="Y13"/>
      <c r="Z13">
        <v>1.55216</v>
      </c>
      <c r="AA13">
        <v>3.1687099999999999</v>
      </c>
      <c r="AB13">
        <v>2.6384500000000002</v>
      </c>
      <c r="AC13">
        <v>3.6263999999999998</v>
      </c>
      <c r="AD13">
        <v>1.7376799999999999</v>
      </c>
      <c r="AE13">
        <v>2.0079899999999999</v>
      </c>
      <c r="AF13">
        <v>1.5547599999999999</v>
      </c>
      <c r="AG13">
        <v>2.0133999999999999</v>
      </c>
      <c r="AH13">
        <v>4.6947099999999997</v>
      </c>
      <c r="AI13">
        <v>1.3003400000000001</v>
      </c>
      <c r="AJ13">
        <v>3.3796200000000001</v>
      </c>
      <c r="AK13">
        <v>3.5777899999999998</v>
      </c>
      <c r="AL13"/>
      <c r="AM13">
        <v>1.96316</v>
      </c>
      <c r="AN13">
        <v>1.9282600000000001</v>
      </c>
      <c r="AO13">
        <v>3.9468000000000001</v>
      </c>
      <c r="AP13">
        <v>1.2224999999999999</v>
      </c>
      <c r="AQ13">
        <v>5.7393299999999998</v>
      </c>
      <c r="AR13">
        <v>4.5826200000000004</v>
      </c>
      <c r="AS13">
        <v>4.6657500000000001</v>
      </c>
      <c r="AT13"/>
      <c r="AU13"/>
      <c r="AV13"/>
      <c r="AW13"/>
      <c r="AX13">
        <v>1.0784899999999999</v>
      </c>
      <c r="AY13">
        <v>0.98436999999999997</v>
      </c>
      <c r="AZ13">
        <v>0.98970000000000002</v>
      </c>
      <c r="BA13">
        <v>0.97187999999999997</v>
      </c>
      <c r="BB13"/>
      <c r="BC13">
        <v>2.5927099999999998</v>
      </c>
      <c r="BD13">
        <v>2.4384600000000001</v>
      </c>
      <c r="BE13"/>
      <c r="BF13">
        <v>0.68618999999999997</v>
      </c>
      <c r="BG13"/>
      <c r="BH13"/>
      <c r="BI13">
        <v>6.1012399999999998</v>
      </c>
      <c r="BJ13"/>
      <c r="BK13">
        <v>1.0248600000000001</v>
      </c>
      <c r="BL13">
        <v>1.63479</v>
      </c>
      <c r="BM13">
        <v>1.07979</v>
      </c>
      <c r="BN13"/>
      <c r="BO13">
        <v>5.3737000000000004</v>
      </c>
      <c r="BP13">
        <v>1.1414</v>
      </c>
      <c r="BQ13"/>
      <c r="BR13"/>
      <c r="BS13"/>
      <c r="BT13"/>
      <c r="BU13">
        <v>0.7167</v>
      </c>
      <c r="BV13">
        <v>8.1859000000000002</v>
      </c>
      <c r="BW13">
        <v>0.99728000000000006</v>
      </c>
      <c r="BX13">
        <v>2.6914600000000002</v>
      </c>
      <c r="BY13">
        <v>5.9250999999999996</v>
      </c>
      <c r="BZ13">
        <v>2.5148899999999998</v>
      </c>
      <c r="CA13">
        <v>3.7639800000000001</v>
      </c>
      <c r="CB13">
        <v>1.29176</v>
      </c>
      <c r="CC13">
        <v>1.0619700000000001</v>
      </c>
      <c r="CD13">
        <v>3.4030300000000002</v>
      </c>
      <c r="CE13">
        <v>1.56359</v>
      </c>
      <c r="CF13">
        <v>2.43187</v>
      </c>
      <c r="CG13">
        <v>7.6859999999999999</v>
      </c>
      <c r="CH13">
        <v>3.8397999999999999</v>
      </c>
      <c r="CI13">
        <v>3.6429999999999998</v>
      </c>
      <c r="CJ13">
        <v>3.3472</v>
      </c>
      <c r="CK13">
        <v>1.5646899999999999</v>
      </c>
      <c r="CL13">
        <v>11.72724</v>
      </c>
      <c r="CM13">
        <v>7.2890300000000003</v>
      </c>
      <c r="CN13">
        <v>5.5239900000000004</v>
      </c>
    </row>
    <row r="14" spans="1:92" ht="14.25" x14ac:dyDescent="0.45">
      <c r="A14" s="39">
        <v>60</v>
      </c>
      <c r="B14">
        <v>3.5293000000000001</v>
      </c>
      <c r="C14">
        <v>5.0072599999999996</v>
      </c>
      <c r="D14">
        <v>2.73665</v>
      </c>
      <c r="E14">
        <v>1.58521</v>
      </c>
      <c r="F14">
        <v>2.5940300000000001</v>
      </c>
      <c r="G14">
        <v>3.2258599999999999</v>
      </c>
      <c r="H14">
        <v>1.02098</v>
      </c>
      <c r="I14">
        <v>1.9894700000000001</v>
      </c>
      <c r="J14">
        <v>1.43713</v>
      </c>
      <c r="K14">
        <v>0.53637000000000001</v>
      </c>
      <c r="L14">
        <v>2.40341</v>
      </c>
      <c r="M14">
        <v>3.4115099999999998</v>
      </c>
      <c r="N14">
        <v>0.96562000000000003</v>
      </c>
      <c r="O14">
        <v>2.5162900000000001</v>
      </c>
      <c r="P14">
        <v>4.2465400000000004</v>
      </c>
      <c r="Q14">
        <v>2.4152300000000002</v>
      </c>
      <c r="R14">
        <v>1.49766</v>
      </c>
      <c r="S14">
        <v>1.99882</v>
      </c>
      <c r="T14">
        <v>1.00735</v>
      </c>
      <c r="U14">
        <v>1.5542</v>
      </c>
      <c r="V14">
        <v>1.34917</v>
      </c>
      <c r="W14">
        <v>2.1915499999999999</v>
      </c>
      <c r="X14"/>
      <c r="Y14"/>
      <c r="Z14">
        <v>1.20984</v>
      </c>
      <c r="AA14">
        <v>2.7446700000000002</v>
      </c>
      <c r="AB14">
        <v>2.4936699999999998</v>
      </c>
      <c r="AC14">
        <v>2.6919499999999998</v>
      </c>
      <c r="AD14">
        <v>1.30016</v>
      </c>
      <c r="AE14"/>
      <c r="AF14">
        <v>1.3243</v>
      </c>
      <c r="AG14"/>
      <c r="AH14">
        <v>4.3701600000000003</v>
      </c>
      <c r="AI14">
        <v>1.23088</v>
      </c>
      <c r="AJ14">
        <v>2.8927</v>
      </c>
      <c r="AK14">
        <v>3.1957200000000001</v>
      </c>
      <c r="AL14"/>
      <c r="AM14">
        <v>2.1482800000000002</v>
      </c>
      <c r="AN14">
        <v>1.8091699999999999</v>
      </c>
      <c r="AO14">
        <v>2.1865000000000001</v>
      </c>
      <c r="AP14">
        <v>1.4017299999999999</v>
      </c>
      <c r="AQ14">
        <v>4.3495299999999997</v>
      </c>
      <c r="AR14">
        <v>3.6965400000000002</v>
      </c>
      <c r="AS14">
        <v>3.4994399999999999</v>
      </c>
      <c r="AT14"/>
      <c r="AU14"/>
      <c r="AV14"/>
      <c r="AW14"/>
      <c r="AX14">
        <v>0.80213000000000001</v>
      </c>
      <c r="AY14"/>
      <c r="AZ14"/>
      <c r="BA14"/>
      <c r="BB14"/>
      <c r="BC14">
        <v>1.9410000000000001</v>
      </c>
      <c r="BD14">
        <v>2.8815499999999998</v>
      </c>
      <c r="BE14"/>
      <c r="BF14">
        <v>1.02728</v>
      </c>
      <c r="BG14"/>
      <c r="BH14"/>
      <c r="BI14">
        <v>5.5849900000000003</v>
      </c>
      <c r="BJ14"/>
      <c r="BK14">
        <v>0.99294000000000004</v>
      </c>
      <c r="BL14">
        <v>1.91414</v>
      </c>
      <c r="BM14">
        <v>1.08162</v>
      </c>
      <c r="BN14"/>
      <c r="BO14">
        <v>5.87575</v>
      </c>
      <c r="BP14">
        <v>0.97340000000000004</v>
      </c>
      <c r="BQ14"/>
      <c r="BR14"/>
      <c r="BS14"/>
      <c r="BT14"/>
      <c r="BU14">
        <v>0.55989999999999995</v>
      </c>
      <c r="BV14">
        <v>7.1780999999999997</v>
      </c>
      <c r="BW14"/>
      <c r="BX14">
        <v>2.4815</v>
      </c>
      <c r="BY14">
        <v>5.1821999999999999</v>
      </c>
      <c r="BZ14">
        <v>1.7682599999999999</v>
      </c>
      <c r="CA14">
        <v>3.40151</v>
      </c>
      <c r="CB14">
        <v>1.1251500000000001</v>
      </c>
      <c r="CC14">
        <v>1.05653</v>
      </c>
      <c r="CD14">
        <v>2.89506</v>
      </c>
      <c r="CE14">
        <v>2.0987399999999998</v>
      </c>
      <c r="CF14">
        <v>2.4216600000000001</v>
      </c>
      <c r="CG14">
        <v>5.4090999999999996</v>
      </c>
      <c r="CH14">
        <v>3.1453000000000002</v>
      </c>
      <c r="CI14">
        <v>1.4286000000000001</v>
      </c>
      <c r="CJ14">
        <v>3.2189000000000001</v>
      </c>
      <c r="CK14">
        <v>1.3413900000000001</v>
      </c>
      <c r="CL14">
        <v>11.56386</v>
      </c>
      <c r="CM14">
        <v>6.9598300000000002</v>
      </c>
      <c r="CN14">
        <v>5.78965</v>
      </c>
    </row>
    <row r="15" spans="1:92" ht="14.25" x14ac:dyDescent="0.45">
      <c r="A15" s="39">
        <v>65</v>
      </c>
      <c r="B15">
        <v>2.4418000000000002</v>
      </c>
      <c r="C15">
        <v>5.5144200000000003</v>
      </c>
      <c r="D15">
        <v>2.3593000000000002</v>
      </c>
      <c r="E15">
        <v>1.5240199999999999</v>
      </c>
      <c r="F15">
        <v>2.1520199999999998</v>
      </c>
      <c r="G15">
        <v>3.4142899999999998</v>
      </c>
      <c r="H15">
        <v>0.95025999999999999</v>
      </c>
      <c r="I15">
        <v>2.0928399999999998</v>
      </c>
      <c r="J15">
        <v>1.42835</v>
      </c>
      <c r="K15">
        <v>0.63366999999999996</v>
      </c>
      <c r="L15">
        <v>2.4639799999999998</v>
      </c>
      <c r="M15">
        <v>3.2189399999999999</v>
      </c>
      <c r="N15">
        <v>0.95603000000000005</v>
      </c>
      <c r="O15">
        <v>2.3394599999999999</v>
      </c>
      <c r="P15">
        <v>3.5720700000000001</v>
      </c>
      <c r="Q15">
        <v>1.8871599999999999</v>
      </c>
      <c r="R15">
        <v>0.73990999999999996</v>
      </c>
      <c r="S15"/>
      <c r="T15">
        <v>1.0556700000000001</v>
      </c>
      <c r="U15">
        <v>1.29393</v>
      </c>
      <c r="V15">
        <v>1.0248299999999999</v>
      </c>
      <c r="W15">
        <v>1.88178</v>
      </c>
      <c r="X15"/>
      <c r="Y15"/>
      <c r="Z15">
        <v>0.98392999999999997</v>
      </c>
      <c r="AA15">
        <v>2.3245100000000001</v>
      </c>
      <c r="AB15">
        <v>2.4363800000000002</v>
      </c>
      <c r="AC15">
        <v>1.80114</v>
      </c>
      <c r="AD15">
        <v>0.99341999999999997</v>
      </c>
      <c r="AE15"/>
      <c r="AF15">
        <v>1.0947100000000001</v>
      </c>
      <c r="AG15"/>
      <c r="AH15">
        <v>4.0476200000000002</v>
      </c>
      <c r="AI15">
        <v>0.96623999999999999</v>
      </c>
      <c r="AJ15">
        <v>2.5882499999999999</v>
      </c>
      <c r="AK15">
        <v>2.7836599999999998</v>
      </c>
      <c r="AL15"/>
      <c r="AM15">
        <v>2.36971</v>
      </c>
      <c r="AN15">
        <v>1.7502899999999999</v>
      </c>
      <c r="AO15">
        <v>1.0510999999999999</v>
      </c>
      <c r="AP15">
        <v>0.92857999999999996</v>
      </c>
      <c r="AQ15">
        <v>2.61781</v>
      </c>
      <c r="AR15">
        <v>3.05138</v>
      </c>
      <c r="AS15">
        <v>2.7494399999999999</v>
      </c>
      <c r="AT15"/>
      <c r="AU15"/>
      <c r="AV15"/>
      <c r="AW15"/>
      <c r="AX15">
        <v>0.73370000000000002</v>
      </c>
      <c r="AY15"/>
      <c r="AZ15"/>
      <c r="BA15"/>
      <c r="BB15"/>
      <c r="BC15">
        <v>1.3398399999999999</v>
      </c>
      <c r="BD15">
        <v>3.0964900000000002</v>
      </c>
      <c r="BE15"/>
      <c r="BF15">
        <v>1.2722</v>
      </c>
      <c r="BG15"/>
      <c r="BH15"/>
      <c r="BI15">
        <v>4.9485599999999996</v>
      </c>
      <c r="BJ15"/>
      <c r="BK15">
        <v>0.99929999999999997</v>
      </c>
      <c r="BL15">
        <v>2.2948200000000001</v>
      </c>
      <c r="BM15">
        <v>1.0783700000000001</v>
      </c>
      <c r="BN15"/>
      <c r="BO15">
        <v>5.34511</v>
      </c>
      <c r="BP15">
        <v>0.86822999999999995</v>
      </c>
      <c r="BQ15"/>
      <c r="BR15"/>
      <c r="BS15"/>
      <c r="BT15"/>
      <c r="BU15">
        <v>0.60360000000000003</v>
      </c>
      <c r="BV15">
        <v>6.3212000000000002</v>
      </c>
      <c r="BW15"/>
      <c r="BX15">
        <v>2.3290600000000001</v>
      </c>
      <c r="BY15">
        <v>4.6691000000000003</v>
      </c>
      <c r="BZ15">
        <v>1.2149099999999999</v>
      </c>
      <c r="CA15">
        <v>3.1175700000000002</v>
      </c>
      <c r="CB15">
        <v>1.0170399999999999</v>
      </c>
      <c r="CC15">
        <v>1.06358</v>
      </c>
      <c r="CD15">
        <v>2.5891099999999998</v>
      </c>
      <c r="CE15">
        <v>2.6544099999999999</v>
      </c>
      <c r="CF15">
        <v>2.5096099999999999</v>
      </c>
      <c r="CG15">
        <v>3.7982999999999998</v>
      </c>
      <c r="CH15">
        <v>2.7685</v>
      </c>
      <c r="CI15">
        <v>0.85219999999999996</v>
      </c>
      <c r="CJ15">
        <v>3.0655000000000001</v>
      </c>
      <c r="CK15">
        <v>0.89649000000000001</v>
      </c>
      <c r="CL15">
        <v>11.50442</v>
      </c>
      <c r="CM15">
        <v>6.6880100000000002</v>
      </c>
      <c r="CN15">
        <v>6.0881299999999996</v>
      </c>
    </row>
    <row r="16" spans="1:92" ht="14.25" x14ac:dyDescent="0.45">
      <c r="A16" s="39">
        <v>70</v>
      </c>
      <c r="B16">
        <v>0.82320000000000004</v>
      </c>
      <c r="C16">
        <v>5.7459800000000003</v>
      </c>
      <c r="D16">
        <v>1.8216699999999999</v>
      </c>
      <c r="E16">
        <v>1.44598</v>
      </c>
      <c r="F16">
        <v>1.9512799999999999</v>
      </c>
      <c r="G16">
        <v>3.49586</v>
      </c>
      <c r="H16">
        <v>0.93701000000000001</v>
      </c>
      <c r="I16">
        <v>2.3479800000000002</v>
      </c>
      <c r="J16">
        <v>0.84326000000000001</v>
      </c>
      <c r="K16">
        <v>0.86439999999999995</v>
      </c>
      <c r="L16">
        <v>2.5690300000000001</v>
      </c>
      <c r="M16">
        <v>2.8951799999999999</v>
      </c>
      <c r="N16">
        <v>0.97648000000000001</v>
      </c>
      <c r="O16">
        <v>2.2235499999999999</v>
      </c>
      <c r="P16">
        <v>2.9527399999999999</v>
      </c>
      <c r="Q16">
        <v>1.45943</v>
      </c>
      <c r="R16">
        <v>1.04741</v>
      </c>
      <c r="S16"/>
      <c r="T16">
        <v>1.06107</v>
      </c>
      <c r="U16">
        <v>1.27904</v>
      </c>
      <c r="V16">
        <v>0.85807999999999995</v>
      </c>
      <c r="W16">
        <v>1.67306</v>
      </c>
      <c r="X16"/>
      <c r="Y16"/>
      <c r="Z16">
        <v>0.86577999999999999</v>
      </c>
      <c r="AA16">
        <v>1.9193800000000001</v>
      </c>
      <c r="AB16">
        <v>2.4461300000000001</v>
      </c>
      <c r="AC16">
        <v>1.1922200000000001</v>
      </c>
      <c r="AD16">
        <v>0.83433000000000002</v>
      </c>
      <c r="AE16"/>
      <c r="AF16">
        <v>0.84587000000000001</v>
      </c>
      <c r="AG16"/>
      <c r="AH16">
        <v>3.7410800000000002</v>
      </c>
      <c r="AI16"/>
      <c r="AJ16">
        <v>2.5274200000000002</v>
      </c>
      <c r="AK16">
        <v>2.3978999999999999</v>
      </c>
      <c r="AL16"/>
      <c r="AM16">
        <v>2.6240700000000001</v>
      </c>
      <c r="AN16">
        <v>1.7460800000000001</v>
      </c>
      <c r="AO16">
        <v>0.88460000000000005</v>
      </c>
      <c r="AP16">
        <v>0.57379999999999998</v>
      </c>
      <c r="AQ16">
        <v>1.2360800000000001</v>
      </c>
      <c r="AR16">
        <v>2.7612999999999999</v>
      </c>
      <c r="AS16">
        <v>2.3995299999999999</v>
      </c>
      <c r="AT16"/>
      <c r="AU16"/>
      <c r="AV16"/>
      <c r="AW16"/>
      <c r="AX16">
        <v>0.82040000000000002</v>
      </c>
      <c r="AY16"/>
      <c r="AZ16"/>
      <c r="BA16"/>
      <c r="BB16"/>
      <c r="BC16">
        <v>0.96955000000000002</v>
      </c>
      <c r="BD16">
        <v>3.0667300000000002</v>
      </c>
      <c r="BE16"/>
      <c r="BF16">
        <v>0.81808999999999998</v>
      </c>
      <c r="BG16"/>
      <c r="BH16"/>
      <c r="BI16">
        <v>4.2653999999999996</v>
      </c>
      <c r="BJ16"/>
      <c r="BK16"/>
      <c r="BL16">
        <v>2.7613500000000002</v>
      </c>
      <c r="BM16">
        <v>1.07046</v>
      </c>
      <c r="BN16"/>
      <c r="BO16">
        <v>2.2789100000000002</v>
      </c>
      <c r="BP16">
        <v>0.84469000000000005</v>
      </c>
      <c r="BQ16"/>
      <c r="BR16"/>
      <c r="BS16"/>
      <c r="BT16"/>
      <c r="BU16">
        <v>0.74650000000000005</v>
      </c>
      <c r="BV16">
        <v>5.6444000000000001</v>
      </c>
      <c r="BW16"/>
      <c r="BX16">
        <v>2.2060200000000001</v>
      </c>
      <c r="BY16">
        <v>4.3456000000000001</v>
      </c>
      <c r="BZ16">
        <v>0.91571999999999998</v>
      </c>
      <c r="CA16">
        <v>2.8861400000000001</v>
      </c>
      <c r="CB16">
        <v>0.96914</v>
      </c>
      <c r="CC16">
        <v>1.0507</v>
      </c>
      <c r="CD16">
        <v>2.2846199999999999</v>
      </c>
      <c r="CE16">
        <v>3.1195200000000001</v>
      </c>
      <c r="CF16">
        <v>2.6790099999999999</v>
      </c>
      <c r="CG16">
        <v>3.073</v>
      </c>
      <c r="CH16">
        <v>2.5344000000000002</v>
      </c>
      <c r="CI16">
        <v>1.4374</v>
      </c>
      <c r="CJ16">
        <v>2.8984000000000001</v>
      </c>
      <c r="CK16">
        <v>1.0111699999999999</v>
      </c>
      <c r="CL16">
        <v>11.512460000000001</v>
      </c>
      <c r="CM16">
        <v>6.5700500000000002</v>
      </c>
      <c r="CN16">
        <v>6.2746399999999998</v>
      </c>
    </row>
    <row r="17" spans="1:92" ht="14.25" x14ac:dyDescent="0.45">
      <c r="A17" s="39">
        <v>75</v>
      </c>
      <c r="B17">
        <v>2.0276000000000001</v>
      </c>
      <c r="C17">
        <v>4.7158699999999998</v>
      </c>
      <c r="D17">
        <v>2.0322</v>
      </c>
      <c r="E17">
        <v>1.41452</v>
      </c>
      <c r="F17">
        <v>1.96495</v>
      </c>
      <c r="G17">
        <v>3.4418299999999999</v>
      </c>
      <c r="H17">
        <v>0.93547999999999998</v>
      </c>
      <c r="I17">
        <v>2.63036</v>
      </c>
      <c r="J17">
        <v>0.17102000000000001</v>
      </c>
      <c r="K17">
        <v>1.15798</v>
      </c>
      <c r="L17">
        <v>2.67374</v>
      </c>
      <c r="M17">
        <v>2.48665</v>
      </c>
      <c r="N17">
        <v>1.00203</v>
      </c>
      <c r="O17">
        <v>2.1827299999999998</v>
      </c>
      <c r="P17">
        <v>2.4356800000000001</v>
      </c>
      <c r="Q17">
        <v>1.1474599999999999</v>
      </c>
      <c r="R17"/>
      <c r="S17"/>
      <c r="T17">
        <v>1.0324500000000001</v>
      </c>
      <c r="U17">
        <v>1.4726999999999999</v>
      </c>
      <c r="V17">
        <v>0.83565999999999996</v>
      </c>
      <c r="W17">
        <v>1.5286200000000001</v>
      </c>
      <c r="X17"/>
      <c r="Y17"/>
      <c r="Z17"/>
      <c r="AA17"/>
      <c r="AB17">
        <v>2.4996</v>
      </c>
      <c r="AC17">
        <v>0.95864000000000005</v>
      </c>
      <c r="AD17">
        <v>0.81003000000000003</v>
      </c>
      <c r="AE17"/>
      <c r="AF17">
        <v>1.0397099999999999</v>
      </c>
      <c r="AG17"/>
      <c r="AH17">
        <v>3.4603999999999999</v>
      </c>
      <c r="AI17"/>
      <c r="AJ17">
        <v>2.7200700000000002</v>
      </c>
      <c r="AK17">
        <v>2.0942099999999999</v>
      </c>
      <c r="AL17"/>
      <c r="AM17">
        <v>2.90374</v>
      </c>
      <c r="AN17">
        <v>1.78857</v>
      </c>
      <c r="AO17">
        <v>1.1597</v>
      </c>
      <c r="AP17">
        <v>1.31104</v>
      </c>
      <c r="AQ17">
        <v>0.70725000000000005</v>
      </c>
      <c r="AR17">
        <v>2.7889699999999999</v>
      </c>
      <c r="AS17">
        <v>2.12392</v>
      </c>
      <c r="AT17"/>
      <c r="AU17"/>
      <c r="AV17"/>
      <c r="AW17"/>
      <c r="AX17">
        <v>0.97877000000000003</v>
      </c>
      <c r="AY17"/>
      <c r="AZ17"/>
      <c r="BA17"/>
      <c r="BB17"/>
      <c r="BC17">
        <v>0.88666</v>
      </c>
      <c r="BD17">
        <v>2.8769</v>
      </c>
      <c r="BE17"/>
      <c r="BF17">
        <v>1.03647</v>
      </c>
      <c r="BG17"/>
      <c r="BH17"/>
      <c r="BI17">
        <v>3.5962900000000002</v>
      </c>
      <c r="BJ17"/>
      <c r="BK17"/>
      <c r="BL17">
        <v>3.2855699999999999</v>
      </c>
      <c r="BM17">
        <v>1.05853</v>
      </c>
      <c r="BN17"/>
      <c r="BO17">
        <v>1.9505999999999999</v>
      </c>
      <c r="BP17">
        <v>0.91561999999999999</v>
      </c>
      <c r="BQ17"/>
      <c r="BR17"/>
      <c r="BS17"/>
      <c r="BT17"/>
      <c r="BU17">
        <v>0.92010000000000003</v>
      </c>
      <c r="BV17">
        <v>5.1478000000000002</v>
      </c>
      <c r="BW17"/>
      <c r="BX17">
        <v>2.0913599999999999</v>
      </c>
      <c r="BY17">
        <v>4.1557000000000004</v>
      </c>
      <c r="BZ17">
        <v>0.90285000000000004</v>
      </c>
      <c r="CA17">
        <v>2.6831800000000001</v>
      </c>
      <c r="CB17">
        <v>0.95269000000000004</v>
      </c>
      <c r="CC17">
        <v>1.0133099999999999</v>
      </c>
      <c r="CD17">
        <v>2.0302799999999999</v>
      </c>
      <c r="CE17">
        <v>3.4126599999999998</v>
      </c>
      <c r="CF17">
        <v>2.8969999999999998</v>
      </c>
      <c r="CG17">
        <v>3.0882999999999998</v>
      </c>
      <c r="CH17">
        <v>2.2766999999999999</v>
      </c>
      <c r="CI17">
        <v>2.0122</v>
      </c>
      <c r="CJ17">
        <v>2.6968000000000001</v>
      </c>
      <c r="CK17"/>
      <c r="CL17">
        <v>11.535869999999999</v>
      </c>
      <c r="CM17">
        <v>6.6638700000000002</v>
      </c>
      <c r="CN17">
        <v>6.2300300000000002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"/>
  <sheetViews>
    <sheetView workbookViewId="0">
      <selection activeCell="F6" sqref="F6"/>
    </sheetView>
  </sheetViews>
  <sheetFormatPr baseColWidth="10" defaultColWidth="11.3984375" defaultRowHeight="13.5" x14ac:dyDescent="0.35"/>
  <cols>
    <col min="1" max="16384" width="11.3984375" style="1"/>
  </cols>
  <sheetData>
    <row r="1" spans="1:9" x14ac:dyDescent="0.35">
      <c r="A1" s="1" t="s">
        <v>180</v>
      </c>
      <c r="F1" s="1" t="s">
        <v>174</v>
      </c>
    </row>
    <row r="2" spans="1:9" x14ac:dyDescent="0.35">
      <c r="A2" s="1" t="s">
        <v>175</v>
      </c>
      <c r="B2" s="27">
        <v>0.265212</v>
      </c>
      <c r="C2" s="27">
        <v>0.349549</v>
      </c>
      <c r="D2" s="27">
        <v>0.50461500000000004</v>
      </c>
      <c r="E2" s="27"/>
      <c r="F2" s="27">
        <v>2.5999999999999999E-2</v>
      </c>
    </row>
    <row r="3" spans="1:9" x14ac:dyDescent="0.35">
      <c r="A3" s="1" t="s">
        <v>176</v>
      </c>
      <c r="B3" s="27">
        <v>0.107086</v>
      </c>
      <c r="C3" s="27">
        <v>0.26166899999999998</v>
      </c>
      <c r="D3" s="27">
        <v>0.365095</v>
      </c>
      <c r="E3" s="27"/>
      <c r="F3" s="27"/>
    </row>
    <row r="4" spans="1:9" x14ac:dyDescent="0.35">
      <c r="B4" s="10"/>
      <c r="C4" s="10"/>
      <c r="D4" s="10"/>
      <c r="E4" s="10"/>
      <c r="F4" s="10"/>
      <c r="H4" s="1" t="s">
        <v>177</v>
      </c>
      <c r="I4" s="1" t="s">
        <v>178</v>
      </c>
    </row>
    <row r="5" spans="1:9" x14ac:dyDescent="0.35">
      <c r="A5" s="1" t="s">
        <v>179</v>
      </c>
      <c r="B5" s="10">
        <f>B3/B2</f>
        <v>0.40377509313304072</v>
      </c>
      <c r="C5" s="10">
        <f>C3/C2</f>
        <v>0.74859032639200795</v>
      </c>
      <c r="D5" s="10">
        <f>D3/D2</f>
        <v>0.72351198438413444</v>
      </c>
      <c r="E5" s="10"/>
      <c r="F5" s="10"/>
      <c r="H5" s="10">
        <f>AVERAGE(B5:D5)</f>
        <v>0.62529246796972771</v>
      </c>
      <c r="I5" s="10">
        <f>STDEV(B5:D5)</f>
        <v>0.19224903465393245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"/>
  <sheetViews>
    <sheetView workbookViewId="0">
      <selection activeCell="I2" sqref="I2"/>
    </sheetView>
  </sheetViews>
  <sheetFormatPr baseColWidth="10" defaultColWidth="11.3984375" defaultRowHeight="13.5" x14ac:dyDescent="0.35"/>
  <cols>
    <col min="1" max="16384" width="11.3984375" style="1"/>
  </cols>
  <sheetData>
    <row r="1" spans="1:12" x14ac:dyDescent="0.35">
      <c r="A1" s="1" t="s">
        <v>234</v>
      </c>
      <c r="I1" s="1" t="s">
        <v>174</v>
      </c>
    </row>
    <row r="2" spans="1:12" x14ac:dyDescent="0.35">
      <c r="A2" s="1" t="s">
        <v>175</v>
      </c>
      <c r="B2" s="27">
        <v>0.51659999999999995</v>
      </c>
      <c r="C2" s="27">
        <v>0.89263999999999999</v>
      </c>
      <c r="D2" s="27">
        <v>0.28293400000000002</v>
      </c>
      <c r="E2" s="27">
        <v>0.36835800000000002</v>
      </c>
      <c r="F2" s="27">
        <v>0.372035</v>
      </c>
      <c r="G2" s="27">
        <v>0.31007400000000002</v>
      </c>
      <c r="H2" s="27"/>
      <c r="I2" s="27">
        <v>8.7999999999999995E-2</v>
      </c>
    </row>
    <row r="3" spans="1:12" x14ac:dyDescent="0.35">
      <c r="A3" s="1" t="s">
        <v>176</v>
      </c>
      <c r="B3" s="27">
        <v>0.29459999999999997</v>
      </c>
      <c r="C3" s="27">
        <v>0.68196800000000002</v>
      </c>
      <c r="D3" s="27">
        <v>0.23508100000000001</v>
      </c>
      <c r="E3" s="27">
        <v>0.40365600000000001</v>
      </c>
      <c r="F3" s="27">
        <v>0.32551799999999997</v>
      </c>
      <c r="G3" s="27">
        <v>0.26544099999999998</v>
      </c>
      <c r="H3" s="27"/>
      <c r="I3" s="27"/>
    </row>
    <row r="4" spans="1:12" x14ac:dyDescent="0.35">
      <c r="B4" s="10"/>
      <c r="C4" s="10"/>
      <c r="D4" s="10"/>
      <c r="E4" s="10"/>
      <c r="F4" s="10"/>
      <c r="G4" s="10"/>
      <c r="H4" s="10"/>
      <c r="I4" s="10"/>
      <c r="K4" s="1" t="s">
        <v>177</v>
      </c>
      <c r="L4" s="1" t="s">
        <v>178</v>
      </c>
    </row>
    <row r="5" spans="1:12" x14ac:dyDescent="0.35">
      <c r="A5" s="1" t="s">
        <v>179</v>
      </c>
      <c r="B5" s="10">
        <f>B3/B2</f>
        <v>0.57026713124274098</v>
      </c>
      <c r="C5" s="10">
        <f t="shared" ref="C5:G5" si="0">C3/C2</f>
        <v>0.76398996235884575</v>
      </c>
      <c r="D5" s="10">
        <f t="shared" si="0"/>
        <v>0.83086868315578899</v>
      </c>
      <c r="E5" s="10">
        <f t="shared" si="0"/>
        <v>1.0958252569511182</v>
      </c>
      <c r="F5" s="10">
        <f t="shared" si="0"/>
        <v>0.87496606502076413</v>
      </c>
      <c r="G5" s="10">
        <f t="shared" si="0"/>
        <v>0.85605694124628307</v>
      </c>
      <c r="H5" s="10"/>
      <c r="I5" s="10"/>
      <c r="K5" s="10">
        <f>AVERAGE(B5:G5)</f>
        <v>0.83199567332925684</v>
      </c>
      <c r="L5" s="10">
        <f>STDEV(B5:G5)</f>
        <v>0.17038739680161641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"/>
  <sheetViews>
    <sheetView workbookViewId="0">
      <selection activeCell="J1" sqref="J1:J1048576"/>
    </sheetView>
  </sheetViews>
  <sheetFormatPr baseColWidth="10" defaultColWidth="11.3984375" defaultRowHeight="13.5" x14ac:dyDescent="0.35"/>
  <cols>
    <col min="1" max="1" width="21.265625" style="1" bestFit="1" customWidth="1"/>
    <col min="2" max="16384" width="11.3984375" style="1"/>
  </cols>
  <sheetData>
    <row r="1" spans="1:13" x14ac:dyDescent="0.35">
      <c r="A1" s="1" t="s">
        <v>235</v>
      </c>
      <c r="J1" s="1" t="s">
        <v>174</v>
      </c>
    </row>
    <row r="2" spans="1:13" x14ac:dyDescent="0.35">
      <c r="A2" s="1" t="s">
        <v>175</v>
      </c>
      <c r="B2" s="27">
        <v>1.444547</v>
      </c>
      <c r="C2" s="27">
        <v>1.3750009999999999</v>
      </c>
      <c r="D2" s="27">
        <v>0.89710199999999996</v>
      </c>
      <c r="E2" s="27">
        <v>0.69295399999999996</v>
      </c>
      <c r="F2" s="27">
        <v>0.97894099999999995</v>
      </c>
      <c r="G2" s="27">
        <v>0.76747299999999996</v>
      </c>
      <c r="H2" s="27">
        <v>0.84398200000000001</v>
      </c>
      <c r="I2" s="27"/>
      <c r="J2" s="27">
        <v>0.10199999999999999</v>
      </c>
    </row>
    <row r="3" spans="1:13" x14ac:dyDescent="0.35">
      <c r="A3" s="1" t="s">
        <v>176</v>
      </c>
      <c r="B3" s="27">
        <v>2.0114459999999998</v>
      </c>
      <c r="C3" s="27">
        <v>1.9314340000000001</v>
      </c>
      <c r="D3" s="27">
        <v>1.2049540000000001</v>
      </c>
      <c r="E3" s="27">
        <v>0.81108599999999997</v>
      </c>
      <c r="F3" s="27">
        <v>0.90443700000000005</v>
      </c>
      <c r="G3" s="27">
        <v>0.66965600000000003</v>
      </c>
      <c r="H3" s="27">
        <v>0.88998299999999997</v>
      </c>
      <c r="I3" s="27"/>
      <c r="J3" s="27"/>
    </row>
    <row r="4" spans="1:13" x14ac:dyDescent="0.35">
      <c r="B4" s="10"/>
      <c r="C4" s="10"/>
      <c r="D4" s="10"/>
      <c r="E4" s="10"/>
      <c r="F4" s="10"/>
      <c r="G4" s="10"/>
      <c r="H4" s="10"/>
      <c r="I4" s="10"/>
      <c r="J4" s="10"/>
      <c r="L4" s="1" t="s">
        <v>177</v>
      </c>
      <c r="M4" s="1" t="s">
        <v>178</v>
      </c>
    </row>
    <row r="5" spans="1:13" x14ac:dyDescent="0.35">
      <c r="A5" s="1" t="s">
        <v>179</v>
      </c>
      <c r="B5" s="10">
        <f>B3/B2</f>
        <v>1.3924406751736009</v>
      </c>
      <c r="C5" s="10">
        <f t="shared" ref="C5:H5" si="0">C3/C2</f>
        <v>1.4046782511430902</v>
      </c>
      <c r="D5" s="10">
        <f t="shared" si="0"/>
        <v>1.3431627618710025</v>
      </c>
      <c r="E5" s="10">
        <f t="shared" si="0"/>
        <v>1.1704759623293899</v>
      </c>
      <c r="F5" s="10">
        <f t="shared" si="0"/>
        <v>0.92389326833792851</v>
      </c>
      <c r="G5" s="10">
        <f t="shared" si="0"/>
        <v>0.87254665636445849</v>
      </c>
      <c r="H5" s="10">
        <f t="shared" si="0"/>
        <v>1.0545047169252424</v>
      </c>
      <c r="I5" s="10"/>
      <c r="J5" s="10"/>
      <c r="L5" s="10">
        <f>AVERAGE(B5:H5)</f>
        <v>1.1659574703063877</v>
      </c>
      <c r="M5" s="10">
        <f>STDEV(B5:H5)</f>
        <v>0.22241518430921095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3"/>
  <sheetViews>
    <sheetView workbookViewId="0">
      <selection activeCell="G3" sqref="G3"/>
    </sheetView>
  </sheetViews>
  <sheetFormatPr baseColWidth="10" defaultColWidth="11.3984375" defaultRowHeight="13.5" x14ac:dyDescent="0.35"/>
  <cols>
    <col min="1" max="16384" width="11.3984375" style="1"/>
  </cols>
  <sheetData>
    <row r="1" spans="1:10" x14ac:dyDescent="0.35">
      <c r="A1" s="1" t="s">
        <v>236</v>
      </c>
      <c r="G1" s="1" t="s">
        <v>174</v>
      </c>
    </row>
    <row r="2" spans="1:10" x14ac:dyDescent="0.35">
      <c r="A2" s="1" t="s">
        <v>175</v>
      </c>
      <c r="B2" s="27">
        <v>2.1411530000000001</v>
      </c>
      <c r="C2" s="27">
        <v>0.65267600000000003</v>
      </c>
      <c r="D2" s="27">
        <v>0.59870400000000001</v>
      </c>
      <c r="E2" s="27">
        <v>0.60746599999999995</v>
      </c>
      <c r="F2" s="27"/>
      <c r="G2" s="27">
        <v>0.28699999999999998</v>
      </c>
      <c r="H2" s="4"/>
    </row>
    <row r="3" spans="1:10" x14ac:dyDescent="0.35">
      <c r="A3" s="1" t="s">
        <v>176</v>
      </c>
      <c r="B3" s="27">
        <v>0.78308599999999995</v>
      </c>
      <c r="C3" s="27">
        <v>0.47712700000000002</v>
      </c>
      <c r="D3" s="27">
        <v>0.41667700000000002</v>
      </c>
      <c r="E3" s="27">
        <v>0.66914700000000005</v>
      </c>
      <c r="F3" s="27"/>
      <c r="G3" s="27"/>
    </row>
    <row r="4" spans="1:10" x14ac:dyDescent="0.35">
      <c r="B4" s="10"/>
      <c r="C4" s="10"/>
      <c r="D4" s="10"/>
      <c r="E4" s="10"/>
      <c r="F4" s="10"/>
      <c r="G4" s="10"/>
      <c r="I4" s="1" t="s">
        <v>177</v>
      </c>
      <c r="J4" s="1" t="s">
        <v>178</v>
      </c>
    </row>
    <row r="5" spans="1:10" x14ac:dyDescent="0.35">
      <c r="A5" s="1" t="s">
        <v>179</v>
      </c>
      <c r="B5" s="10">
        <f>B3/B2</f>
        <v>0.3657309869962585</v>
      </c>
      <c r="C5" s="10">
        <f t="shared" ref="C5:E5" si="0">C3/C2</f>
        <v>0.73103193621337381</v>
      </c>
      <c r="D5" s="10">
        <f t="shared" si="0"/>
        <v>0.69596495096074185</v>
      </c>
      <c r="E5" s="10">
        <f t="shared" si="0"/>
        <v>1.1015381930840575</v>
      </c>
      <c r="F5" s="10"/>
      <c r="G5" s="10"/>
      <c r="I5" s="10">
        <f>AVERAGE(B5:E5)</f>
        <v>0.72356651681360784</v>
      </c>
      <c r="J5" s="10">
        <f>STDEV(B5:E5)</f>
        <v>0.30095760132544791</v>
      </c>
    </row>
    <row r="12" spans="1:10" x14ac:dyDescent="0.35">
      <c r="B12" s="4"/>
      <c r="C12" s="4"/>
      <c r="D12" s="4"/>
      <c r="E12" s="4"/>
      <c r="F12" s="4"/>
      <c r="G12" s="4"/>
      <c r="H12" s="4"/>
    </row>
    <row r="13" spans="1:10" x14ac:dyDescent="0.35">
      <c r="B13" s="4"/>
      <c r="C13" s="4"/>
      <c r="D13" s="4"/>
      <c r="E13" s="4"/>
      <c r="F13" s="4"/>
      <c r="G13" s="4"/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"/>
  <sheetViews>
    <sheetView workbookViewId="0"/>
  </sheetViews>
  <sheetFormatPr baseColWidth="10" defaultColWidth="11.3984375" defaultRowHeight="13.5" x14ac:dyDescent="0.35"/>
  <cols>
    <col min="1" max="16384" width="11.3984375" style="1"/>
  </cols>
  <sheetData>
    <row r="1" spans="1:10" x14ac:dyDescent="0.35">
      <c r="A1" s="1" t="s">
        <v>237</v>
      </c>
      <c r="G1" s="1" t="s">
        <v>174</v>
      </c>
    </row>
    <row r="2" spans="1:10" x14ac:dyDescent="0.35">
      <c r="A2" s="1" t="s">
        <v>175</v>
      </c>
      <c r="B2" s="27">
        <v>0.24721000000000001</v>
      </c>
      <c r="C2" s="27">
        <v>0.38479600000000003</v>
      </c>
      <c r="D2" s="27">
        <v>0.60802</v>
      </c>
      <c r="E2" s="27">
        <v>0.58325000000000005</v>
      </c>
      <c r="F2" s="27"/>
      <c r="G2" s="27">
        <v>0.251</v>
      </c>
    </row>
    <row r="3" spans="1:10" x14ac:dyDescent="0.35">
      <c r="A3" s="1" t="s">
        <v>176</v>
      </c>
      <c r="B3" s="27">
        <v>0.36892799999999998</v>
      </c>
      <c r="C3" s="27">
        <v>0.33959</v>
      </c>
      <c r="D3" s="27">
        <v>0.94118500000000005</v>
      </c>
      <c r="E3" s="27">
        <v>0.63045899999999999</v>
      </c>
      <c r="F3" s="27"/>
      <c r="G3" s="27"/>
    </row>
    <row r="4" spans="1:10" x14ac:dyDescent="0.35">
      <c r="B4" s="10"/>
      <c r="C4" s="10"/>
      <c r="D4" s="10"/>
      <c r="E4" s="10"/>
      <c r="F4" s="10"/>
      <c r="G4" s="10"/>
      <c r="I4" s="1" t="s">
        <v>177</v>
      </c>
      <c r="J4" s="1" t="s">
        <v>178</v>
      </c>
    </row>
    <row r="5" spans="1:10" x14ac:dyDescent="0.35">
      <c r="A5" s="1" t="s">
        <v>179</v>
      </c>
      <c r="B5" s="10">
        <f>B3/B2</f>
        <v>1.4923668136402248</v>
      </c>
      <c r="C5" s="10">
        <f t="shared" ref="C5:E5" si="0">C3/C2</f>
        <v>0.88251956881048654</v>
      </c>
      <c r="D5" s="10">
        <f t="shared" si="0"/>
        <v>1.5479507253050888</v>
      </c>
      <c r="E5" s="10">
        <f t="shared" si="0"/>
        <v>1.0809412773253322</v>
      </c>
      <c r="F5" s="10"/>
      <c r="G5" s="10"/>
      <c r="I5" s="10">
        <f>AVERAGE(B5:E5)</f>
        <v>1.250944596270283</v>
      </c>
      <c r="J5" s="10">
        <f>STDEV(B5:E5)</f>
        <v>0.32204319432601547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9"/>
  <sheetViews>
    <sheetView workbookViewId="0">
      <selection activeCell="G1" sqref="G1:G1048576"/>
    </sheetView>
  </sheetViews>
  <sheetFormatPr baseColWidth="10" defaultColWidth="11.3984375" defaultRowHeight="13.5" x14ac:dyDescent="0.35"/>
  <cols>
    <col min="1" max="1" width="36.59765625" style="1" bestFit="1" customWidth="1"/>
    <col min="2" max="16384" width="11.3984375" style="1"/>
  </cols>
  <sheetData>
    <row r="1" spans="1:10" x14ac:dyDescent="0.35">
      <c r="A1" s="1" t="s">
        <v>238</v>
      </c>
      <c r="G1" s="1" t="s">
        <v>174</v>
      </c>
    </row>
    <row r="2" spans="1:10" x14ac:dyDescent="0.35">
      <c r="A2" s="1" t="s">
        <v>199</v>
      </c>
      <c r="B2" s="27">
        <v>0.30423641000000001</v>
      </c>
      <c r="C2" s="27">
        <v>1.49148529</v>
      </c>
      <c r="D2" s="27">
        <v>0.40637141999999998</v>
      </c>
      <c r="E2" s="27">
        <v>0.81320727999999998</v>
      </c>
      <c r="F2" s="27"/>
      <c r="G2" s="27">
        <v>0.36399999999999999</v>
      </c>
    </row>
    <row r="3" spans="1:10" x14ac:dyDescent="0.35">
      <c r="A3" s="1" t="s">
        <v>200</v>
      </c>
      <c r="B3" s="27">
        <v>0.34785166000000001</v>
      </c>
      <c r="C3" s="27">
        <v>1.1250446999999999</v>
      </c>
      <c r="D3" s="27">
        <v>0.39476185000000003</v>
      </c>
      <c r="E3" s="27">
        <v>0.75581485000000004</v>
      </c>
      <c r="F3" s="27"/>
      <c r="G3" s="27"/>
    </row>
    <row r="4" spans="1:10" x14ac:dyDescent="0.35">
      <c r="B4" s="10"/>
      <c r="C4" s="10"/>
      <c r="D4" s="10"/>
      <c r="E4" s="10"/>
      <c r="F4" s="10"/>
      <c r="G4" s="10"/>
      <c r="I4" s="1" t="s">
        <v>177</v>
      </c>
      <c r="J4" s="1" t="s">
        <v>178</v>
      </c>
    </row>
    <row r="5" spans="1:10" x14ac:dyDescent="0.35">
      <c r="A5" s="1" t="s">
        <v>179</v>
      </c>
      <c r="B5" s="10">
        <f>B3/B2</f>
        <v>1.1433597313352468</v>
      </c>
      <c r="C5" s="10">
        <f t="shared" ref="C5:E5" si="0">C3/C2</f>
        <v>0.75431162985187739</v>
      </c>
      <c r="D5" s="10">
        <f t="shared" si="0"/>
        <v>0.97143113558527328</v>
      </c>
      <c r="E5" s="10">
        <f t="shared" si="0"/>
        <v>0.92942459885504225</v>
      </c>
      <c r="F5" s="10"/>
      <c r="G5" s="10"/>
      <c r="I5" s="10">
        <f>AVERAGE(B5:E5)</f>
        <v>0.94963177390685982</v>
      </c>
      <c r="J5" s="10">
        <f>STDEV(B5:E5)</f>
        <v>0.15975400073883997</v>
      </c>
    </row>
    <row r="6" spans="1:10" x14ac:dyDescent="0.35">
      <c r="B6" s="10"/>
      <c r="C6" s="10"/>
      <c r="D6" s="10"/>
      <c r="E6" s="10"/>
      <c r="F6" s="10"/>
      <c r="G6" s="10"/>
    </row>
    <row r="7" spans="1:10" x14ac:dyDescent="0.35">
      <c r="B7" s="10"/>
      <c r="C7" s="10"/>
      <c r="D7" s="10"/>
      <c r="E7" s="10"/>
      <c r="F7" s="10"/>
      <c r="G7" s="10"/>
    </row>
    <row r="8" spans="1:10" x14ac:dyDescent="0.35">
      <c r="A8" s="1" t="s">
        <v>239</v>
      </c>
      <c r="B8" s="10"/>
      <c r="C8" s="10"/>
      <c r="D8" s="10"/>
      <c r="E8" s="10"/>
      <c r="F8" s="10"/>
      <c r="G8" s="1" t="s">
        <v>174</v>
      </c>
    </row>
    <row r="9" spans="1:10" x14ac:dyDescent="0.35">
      <c r="A9" s="1" t="s">
        <v>199</v>
      </c>
      <c r="B9" s="27">
        <v>0.73482618</v>
      </c>
      <c r="C9" s="27">
        <v>0.47747021000000001</v>
      </c>
      <c r="D9" s="27">
        <v>0.37709781999999997</v>
      </c>
      <c r="E9" s="27">
        <v>1.4901982300000001</v>
      </c>
      <c r="F9" s="27"/>
      <c r="G9" s="27">
        <v>0.58499999999999996</v>
      </c>
    </row>
    <row r="10" spans="1:10" x14ac:dyDescent="0.35">
      <c r="A10" s="1" t="s">
        <v>200</v>
      </c>
      <c r="B10" s="27">
        <v>0.78252615000000003</v>
      </c>
      <c r="C10" s="27">
        <v>0.43442835000000002</v>
      </c>
      <c r="D10" s="27">
        <v>0.47590500000000002</v>
      </c>
      <c r="E10" s="27">
        <v>1.14297026</v>
      </c>
      <c r="F10" s="27"/>
      <c r="G10" s="27"/>
    </row>
    <row r="11" spans="1:10" x14ac:dyDescent="0.35">
      <c r="B11" s="10"/>
      <c r="C11" s="10"/>
      <c r="D11" s="10"/>
      <c r="E11" s="10"/>
      <c r="F11" s="10"/>
      <c r="G11" s="10"/>
      <c r="I11" s="1" t="s">
        <v>177</v>
      </c>
      <c r="J11" s="1" t="s">
        <v>178</v>
      </c>
    </row>
    <row r="12" spans="1:10" x14ac:dyDescent="0.35">
      <c r="A12" s="1" t="s">
        <v>179</v>
      </c>
      <c r="B12" s="10">
        <f>B10/B9</f>
        <v>1.0649132696932491</v>
      </c>
      <c r="C12" s="10">
        <f t="shared" ref="C12:E12" si="1">C10/C9</f>
        <v>0.90985435510207013</v>
      </c>
      <c r="D12" s="10">
        <f t="shared" si="1"/>
        <v>1.2620200244063995</v>
      </c>
      <c r="E12" s="10">
        <f t="shared" si="1"/>
        <v>0.76699209339417884</v>
      </c>
      <c r="F12" s="10"/>
      <c r="G12" s="10"/>
      <c r="I12" s="10">
        <f>AVERAGE(B12:E12)</f>
        <v>1.0009449356489744</v>
      </c>
      <c r="J12" s="10">
        <f>STDEV(B12:E12)</f>
        <v>0.21235471582046081</v>
      </c>
    </row>
    <row r="13" spans="1:10" x14ac:dyDescent="0.35">
      <c r="B13" s="10"/>
      <c r="C13" s="10"/>
      <c r="D13" s="10"/>
      <c r="E13" s="10"/>
      <c r="F13" s="10"/>
      <c r="G13" s="10"/>
    </row>
    <row r="14" spans="1:10" x14ac:dyDescent="0.35">
      <c r="B14" s="10"/>
      <c r="C14" s="10"/>
      <c r="D14" s="10"/>
      <c r="E14" s="10"/>
      <c r="F14" s="10"/>
      <c r="G14" s="10"/>
    </row>
    <row r="15" spans="1:10" ht="27" x14ac:dyDescent="0.35">
      <c r="A15" s="25" t="s">
        <v>240</v>
      </c>
      <c r="B15" s="10"/>
      <c r="C15" s="10"/>
      <c r="D15" s="10"/>
      <c r="E15" s="10"/>
      <c r="F15" s="10"/>
      <c r="G15" s="1" t="s">
        <v>174</v>
      </c>
    </row>
    <row r="16" spans="1:10" x14ac:dyDescent="0.35">
      <c r="A16" s="1" t="s">
        <v>199</v>
      </c>
      <c r="B16" s="27">
        <v>0.87537569999999998</v>
      </c>
      <c r="C16" s="27">
        <v>2.2833234999999998</v>
      </c>
      <c r="D16" s="27">
        <v>2.5993890400000002</v>
      </c>
      <c r="E16" s="27">
        <v>0.68491701000000005</v>
      </c>
      <c r="F16" s="27"/>
      <c r="G16" s="27">
        <v>0.17299999999999999</v>
      </c>
    </row>
    <row r="17" spans="1:10" x14ac:dyDescent="0.35">
      <c r="A17" s="1" t="s">
        <v>200</v>
      </c>
      <c r="B17" s="27">
        <v>0.76950717999999996</v>
      </c>
      <c r="C17" s="27">
        <v>2.6692092000000001</v>
      </c>
      <c r="D17" s="27">
        <v>3.3425760200000001</v>
      </c>
      <c r="E17" s="27">
        <v>0.91615179999999996</v>
      </c>
      <c r="F17" s="27"/>
      <c r="G17" s="27"/>
    </row>
    <row r="18" spans="1:10" x14ac:dyDescent="0.35">
      <c r="B18" s="10"/>
      <c r="C18" s="10"/>
      <c r="D18" s="10"/>
      <c r="E18" s="10"/>
      <c r="F18" s="10"/>
      <c r="G18" s="10"/>
      <c r="I18" s="1" t="s">
        <v>177</v>
      </c>
      <c r="J18" s="1" t="s">
        <v>178</v>
      </c>
    </row>
    <row r="19" spans="1:10" x14ac:dyDescent="0.35">
      <c r="A19" s="1" t="s">
        <v>179</v>
      </c>
      <c r="B19" s="10">
        <f>B17/B16</f>
        <v>0.87905933418074089</v>
      </c>
      <c r="C19" s="10">
        <f t="shared" ref="C19:E19" si="2">C17/C16</f>
        <v>1.1690017643141677</v>
      </c>
      <c r="D19" s="10">
        <f t="shared" si="2"/>
        <v>1.2859083302128564</v>
      </c>
      <c r="E19" s="10">
        <f t="shared" si="2"/>
        <v>1.3376099390494038</v>
      </c>
      <c r="F19" s="10"/>
      <c r="G19" s="10"/>
      <c r="I19" s="10">
        <f>AVERAGE(B19:E19)</f>
        <v>1.1678948419392923</v>
      </c>
      <c r="J19" s="10">
        <f>STDEV(B19:E19)</f>
        <v>0.20506712187384943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D7AE-5FD2-4EDB-AAB8-A2AED5182E6B}">
  <dimension ref="A1:E4"/>
  <sheetViews>
    <sheetView workbookViewId="0">
      <selection sqref="A1:E4"/>
    </sheetView>
  </sheetViews>
  <sheetFormatPr baseColWidth="10" defaultRowHeight="13.5" x14ac:dyDescent="0.35"/>
  <cols>
    <col min="1" max="1" width="13.19921875" style="1" customWidth="1"/>
    <col min="2" max="3" width="11.9296875" style="1" bestFit="1" customWidth="1"/>
    <col min="4" max="4" width="13.46484375" style="1" customWidth="1"/>
    <col min="5" max="5" width="11.9296875" style="1" bestFit="1" customWidth="1"/>
    <col min="6" max="16384" width="10.6640625" style="1"/>
  </cols>
  <sheetData>
    <row r="1" spans="1:5" ht="27" x14ac:dyDescent="0.35">
      <c r="A1" s="25" t="s">
        <v>248</v>
      </c>
      <c r="B1" s="37" t="s">
        <v>244</v>
      </c>
      <c r="C1" s="37" t="s">
        <v>245</v>
      </c>
      <c r="D1" s="25" t="s">
        <v>246</v>
      </c>
      <c r="E1" s="38" t="s">
        <v>247</v>
      </c>
    </row>
    <row r="2" spans="1:5" x14ac:dyDescent="0.35">
      <c r="A2" s="25"/>
      <c r="B2" s="37">
        <v>0.83039965520000003</v>
      </c>
      <c r="C2" s="37">
        <v>0.50285286920000005</v>
      </c>
      <c r="D2" s="37">
        <v>0.73471696440000001</v>
      </c>
      <c r="E2" s="37">
        <v>0.80008580159999998</v>
      </c>
    </row>
    <row r="3" spans="1:5" x14ac:dyDescent="0.35">
      <c r="A3" s="25"/>
      <c r="B3" s="37">
        <v>0.55770319180000005</v>
      </c>
      <c r="C3" s="37">
        <v>0.91108920940000004</v>
      </c>
      <c r="D3" s="37">
        <v>0.74129306559999997</v>
      </c>
      <c r="E3" s="37">
        <v>0.94219754860000005</v>
      </c>
    </row>
    <row r="4" spans="1:5" x14ac:dyDescent="0.35">
      <c r="A4" s="25"/>
      <c r="B4" s="37">
        <v>0.38714007779999998</v>
      </c>
      <c r="C4" s="37">
        <v>2.6281686519999998</v>
      </c>
      <c r="D4" s="37">
        <v>1.022010367</v>
      </c>
      <c r="E4" s="37">
        <v>1.0773076909999999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10C9-545A-4C44-BE79-C17FCA23EBAC}">
  <dimension ref="A1:E4"/>
  <sheetViews>
    <sheetView workbookViewId="0">
      <selection sqref="A1:E4"/>
    </sheetView>
  </sheetViews>
  <sheetFormatPr baseColWidth="10" defaultRowHeight="14.25" x14ac:dyDescent="0.45"/>
  <cols>
    <col min="1" max="1" width="12.86328125" customWidth="1"/>
    <col min="2" max="3" width="11.9296875" bestFit="1" customWidth="1"/>
    <col min="4" max="4" width="14.06640625" customWidth="1"/>
    <col min="5" max="5" width="11.9296875" bestFit="1" customWidth="1"/>
  </cols>
  <sheetData>
    <row r="1" spans="1:5" ht="27.75" x14ac:dyDescent="0.45">
      <c r="A1" s="25" t="s">
        <v>249</v>
      </c>
      <c r="B1" s="37" t="s">
        <v>244</v>
      </c>
      <c r="C1" s="37" t="s">
        <v>245</v>
      </c>
      <c r="D1" s="25" t="s">
        <v>246</v>
      </c>
      <c r="E1" s="38" t="s">
        <v>247</v>
      </c>
    </row>
    <row r="2" spans="1:5" x14ac:dyDescent="0.45">
      <c r="B2" s="37">
        <v>0.6758170429</v>
      </c>
      <c r="C2" s="37">
        <v>0.65776100540000004</v>
      </c>
      <c r="D2" s="37">
        <v>0.8321717502</v>
      </c>
      <c r="E2" s="37">
        <v>1.1791605919999999</v>
      </c>
    </row>
    <row r="3" spans="1:5" x14ac:dyDescent="0.45">
      <c r="A3" s="25"/>
      <c r="B3" s="37">
        <v>0.96263656419999999</v>
      </c>
      <c r="C3" s="37">
        <v>1.3716454840000001</v>
      </c>
      <c r="D3" s="37">
        <v>1.6089011980000001</v>
      </c>
      <c r="E3" s="37">
        <v>2.2112771069999999</v>
      </c>
    </row>
    <row r="4" spans="1:5" x14ac:dyDescent="0.45">
      <c r="A4" s="25"/>
      <c r="B4" s="37">
        <v>0.26735240389999998</v>
      </c>
      <c r="C4" s="37">
        <v>0.39743945860000002</v>
      </c>
      <c r="D4" s="37">
        <v>0.80868222079999996</v>
      </c>
      <c r="E4" s="37">
        <v>0.90203813089999996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CC56-5F7A-4F50-AB7D-0DFAC605D31E}">
  <dimension ref="A1:E4"/>
  <sheetViews>
    <sheetView workbookViewId="0">
      <selection sqref="A1:XFD1048576"/>
    </sheetView>
  </sheetViews>
  <sheetFormatPr baseColWidth="10" defaultColWidth="14.06640625" defaultRowHeight="13.5" x14ac:dyDescent="0.35"/>
  <cols>
    <col min="1" max="16384" width="14.06640625" style="1"/>
  </cols>
  <sheetData>
    <row r="1" spans="1:5" x14ac:dyDescent="0.35">
      <c r="A1" s="25" t="s">
        <v>250</v>
      </c>
      <c r="B1" s="37" t="s">
        <v>244</v>
      </c>
      <c r="C1" s="37" t="s">
        <v>245</v>
      </c>
      <c r="D1" s="25" t="s">
        <v>246</v>
      </c>
      <c r="E1" s="38" t="s">
        <v>247</v>
      </c>
    </row>
    <row r="2" spans="1:5" x14ac:dyDescent="0.35">
      <c r="B2" s="37">
        <v>0.1290569423</v>
      </c>
      <c r="C2" s="37">
        <v>0.65558041030000003</v>
      </c>
      <c r="D2" s="37">
        <v>0.95332837370000001</v>
      </c>
      <c r="E2" s="37">
        <v>0.48478501550000003</v>
      </c>
    </row>
    <row r="3" spans="1:5" x14ac:dyDescent="0.35">
      <c r="A3" s="25"/>
      <c r="B3" s="37">
        <v>0.38374586820000001</v>
      </c>
      <c r="C3" s="37">
        <v>0.45160593900000001</v>
      </c>
      <c r="D3" s="37">
        <v>0.38219683510000002</v>
      </c>
      <c r="E3" s="37">
        <v>0.41188560320000001</v>
      </c>
    </row>
    <row r="4" spans="1:5" x14ac:dyDescent="0.35">
      <c r="A4" s="25"/>
      <c r="B4" s="37">
        <v>0.21424898780000001</v>
      </c>
      <c r="C4" s="37">
        <v>0.3609628802</v>
      </c>
      <c r="D4" s="37">
        <v>0.28104687299999997</v>
      </c>
      <c r="E4" s="37">
        <v>5.5038417819999998E-2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04B3-A0DA-4FCA-B4A1-0BB84120AA26}">
  <dimension ref="A1:E4"/>
  <sheetViews>
    <sheetView workbookViewId="0">
      <selection sqref="A1:E4"/>
    </sheetView>
  </sheetViews>
  <sheetFormatPr baseColWidth="10" defaultRowHeight="14.25" x14ac:dyDescent="0.45"/>
  <cols>
    <col min="1" max="1" width="16.3984375" customWidth="1"/>
    <col min="2" max="3" width="11.9296875" bestFit="1" customWidth="1"/>
    <col min="4" max="4" width="12.46484375" customWidth="1"/>
    <col min="5" max="5" width="11.9296875" bestFit="1" customWidth="1"/>
  </cols>
  <sheetData>
    <row r="1" spans="1:5" ht="27.75" x14ac:dyDescent="0.45">
      <c r="A1" s="25" t="s">
        <v>251</v>
      </c>
      <c r="B1" s="37" t="s">
        <v>244</v>
      </c>
      <c r="C1" s="37" t="s">
        <v>245</v>
      </c>
      <c r="D1" s="25" t="s">
        <v>246</v>
      </c>
      <c r="E1" s="38" t="s">
        <v>247</v>
      </c>
    </row>
    <row r="2" spans="1:5" x14ac:dyDescent="0.45">
      <c r="B2" s="37">
        <v>0.1858240424</v>
      </c>
      <c r="C2" s="37">
        <v>0.31421551399999997</v>
      </c>
      <c r="D2" s="37">
        <v>0.3036447109</v>
      </c>
      <c r="E2" s="37">
        <v>0.2967922563</v>
      </c>
    </row>
    <row r="3" spans="1:5" x14ac:dyDescent="0.45">
      <c r="A3" s="25"/>
      <c r="B3" s="37">
        <v>0.51918650730000004</v>
      </c>
      <c r="C3" s="37">
        <v>0.8193715627</v>
      </c>
      <c r="D3" s="37">
        <v>0.71786879879999999</v>
      </c>
      <c r="E3" s="37">
        <v>0.72514685779999999</v>
      </c>
    </row>
    <row r="4" spans="1:5" x14ac:dyDescent="0.45">
      <c r="A4" s="25"/>
      <c r="B4" s="37">
        <v>0.13007540989999999</v>
      </c>
      <c r="C4" s="37">
        <v>0.19514579830000001</v>
      </c>
      <c r="D4" s="37">
        <v>0.26987569249999999</v>
      </c>
      <c r="E4" s="37">
        <v>0.2669209803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Fig 1</vt:lpstr>
      <vt:lpstr>Fig 2C</vt:lpstr>
      <vt:lpstr>Fig 3A</vt:lpstr>
      <vt:lpstr>Fig 3B</vt:lpstr>
      <vt:lpstr>Fig 3C</vt:lpstr>
      <vt:lpstr>Fig 3D</vt:lpstr>
      <vt:lpstr>Fig 4A</vt:lpstr>
      <vt:lpstr>Fig 4B</vt:lpstr>
      <vt:lpstr>Fig 4C</vt:lpstr>
      <vt:lpstr>Fig 4D</vt:lpstr>
      <vt:lpstr>Fig 5A</vt:lpstr>
      <vt:lpstr>Fig 5B</vt:lpstr>
      <vt:lpstr>Fig 5C</vt:lpstr>
      <vt:lpstr>Fig 5D</vt:lpstr>
      <vt:lpstr>Fig 5E</vt:lpstr>
      <vt:lpstr>Fig 5F</vt:lpstr>
      <vt:lpstr>Fig 5G</vt:lpstr>
      <vt:lpstr>Fig S1A</vt:lpstr>
      <vt:lpstr>Fig S1B</vt:lpstr>
      <vt:lpstr>Fig S1C</vt:lpstr>
      <vt:lpstr>Fig S1D</vt:lpstr>
      <vt:lpstr>Fig S1E</vt:lpstr>
      <vt:lpstr>Fig S1F</vt:lpstr>
      <vt:lpstr>Fig S2A</vt:lpstr>
      <vt:lpstr>Fig S2B</vt:lpstr>
      <vt:lpstr>Fig S2C</vt:lpstr>
      <vt:lpstr>Fig S2D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2026-07-12T15:52:34Z</dcterms:modified>
  <cp:category/>
  <cp:contentStatus/>
</cp:coreProperties>
</file>