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esktop\P4HA2文章\"/>
    </mc:Choice>
  </mc:AlternateContent>
  <xr:revisionPtr revIDLastSave="0" documentId="13_ncr:1_{B4E367DE-EFF4-456D-A4EF-7D2D887520DD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24" i="1"/>
  <c r="F23" i="1"/>
  <c r="F28" i="1"/>
  <c r="F48" i="1"/>
  <c r="F22" i="1"/>
  <c r="F50" i="1"/>
  <c r="F37" i="1"/>
  <c r="F21" i="1"/>
  <c r="F14" i="1"/>
  <c r="F27" i="1"/>
  <c r="F13" i="1"/>
  <c r="F12" i="1"/>
  <c r="F11" i="1"/>
  <c r="F20" i="1"/>
  <c r="F42" i="1"/>
  <c r="F41" i="1"/>
  <c r="F36" i="1"/>
  <c r="F10" i="1"/>
  <c r="F9" i="1"/>
  <c r="F8" i="1"/>
  <c r="F29" i="1"/>
  <c r="F19" i="1"/>
  <c r="F40" i="1"/>
  <c r="F7" i="1"/>
  <c r="F6" i="1"/>
  <c r="F5" i="1"/>
  <c r="F26" i="1"/>
  <c r="F35" i="1"/>
  <c r="F18" i="1"/>
  <c r="F4" i="1"/>
  <c r="F49" i="1"/>
  <c r="F3" i="1"/>
  <c r="F17" i="1"/>
  <c r="F45" i="1"/>
  <c r="F47" i="1"/>
  <c r="F34" i="1"/>
  <c r="F16" i="1"/>
  <c r="F39" i="1"/>
  <c r="F32" i="1"/>
  <c r="F44" i="1"/>
  <c r="F2" i="1"/>
  <c r="F31" i="1"/>
  <c r="F38" i="1"/>
  <c r="F15" i="1"/>
  <c r="F43" i="1"/>
  <c r="F30" i="1"/>
  <c r="F33" i="1"/>
  <c r="F25" i="1"/>
</calcChain>
</file>

<file path=xl/sharedStrings.xml><?xml version="1.0" encoding="utf-8"?>
<sst xmlns="http://schemas.openxmlformats.org/spreadsheetml/2006/main" count="449" uniqueCount="115">
  <si>
    <t>T</t>
    <phoneticPr fontId="2" type="noConversion"/>
  </si>
  <si>
    <t>N</t>
    <phoneticPr fontId="2" type="noConversion"/>
  </si>
  <si>
    <t>T2</t>
    <phoneticPr fontId="2" type="noConversion"/>
  </si>
  <si>
    <t>N1</t>
    <phoneticPr fontId="2" type="noConversion"/>
  </si>
  <si>
    <t>N0</t>
    <phoneticPr fontId="2" type="noConversion"/>
  </si>
  <si>
    <t>N0</t>
  </si>
  <si>
    <t>T1b</t>
    <phoneticPr fontId="2" type="noConversion"/>
  </si>
  <si>
    <t>T3</t>
    <phoneticPr fontId="2" type="noConversion"/>
  </si>
  <si>
    <t>T3</t>
    <phoneticPr fontId="1" type="noConversion"/>
  </si>
  <si>
    <t>T2</t>
  </si>
  <si>
    <t>T4</t>
    <phoneticPr fontId="2" type="noConversion"/>
  </si>
  <si>
    <t>——</t>
    <phoneticPr fontId="2" type="noConversion"/>
  </si>
  <si>
    <t>T1a</t>
    <phoneticPr fontId="2" type="noConversion"/>
  </si>
  <si>
    <t>R02A0156</t>
  </si>
  <si>
    <t>43</t>
  </si>
  <si>
    <t>R02A0220</t>
  </si>
  <si>
    <t>41</t>
  </si>
  <si>
    <t>R02A0227</t>
  </si>
  <si>
    <t>20</t>
  </si>
  <si>
    <t>R02A0517</t>
  </si>
  <si>
    <t>40</t>
  </si>
  <si>
    <t>R02A0085</t>
  </si>
  <si>
    <t>R02A0088</t>
  </si>
  <si>
    <t>35</t>
  </si>
  <si>
    <t>R02A0103</t>
  </si>
  <si>
    <t>27</t>
  </si>
  <si>
    <t>R02A0130</t>
  </si>
  <si>
    <t>R02A0067</t>
  </si>
  <si>
    <t>38</t>
  </si>
  <si>
    <t>R02A0116</t>
  </si>
  <si>
    <t>36</t>
  </si>
  <si>
    <t>R02A0191</t>
  </si>
  <si>
    <t>42</t>
  </si>
  <si>
    <t>R02A0078</t>
  </si>
  <si>
    <t>R02A0105</t>
  </si>
  <si>
    <t>34</t>
  </si>
  <si>
    <t>R02A0111</t>
  </si>
  <si>
    <t>31</t>
  </si>
  <si>
    <t>R02A0192</t>
  </si>
  <si>
    <t>14</t>
  </si>
  <si>
    <t>R02A0069</t>
  </si>
  <si>
    <t>53</t>
  </si>
  <si>
    <t>R02A0520</t>
  </si>
  <si>
    <t>48</t>
  </si>
  <si>
    <t>R02A0110</t>
  </si>
  <si>
    <t>52</t>
  </si>
  <si>
    <t>R02A0115</t>
  </si>
  <si>
    <t>51</t>
  </si>
  <si>
    <t>R02A0200</t>
  </si>
  <si>
    <t>54</t>
  </si>
  <si>
    <t>R02A0219</t>
  </si>
  <si>
    <t>63</t>
  </si>
  <si>
    <t>R02A0513</t>
  </si>
  <si>
    <t>56</t>
  </si>
  <si>
    <t>R02A0070</t>
  </si>
  <si>
    <t>70</t>
  </si>
  <si>
    <t>R02A0101</t>
  </si>
  <si>
    <t>57</t>
  </si>
  <si>
    <t>R02A0106</t>
  </si>
  <si>
    <t>91</t>
  </si>
  <si>
    <t>R02A0150</t>
  </si>
  <si>
    <t>82</t>
  </si>
  <si>
    <t>R02A0154</t>
  </si>
  <si>
    <t>60</t>
  </si>
  <si>
    <t>R02A0648</t>
  </si>
  <si>
    <t>R02A0102</t>
  </si>
  <si>
    <t>55</t>
  </si>
  <si>
    <t>R02A0516</t>
  </si>
  <si>
    <t>50</t>
  </si>
  <si>
    <t>R02A0873</t>
  </si>
  <si>
    <t>R02A0538</t>
  </si>
  <si>
    <t>68</t>
  </si>
  <si>
    <t>R02A0013</t>
  </si>
  <si>
    <t>47</t>
  </si>
  <si>
    <t>R02A0100</t>
  </si>
  <si>
    <t>45</t>
  </si>
  <si>
    <t>R02A0007</t>
  </si>
  <si>
    <t>R02A0123</t>
  </si>
  <si>
    <t>62</t>
  </si>
  <si>
    <t>R02A0127</t>
  </si>
  <si>
    <t>R02A0163</t>
  </si>
  <si>
    <t>R02A0218</t>
  </si>
  <si>
    <t>R02A0502</t>
  </si>
  <si>
    <t>R02A0068</t>
  </si>
  <si>
    <t>79</t>
  </si>
  <si>
    <t>R02A0086</t>
  </si>
  <si>
    <t>R02A0093</t>
  </si>
  <si>
    <t>R02A0118</t>
  </si>
  <si>
    <t>59</t>
  </si>
  <si>
    <t>R02A0128</t>
  </si>
  <si>
    <t>R02A0141</t>
  </si>
  <si>
    <t>58</t>
  </si>
  <si>
    <t>R02A0501</t>
  </si>
  <si>
    <t>R02A0512</t>
  </si>
  <si>
    <t>R02A0222</t>
  </si>
  <si>
    <t>Organization type</t>
    <phoneticPr fontId="2" type="noConversion"/>
  </si>
  <si>
    <t>organization code</t>
    <phoneticPr fontId="2" type="noConversion"/>
  </si>
  <si>
    <t>gender</t>
    <phoneticPr fontId="2" type="noConversion"/>
  </si>
  <si>
    <t>age</t>
    <phoneticPr fontId="2" type="noConversion"/>
  </si>
  <si>
    <t>Pathological classification</t>
    <phoneticPr fontId="2" type="noConversion"/>
  </si>
  <si>
    <t>tumor size(cm3)</t>
    <phoneticPr fontId="2" type="noConversion"/>
  </si>
  <si>
    <t>tumor site</t>
    <phoneticPr fontId="2" type="noConversion"/>
  </si>
  <si>
    <t>Clinical stage</t>
    <phoneticPr fontId="2" type="noConversion"/>
  </si>
  <si>
    <t>Cancer tissue/paracancerous tissue</t>
    <phoneticPr fontId="2" type="noConversion"/>
  </si>
  <si>
    <t>Female</t>
  </si>
  <si>
    <t>Male</t>
  </si>
  <si>
    <t>Papillary thyroid cancer</t>
    <phoneticPr fontId="1" type="noConversion"/>
  </si>
  <si>
    <t>Right thyroid</t>
    <phoneticPr fontId="1" type="noConversion"/>
  </si>
  <si>
    <t>Left thyroid</t>
    <phoneticPr fontId="1" type="noConversion"/>
  </si>
  <si>
    <t>Bilateral thyroid</t>
  </si>
  <si>
    <t>Stage 1</t>
    <phoneticPr fontId="2" type="noConversion"/>
  </si>
  <si>
    <t>Stage 2</t>
    <phoneticPr fontId="2" type="noConversion"/>
  </si>
  <si>
    <t>Stage 3-4</t>
    <phoneticPr fontId="2" type="noConversion"/>
  </si>
  <si>
    <t>Stage 3</t>
    <phoneticPr fontId="2" type="noConversion"/>
  </si>
  <si>
    <t>Stage 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</si>
</sst>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9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/>
  </cellXfs>
  <cellStyles count="2">
    <cellStyle name="常规" xfId="0" builtinId="0"/>
    <cellStyle name="常规_Sheet1" xfId="1" xr:uid="{3F69DB4B-B2C5-4C7C-9D99-FD4AE708C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85" zoomScaleNormal="85" workbookViewId="0">
      <selection activeCell="J6" sqref="J6"/>
    </sheetView>
  </sheetViews>
  <sheetFormatPr defaultRowHeight="14.6" x14ac:dyDescent="0.4"/>
  <cols>
    <col min="1" max="1" width="23.78515625" style="8" bestFit="1" customWidth="1"/>
    <col min="2" max="4" width="9.140625" style="8"/>
    <col min="5" max="5" width="20.5" style="8" bestFit="1" customWidth="1"/>
    <col min="6" max="6" width="9.140625" style="8"/>
    <col min="7" max="7" width="14.640625" style="8" bestFit="1" customWidth="1"/>
    <col min="8" max="16384" width="9.140625" style="8"/>
  </cols>
  <sheetData>
    <row r="1" spans="1:10" s="1" customFormat="1" ht="34.5" customHeight="1" x14ac:dyDescent="0.35">
      <c r="A1" s="1" t="s">
        <v>95</v>
      </c>
      <c r="B1" s="1" t="s">
        <v>96</v>
      </c>
      <c r="C1" s="1" t="s">
        <v>97</v>
      </c>
      <c r="D1" s="1" t="s">
        <v>98</v>
      </c>
      <c r="E1" s="1" t="s">
        <v>99</v>
      </c>
      <c r="F1" s="1" t="s">
        <v>100</v>
      </c>
      <c r="G1" s="1" t="s">
        <v>101</v>
      </c>
      <c r="H1" s="1" t="s">
        <v>0</v>
      </c>
      <c r="I1" s="1" t="s">
        <v>1</v>
      </c>
      <c r="J1" s="1" t="s">
        <v>102</v>
      </c>
    </row>
    <row r="2" spans="1:10" s="2" customFormat="1" ht="12" x14ac:dyDescent="0.35">
      <c r="A2" s="2" t="s">
        <v>103</v>
      </c>
      <c r="B2" s="3" t="s">
        <v>26</v>
      </c>
      <c r="C2" s="3" t="s">
        <v>105</v>
      </c>
      <c r="D2" s="3" t="s">
        <v>14</v>
      </c>
      <c r="E2" s="3" t="s">
        <v>106</v>
      </c>
      <c r="F2" s="3">
        <f>3*2*2</f>
        <v>12</v>
      </c>
      <c r="G2" s="3" t="s">
        <v>107</v>
      </c>
      <c r="H2" s="3" t="s">
        <v>2</v>
      </c>
      <c r="I2" s="3" t="s">
        <v>3</v>
      </c>
      <c r="J2" s="3" t="s">
        <v>110</v>
      </c>
    </row>
    <row r="3" spans="1:10" s="2" customFormat="1" ht="12" x14ac:dyDescent="0.35">
      <c r="A3" s="2" t="s">
        <v>103</v>
      </c>
      <c r="B3" s="3" t="s">
        <v>42</v>
      </c>
      <c r="C3" s="3" t="s">
        <v>105</v>
      </c>
      <c r="D3" s="3" t="s">
        <v>43</v>
      </c>
      <c r="E3" s="3" t="s">
        <v>106</v>
      </c>
      <c r="F3" s="3">
        <f>2.5*2*1.5</f>
        <v>7.5</v>
      </c>
      <c r="G3" s="3" t="s">
        <v>107</v>
      </c>
      <c r="H3" s="3" t="s">
        <v>2</v>
      </c>
      <c r="I3" s="3" t="s">
        <v>3</v>
      </c>
      <c r="J3" s="3" t="s">
        <v>110</v>
      </c>
    </row>
    <row r="4" spans="1:10" s="2" customFormat="1" ht="12" x14ac:dyDescent="0.35">
      <c r="A4" s="2" t="s">
        <v>103</v>
      </c>
      <c r="B4" s="3" t="s">
        <v>46</v>
      </c>
      <c r="C4" s="3" t="s">
        <v>104</v>
      </c>
      <c r="D4" s="3" t="s">
        <v>47</v>
      </c>
      <c r="E4" s="3" t="s">
        <v>106</v>
      </c>
      <c r="F4" s="3">
        <f>2*2*1.5</f>
        <v>6</v>
      </c>
      <c r="G4" s="3" t="s">
        <v>107</v>
      </c>
      <c r="H4" s="3" t="s">
        <v>6</v>
      </c>
      <c r="I4" s="3" t="s">
        <v>4</v>
      </c>
      <c r="J4" s="3" t="s">
        <v>110</v>
      </c>
    </row>
    <row r="5" spans="1:10" s="2" customFormat="1" ht="12" x14ac:dyDescent="0.35">
      <c r="A5" s="2" t="s">
        <v>103</v>
      </c>
      <c r="B5" s="3" t="s">
        <v>54</v>
      </c>
      <c r="C5" s="3" t="s">
        <v>104</v>
      </c>
      <c r="D5" s="3" t="s">
        <v>55</v>
      </c>
      <c r="E5" s="3" t="s">
        <v>106</v>
      </c>
      <c r="F5" s="3">
        <f>2*1.5*1.5</f>
        <v>4.5</v>
      </c>
      <c r="G5" s="3" t="s">
        <v>107</v>
      </c>
      <c r="H5" s="3" t="s">
        <v>6</v>
      </c>
      <c r="I5" s="3" t="s">
        <v>5</v>
      </c>
      <c r="J5" s="3" t="s">
        <v>110</v>
      </c>
    </row>
    <row r="6" spans="1:10" s="2" customFormat="1" ht="12" x14ac:dyDescent="0.35">
      <c r="A6" s="2" t="s">
        <v>103</v>
      </c>
      <c r="B6" s="3" t="s">
        <v>56</v>
      </c>
      <c r="C6" s="3" t="s">
        <v>104</v>
      </c>
      <c r="D6" s="3" t="s">
        <v>57</v>
      </c>
      <c r="E6" s="3" t="s">
        <v>106</v>
      </c>
      <c r="F6" s="3">
        <f>2*1.5*1.5</f>
        <v>4.5</v>
      </c>
      <c r="G6" s="3" t="s">
        <v>107</v>
      </c>
      <c r="H6" s="3" t="s">
        <v>6</v>
      </c>
      <c r="I6" s="3" t="s">
        <v>5</v>
      </c>
      <c r="J6" s="3" t="s">
        <v>110</v>
      </c>
    </row>
    <row r="7" spans="1:10" s="2" customFormat="1" ht="12" x14ac:dyDescent="0.35">
      <c r="A7" s="2" t="s">
        <v>103</v>
      </c>
      <c r="B7" s="3" t="s">
        <v>58</v>
      </c>
      <c r="C7" s="3" t="s">
        <v>104</v>
      </c>
      <c r="D7" s="3" t="s">
        <v>59</v>
      </c>
      <c r="E7" s="3" t="s">
        <v>106</v>
      </c>
      <c r="F7" s="3">
        <f>2.5*1.5*1.2</f>
        <v>4.5</v>
      </c>
      <c r="G7" s="3" t="s">
        <v>107</v>
      </c>
      <c r="H7" s="3" t="s">
        <v>2</v>
      </c>
      <c r="I7" s="3" t="s">
        <v>5</v>
      </c>
      <c r="J7" s="3" t="s">
        <v>110</v>
      </c>
    </row>
    <row r="8" spans="1:10" s="2" customFormat="1" ht="12" x14ac:dyDescent="0.35">
      <c r="A8" s="2" t="s">
        <v>103</v>
      </c>
      <c r="B8" s="3" t="s">
        <v>65</v>
      </c>
      <c r="C8" s="3" t="s">
        <v>104</v>
      </c>
      <c r="D8" s="3" t="s">
        <v>66</v>
      </c>
      <c r="E8" s="3" t="s">
        <v>106</v>
      </c>
      <c r="F8" s="3">
        <f>1.7*1.5*1.2</f>
        <v>3.0599999999999996</v>
      </c>
      <c r="G8" s="3" t="s">
        <v>107</v>
      </c>
      <c r="H8" s="3" t="s">
        <v>6</v>
      </c>
      <c r="I8" s="3" t="s">
        <v>5</v>
      </c>
      <c r="J8" s="3" t="s">
        <v>110</v>
      </c>
    </row>
    <row r="9" spans="1:10" s="2" customFormat="1" ht="12" x14ac:dyDescent="0.35">
      <c r="A9" s="2" t="s">
        <v>103</v>
      </c>
      <c r="B9" s="3" t="s">
        <v>67</v>
      </c>
      <c r="C9" s="3" t="s">
        <v>104</v>
      </c>
      <c r="D9" s="3" t="s">
        <v>68</v>
      </c>
      <c r="E9" s="3" t="s">
        <v>106</v>
      </c>
      <c r="F9" s="3">
        <f>2*1.5*1</f>
        <v>3</v>
      </c>
      <c r="G9" s="3" t="s">
        <v>107</v>
      </c>
      <c r="H9" s="3" t="s">
        <v>6</v>
      </c>
      <c r="I9" s="3" t="s">
        <v>5</v>
      </c>
      <c r="J9" s="3" t="s">
        <v>110</v>
      </c>
    </row>
    <row r="10" spans="1:10" s="2" customFormat="1" ht="12" x14ac:dyDescent="0.35">
      <c r="A10" s="2" t="s">
        <v>103</v>
      </c>
      <c r="B10" s="4" t="s">
        <v>69</v>
      </c>
      <c r="C10" s="4" t="s">
        <v>104</v>
      </c>
      <c r="D10" s="4">
        <v>48</v>
      </c>
      <c r="E10" s="3" t="s">
        <v>106</v>
      </c>
      <c r="F10" s="3">
        <f>2*1.5*1</f>
        <v>3</v>
      </c>
      <c r="G10" s="3" t="s">
        <v>107</v>
      </c>
      <c r="H10" s="3" t="s">
        <v>6</v>
      </c>
      <c r="I10" s="3" t="s">
        <v>3</v>
      </c>
      <c r="J10" s="3" t="s">
        <v>110</v>
      </c>
    </row>
    <row r="11" spans="1:10" s="2" customFormat="1" ht="12" x14ac:dyDescent="0.35">
      <c r="A11" s="2" t="s">
        <v>103</v>
      </c>
      <c r="B11" s="3" t="s">
        <v>77</v>
      </c>
      <c r="C11" s="3" t="s">
        <v>105</v>
      </c>
      <c r="D11" s="3" t="s">
        <v>78</v>
      </c>
      <c r="E11" s="3" t="s">
        <v>106</v>
      </c>
      <c r="F11" s="3">
        <f>1.5*1.5*1</f>
        <v>2.25</v>
      </c>
      <c r="G11" s="3" t="s">
        <v>107</v>
      </c>
      <c r="H11" s="3" t="s">
        <v>6</v>
      </c>
      <c r="I11" s="3" t="s">
        <v>5</v>
      </c>
      <c r="J11" s="3" t="s">
        <v>110</v>
      </c>
    </row>
    <row r="12" spans="1:10" s="2" customFormat="1" ht="12" x14ac:dyDescent="0.35">
      <c r="A12" s="2" t="s">
        <v>103</v>
      </c>
      <c r="B12" s="3" t="s">
        <v>79</v>
      </c>
      <c r="C12" s="3" t="s">
        <v>104</v>
      </c>
      <c r="D12" s="3" t="s">
        <v>73</v>
      </c>
      <c r="E12" s="3" t="s">
        <v>106</v>
      </c>
      <c r="F12" s="3">
        <f>1.5*1.5*1</f>
        <v>2.25</v>
      </c>
      <c r="G12" s="3" t="s">
        <v>107</v>
      </c>
      <c r="H12" s="3" t="s">
        <v>6</v>
      </c>
      <c r="I12" s="3" t="s">
        <v>5</v>
      </c>
      <c r="J12" s="3" t="s">
        <v>110</v>
      </c>
    </row>
    <row r="13" spans="1:10" s="2" customFormat="1" ht="12" x14ac:dyDescent="0.35">
      <c r="A13" s="2" t="s">
        <v>103</v>
      </c>
      <c r="B13" s="3" t="s">
        <v>80</v>
      </c>
      <c r="C13" s="3" t="s">
        <v>105</v>
      </c>
      <c r="D13" s="3" t="s">
        <v>68</v>
      </c>
      <c r="E13" s="3" t="s">
        <v>106</v>
      </c>
      <c r="F13" s="3">
        <f>1.8*1.5*0.8</f>
        <v>2.16</v>
      </c>
      <c r="G13" s="3" t="s">
        <v>107</v>
      </c>
      <c r="H13" s="3" t="s">
        <v>6</v>
      </c>
      <c r="I13" s="3" t="s">
        <v>5</v>
      </c>
      <c r="J13" s="3" t="s">
        <v>110</v>
      </c>
    </row>
    <row r="14" spans="1:10" s="2" customFormat="1" ht="12" x14ac:dyDescent="0.35">
      <c r="A14" s="2" t="s">
        <v>103</v>
      </c>
      <c r="B14" s="3" t="s">
        <v>82</v>
      </c>
      <c r="C14" s="3" t="s">
        <v>104</v>
      </c>
      <c r="D14" s="3" t="s">
        <v>57</v>
      </c>
      <c r="E14" s="3" t="s">
        <v>106</v>
      </c>
      <c r="F14" s="3">
        <f>1.5*1.2*1</f>
        <v>1.7999999999999998</v>
      </c>
      <c r="G14" s="3" t="s">
        <v>107</v>
      </c>
      <c r="H14" s="3" t="s">
        <v>6</v>
      </c>
      <c r="I14" s="3" t="s">
        <v>3</v>
      </c>
      <c r="J14" s="3" t="s">
        <v>110</v>
      </c>
    </row>
    <row r="15" spans="1:10" s="2" customFormat="1" ht="12" x14ac:dyDescent="0.35">
      <c r="A15" s="2" t="s">
        <v>103</v>
      </c>
      <c r="B15" s="3" t="s">
        <v>21</v>
      </c>
      <c r="C15" s="3" t="s">
        <v>105</v>
      </c>
      <c r="D15" s="3" t="s">
        <v>20</v>
      </c>
      <c r="E15" s="3" t="s">
        <v>106</v>
      </c>
      <c r="F15" s="3">
        <f>3*3*2.5</f>
        <v>22.5</v>
      </c>
      <c r="G15" s="3" t="s">
        <v>108</v>
      </c>
      <c r="H15" s="3" t="s">
        <v>2</v>
      </c>
      <c r="I15" s="3" t="s">
        <v>4</v>
      </c>
      <c r="J15" s="3" t="s">
        <v>110</v>
      </c>
    </row>
    <row r="16" spans="1:10" s="2" customFormat="1" ht="12" x14ac:dyDescent="0.35">
      <c r="A16" s="2" t="s">
        <v>103</v>
      </c>
      <c r="B16" s="3" t="s">
        <v>33</v>
      </c>
      <c r="C16" s="3" t="s">
        <v>105</v>
      </c>
      <c r="D16" s="3" t="s">
        <v>20</v>
      </c>
      <c r="E16" s="3" t="s">
        <v>106</v>
      </c>
      <c r="F16" s="3">
        <f>2.5*2.5*1.5</f>
        <v>9.375</v>
      </c>
      <c r="G16" s="3" t="s">
        <v>108</v>
      </c>
      <c r="H16" s="3" t="s">
        <v>2</v>
      </c>
      <c r="I16" s="3" t="s">
        <v>3</v>
      </c>
      <c r="J16" s="3" t="s">
        <v>110</v>
      </c>
    </row>
    <row r="17" spans="1:11" s="2" customFormat="1" ht="12" x14ac:dyDescent="0.35">
      <c r="A17" s="2" t="s">
        <v>103</v>
      </c>
      <c r="B17" s="3" t="s">
        <v>40</v>
      </c>
      <c r="C17" s="3" t="s">
        <v>104</v>
      </c>
      <c r="D17" s="3" t="s">
        <v>41</v>
      </c>
      <c r="E17" s="3" t="s">
        <v>106</v>
      </c>
      <c r="F17" s="3">
        <f>3.1*1.8*1.5</f>
        <v>8.370000000000001</v>
      </c>
      <c r="G17" s="3" t="s">
        <v>108</v>
      </c>
      <c r="H17" s="3" t="s">
        <v>2</v>
      </c>
      <c r="I17" s="3" t="s">
        <v>4</v>
      </c>
      <c r="J17" s="3" t="s">
        <v>110</v>
      </c>
    </row>
    <row r="18" spans="1:11" s="2" customFormat="1" ht="12" x14ac:dyDescent="0.35">
      <c r="A18" s="2" t="s">
        <v>103</v>
      </c>
      <c r="B18" s="3" t="s">
        <v>48</v>
      </c>
      <c r="C18" s="3" t="s">
        <v>104</v>
      </c>
      <c r="D18" s="3" t="s">
        <v>49</v>
      </c>
      <c r="E18" s="3" t="s">
        <v>106</v>
      </c>
      <c r="F18" s="3">
        <f>1.8*1.8*1.7</f>
        <v>5.508</v>
      </c>
      <c r="G18" s="3" t="s">
        <v>108</v>
      </c>
      <c r="H18" s="3" t="s">
        <v>6</v>
      </c>
      <c r="I18" s="3" t="s">
        <v>3</v>
      </c>
      <c r="J18" s="3" t="s">
        <v>110</v>
      </c>
    </row>
    <row r="19" spans="1:11" s="2" customFormat="1" ht="12" x14ac:dyDescent="0.35">
      <c r="A19" s="2" t="s">
        <v>103</v>
      </c>
      <c r="B19" s="3" t="s">
        <v>62</v>
      </c>
      <c r="C19" s="3" t="s">
        <v>105</v>
      </c>
      <c r="D19" s="3" t="s">
        <v>63</v>
      </c>
      <c r="E19" s="3" t="s">
        <v>106</v>
      </c>
      <c r="F19" s="3">
        <f>1.7*1.5*1.5</f>
        <v>3.8249999999999997</v>
      </c>
      <c r="G19" s="3" t="s">
        <v>108</v>
      </c>
      <c r="H19" s="3" t="s">
        <v>6</v>
      </c>
      <c r="I19" s="3" t="s">
        <v>5</v>
      </c>
      <c r="J19" s="3" t="s">
        <v>110</v>
      </c>
    </row>
    <row r="20" spans="1:11" s="2" customFormat="1" ht="12" x14ac:dyDescent="0.35">
      <c r="A20" s="2" t="s">
        <v>103</v>
      </c>
      <c r="B20" s="3" t="s">
        <v>76</v>
      </c>
      <c r="C20" s="3" t="s">
        <v>104</v>
      </c>
      <c r="D20" s="3" t="s">
        <v>45</v>
      </c>
      <c r="E20" s="3" t="s">
        <v>106</v>
      </c>
      <c r="F20" s="3">
        <f>1.5*1.5*1</f>
        <v>2.25</v>
      </c>
      <c r="G20" s="3" t="s">
        <v>108</v>
      </c>
      <c r="H20" s="3" t="s">
        <v>6</v>
      </c>
      <c r="I20" s="3" t="s">
        <v>4</v>
      </c>
      <c r="J20" s="3" t="s">
        <v>110</v>
      </c>
    </row>
    <row r="21" spans="1:11" s="2" customFormat="1" ht="12" x14ac:dyDescent="0.35">
      <c r="A21" s="2" t="s">
        <v>103</v>
      </c>
      <c r="B21" s="3" t="s">
        <v>83</v>
      </c>
      <c r="C21" s="3" t="s">
        <v>104</v>
      </c>
      <c r="D21" s="3" t="s">
        <v>84</v>
      </c>
      <c r="E21" s="3" t="s">
        <v>106</v>
      </c>
      <c r="F21" s="3">
        <f>1.6*1.1*1</f>
        <v>1.7600000000000002</v>
      </c>
      <c r="G21" s="3" t="s">
        <v>108</v>
      </c>
      <c r="H21" s="3" t="s">
        <v>6</v>
      </c>
      <c r="I21" s="3" t="s">
        <v>4</v>
      </c>
      <c r="J21" s="3" t="s">
        <v>110</v>
      </c>
    </row>
    <row r="22" spans="1:11" s="2" customFormat="1" ht="12" x14ac:dyDescent="0.35">
      <c r="A22" s="2" t="s">
        <v>103</v>
      </c>
      <c r="B22" s="3" t="s">
        <v>87</v>
      </c>
      <c r="C22" s="3" t="s">
        <v>105</v>
      </c>
      <c r="D22" s="3" t="s">
        <v>88</v>
      </c>
      <c r="E22" s="3" t="s">
        <v>106</v>
      </c>
      <c r="F22" s="3">
        <f>1.5*1*1</f>
        <v>1.5</v>
      </c>
      <c r="G22" s="3" t="s">
        <v>108</v>
      </c>
      <c r="H22" s="3" t="s">
        <v>6</v>
      </c>
      <c r="I22" s="3" t="s">
        <v>5</v>
      </c>
      <c r="J22" s="3" t="s">
        <v>110</v>
      </c>
    </row>
    <row r="23" spans="1:11" s="2" customFormat="1" ht="12" x14ac:dyDescent="0.35">
      <c r="A23" s="2" t="s">
        <v>103</v>
      </c>
      <c r="B23" s="3" t="s">
        <v>92</v>
      </c>
      <c r="C23" s="3" t="s">
        <v>105</v>
      </c>
      <c r="D23" s="3" t="s">
        <v>88</v>
      </c>
      <c r="E23" s="3" t="s">
        <v>106</v>
      </c>
      <c r="F23" s="3">
        <f>1*1*0.8</f>
        <v>0.8</v>
      </c>
      <c r="G23" s="3" t="s">
        <v>108</v>
      </c>
      <c r="H23" s="3" t="s">
        <v>12</v>
      </c>
      <c r="I23" s="3" t="s">
        <v>5</v>
      </c>
      <c r="J23" s="3" t="s">
        <v>110</v>
      </c>
    </row>
    <row r="24" spans="1:11" s="2" customFormat="1" ht="12" x14ac:dyDescent="0.35">
      <c r="A24" s="2" t="s">
        <v>103</v>
      </c>
      <c r="B24" s="3" t="s">
        <v>93</v>
      </c>
      <c r="C24" s="3" t="s">
        <v>105</v>
      </c>
      <c r="D24" s="3" t="s">
        <v>57</v>
      </c>
      <c r="E24" s="3" t="s">
        <v>106</v>
      </c>
      <c r="F24" s="3">
        <f>1*0.8*0.8</f>
        <v>0.64000000000000012</v>
      </c>
      <c r="G24" s="3" t="s">
        <v>108</v>
      </c>
      <c r="H24" s="3" t="s">
        <v>12</v>
      </c>
      <c r="I24" s="3" t="s">
        <v>5</v>
      </c>
      <c r="J24" s="3" t="s">
        <v>110</v>
      </c>
    </row>
    <row r="25" spans="1:11" s="2" customFormat="1" ht="12" x14ac:dyDescent="0.35">
      <c r="A25" s="2" t="s">
        <v>103</v>
      </c>
      <c r="B25" s="3" t="s">
        <v>13</v>
      </c>
      <c r="C25" s="3" t="s">
        <v>104</v>
      </c>
      <c r="D25" s="3" t="s">
        <v>14</v>
      </c>
      <c r="E25" s="3" t="s">
        <v>106</v>
      </c>
      <c r="F25" s="3">
        <f>1.5*1*0.5+5*4*2.5</f>
        <v>50.75</v>
      </c>
      <c r="G25" s="3" t="s">
        <v>109</v>
      </c>
      <c r="H25" s="3" t="s">
        <v>8</v>
      </c>
      <c r="I25" s="3" t="s">
        <v>3</v>
      </c>
      <c r="J25" s="3" t="s">
        <v>110</v>
      </c>
    </row>
    <row r="26" spans="1:11" s="2" customFormat="1" ht="12" x14ac:dyDescent="0.35">
      <c r="A26" s="2" t="s">
        <v>103</v>
      </c>
      <c r="B26" s="3" t="s">
        <v>52</v>
      </c>
      <c r="C26" s="3" t="s">
        <v>104</v>
      </c>
      <c r="D26" s="3" t="s">
        <v>53</v>
      </c>
      <c r="E26" s="3" t="s">
        <v>106</v>
      </c>
      <c r="F26" s="3">
        <f>0.8*0.7*0.5+2*1.5*1.5</f>
        <v>4.78</v>
      </c>
      <c r="G26" s="3" t="s">
        <v>109</v>
      </c>
      <c r="H26" s="3" t="s">
        <v>6</v>
      </c>
      <c r="I26" s="3" t="s">
        <v>5</v>
      </c>
      <c r="J26" s="3" t="s">
        <v>110</v>
      </c>
    </row>
    <row r="27" spans="1:11" s="2" customFormat="1" ht="12" x14ac:dyDescent="0.35">
      <c r="A27" s="2" t="s">
        <v>103</v>
      </c>
      <c r="B27" s="3" t="s">
        <v>81</v>
      </c>
      <c r="C27" s="3" t="s">
        <v>104</v>
      </c>
      <c r="D27" s="3" t="s">
        <v>47</v>
      </c>
      <c r="E27" s="3" t="s">
        <v>106</v>
      </c>
      <c r="F27" s="3">
        <f>1.7*1.2*1+0.3*0.3*0.3</f>
        <v>2.0670000000000002</v>
      </c>
      <c r="G27" s="3" t="s">
        <v>109</v>
      </c>
      <c r="H27" s="3" t="s">
        <v>6</v>
      </c>
      <c r="I27" s="3" t="s">
        <v>5</v>
      </c>
      <c r="J27" s="3" t="s">
        <v>110</v>
      </c>
    </row>
    <row r="28" spans="1:11" s="2" customFormat="1" ht="12" x14ac:dyDescent="0.35">
      <c r="A28" s="2" t="s">
        <v>103</v>
      </c>
      <c r="B28" s="3" t="s">
        <v>90</v>
      </c>
      <c r="C28" s="3" t="s">
        <v>104</v>
      </c>
      <c r="D28" s="3" t="s">
        <v>91</v>
      </c>
      <c r="E28" s="3" t="s">
        <v>106</v>
      </c>
      <c r="F28" s="3">
        <f>1*1*0.8+0.3*0.3*0.2+0.2*0.2*0.1</f>
        <v>0.82200000000000006</v>
      </c>
      <c r="G28" s="3" t="s">
        <v>109</v>
      </c>
      <c r="H28" s="3" t="s">
        <v>12</v>
      </c>
      <c r="I28" s="3" t="s">
        <v>4</v>
      </c>
      <c r="J28" s="3" t="s">
        <v>110</v>
      </c>
    </row>
    <row r="29" spans="1:11" s="7" customFormat="1" ht="12" x14ac:dyDescent="0.35">
      <c r="A29" s="2" t="s">
        <v>103</v>
      </c>
      <c r="B29" s="5" t="s">
        <v>64</v>
      </c>
      <c r="C29" s="5" t="s">
        <v>104</v>
      </c>
      <c r="D29" s="5">
        <v>50</v>
      </c>
      <c r="E29" s="3" t="s">
        <v>106</v>
      </c>
      <c r="F29" s="6">
        <f>2.5*1.5*1</f>
        <v>3.75</v>
      </c>
      <c r="G29" s="3" t="s">
        <v>107</v>
      </c>
      <c r="H29" s="6" t="s">
        <v>2</v>
      </c>
      <c r="I29" s="6" t="s">
        <v>4</v>
      </c>
      <c r="J29" s="3" t="s">
        <v>111</v>
      </c>
      <c r="K29" s="2"/>
    </row>
    <row r="30" spans="1:11" s="2" customFormat="1" ht="12" x14ac:dyDescent="0.35">
      <c r="A30" s="2" t="s">
        <v>103</v>
      </c>
      <c r="B30" s="3" t="s">
        <v>17</v>
      </c>
      <c r="C30" s="3" t="s">
        <v>104</v>
      </c>
      <c r="D30" s="3" t="s">
        <v>18</v>
      </c>
      <c r="E30" s="3" t="s">
        <v>106</v>
      </c>
      <c r="F30" s="3">
        <f>3.5*3.5*3</f>
        <v>36.75</v>
      </c>
      <c r="G30" s="3" t="s">
        <v>108</v>
      </c>
      <c r="H30" s="3" t="s">
        <v>2</v>
      </c>
      <c r="I30" s="3" t="s">
        <v>4</v>
      </c>
      <c r="J30" s="3" t="s">
        <v>111</v>
      </c>
    </row>
    <row r="31" spans="1:11" s="2" customFormat="1" ht="12" x14ac:dyDescent="0.35">
      <c r="A31" s="2" t="s">
        <v>103</v>
      </c>
      <c r="B31" s="3" t="s">
        <v>24</v>
      </c>
      <c r="C31" s="3" t="s">
        <v>104</v>
      </c>
      <c r="D31" s="3" t="s">
        <v>25</v>
      </c>
      <c r="E31" s="3" t="s">
        <v>106</v>
      </c>
      <c r="F31" s="3">
        <f>3*2*2</f>
        <v>12</v>
      </c>
      <c r="G31" s="3" t="s">
        <v>108</v>
      </c>
      <c r="H31" s="3" t="s">
        <v>2</v>
      </c>
      <c r="I31" s="3" t="s">
        <v>5</v>
      </c>
      <c r="J31" s="3" t="s">
        <v>111</v>
      </c>
    </row>
    <row r="32" spans="1:11" s="7" customFormat="1" ht="12" x14ac:dyDescent="0.35">
      <c r="A32" s="2" t="s">
        <v>103</v>
      </c>
      <c r="B32" s="6" t="s">
        <v>29</v>
      </c>
      <c r="C32" s="6" t="s">
        <v>104</v>
      </c>
      <c r="D32" s="6" t="s">
        <v>30</v>
      </c>
      <c r="E32" s="3" t="s">
        <v>106</v>
      </c>
      <c r="F32" s="5">
        <f>2.5*2*2</f>
        <v>10</v>
      </c>
      <c r="G32" s="3" t="s">
        <v>108</v>
      </c>
      <c r="H32" s="5" t="s">
        <v>2</v>
      </c>
      <c r="I32" s="5" t="s">
        <v>4</v>
      </c>
      <c r="J32" s="3" t="s">
        <v>111</v>
      </c>
      <c r="K32" s="2"/>
    </row>
    <row r="33" spans="1:10" s="2" customFormat="1" ht="12" x14ac:dyDescent="0.35">
      <c r="A33" s="2" t="s">
        <v>103</v>
      </c>
      <c r="B33" s="3" t="s">
        <v>15</v>
      </c>
      <c r="C33" s="3" t="s">
        <v>105</v>
      </c>
      <c r="D33" s="3" t="s">
        <v>16</v>
      </c>
      <c r="E33" s="3" t="s">
        <v>106</v>
      </c>
      <c r="F33" s="3">
        <f>5*4*2</f>
        <v>40</v>
      </c>
      <c r="G33" s="3" t="s">
        <v>107</v>
      </c>
      <c r="H33" s="3" t="s">
        <v>7</v>
      </c>
      <c r="I33" s="3" t="s">
        <v>3</v>
      </c>
      <c r="J33" s="3" t="s">
        <v>112</v>
      </c>
    </row>
    <row r="34" spans="1:10" s="2" customFormat="1" ht="12" x14ac:dyDescent="0.35">
      <c r="A34" s="2" t="s">
        <v>103</v>
      </c>
      <c r="B34" s="3" t="s">
        <v>34</v>
      </c>
      <c r="C34" s="3" t="s">
        <v>104</v>
      </c>
      <c r="D34" s="3" t="s">
        <v>35</v>
      </c>
      <c r="E34" s="3" t="s">
        <v>106</v>
      </c>
      <c r="F34" s="3">
        <f>2.5*2.2*1.7</f>
        <v>9.35</v>
      </c>
      <c r="G34" s="3" t="s">
        <v>107</v>
      </c>
      <c r="H34" s="3" t="s">
        <v>9</v>
      </c>
      <c r="I34" s="3" t="s">
        <v>3</v>
      </c>
      <c r="J34" s="3" t="s">
        <v>112</v>
      </c>
    </row>
    <row r="35" spans="1:10" s="2" customFormat="1" ht="12" x14ac:dyDescent="0.35">
      <c r="A35" s="2" t="s">
        <v>103</v>
      </c>
      <c r="B35" s="3" t="s">
        <v>50</v>
      </c>
      <c r="C35" s="3" t="s">
        <v>105</v>
      </c>
      <c r="D35" s="3" t="s">
        <v>51</v>
      </c>
      <c r="E35" s="3" t="s">
        <v>106</v>
      </c>
      <c r="F35" s="3">
        <f>1.9*1.7*1.7</f>
        <v>5.4909999999999997</v>
      </c>
      <c r="G35" s="3" t="s">
        <v>107</v>
      </c>
      <c r="H35" s="3" t="s">
        <v>6</v>
      </c>
      <c r="I35" s="3" t="s">
        <v>3</v>
      </c>
      <c r="J35" s="3" t="s">
        <v>112</v>
      </c>
    </row>
    <row r="36" spans="1:10" s="2" customFormat="1" ht="12" x14ac:dyDescent="0.35">
      <c r="A36" s="2" t="s">
        <v>103</v>
      </c>
      <c r="B36" s="3" t="s">
        <v>70</v>
      </c>
      <c r="C36" s="3" t="s">
        <v>104</v>
      </c>
      <c r="D36" s="3" t="s">
        <v>71</v>
      </c>
      <c r="E36" s="3" t="s">
        <v>106</v>
      </c>
      <c r="F36" s="3">
        <f>1.5*1.4*1.4</f>
        <v>2.9399999999999995</v>
      </c>
      <c r="G36" s="3" t="s">
        <v>107</v>
      </c>
      <c r="H36" s="3" t="s">
        <v>6</v>
      </c>
      <c r="I36" s="3" t="s">
        <v>3</v>
      </c>
      <c r="J36" s="3" t="s">
        <v>112</v>
      </c>
    </row>
    <row r="37" spans="1:10" s="2" customFormat="1" ht="12" x14ac:dyDescent="0.35">
      <c r="A37" s="2" t="s">
        <v>103</v>
      </c>
      <c r="B37" s="3" t="s">
        <v>85</v>
      </c>
      <c r="C37" s="3" t="s">
        <v>105</v>
      </c>
      <c r="D37" s="3" t="s">
        <v>78</v>
      </c>
      <c r="E37" s="3" t="s">
        <v>106</v>
      </c>
      <c r="F37" s="3">
        <f>3.5*0.5</f>
        <v>1.75</v>
      </c>
      <c r="G37" s="3" t="s">
        <v>107</v>
      </c>
      <c r="H37" s="3" t="s">
        <v>2</v>
      </c>
      <c r="I37" s="3" t="s">
        <v>3</v>
      </c>
      <c r="J37" s="3" t="s">
        <v>112</v>
      </c>
    </row>
    <row r="38" spans="1:10" s="2" customFormat="1" ht="12" x14ac:dyDescent="0.35">
      <c r="A38" s="2" t="s">
        <v>103</v>
      </c>
      <c r="B38" s="3" t="s">
        <v>22</v>
      </c>
      <c r="C38" s="3" t="s">
        <v>104</v>
      </c>
      <c r="D38" s="3" t="s">
        <v>23</v>
      </c>
      <c r="E38" s="3" t="s">
        <v>106</v>
      </c>
      <c r="F38" s="3">
        <f>3.5*2.5*2</f>
        <v>17.5</v>
      </c>
      <c r="G38" s="3" t="s">
        <v>108</v>
      </c>
      <c r="H38" s="3" t="s">
        <v>9</v>
      </c>
      <c r="I38" s="3" t="s">
        <v>3</v>
      </c>
      <c r="J38" s="3" t="s">
        <v>112</v>
      </c>
    </row>
    <row r="39" spans="1:10" s="2" customFormat="1" ht="12" x14ac:dyDescent="0.35">
      <c r="A39" s="2" t="s">
        <v>103</v>
      </c>
      <c r="B39" s="3" t="s">
        <v>31</v>
      </c>
      <c r="C39" s="3" t="s">
        <v>104</v>
      </c>
      <c r="D39" s="3" t="s">
        <v>32</v>
      </c>
      <c r="E39" s="3" t="s">
        <v>106</v>
      </c>
      <c r="F39" s="3">
        <f>2.5*2*2</f>
        <v>10</v>
      </c>
      <c r="G39" s="3" t="s">
        <v>108</v>
      </c>
      <c r="H39" s="3" t="s">
        <v>2</v>
      </c>
      <c r="I39" s="3" t="s">
        <v>3</v>
      </c>
      <c r="J39" s="3" t="s">
        <v>112</v>
      </c>
    </row>
    <row r="40" spans="1:10" s="2" customFormat="1" ht="12" x14ac:dyDescent="0.35">
      <c r="A40" s="2" t="s">
        <v>103</v>
      </c>
      <c r="B40" s="3" t="s">
        <v>60</v>
      </c>
      <c r="C40" s="3" t="s">
        <v>104</v>
      </c>
      <c r="D40" s="3" t="s">
        <v>61</v>
      </c>
      <c r="E40" s="3" t="s">
        <v>106</v>
      </c>
      <c r="F40" s="3">
        <f>2*2*1</f>
        <v>4</v>
      </c>
      <c r="G40" s="3" t="s">
        <v>108</v>
      </c>
      <c r="H40" s="3" t="s">
        <v>6</v>
      </c>
      <c r="I40" s="3" t="s">
        <v>3</v>
      </c>
      <c r="J40" s="3" t="s">
        <v>112</v>
      </c>
    </row>
    <row r="41" spans="1:10" s="2" customFormat="1" ht="12" x14ac:dyDescent="0.35">
      <c r="A41" s="2" t="s">
        <v>103</v>
      </c>
      <c r="B41" s="3" t="s">
        <v>72</v>
      </c>
      <c r="C41" s="3" t="s">
        <v>105</v>
      </c>
      <c r="D41" s="3" t="s">
        <v>73</v>
      </c>
      <c r="E41" s="3" t="s">
        <v>106</v>
      </c>
      <c r="F41" s="3">
        <f>1.5*1.4*1.3</f>
        <v>2.7299999999999995</v>
      </c>
      <c r="G41" s="3" t="s">
        <v>108</v>
      </c>
      <c r="H41" s="3" t="s">
        <v>6</v>
      </c>
      <c r="I41" s="3" t="s">
        <v>3</v>
      </c>
      <c r="J41" s="3" t="s">
        <v>112</v>
      </c>
    </row>
    <row r="42" spans="1:10" s="2" customFormat="1" ht="12" x14ac:dyDescent="0.35">
      <c r="A42" s="2" t="s">
        <v>103</v>
      </c>
      <c r="B42" s="3" t="s">
        <v>74</v>
      </c>
      <c r="C42" s="3" t="s">
        <v>105</v>
      </c>
      <c r="D42" s="3" t="s">
        <v>75</v>
      </c>
      <c r="E42" s="3" t="s">
        <v>106</v>
      </c>
      <c r="F42" s="3">
        <f>1.8*1.5*1</f>
        <v>2.7</v>
      </c>
      <c r="G42" s="3" t="s">
        <v>108</v>
      </c>
      <c r="H42" s="3" t="s">
        <v>6</v>
      </c>
      <c r="I42" s="3" t="s">
        <v>3</v>
      </c>
      <c r="J42" s="3" t="s">
        <v>112</v>
      </c>
    </row>
    <row r="43" spans="1:10" s="2" customFormat="1" ht="12" x14ac:dyDescent="0.35">
      <c r="A43" s="2" t="s">
        <v>103</v>
      </c>
      <c r="B43" s="3" t="s">
        <v>19</v>
      </c>
      <c r="C43" s="3" t="s">
        <v>105</v>
      </c>
      <c r="D43" s="3" t="s">
        <v>20</v>
      </c>
      <c r="E43" s="3" t="s">
        <v>106</v>
      </c>
      <c r="F43" s="3">
        <f>3.5*3.5*2.2+1.2*1.2*1+1.2*1.2*0.8+0.3*0.3*0.3</f>
        <v>29.569000000000006</v>
      </c>
      <c r="G43" s="3" t="s">
        <v>109</v>
      </c>
      <c r="H43" s="3" t="s">
        <v>2</v>
      </c>
      <c r="I43" s="3" t="s">
        <v>3</v>
      </c>
      <c r="J43" s="3" t="s">
        <v>112</v>
      </c>
    </row>
    <row r="44" spans="1:10" s="2" customFormat="1" ht="12" x14ac:dyDescent="0.35">
      <c r="A44" s="2" t="s">
        <v>103</v>
      </c>
      <c r="B44" s="3" t="s">
        <v>27</v>
      </c>
      <c r="C44" s="3" t="s">
        <v>105</v>
      </c>
      <c r="D44" s="3" t="s">
        <v>28</v>
      </c>
      <c r="E44" s="3" t="s">
        <v>106</v>
      </c>
      <c r="F44" s="3">
        <f>0.5*0.5*0.3+2.5*2*2</f>
        <v>10.074999999999999</v>
      </c>
      <c r="G44" s="3" t="s">
        <v>109</v>
      </c>
      <c r="H44" s="3" t="s">
        <v>2</v>
      </c>
      <c r="I44" s="3" t="s">
        <v>3</v>
      </c>
      <c r="J44" s="3" t="s">
        <v>112</v>
      </c>
    </row>
    <row r="45" spans="1:10" s="2" customFormat="1" ht="12" x14ac:dyDescent="0.35">
      <c r="A45" s="2" t="s">
        <v>103</v>
      </c>
      <c r="B45" s="3" t="s">
        <v>38</v>
      </c>
      <c r="C45" s="3" t="s">
        <v>105</v>
      </c>
      <c r="D45" s="3" t="s">
        <v>39</v>
      </c>
      <c r="E45" s="3" t="s">
        <v>106</v>
      </c>
      <c r="F45" s="3">
        <f>2.5*2*1.7+0.2*0.2*0.2</f>
        <v>8.5079999999999991</v>
      </c>
      <c r="G45" s="3" t="s">
        <v>107</v>
      </c>
      <c r="H45" s="3" t="s">
        <v>2</v>
      </c>
      <c r="I45" s="3" t="s">
        <v>3</v>
      </c>
      <c r="J45" s="3" t="s">
        <v>113</v>
      </c>
    </row>
    <row r="46" spans="1:10" s="2" customFormat="1" ht="12" x14ac:dyDescent="0.35">
      <c r="A46" s="2" t="s">
        <v>103</v>
      </c>
      <c r="B46" s="3" t="s">
        <v>94</v>
      </c>
      <c r="C46" s="3" t="s">
        <v>104</v>
      </c>
      <c r="D46" s="3" t="s">
        <v>68</v>
      </c>
      <c r="E46" s="3" t="s">
        <v>106</v>
      </c>
      <c r="F46" s="3">
        <f>1.3*0.7*0.7</f>
        <v>0.6369999999999999</v>
      </c>
      <c r="G46" s="3" t="s">
        <v>107</v>
      </c>
      <c r="H46" s="3" t="s">
        <v>6</v>
      </c>
      <c r="I46" s="3" t="s">
        <v>3</v>
      </c>
      <c r="J46" s="3" t="s">
        <v>113</v>
      </c>
    </row>
    <row r="47" spans="1:10" s="2" customFormat="1" ht="12" x14ac:dyDescent="0.35">
      <c r="A47" s="2" t="s">
        <v>103</v>
      </c>
      <c r="B47" s="3" t="s">
        <v>36</v>
      </c>
      <c r="C47" s="3" t="s">
        <v>104</v>
      </c>
      <c r="D47" s="3" t="s">
        <v>37</v>
      </c>
      <c r="E47" s="3" t="s">
        <v>106</v>
      </c>
      <c r="F47" s="3">
        <f>2.3*2*2</f>
        <v>9.1999999999999993</v>
      </c>
      <c r="G47" s="3" t="s">
        <v>108</v>
      </c>
      <c r="H47" s="3" t="s">
        <v>2</v>
      </c>
      <c r="I47" s="3" t="s">
        <v>3</v>
      </c>
      <c r="J47" s="3" t="s">
        <v>114</v>
      </c>
    </row>
    <row r="48" spans="1:10" s="2" customFormat="1" ht="12" x14ac:dyDescent="0.35">
      <c r="A48" s="2" t="s">
        <v>103</v>
      </c>
      <c r="B48" s="3" t="s">
        <v>89</v>
      </c>
      <c r="C48" s="3" t="s">
        <v>104</v>
      </c>
      <c r="D48" s="3" t="s">
        <v>43</v>
      </c>
      <c r="E48" s="3" t="s">
        <v>106</v>
      </c>
      <c r="F48" s="3">
        <f>1.5*1*1</f>
        <v>1.5</v>
      </c>
      <c r="G48" s="3" t="s">
        <v>108</v>
      </c>
      <c r="H48" s="3" t="s">
        <v>6</v>
      </c>
      <c r="I48" s="3" t="s">
        <v>3</v>
      </c>
      <c r="J48" s="3" t="s">
        <v>114</v>
      </c>
    </row>
    <row r="49" spans="1:10" s="2" customFormat="1" ht="12" x14ac:dyDescent="0.35">
      <c r="A49" s="2" t="s">
        <v>103</v>
      </c>
      <c r="B49" s="3" t="s">
        <v>44</v>
      </c>
      <c r="C49" s="3" t="s">
        <v>105</v>
      </c>
      <c r="D49" s="3" t="s">
        <v>45</v>
      </c>
      <c r="E49" s="3" t="s">
        <v>106</v>
      </c>
      <c r="F49" s="3">
        <f>2*2*1.5</f>
        <v>6</v>
      </c>
      <c r="G49" s="3" t="s">
        <v>109</v>
      </c>
      <c r="H49" s="3" t="s">
        <v>10</v>
      </c>
      <c r="I49" s="3" t="s">
        <v>11</v>
      </c>
      <c r="J49" s="3" t="s">
        <v>114</v>
      </c>
    </row>
    <row r="50" spans="1:10" s="2" customFormat="1" ht="12" x14ac:dyDescent="0.35">
      <c r="A50" s="2" t="s">
        <v>103</v>
      </c>
      <c r="B50" s="3" t="s">
        <v>86</v>
      </c>
      <c r="C50" s="3" t="s">
        <v>105</v>
      </c>
      <c r="D50" s="3" t="s">
        <v>73</v>
      </c>
      <c r="E50" s="3" t="s">
        <v>106</v>
      </c>
      <c r="F50" s="3">
        <f>1.5*1*1+0.3*0.3*0.2</f>
        <v>1.518</v>
      </c>
      <c r="G50" s="3" t="s">
        <v>109</v>
      </c>
      <c r="H50" s="3" t="s">
        <v>10</v>
      </c>
      <c r="I50" s="3" t="s">
        <v>3</v>
      </c>
      <c r="J50" s="3" t="s">
        <v>114</v>
      </c>
    </row>
  </sheetData>
  <sortState xmlns:xlrd2="http://schemas.microsoft.com/office/spreadsheetml/2017/richdata2" ref="A2:J51">
    <sortCondition ref="J2:J5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fengping wu</cp:lastModifiedBy>
  <dcterms:created xsi:type="dcterms:W3CDTF">2015-06-05T18:19:34Z</dcterms:created>
  <dcterms:modified xsi:type="dcterms:W3CDTF">2024-03-27T08:36:18Z</dcterms:modified>
</cp:coreProperties>
</file>