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Robin/Google Drive/PhD/Project/2 - MECO Osmium Isotopes/Journal Submissions/Nature Communications/Revision 4/Final/"/>
    </mc:Choice>
  </mc:AlternateContent>
  <xr:revisionPtr revIDLastSave="0" documentId="10_ncr:8100000_{E991BC01-B05D-114E-97FE-7952BF8D7FD6}" xr6:coauthVersionLast="33" xr6:coauthVersionMax="33" xr10:uidLastSave="{00000000-0000-0000-0000-000000000000}"/>
  <bookViews>
    <workbookView xWindow="0" yWindow="460" windowWidth="25600" windowHeight="15460" tabRatio="500" xr2:uid="{00000000-000D-0000-FFFF-FFFF00000000}"/>
  </bookViews>
  <sheets>
    <sheet name="Blad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1" l="1"/>
  <c r="I8" i="1"/>
  <c r="V8" i="1"/>
  <c r="F8" i="1"/>
  <c r="E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9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F7" i="1"/>
  <c r="E7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7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J8" i="1"/>
  <c r="V7" i="1"/>
  <c r="J7" i="1"/>
  <c r="W7" i="1"/>
  <c r="X7" i="1"/>
  <c r="P8" i="1"/>
  <c r="W8" i="1"/>
  <c r="X8" i="1"/>
  <c r="P9" i="1"/>
  <c r="J9" i="1"/>
  <c r="W9" i="1"/>
  <c r="X9" i="1"/>
  <c r="P10" i="1"/>
  <c r="J10" i="1"/>
  <c r="W10" i="1"/>
  <c r="X10" i="1"/>
  <c r="P11" i="1"/>
  <c r="J11" i="1"/>
  <c r="W11" i="1"/>
  <c r="X11" i="1"/>
  <c r="P12" i="1"/>
  <c r="J12" i="1"/>
  <c r="W12" i="1"/>
  <c r="X12" i="1"/>
  <c r="P13" i="1"/>
  <c r="J13" i="1"/>
  <c r="W13" i="1"/>
  <c r="X13" i="1"/>
  <c r="P14" i="1"/>
  <c r="J14" i="1"/>
  <c r="W14" i="1"/>
  <c r="X14" i="1"/>
  <c r="P15" i="1"/>
  <c r="J15" i="1"/>
  <c r="W15" i="1"/>
  <c r="X15" i="1"/>
  <c r="P16" i="1"/>
  <c r="J16" i="1"/>
  <c r="W16" i="1"/>
  <c r="X16" i="1"/>
  <c r="P17" i="1"/>
  <c r="J17" i="1"/>
  <c r="W17" i="1"/>
  <c r="X17" i="1"/>
  <c r="P18" i="1"/>
  <c r="J18" i="1"/>
  <c r="W18" i="1"/>
  <c r="X18" i="1"/>
  <c r="P19" i="1"/>
  <c r="J19" i="1"/>
  <c r="W19" i="1"/>
  <c r="X19" i="1"/>
  <c r="P20" i="1"/>
  <c r="J20" i="1"/>
  <c r="W20" i="1"/>
  <c r="X20" i="1"/>
  <c r="P21" i="1"/>
  <c r="J21" i="1"/>
  <c r="W21" i="1"/>
  <c r="X21" i="1"/>
  <c r="P22" i="1"/>
  <c r="J22" i="1"/>
  <c r="W22" i="1"/>
  <c r="X22" i="1"/>
  <c r="P23" i="1"/>
  <c r="J23" i="1"/>
  <c r="W23" i="1"/>
  <c r="X23" i="1"/>
  <c r="P24" i="1"/>
  <c r="J24" i="1"/>
  <c r="W24" i="1"/>
  <c r="X24" i="1"/>
  <c r="P25" i="1"/>
  <c r="J25" i="1"/>
  <c r="W25" i="1"/>
  <c r="X25" i="1"/>
  <c r="P26" i="1"/>
  <c r="J26" i="1"/>
  <c r="W26" i="1"/>
  <c r="X26" i="1"/>
  <c r="P27" i="1"/>
  <c r="J27" i="1"/>
  <c r="W27" i="1"/>
  <c r="A64" i="1"/>
  <c r="C57" i="1"/>
  <c r="D57" i="1"/>
  <c r="C64" i="1"/>
  <c r="D64" i="1"/>
  <c r="C48" i="1"/>
  <c r="L13" i="1"/>
  <c r="A77" i="1"/>
  <c r="O7" i="1"/>
  <c r="D55" i="1"/>
  <c r="D56" i="1"/>
  <c r="D58" i="1"/>
  <c r="D59" i="1"/>
  <c r="D60" i="1"/>
  <c r="D61" i="1"/>
  <c r="L7" i="1"/>
  <c r="D68" i="1"/>
  <c r="D69" i="1"/>
  <c r="C70" i="1"/>
  <c r="D70" i="1"/>
  <c r="D71" i="1"/>
  <c r="D72" i="1"/>
  <c r="D73" i="1"/>
  <c r="D74" i="1"/>
  <c r="C77" i="1"/>
  <c r="D77" i="1"/>
  <c r="C51" i="1"/>
  <c r="P7" i="1"/>
  <c r="L8" i="1"/>
  <c r="L9" i="1"/>
  <c r="L10" i="1"/>
  <c r="L11" i="1"/>
  <c r="L12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B77" i="1"/>
  <c r="B64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K27" i="1"/>
  <c r="L27" i="1"/>
  <c r="M27" i="1"/>
  <c r="K26" i="1"/>
  <c r="M26" i="1"/>
  <c r="K25" i="1"/>
  <c r="M25" i="1"/>
  <c r="K24" i="1"/>
  <c r="M24" i="1"/>
  <c r="K23" i="1"/>
  <c r="M23" i="1"/>
  <c r="K22" i="1"/>
  <c r="M22" i="1"/>
  <c r="K21" i="1"/>
  <c r="M21" i="1"/>
  <c r="K20" i="1"/>
  <c r="M20" i="1"/>
  <c r="K19" i="1"/>
  <c r="M19" i="1"/>
  <c r="K18" i="1"/>
  <c r="M18" i="1"/>
  <c r="K17" i="1"/>
  <c r="M17" i="1"/>
  <c r="K16" i="1"/>
  <c r="M16" i="1"/>
  <c r="K15" i="1"/>
  <c r="M15" i="1"/>
  <c r="K14" i="1"/>
  <c r="M14" i="1"/>
  <c r="K13" i="1"/>
  <c r="M13" i="1"/>
  <c r="K12" i="1"/>
  <c r="M12" i="1"/>
  <c r="K11" i="1"/>
  <c r="M11" i="1"/>
  <c r="K10" i="1"/>
  <c r="M10" i="1"/>
  <c r="K9" i="1"/>
  <c r="M9" i="1"/>
  <c r="K8" i="1"/>
  <c r="M8" i="1"/>
  <c r="O8" i="1"/>
  <c r="Q8" i="1"/>
  <c r="S8" i="1"/>
  <c r="N8" i="1"/>
  <c r="R8" i="1"/>
  <c r="T8" i="1"/>
  <c r="U8" i="1"/>
  <c r="O9" i="1"/>
  <c r="Q9" i="1"/>
  <c r="S9" i="1"/>
  <c r="N9" i="1"/>
  <c r="R9" i="1"/>
  <c r="T9" i="1"/>
  <c r="U9" i="1"/>
  <c r="O10" i="1"/>
  <c r="Q10" i="1"/>
  <c r="S10" i="1"/>
  <c r="N10" i="1"/>
  <c r="R10" i="1"/>
  <c r="T10" i="1"/>
  <c r="U10" i="1"/>
  <c r="O11" i="1"/>
  <c r="Q11" i="1"/>
  <c r="S11" i="1"/>
  <c r="N11" i="1"/>
  <c r="R11" i="1"/>
  <c r="T11" i="1"/>
  <c r="U11" i="1"/>
  <c r="O12" i="1"/>
  <c r="Q12" i="1"/>
  <c r="S12" i="1"/>
  <c r="N12" i="1"/>
  <c r="R12" i="1"/>
  <c r="T12" i="1"/>
  <c r="U12" i="1"/>
  <c r="O13" i="1"/>
  <c r="Q13" i="1"/>
  <c r="S13" i="1"/>
  <c r="N13" i="1"/>
  <c r="R13" i="1"/>
  <c r="T13" i="1"/>
  <c r="U13" i="1"/>
  <c r="O14" i="1"/>
  <c r="Q14" i="1"/>
  <c r="S14" i="1"/>
  <c r="N14" i="1"/>
  <c r="R14" i="1"/>
  <c r="T14" i="1"/>
  <c r="U14" i="1"/>
  <c r="O15" i="1"/>
  <c r="Q15" i="1"/>
  <c r="S15" i="1"/>
  <c r="N15" i="1"/>
  <c r="R15" i="1"/>
  <c r="T15" i="1"/>
  <c r="U15" i="1"/>
  <c r="O16" i="1"/>
  <c r="Q16" i="1"/>
  <c r="S16" i="1"/>
  <c r="N16" i="1"/>
  <c r="R16" i="1"/>
  <c r="T16" i="1"/>
  <c r="U16" i="1"/>
  <c r="O17" i="1"/>
  <c r="Q17" i="1"/>
  <c r="S17" i="1"/>
  <c r="N17" i="1"/>
  <c r="R17" i="1"/>
  <c r="T17" i="1"/>
  <c r="U17" i="1"/>
  <c r="O18" i="1"/>
  <c r="Q18" i="1"/>
  <c r="S18" i="1"/>
  <c r="N18" i="1"/>
  <c r="R18" i="1"/>
  <c r="T18" i="1"/>
  <c r="U18" i="1"/>
  <c r="O19" i="1"/>
  <c r="Q19" i="1"/>
  <c r="S19" i="1"/>
  <c r="N19" i="1"/>
  <c r="R19" i="1"/>
  <c r="T19" i="1"/>
  <c r="U19" i="1"/>
  <c r="O20" i="1"/>
  <c r="Q20" i="1"/>
  <c r="S20" i="1"/>
  <c r="N20" i="1"/>
  <c r="R20" i="1"/>
  <c r="T20" i="1"/>
  <c r="U20" i="1"/>
  <c r="O21" i="1"/>
  <c r="Q21" i="1"/>
  <c r="S21" i="1"/>
  <c r="N21" i="1"/>
  <c r="R21" i="1"/>
  <c r="T21" i="1"/>
  <c r="U21" i="1"/>
  <c r="O22" i="1"/>
  <c r="Q22" i="1"/>
  <c r="S22" i="1"/>
  <c r="N22" i="1"/>
  <c r="R22" i="1"/>
  <c r="T22" i="1"/>
  <c r="U22" i="1"/>
  <c r="O23" i="1"/>
  <c r="Q23" i="1"/>
  <c r="S23" i="1"/>
  <c r="N23" i="1"/>
  <c r="R23" i="1"/>
  <c r="T23" i="1"/>
  <c r="U23" i="1"/>
  <c r="O24" i="1"/>
  <c r="Q24" i="1"/>
  <c r="S24" i="1"/>
  <c r="N24" i="1"/>
  <c r="R24" i="1"/>
  <c r="T24" i="1"/>
  <c r="U24" i="1"/>
  <c r="O25" i="1"/>
  <c r="Q25" i="1"/>
  <c r="S25" i="1"/>
  <c r="N25" i="1"/>
  <c r="R25" i="1"/>
  <c r="T25" i="1"/>
  <c r="U25" i="1"/>
  <c r="O26" i="1"/>
  <c r="Q26" i="1"/>
  <c r="S26" i="1"/>
  <c r="N26" i="1"/>
  <c r="R26" i="1"/>
  <c r="T26" i="1"/>
  <c r="U26" i="1"/>
  <c r="O27" i="1"/>
  <c r="Q27" i="1"/>
  <c r="S27" i="1"/>
  <c r="N27" i="1"/>
  <c r="R27" i="1"/>
  <c r="T27" i="1"/>
  <c r="U27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K7" i="1"/>
  <c r="M7" i="1"/>
  <c r="Q7" i="1"/>
  <c r="S7" i="1"/>
  <c r="N7" i="1"/>
  <c r="R7" i="1"/>
  <c r="T7" i="1"/>
  <c r="U7" i="1"/>
  <c r="Y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G8" i="1"/>
  <c r="C7" i="1"/>
  <c r="C8" i="1"/>
  <c r="G9" i="1"/>
  <c r="C9" i="1"/>
  <c r="G10" i="1"/>
  <c r="C10" i="1"/>
  <c r="G11" i="1"/>
  <c r="C11" i="1"/>
  <c r="G12" i="1"/>
  <c r="C12" i="1"/>
  <c r="G13" i="1"/>
  <c r="C13" i="1"/>
  <c r="G14" i="1"/>
  <c r="C14" i="1"/>
  <c r="G15" i="1"/>
  <c r="C15" i="1"/>
  <c r="G16" i="1"/>
  <c r="C16" i="1"/>
  <c r="G17" i="1"/>
  <c r="C17" i="1"/>
  <c r="G18" i="1"/>
  <c r="C18" i="1"/>
  <c r="G19" i="1"/>
  <c r="C19" i="1"/>
  <c r="G20" i="1"/>
  <c r="C20" i="1"/>
  <c r="G21" i="1"/>
  <c r="C21" i="1"/>
  <c r="G22" i="1"/>
  <c r="C22" i="1"/>
  <c r="G23" i="1"/>
  <c r="C23" i="1"/>
  <c r="G24" i="1"/>
  <c r="C24" i="1"/>
  <c r="G25" i="1"/>
  <c r="C25" i="1"/>
  <c r="G26" i="1"/>
  <c r="C26" i="1"/>
  <c r="G27" i="1"/>
  <c r="C27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X27" i="1"/>
  <c r="Z7" i="1"/>
  <c r="Y7" i="1"/>
</calcChain>
</file>

<file path=xl/sharedStrings.xml><?xml version="1.0" encoding="utf-8"?>
<sst xmlns="http://schemas.openxmlformats.org/spreadsheetml/2006/main" count="134" uniqueCount="107">
  <si>
    <t>-</t>
  </si>
  <si>
    <t>f</t>
  </si>
  <si>
    <t>Notes</t>
  </si>
  <si>
    <t>pg/kg (ppq)</t>
  </si>
  <si>
    <t>Description</t>
  </si>
  <si>
    <t>Unit</t>
  </si>
  <si>
    <t>Value</t>
  </si>
  <si>
    <t>Default Os parameters</t>
  </si>
  <si>
    <t>187Os/188Os mix</t>
  </si>
  <si>
    <t xml:space="preserve">A full description of all parameters listed below is given in the Methods. </t>
  </si>
  <si>
    <t>[Os] basalts</t>
  </si>
  <si>
    <t>[Os] seawater</t>
  </si>
  <si>
    <t>187Os/188Os seawater</t>
  </si>
  <si>
    <t>187Os/188Os basalts</t>
  </si>
  <si>
    <t>Peucker-Ehrenbrink &amp; Ravizza (2000)</t>
  </si>
  <si>
    <t>Martin (1991)</t>
  </si>
  <si>
    <t>Meisel et al. (2001)</t>
  </si>
  <si>
    <t>Os molar mass</t>
  </si>
  <si>
    <t>NIST</t>
  </si>
  <si>
    <t>mol/kg</t>
  </si>
  <si>
    <t>g/mol</t>
  </si>
  <si>
    <t>Calculation of Os molar mass basalts with 187Os/188Os = 0.13</t>
  </si>
  <si>
    <t>Atomic mass (u)</t>
  </si>
  <si>
    <t>Reference and Comments</t>
  </si>
  <si>
    <t>Os mole fraction</t>
  </si>
  <si>
    <t>Calculation of Os molar mass seawater with 187Os/188Os = 0.55</t>
  </si>
  <si>
    <t>Os molar mass basalts (g/mol)</t>
  </si>
  <si>
    <t>Os molar mass seawater (g/mol)</t>
  </si>
  <si>
    <t>[Os] basalts (mol/kg)</t>
  </si>
  <si>
    <t>[Os] seawater (mol/kg)</t>
  </si>
  <si>
    <t>[187Os] mix (mol/kg)</t>
  </si>
  <si>
    <t>[188Os] mix (mol/kg)</t>
  </si>
  <si>
    <t>[Os] mix (mol/kg)</t>
  </si>
  <si>
    <t>188Os mole fraction basalts</t>
  </si>
  <si>
    <t>188Os mole fraction seawater</t>
  </si>
  <si>
    <t>NIST; Mole fraction calculated for 187Os/188Os = 0.55</t>
  </si>
  <si>
    <t>NIST; Mole fraction calculated for 187Os/188Os = 0.13</t>
  </si>
  <si>
    <t>Contribution Os molar mass (g/mol)</t>
  </si>
  <si>
    <t>Os isotope</t>
  </si>
  <si>
    <t>[Os] mix derived from seawater (mol/kg)</t>
  </si>
  <si>
    <t>[Os] mix derived from basalts (mol/kg)</t>
  </si>
  <si>
    <t>Cumulative amount of basalts added to ocean (%)</t>
  </si>
  <si>
    <t>Amount of basalts added each step (%)</t>
  </si>
  <si>
    <t>Amount of 188Os added each step (%)</t>
  </si>
  <si>
    <t>Rbas</t>
  </si>
  <si>
    <t>Rsw</t>
  </si>
  <si>
    <t>[187Os] basalts (mol/kg)</t>
  </si>
  <si>
    <t>[188Os] basalts (mol/kg)</t>
  </si>
  <si>
    <t>[187Os] seawater (mol/kg)</t>
  </si>
  <si>
    <t>[188Os] seawater (mol/kg)</t>
  </si>
  <si>
    <t>Amount of Os added each step (%)</t>
  </si>
  <si>
    <t>Initial amount of seawater present (%)</t>
  </si>
  <si>
    <t>Change in 187Os/188Os mix</t>
  </si>
  <si>
    <t>Cumulative change in 187Os/188Os mix</t>
  </si>
  <si>
    <t>Cumulative amount of 188Os added from basalts (%)</t>
  </si>
  <si>
    <t>Cumulative amount of Os added from basalts (%)</t>
  </si>
  <si>
    <t>Basalt parameters</t>
  </si>
  <si>
    <t>Seawater parameters</t>
  </si>
  <si>
    <t>Mix parameters</t>
  </si>
  <si>
    <t>Normalized parameters</t>
  </si>
  <si>
    <t>[Os]sw</t>
  </si>
  <si>
    <t>Δ Rmix</t>
  </si>
  <si>
    <t>∑ Δ Rmix</t>
  </si>
  <si>
    <t>Rmix</t>
  </si>
  <si>
    <t>[Os]mix</t>
  </si>
  <si>
    <t>[188Os]mix</t>
  </si>
  <si>
    <t>[187Os]mix</t>
  </si>
  <si>
    <t>[187Os]sw</t>
  </si>
  <si>
    <t>[188Os]sw</t>
  </si>
  <si>
    <t>[188Os]bas</t>
  </si>
  <si>
    <t>[187Os]bas</t>
  </si>
  <si>
    <t>[Os]bas</t>
  </si>
  <si>
    <t>Initial and total amounts</t>
  </si>
  <si>
    <t>Normalized amount of seawater present each step (%)</t>
  </si>
  <si>
    <t>∑ Os mole fractions seawater</t>
  </si>
  <si>
    <t>∑ Os mole fraction basalts</t>
  </si>
  <si>
    <t>10. [Os] mix (column X) is calculated using the respective Os contributions from basalts and seawater (columns V and W).</t>
  </si>
  <si>
    <t>Pre-MECO 187Os/188Os composition of seawater - this study</t>
  </si>
  <si>
    <t>Cumulative basalt additions relative to initial seawater</t>
  </si>
  <si>
    <t>Stepwise basalt additions relative to initial seawater</t>
  </si>
  <si>
    <t>Calculated using Os molar mass of basalts as in cell D64</t>
  </si>
  <si>
    <t>Calculated using Os molar mass of seawater as in cell D77</t>
  </si>
  <si>
    <t>7. The default 187Os/188Os compositions and the [Os], [187Os] and [188Os] concentrations of basalts (columns K, L, M and N, respectively) and seawater (columns O, P, Q and R, respectively) are listed in the tables below. For basalts these parameters remain unchanged during mixing, but for seawater these parameters are recalculated for each iteration of the mix.</t>
  </si>
  <si>
    <t>12. This two-component mixing model can be adjusted for any initial 187Os/188Os composition of seawater by changing the default value of cell C49 in the table below. Similarly, the model can also be adjusted for any initial [Os] concentrations of basalts or seawater by changing the default values of cells C47 and C48 or cells C50 and C51 below.</t>
  </si>
  <si>
    <t>Normalized amount of basalts added each step (%)</t>
  </si>
  <si>
    <t>Total amount of basalt-seawater mix present after mixing (%)</t>
  </si>
  <si>
    <t>Msw</t>
  </si>
  <si>
    <t>∑ Δ Mbas</t>
  </si>
  <si>
    <t>Δ Mbas</t>
  </si>
  <si>
    <t>Δ 188Os</t>
  </si>
  <si>
    <t>Δ Os</t>
  </si>
  <si>
    <t>∑ Δ 188Os</t>
  </si>
  <si>
    <t>∑ Δ Os</t>
  </si>
  <si>
    <t>Mmix</t>
  </si>
  <si>
    <t>2. Every line of the spreadsheet represents the stepwise addition of 0.01% basalts to the seawater (columns A and D), resulting in the addition of ~1.05% of 188Os from basalts (columns B and E) and ~1% of total Os from basalts (columns C and F). These values are all relative to initial seawater conditions.</t>
  </si>
  <si>
    <t>f * [Os]bas</t>
  </si>
  <si>
    <t>(1 - f)</t>
  </si>
  <si>
    <t>(1 - f) * [Os]sw</t>
  </si>
  <si>
    <t>11. Δ Rmix (column Y) represents the change in the 187Os/188Os composition of the mix with each addition of basalts, and ∑ Δ Rmix (column Z) represents the cumulative change in the 187Os/188Os composition of the final mix.</t>
  </si>
  <si>
    <t>3. Δ Mbas (column D) is an infinitesimal representing the relative amount of basalts added in each iteration of the two-component mix, as in equation (7) of the Methods. These values are all relative to initial seawater conditions.</t>
  </si>
  <si>
    <t>5. The initial amount of seawater present (Msw, column G) remains constant by definition, but the total amount of the basalt-seawater mix present (Mmix, column H) grows with each addition of basalts.</t>
  </si>
  <si>
    <t>8. [187Os] mix, [188Os] mix and Rmix (columns S, T and U) are respectively calculated by using equations (9), (10) and (11) as presented in the Methods.</t>
  </si>
  <si>
    <t>9. The amount of Os derived from basalts (column V) and seawater (column W) in each iteration of the mix is calculated using the respective values of f and (1 - f) (columns I and J) and the respective Os concentrations (columns L and P).</t>
  </si>
  <si>
    <t>4. The corresponding relative amounts of 188Os added from basalts (Δ 188Os, column E) in each iteration of the mix are calculated from Δ Mbas, Msw and the [188Os] concentrations of basalts and initial seawater. The relative amounts of total Os added from basalts (Δ Os, column F) in each iteration of the mix are calculated in a similar fashion. These values are all relative to initial seawater conditions.</t>
  </si>
  <si>
    <t>6. The relative amounts of basalts added (f, column I) and seawater present ((1 - f), column J) in each iteration of the mix are normalized to reflect the growing total mass of the two-component mix (column H). f is calculated by using equation (8) of the Methods.</t>
  </si>
  <si>
    <t>1. We assume that the maximum amount of basalt that can theoretically be added to seawater represents ~1% of the total mass of the ocean, as estimated for OAE2 (following Hauff et al. (2000) and Du Vivier et al. (2014)).</t>
  </si>
  <si>
    <t>Supplementary Data 2 - Progressive two-component mixing model involving seawater and basalts.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</si>
</sst>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0"/>
    <numFmt numFmtId="167" formatCode="0.000000"/>
    <numFmt numFmtId="168" formatCode="0.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Fill="1" applyBorder="1" applyAlignment="1"/>
    <xf numFmtId="0" fontId="0" fillId="0" borderId="0" xfId="0" applyAlignment="1"/>
    <xf numFmtId="164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vertical="center"/>
    </xf>
    <xf numFmtId="11" fontId="0" fillId="0" borderId="0" xfId="0" applyNumberFormat="1"/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0" fontId="3" fillId="0" borderId="0" xfId="0" applyFont="1"/>
    <xf numFmtId="10" fontId="0" fillId="0" borderId="2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2" xfId="0" applyNumberFormat="1" applyFont="1" applyBorder="1" applyAlignment="1">
      <alignment horizontal="center"/>
    </xf>
    <xf numFmtId="10" fontId="0" fillId="0" borderId="0" xfId="0" applyNumberFormat="1" applyFont="1" applyBorder="1" applyAlignment="1">
      <alignment horizontal="center"/>
    </xf>
    <xf numFmtId="10" fontId="0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10" fontId="0" fillId="0" borderId="0" xfId="0" applyNumberFormat="1"/>
    <xf numFmtId="10" fontId="0" fillId="0" borderId="5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1" fillId="7" borderId="4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10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64" fontId="0" fillId="0" borderId="9" xfId="0" applyNumberFormat="1" applyFill="1" applyBorder="1" applyAlignment="1">
      <alignment horizontal="center"/>
    </xf>
    <xf numFmtId="11" fontId="0" fillId="0" borderId="5" xfId="0" applyNumberFormat="1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11" fontId="0" fillId="0" borderId="6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11" fontId="0" fillId="0" borderId="9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" fillId="7" borderId="9" xfId="0" applyFont="1" applyFill="1" applyBorder="1" applyAlignment="1">
      <alignment horizontal="center" vertical="center" wrapText="1"/>
    </xf>
    <xf numFmtId="0" fontId="3" fillId="0" borderId="0" xfId="0" applyFont="1" applyBorder="1"/>
    <xf numFmtId="11" fontId="0" fillId="0" borderId="2" xfId="0" applyNumberForma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11" fontId="1" fillId="0" borderId="0" xfId="0" applyNumberFormat="1" applyFont="1" applyFill="1" applyAlignment="1">
      <alignment horizontal="center"/>
    </xf>
    <xf numFmtId="0" fontId="0" fillId="0" borderId="0" xfId="0" applyFill="1"/>
    <xf numFmtId="10" fontId="0" fillId="0" borderId="10" xfId="0" applyNumberFormat="1" applyFill="1" applyBorder="1" applyAlignment="1">
      <alignment horizontal="center"/>
    </xf>
    <xf numFmtId="10" fontId="0" fillId="0" borderId="11" xfId="0" applyNumberFormat="1" applyFill="1" applyBorder="1" applyAlignment="1">
      <alignment horizontal="center"/>
    </xf>
    <xf numFmtId="10" fontId="0" fillId="0" borderId="9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/>
    </xf>
    <xf numFmtId="10" fontId="0" fillId="0" borderId="6" xfId="0" applyNumberForma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/>
    </xf>
    <xf numFmtId="10" fontId="1" fillId="0" borderId="6" xfId="0" applyNumberFormat="1" applyFont="1" applyBorder="1" applyAlignment="1">
      <alignment horizontal="center"/>
    </xf>
    <xf numFmtId="10" fontId="1" fillId="0" borderId="7" xfId="0" applyNumberFormat="1" applyFont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0"/>
  <sheetViews>
    <sheetView tabSelected="1" zoomScaleNormal="100" workbookViewId="0"/>
  </sheetViews>
  <sheetFormatPr baseColWidth="10" defaultRowHeight="16" x14ac:dyDescent="0.2"/>
  <cols>
    <col min="1" max="12" width="15.83203125" customWidth="1"/>
    <col min="13" max="26" width="12.83203125" customWidth="1"/>
  </cols>
  <sheetData>
    <row r="1" spans="1:28" x14ac:dyDescent="0.2">
      <c r="A1" s="1" t="s">
        <v>106</v>
      </c>
      <c r="B1" s="1"/>
    </row>
    <row r="2" spans="1:28" x14ac:dyDescent="0.2">
      <c r="A2" t="s">
        <v>9</v>
      </c>
      <c r="B2" s="1"/>
    </row>
    <row r="3" spans="1:28" x14ac:dyDescent="0.2">
      <c r="B3" s="1"/>
    </row>
    <row r="4" spans="1:28" x14ac:dyDescent="0.2">
      <c r="A4" s="113" t="s">
        <v>78</v>
      </c>
      <c r="B4" s="114"/>
      <c r="C4" s="115"/>
      <c r="D4" s="116" t="s">
        <v>79</v>
      </c>
      <c r="E4" s="117"/>
      <c r="F4" s="118"/>
      <c r="G4" s="130" t="s">
        <v>72</v>
      </c>
      <c r="H4" s="131"/>
      <c r="I4" s="128" t="s">
        <v>59</v>
      </c>
      <c r="J4" s="129"/>
      <c r="K4" s="119" t="s">
        <v>56</v>
      </c>
      <c r="L4" s="120"/>
      <c r="M4" s="120"/>
      <c r="N4" s="121"/>
      <c r="O4" s="122" t="s">
        <v>57</v>
      </c>
      <c r="P4" s="123"/>
      <c r="Q4" s="123"/>
      <c r="R4" s="124"/>
      <c r="S4" s="125" t="s">
        <v>58</v>
      </c>
      <c r="T4" s="126"/>
      <c r="U4" s="126"/>
      <c r="V4" s="126"/>
      <c r="W4" s="126"/>
      <c r="X4" s="126"/>
      <c r="Y4" s="126"/>
      <c r="Z4" s="127"/>
    </row>
    <row r="5" spans="1:28" ht="67" customHeight="1" x14ac:dyDescent="0.2">
      <c r="A5" s="89" t="s">
        <v>41</v>
      </c>
      <c r="B5" s="49" t="s">
        <v>54</v>
      </c>
      <c r="C5" s="58" t="s">
        <v>55</v>
      </c>
      <c r="D5" s="59" t="s">
        <v>42</v>
      </c>
      <c r="E5" s="50" t="s">
        <v>43</v>
      </c>
      <c r="F5" s="60" t="s">
        <v>50</v>
      </c>
      <c r="G5" s="64" t="s">
        <v>51</v>
      </c>
      <c r="H5" s="65" t="s">
        <v>85</v>
      </c>
      <c r="I5" s="66" t="s">
        <v>84</v>
      </c>
      <c r="J5" s="67" t="s">
        <v>73</v>
      </c>
      <c r="K5" s="68" t="s">
        <v>13</v>
      </c>
      <c r="L5" s="46" t="s">
        <v>28</v>
      </c>
      <c r="M5" s="46" t="s">
        <v>46</v>
      </c>
      <c r="N5" s="69" t="s">
        <v>47</v>
      </c>
      <c r="O5" s="73" t="s">
        <v>12</v>
      </c>
      <c r="P5" s="47" t="s">
        <v>29</v>
      </c>
      <c r="Q5" s="47" t="s">
        <v>48</v>
      </c>
      <c r="R5" s="74" t="s">
        <v>49</v>
      </c>
      <c r="S5" s="81" t="s">
        <v>30</v>
      </c>
      <c r="T5" s="48" t="s">
        <v>31</v>
      </c>
      <c r="U5" s="48" t="s">
        <v>8</v>
      </c>
      <c r="V5" s="48" t="s">
        <v>40</v>
      </c>
      <c r="W5" s="48" t="s">
        <v>39</v>
      </c>
      <c r="X5" s="48" t="s">
        <v>32</v>
      </c>
      <c r="Y5" s="48" t="s">
        <v>52</v>
      </c>
      <c r="Z5" s="82" t="s">
        <v>53</v>
      </c>
      <c r="AA5" s="34"/>
    </row>
    <row r="6" spans="1:28" x14ac:dyDescent="0.2">
      <c r="A6" s="105" t="s">
        <v>87</v>
      </c>
      <c r="B6" s="104" t="s">
        <v>91</v>
      </c>
      <c r="C6" s="104" t="s">
        <v>92</v>
      </c>
      <c r="D6" s="105" t="s">
        <v>88</v>
      </c>
      <c r="E6" s="105" t="s">
        <v>89</v>
      </c>
      <c r="F6" s="105" t="s">
        <v>90</v>
      </c>
      <c r="G6" s="105" t="s">
        <v>86</v>
      </c>
      <c r="H6" s="106" t="s">
        <v>93</v>
      </c>
      <c r="I6" s="105" t="s">
        <v>1</v>
      </c>
      <c r="J6" s="106" t="s">
        <v>96</v>
      </c>
      <c r="K6" s="101" t="s">
        <v>44</v>
      </c>
      <c r="L6" s="102" t="s">
        <v>71</v>
      </c>
      <c r="M6" s="102" t="s">
        <v>70</v>
      </c>
      <c r="N6" s="103" t="s">
        <v>69</v>
      </c>
      <c r="O6" s="101" t="s">
        <v>45</v>
      </c>
      <c r="P6" s="102" t="s">
        <v>60</v>
      </c>
      <c r="Q6" s="102" t="s">
        <v>67</v>
      </c>
      <c r="R6" s="103" t="s">
        <v>68</v>
      </c>
      <c r="S6" s="101" t="s">
        <v>66</v>
      </c>
      <c r="T6" s="102" t="s">
        <v>65</v>
      </c>
      <c r="U6" s="102" t="s">
        <v>63</v>
      </c>
      <c r="V6" s="104" t="s">
        <v>95</v>
      </c>
      <c r="W6" s="109" t="s">
        <v>97</v>
      </c>
      <c r="X6" s="104" t="s">
        <v>64</v>
      </c>
      <c r="Y6" s="104" t="s">
        <v>61</v>
      </c>
      <c r="Z6" s="103" t="s">
        <v>62</v>
      </c>
      <c r="AA6" s="34"/>
    </row>
    <row r="7" spans="1:28" x14ac:dyDescent="0.2">
      <c r="A7" s="61">
        <f>D7</f>
        <v>0</v>
      </c>
      <c r="B7" s="43">
        <f>E7</f>
        <v>0</v>
      </c>
      <c r="C7" s="110">
        <f>F7</f>
        <v>0</v>
      </c>
      <c r="D7" s="61">
        <v>0</v>
      </c>
      <c r="E7" s="37">
        <f>(D7*N7)/(G7*$R$7)</f>
        <v>0</v>
      </c>
      <c r="F7" s="52">
        <f>(D7*L7)/(G7*$P$7)</f>
        <v>0</v>
      </c>
      <c r="G7" s="61">
        <v>1</v>
      </c>
      <c r="H7" s="52">
        <v>1</v>
      </c>
      <c r="I7" s="100">
        <f>D7/H7</f>
        <v>0</v>
      </c>
      <c r="J7" s="52">
        <f>1-I7</f>
        <v>1</v>
      </c>
      <c r="K7" s="70">
        <f>$C$46</f>
        <v>0.13</v>
      </c>
      <c r="L7" s="39">
        <f>$C$48</f>
        <v>5.2567202120703552E-12</v>
      </c>
      <c r="M7" s="39">
        <f>K7/(7.4+K7)*L7</f>
        <v>9.0753469796699348E-14</v>
      </c>
      <c r="N7" s="55">
        <f>1/(7.4+K7)*L7</f>
        <v>6.9810361382076428E-13</v>
      </c>
      <c r="O7" s="75">
        <f>$C$49</f>
        <v>0.55000000000000004</v>
      </c>
      <c r="P7" s="39">
        <f>$C$51</f>
        <v>5.2615055348550247E-14</v>
      </c>
      <c r="Q7" s="39">
        <f>O7/(7.4+O7)*P7</f>
        <v>3.6400352756858664E-15</v>
      </c>
      <c r="R7" s="76">
        <f>1/(7.4+O7)*P7</f>
        <v>6.6182459557924839E-15</v>
      </c>
      <c r="S7" s="83">
        <f>I7*M7+J7*Q7</f>
        <v>3.6400352756858664E-15</v>
      </c>
      <c r="T7" s="39">
        <f>I7*N7+J7*R7</f>
        <v>6.6182459557924839E-15</v>
      </c>
      <c r="U7" s="20">
        <f>S7/T7</f>
        <v>0.55000000000000004</v>
      </c>
      <c r="V7" s="91">
        <f>I7*L7</f>
        <v>0</v>
      </c>
      <c r="W7" s="91">
        <f>J7*P7</f>
        <v>5.2615055348550247E-14</v>
      </c>
      <c r="X7" s="39">
        <f t="shared" ref="X7:X27" si="0">V7+W7</f>
        <v>5.2615055348550247E-14</v>
      </c>
      <c r="Y7" s="12">
        <f>U7-U7</f>
        <v>0</v>
      </c>
      <c r="Z7" s="84">
        <f>U7-U7</f>
        <v>0</v>
      </c>
      <c r="AA7" s="51"/>
      <c r="AB7" s="51"/>
    </row>
    <row r="8" spans="1:28" x14ac:dyDescent="0.2">
      <c r="A8" s="62">
        <f>A7+D8</f>
        <v>1E-4</v>
      </c>
      <c r="B8" s="44">
        <f>B7+E8</f>
        <v>1.0548166666573693E-2</v>
      </c>
      <c r="C8" s="111">
        <f>C7+F8</f>
        <v>9.9909050313584796E-3</v>
      </c>
      <c r="D8" s="98">
        <v>1E-4</v>
      </c>
      <c r="E8" s="107">
        <f>(D8*$N$7)/(G8*$R$7)</f>
        <v>1.0548166666573693E-2</v>
      </c>
      <c r="F8" s="108">
        <f>(D8*$L$7)/(G8*$P$7)</f>
        <v>9.9909050313584796E-3</v>
      </c>
      <c r="G8" s="62">
        <f>$G$7</f>
        <v>1</v>
      </c>
      <c r="H8" s="53">
        <f t="shared" ref="H8:H27" si="1">H7+D8</f>
        <v>1.0001</v>
      </c>
      <c r="I8" s="98">
        <f t="shared" ref="I8:I27" si="2">D8/H8</f>
        <v>9.9990000999900015E-5</v>
      </c>
      <c r="J8" s="53">
        <f t="shared" ref="J8:J27" si="3">1-I8</f>
        <v>0.99990000999900008</v>
      </c>
      <c r="K8" s="71">
        <f t="shared" ref="K8:K27" si="4">$C$46</f>
        <v>0.13</v>
      </c>
      <c r="L8" s="40">
        <f t="shared" ref="L8:L27" si="5">$C$48</f>
        <v>5.2567202120703552E-12</v>
      </c>
      <c r="M8" s="40">
        <f t="shared" ref="M8:M27" si="6">K8/(7.4+K8)*L8</f>
        <v>9.0753469796699348E-14</v>
      </c>
      <c r="N8" s="56">
        <f t="shared" ref="N8:N27" si="7">1/(7.4+K8)*L8</f>
        <v>6.9810361382076428E-13</v>
      </c>
      <c r="O8" s="77">
        <f>$O$7</f>
        <v>0.55000000000000004</v>
      </c>
      <c r="P8" s="40">
        <f t="shared" ref="P8:P27" si="8">X7</f>
        <v>5.2615055348550247E-14</v>
      </c>
      <c r="Q8" s="40">
        <f t="shared" ref="Q8:Q27" si="9">O8/(7.4+O8)*P8</f>
        <v>3.6400352756858664E-15</v>
      </c>
      <c r="R8" s="78">
        <f t="shared" ref="R8:R27" si="10">1/(7.4+O8)*P8</f>
        <v>6.6182459557924839E-15</v>
      </c>
      <c r="S8" s="85">
        <f t="shared" ref="S8:S27" si="11">I8*M8+J8*Q8</f>
        <v>3.6487457480907278E-15</v>
      </c>
      <c r="T8" s="40">
        <f t="shared" ref="T8:T27" si="12">I8*N8+J8*R8</f>
        <v>6.6873875784167187E-15</v>
      </c>
      <c r="U8" s="21">
        <f>S8/T8</f>
        <v>0.54561601302531226</v>
      </c>
      <c r="V8" s="92">
        <f>I8*L8</f>
        <v>5.2561945926110944E-16</v>
      </c>
      <c r="W8" s="92">
        <f t="shared" ref="W8:W27" si="13">J8*P8</f>
        <v>5.2609794369113333E-14</v>
      </c>
      <c r="X8" s="40">
        <f t="shared" si="0"/>
        <v>5.3135413828374443E-14</v>
      </c>
      <c r="Y8" s="5">
        <f>U8-U7</f>
        <v>-4.3839869746877813E-3</v>
      </c>
      <c r="Z8" s="86">
        <f t="shared" ref="Z8:Z27" si="14">U8-$U$7</f>
        <v>-4.3839869746877813E-3</v>
      </c>
      <c r="AA8" s="51"/>
      <c r="AB8" s="51"/>
    </row>
    <row r="9" spans="1:28" x14ac:dyDescent="0.2">
      <c r="A9" s="62">
        <f t="shared" ref="A9:A27" si="15">A8+D9</f>
        <v>2.0000000000000001E-4</v>
      </c>
      <c r="B9" s="44">
        <f t="shared" ref="B9:B27" si="16">B8+E9</f>
        <v>2.1096333333147387E-2</v>
      </c>
      <c r="C9" s="111">
        <f t="shared" ref="C9:C27" si="17">C8+F9</f>
        <v>1.9981810062716959E-2</v>
      </c>
      <c r="D9" s="98">
        <f t="shared" ref="D9:D27" si="18">$D$8</f>
        <v>1E-4</v>
      </c>
      <c r="E9" s="38">
        <f>$E$8</f>
        <v>1.0548166666573693E-2</v>
      </c>
      <c r="F9" s="53">
        <f>$F$8</f>
        <v>9.9909050313584796E-3</v>
      </c>
      <c r="G9" s="62">
        <f t="shared" ref="G9:G27" si="19">$G$7</f>
        <v>1</v>
      </c>
      <c r="H9" s="53">
        <f t="shared" si="1"/>
        <v>1.0002</v>
      </c>
      <c r="I9" s="98">
        <f t="shared" si="2"/>
        <v>9.998000399920017E-5</v>
      </c>
      <c r="J9" s="53">
        <f t="shared" si="3"/>
        <v>0.99990001999600076</v>
      </c>
      <c r="K9" s="71">
        <f t="shared" si="4"/>
        <v>0.13</v>
      </c>
      <c r="L9" s="40">
        <f t="shared" si="5"/>
        <v>5.2567202120703552E-12</v>
      </c>
      <c r="M9" s="40">
        <f t="shared" si="6"/>
        <v>9.0753469796699348E-14</v>
      </c>
      <c r="N9" s="56">
        <f t="shared" si="7"/>
        <v>6.9810361382076428E-13</v>
      </c>
      <c r="O9" s="79">
        <f t="shared" ref="O9:O27" si="20">U8</f>
        <v>0.54561601302531226</v>
      </c>
      <c r="P9" s="40">
        <f t="shared" si="8"/>
        <v>5.3135413828374443E-14</v>
      </c>
      <c r="Q9" s="40">
        <f t="shared" si="9"/>
        <v>3.648745748090727E-15</v>
      </c>
      <c r="R9" s="56">
        <f t="shared" si="10"/>
        <v>6.6873875784167179E-15</v>
      </c>
      <c r="S9" s="85">
        <f t="shared" si="11"/>
        <v>3.6574544787494562E-15</v>
      </c>
      <c r="T9" s="40">
        <f t="shared" si="12"/>
        <v>6.7565153754815393E-15</v>
      </c>
      <c r="U9" s="21">
        <f>S9/T9</f>
        <v>0.54132260129561061</v>
      </c>
      <c r="V9" s="92">
        <f t="shared" ref="V9:V27" si="21">I9*L9</f>
        <v>5.2556690782547044E-16</v>
      </c>
      <c r="W9" s="92">
        <f t="shared" si="13"/>
        <v>5.3130101349487378E-14</v>
      </c>
      <c r="X9" s="40">
        <f t="shared" si="0"/>
        <v>5.3655668257312852E-14</v>
      </c>
      <c r="Y9" s="5">
        <f t="shared" ref="Y9:Y27" si="22">U9-U8</f>
        <v>-4.2934117297016572E-3</v>
      </c>
      <c r="Z9" s="86">
        <f t="shared" si="14"/>
        <v>-8.6773987043894385E-3</v>
      </c>
      <c r="AA9" s="51"/>
      <c r="AB9" s="51"/>
    </row>
    <row r="10" spans="1:28" x14ac:dyDescent="0.2">
      <c r="A10" s="62">
        <f t="shared" si="15"/>
        <v>3.0000000000000003E-4</v>
      </c>
      <c r="B10" s="44">
        <f t="shared" si="16"/>
        <v>3.1644499999721076E-2</v>
      </c>
      <c r="C10" s="111">
        <f t="shared" si="17"/>
        <v>2.9972715094075439E-2</v>
      </c>
      <c r="D10" s="98">
        <f t="shared" si="18"/>
        <v>1E-4</v>
      </c>
      <c r="E10" s="38">
        <f t="shared" ref="E10:E27" si="23">$E$8</f>
        <v>1.0548166666573693E-2</v>
      </c>
      <c r="F10" s="53">
        <f t="shared" ref="F10:F27" si="24">$F$8</f>
        <v>9.9909050313584796E-3</v>
      </c>
      <c r="G10" s="62">
        <f t="shared" si="19"/>
        <v>1</v>
      </c>
      <c r="H10" s="53">
        <f t="shared" si="1"/>
        <v>1.0003</v>
      </c>
      <c r="I10" s="98">
        <f t="shared" si="2"/>
        <v>9.9970008997300822E-5</v>
      </c>
      <c r="J10" s="53">
        <f t="shared" si="3"/>
        <v>0.99990002999100269</v>
      </c>
      <c r="K10" s="71">
        <f t="shared" si="4"/>
        <v>0.13</v>
      </c>
      <c r="L10" s="40">
        <f t="shared" si="5"/>
        <v>5.2567202120703552E-12</v>
      </c>
      <c r="M10" s="40">
        <f t="shared" si="6"/>
        <v>9.0753469796699348E-14</v>
      </c>
      <c r="N10" s="56">
        <f t="shared" si="7"/>
        <v>6.9810361382076428E-13</v>
      </c>
      <c r="O10" s="79">
        <f t="shared" si="20"/>
        <v>0.54132260129561061</v>
      </c>
      <c r="P10" s="40">
        <f t="shared" si="8"/>
        <v>5.3655668257312852E-14</v>
      </c>
      <c r="Q10" s="40">
        <f t="shared" si="9"/>
        <v>3.6574544787494562E-15</v>
      </c>
      <c r="R10" s="56">
        <f t="shared" si="10"/>
        <v>6.7565153754815401E-15</v>
      </c>
      <c r="S10" s="85">
        <f t="shared" si="11"/>
        <v>3.666161468184421E-15</v>
      </c>
      <c r="T10" s="40">
        <f t="shared" si="12"/>
        <v>6.8256293511333728E-15</v>
      </c>
      <c r="U10" s="21">
        <f t="shared" ref="U10:U27" si="25">S10/T10</f>
        <v>0.53711698652017592</v>
      </c>
      <c r="V10" s="92">
        <f t="shared" si="21"/>
        <v>5.2551436689696646E-16</v>
      </c>
      <c r="W10" s="92">
        <f t="shared" si="13"/>
        <v>5.3650304299674411E-14</v>
      </c>
      <c r="X10" s="40">
        <f t="shared" si="0"/>
        <v>5.4175818666571376E-14</v>
      </c>
      <c r="Y10" s="5">
        <f t="shared" si="22"/>
        <v>-4.2056147754346851E-3</v>
      </c>
      <c r="Z10" s="86">
        <f t="shared" si="14"/>
        <v>-1.2883013479824124E-2</v>
      </c>
      <c r="AA10" s="51"/>
      <c r="AB10" s="51"/>
    </row>
    <row r="11" spans="1:28" x14ac:dyDescent="0.2">
      <c r="A11" s="62">
        <f t="shared" si="15"/>
        <v>4.0000000000000002E-4</v>
      </c>
      <c r="B11" s="44">
        <f t="shared" si="16"/>
        <v>4.2192666666294773E-2</v>
      </c>
      <c r="C11" s="111">
        <f t="shared" si="17"/>
        <v>3.9963620125433919E-2</v>
      </c>
      <c r="D11" s="98">
        <f t="shared" si="18"/>
        <v>1E-4</v>
      </c>
      <c r="E11" s="38">
        <f t="shared" si="23"/>
        <v>1.0548166666573693E-2</v>
      </c>
      <c r="F11" s="53">
        <f t="shared" si="24"/>
        <v>9.9909050313584796E-3</v>
      </c>
      <c r="G11" s="62">
        <f t="shared" si="19"/>
        <v>1</v>
      </c>
      <c r="H11" s="53">
        <f t="shared" si="1"/>
        <v>1.0004</v>
      </c>
      <c r="I11" s="98">
        <f t="shared" si="2"/>
        <v>9.9960015993602572E-5</v>
      </c>
      <c r="J11" s="53">
        <f t="shared" si="3"/>
        <v>0.99990003998400645</v>
      </c>
      <c r="K11" s="71">
        <f t="shared" si="4"/>
        <v>0.13</v>
      </c>
      <c r="L11" s="40">
        <f t="shared" si="5"/>
        <v>5.2567202120703552E-12</v>
      </c>
      <c r="M11" s="40">
        <f t="shared" si="6"/>
        <v>9.0753469796699348E-14</v>
      </c>
      <c r="N11" s="56">
        <f t="shared" si="7"/>
        <v>6.9810361382076428E-13</v>
      </c>
      <c r="O11" s="79">
        <f t="shared" si="20"/>
        <v>0.53711698652017592</v>
      </c>
      <c r="P11" s="40">
        <f t="shared" si="8"/>
        <v>5.4175818666571376E-14</v>
      </c>
      <c r="Q11" s="40">
        <f t="shared" si="9"/>
        <v>3.6661614681844202E-15</v>
      </c>
      <c r="R11" s="56">
        <f t="shared" si="10"/>
        <v>6.8256293511333712E-15</v>
      </c>
      <c r="S11" s="85">
        <f t="shared" si="11"/>
        <v>3.6748667169177787E-15</v>
      </c>
      <c r="T11" s="40">
        <f t="shared" si="12"/>
        <v>6.8947295095169813E-15</v>
      </c>
      <c r="U11" s="21">
        <f t="shared" si="25"/>
        <v>0.53299650288604661</v>
      </c>
      <c r="V11" s="92">
        <f t="shared" si="21"/>
        <v>5.2546183647244658E-16</v>
      </c>
      <c r="W11" s="92">
        <f t="shared" si="13"/>
        <v>5.4170403250871003E-14</v>
      </c>
      <c r="X11" s="40">
        <f t="shared" si="0"/>
        <v>5.4695865087343452E-14</v>
      </c>
      <c r="Y11" s="5">
        <f t="shared" si="22"/>
        <v>-4.1204836341293127E-3</v>
      </c>
      <c r="Z11" s="86">
        <f t="shared" si="14"/>
        <v>-1.7003497113953436E-2</v>
      </c>
      <c r="AA11" s="51"/>
      <c r="AB11" s="51"/>
    </row>
    <row r="12" spans="1:28" x14ac:dyDescent="0.2">
      <c r="A12" s="62">
        <f t="shared" si="15"/>
        <v>5.0000000000000001E-4</v>
      </c>
      <c r="B12" s="44">
        <f t="shared" si="16"/>
        <v>5.274083333286847E-2</v>
      </c>
      <c r="C12" s="111">
        <f t="shared" si="17"/>
        <v>4.9954525156792398E-2</v>
      </c>
      <c r="D12" s="98">
        <f t="shared" si="18"/>
        <v>1E-4</v>
      </c>
      <c r="E12" s="38">
        <f t="shared" si="23"/>
        <v>1.0548166666573693E-2</v>
      </c>
      <c r="F12" s="53">
        <f t="shared" si="24"/>
        <v>9.9909050313584796E-3</v>
      </c>
      <c r="G12" s="62">
        <f t="shared" si="19"/>
        <v>1</v>
      </c>
      <c r="H12" s="53">
        <f t="shared" si="1"/>
        <v>1.0004999999999999</v>
      </c>
      <c r="I12" s="98">
        <f t="shared" si="2"/>
        <v>9.9950024987506263E-5</v>
      </c>
      <c r="J12" s="53">
        <f t="shared" si="3"/>
        <v>0.99990004997501247</v>
      </c>
      <c r="K12" s="71">
        <f t="shared" si="4"/>
        <v>0.13</v>
      </c>
      <c r="L12" s="40">
        <f t="shared" si="5"/>
        <v>5.2567202120703552E-12</v>
      </c>
      <c r="M12" s="40">
        <f t="shared" si="6"/>
        <v>9.0753469796699348E-14</v>
      </c>
      <c r="N12" s="56">
        <f t="shared" si="7"/>
        <v>6.9810361382076428E-13</v>
      </c>
      <c r="O12" s="79">
        <f t="shared" si="20"/>
        <v>0.53299650288604661</v>
      </c>
      <c r="P12" s="40">
        <f t="shared" si="8"/>
        <v>5.4695865087343452E-14</v>
      </c>
      <c r="Q12" s="40">
        <f t="shared" si="9"/>
        <v>3.6748667169177787E-15</v>
      </c>
      <c r="R12" s="56">
        <f t="shared" si="10"/>
        <v>6.8947295095169821E-15</v>
      </c>
      <c r="S12" s="85">
        <f t="shared" si="11"/>
        <v>3.6835702254714801E-15</v>
      </c>
      <c r="T12" s="40">
        <f t="shared" si="12"/>
        <v>6.9638158547754772E-15</v>
      </c>
      <c r="U12" s="21">
        <f t="shared" si="25"/>
        <v>0.52895859142304147</v>
      </c>
      <c r="V12" s="92">
        <f t="shared" si="21"/>
        <v>5.2540931654876126E-16</v>
      </c>
      <c r="W12" s="92">
        <f t="shared" si="13"/>
        <v>5.469039823426126E-14</v>
      </c>
      <c r="X12" s="40">
        <f t="shared" si="0"/>
        <v>5.5215807550810024E-14</v>
      </c>
      <c r="Y12" s="5">
        <f t="shared" si="22"/>
        <v>-4.0379114630051394E-3</v>
      </c>
      <c r="Z12" s="86">
        <f t="shared" si="14"/>
        <v>-2.1041408576958576E-2</v>
      </c>
      <c r="AA12" s="51"/>
      <c r="AB12" s="51"/>
    </row>
    <row r="13" spans="1:28" x14ac:dyDescent="0.2">
      <c r="A13" s="62">
        <f t="shared" si="15"/>
        <v>6.0000000000000006E-4</v>
      </c>
      <c r="B13" s="44">
        <f t="shared" si="16"/>
        <v>6.3288999999442166E-2</v>
      </c>
      <c r="C13" s="111">
        <f t="shared" si="17"/>
        <v>5.9945430188150878E-2</v>
      </c>
      <c r="D13" s="98">
        <f t="shared" si="18"/>
        <v>1E-4</v>
      </c>
      <c r="E13" s="38">
        <f t="shared" si="23"/>
        <v>1.0548166666573693E-2</v>
      </c>
      <c r="F13" s="53">
        <f t="shared" si="24"/>
        <v>9.9909050313584796E-3</v>
      </c>
      <c r="G13" s="62">
        <f t="shared" si="19"/>
        <v>1</v>
      </c>
      <c r="H13" s="53">
        <f t="shared" si="1"/>
        <v>1.0005999999999999</v>
      </c>
      <c r="I13" s="98">
        <f t="shared" si="2"/>
        <v>9.9940035978412966E-5</v>
      </c>
      <c r="J13" s="53">
        <f t="shared" si="3"/>
        <v>0.99990005996402154</v>
      </c>
      <c r="K13" s="71">
        <f t="shared" si="4"/>
        <v>0.13</v>
      </c>
      <c r="L13" s="40">
        <f t="shared" si="5"/>
        <v>5.2567202120703552E-12</v>
      </c>
      <c r="M13" s="40">
        <f t="shared" si="6"/>
        <v>9.0753469796699348E-14</v>
      </c>
      <c r="N13" s="56">
        <f t="shared" si="7"/>
        <v>6.9810361382076428E-13</v>
      </c>
      <c r="O13" s="79">
        <f t="shared" si="20"/>
        <v>0.52895859142304147</v>
      </c>
      <c r="P13" s="40">
        <f t="shared" si="8"/>
        <v>5.5215807550810024E-14</v>
      </c>
      <c r="Q13" s="40">
        <f t="shared" si="9"/>
        <v>3.6835702254714808E-15</v>
      </c>
      <c r="R13" s="56">
        <f t="shared" si="10"/>
        <v>6.9638158547754779E-15</v>
      </c>
      <c r="S13" s="85">
        <f t="shared" si="11"/>
        <v>3.6922719943672665E-15</v>
      </c>
      <c r="T13" s="40">
        <f t="shared" si="12"/>
        <v>7.0328883910503116E-15</v>
      </c>
      <c r="U13" s="21">
        <f t="shared" si="25"/>
        <v>0.52500079470418726</v>
      </c>
      <c r="V13" s="92">
        <f t="shared" si="21"/>
        <v>5.2535680712276189E-16</v>
      </c>
      <c r="W13" s="92">
        <f t="shared" si="13"/>
        <v>5.5210289281016814E-14</v>
      </c>
      <c r="X13" s="40">
        <f t="shared" si="0"/>
        <v>5.5735646088139573E-14</v>
      </c>
      <c r="Y13" s="5">
        <f t="shared" si="22"/>
        <v>-3.9577967188542118E-3</v>
      </c>
      <c r="Z13" s="86">
        <f t="shared" si="14"/>
        <v>-2.4999205295812787E-2</v>
      </c>
      <c r="AA13" s="51"/>
      <c r="AB13" s="51"/>
    </row>
    <row r="14" spans="1:28" x14ac:dyDescent="0.2">
      <c r="A14" s="62">
        <f t="shared" si="15"/>
        <v>7.000000000000001E-4</v>
      </c>
      <c r="B14" s="44">
        <f t="shared" si="16"/>
        <v>7.3837166666015863E-2</v>
      </c>
      <c r="C14" s="111">
        <f t="shared" si="17"/>
        <v>6.9936335219509357E-2</v>
      </c>
      <c r="D14" s="98">
        <f t="shared" si="18"/>
        <v>1E-4</v>
      </c>
      <c r="E14" s="38">
        <f t="shared" si="23"/>
        <v>1.0548166666573693E-2</v>
      </c>
      <c r="F14" s="53">
        <f t="shared" si="24"/>
        <v>9.9909050313584796E-3</v>
      </c>
      <c r="G14" s="62">
        <f t="shared" si="19"/>
        <v>1</v>
      </c>
      <c r="H14" s="53">
        <f t="shared" si="1"/>
        <v>1.0006999999999999</v>
      </c>
      <c r="I14" s="98">
        <f t="shared" si="2"/>
        <v>9.9930048965724E-5</v>
      </c>
      <c r="J14" s="53">
        <f t="shared" si="3"/>
        <v>0.99990006995103431</v>
      </c>
      <c r="K14" s="71">
        <f t="shared" si="4"/>
        <v>0.13</v>
      </c>
      <c r="L14" s="40">
        <f t="shared" si="5"/>
        <v>5.2567202120703552E-12</v>
      </c>
      <c r="M14" s="40">
        <f t="shared" si="6"/>
        <v>9.0753469796699348E-14</v>
      </c>
      <c r="N14" s="56">
        <f t="shared" si="7"/>
        <v>6.9810361382076428E-13</v>
      </c>
      <c r="O14" s="79">
        <f t="shared" si="20"/>
        <v>0.52500079470418726</v>
      </c>
      <c r="P14" s="40">
        <f t="shared" si="8"/>
        <v>5.5735646088139573E-14</v>
      </c>
      <c r="Q14" s="40">
        <f t="shared" si="9"/>
        <v>3.6922719943672665E-15</v>
      </c>
      <c r="R14" s="56">
        <f t="shared" si="10"/>
        <v>7.0328883910503116E-15</v>
      </c>
      <c r="S14" s="85">
        <f t="shared" si="11"/>
        <v>3.7009720241266682E-15</v>
      </c>
      <c r="T14" s="40">
        <f t="shared" si="12"/>
        <v>7.1019471224812814E-15</v>
      </c>
      <c r="U14" s="21">
        <f t="shared" si="25"/>
        <v>0.52112075185848761</v>
      </c>
      <c r="V14" s="92">
        <f t="shared" si="21"/>
        <v>5.2530430819130168E-16</v>
      </c>
      <c r="W14" s="92">
        <f t="shared" si="13"/>
        <v>5.5730076422296849E-14</v>
      </c>
      <c r="X14" s="40">
        <f t="shared" si="0"/>
        <v>5.6255380730488149E-14</v>
      </c>
      <c r="Y14" s="5">
        <f t="shared" si="22"/>
        <v>-3.8800428456996494E-3</v>
      </c>
      <c r="Z14" s="86">
        <f t="shared" si="14"/>
        <v>-2.8879248141512437E-2</v>
      </c>
      <c r="AA14" s="51"/>
      <c r="AB14" s="51"/>
    </row>
    <row r="15" spans="1:28" x14ac:dyDescent="0.2">
      <c r="A15" s="62">
        <f t="shared" si="15"/>
        <v>8.0000000000000015E-4</v>
      </c>
      <c r="B15" s="44">
        <f t="shared" si="16"/>
        <v>8.438533333258956E-2</v>
      </c>
      <c r="C15" s="111">
        <f t="shared" si="17"/>
        <v>7.9927240250867837E-2</v>
      </c>
      <c r="D15" s="98">
        <f t="shared" si="18"/>
        <v>1E-4</v>
      </c>
      <c r="E15" s="38">
        <f t="shared" si="23"/>
        <v>1.0548166666573693E-2</v>
      </c>
      <c r="F15" s="53">
        <f t="shared" si="24"/>
        <v>9.9909050313584796E-3</v>
      </c>
      <c r="G15" s="62">
        <f t="shared" si="19"/>
        <v>1</v>
      </c>
      <c r="H15" s="53">
        <f t="shared" si="1"/>
        <v>1.0007999999999999</v>
      </c>
      <c r="I15" s="98">
        <f t="shared" si="2"/>
        <v>9.9920063948840938E-5</v>
      </c>
      <c r="J15" s="53">
        <f t="shared" si="3"/>
        <v>0.99990007993605112</v>
      </c>
      <c r="K15" s="71">
        <f t="shared" si="4"/>
        <v>0.13</v>
      </c>
      <c r="L15" s="40">
        <f t="shared" si="5"/>
        <v>5.2567202120703552E-12</v>
      </c>
      <c r="M15" s="40">
        <f t="shared" si="6"/>
        <v>9.0753469796699348E-14</v>
      </c>
      <c r="N15" s="56">
        <f t="shared" si="7"/>
        <v>6.9810361382076428E-13</v>
      </c>
      <c r="O15" s="79">
        <f t="shared" si="20"/>
        <v>0.52112075185848761</v>
      </c>
      <c r="P15" s="40">
        <f t="shared" si="8"/>
        <v>5.6255380730488149E-14</v>
      </c>
      <c r="Q15" s="40">
        <f t="shared" si="9"/>
        <v>3.7009720241266682E-15</v>
      </c>
      <c r="R15" s="56">
        <f t="shared" si="10"/>
        <v>7.1019471224812806E-15</v>
      </c>
      <c r="S15" s="85">
        <f t="shared" si="11"/>
        <v>3.7096703152710101E-15</v>
      </c>
      <c r="T15" s="40">
        <f t="shared" si="12"/>
        <v>7.1709920532065277E-15</v>
      </c>
      <c r="U15" s="21">
        <f t="shared" si="25"/>
        <v>0.51731619387476824</v>
      </c>
      <c r="V15" s="92">
        <f t="shared" si="21"/>
        <v>5.2525181975123456E-16</v>
      </c>
      <c r="W15" s="92">
        <f t="shared" si="13"/>
        <v>5.6249759689248087E-14</v>
      </c>
      <c r="X15" s="40">
        <f t="shared" si="0"/>
        <v>5.6775011508999323E-14</v>
      </c>
      <c r="Y15" s="5">
        <f t="shared" si="22"/>
        <v>-3.8045579837193699E-3</v>
      </c>
      <c r="Z15" s="86">
        <f t="shared" si="14"/>
        <v>-3.2683806125231807E-2</v>
      </c>
      <c r="AA15" s="51"/>
      <c r="AB15" s="51"/>
    </row>
    <row r="16" spans="1:28" x14ac:dyDescent="0.2">
      <c r="A16" s="62">
        <f t="shared" si="15"/>
        <v>9.0000000000000019E-4</v>
      </c>
      <c r="B16" s="44">
        <f t="shared" si="16"/>
        <v>9.4933499999163257E-2</v>
      </c>
      <c r="C16" s="111">
        <f t="shared" si="17"/>
        <v>8.9918145282226317E-2</v>
      </c>
      <c r="D16" s="98">
        <f t="shared" si="18"/>
        <v>1E-4</v>
      </c>
      <c r="E16" s="38">
        <f t="shared" si="23"/>
        <v>1.0548166666573693E-2</v>
      </c>
      <c r="F16" s="53">
        <f t="shared" si="24"/>
        <v>9.9909050313584796E-3</v>
      </c>
      <c r="G16" s="62">
        <f t="shared" si="19"/>
        <v>1</v>
      </c>
      <c r="H16" s="53">
        <f t="shared" si="1"/>
        <v>1.0008999999999999</v>
      </c>
      <c r="I16" s="98">
        <f t="shared" si="2"/>
        <v>9.991008092716556E-5</v>
      </c>
      <c r="J16" s="53">
        <f t="shared" si="3"/>
        <v>0.99990008991907287</v>
      </c>
      <c r="K16" s="71">
        <f t="shared" si="4"/>
        <v>0.13</v>
      </c>
      <c r="L16" s="40">
        <f t="shared" si="5"/>
        <v>5.2567202120703552E-12</v>
      </c>
      <c r="M16" s="40">
        <f t="shared" si="6"/>
        <v>9.0753469796699348E-14</v>
      </c>
      <c r="N16" s="56">
        <f t="shared" si="7"/>
        <v>6.9810361382076428E-13</v>
      </c>
      <c r="O16" s="79">
        <f t="shared" si="20"/>
        <v>0.51731619387476824</v>
      </c>
      <c r="P16" s="40">
        <f t="shared" si="8"/>
        <v>5.6775011508999323E-14</v>
      </c>
      <c r="Q16" s="40">
        <f t="shared" si="9"/>
        <v>3.7096703152710109E-15</v>
      </c>
      <c r="R16" s="56">
        <f t="shared" si="10"/>
        <v>7.1709920532065277E-15</v>
      </c>
      <c r="S16" s="85">
        <f t="shared" si="11"/>
        <v>3.7183668683214084E-15</v>
      </c>
      <c r="T16" s="40">
        <f t="shared" si="12"/>
        <v>7.2400231873625444E-15</v>
      </c>
      <c r="U16" s="21">
        <f t="shared" si="25"/>
        <v>0.51358493917696502</v>
      </c>
      <c r="V16" s="92">
        <f t="shared" si="21"/>
        <v>5.2519934179941614E-16</v>
      </c>
      <c r="W16" s="92">
        <f t="shared" si="13"/>
        <v>5.6769339113004817E-14</v>
      </c>
      <c r="X16" s="40">
        <f t="shared" si="0"/>
        <v>5.7294538454804229E-14</v>
      </c>
      <c r="Y16" s="5">
        <f t="shared" si="22"/>
        <v>-3.7312546978032213E-3</v>
      </c>
      <c r="Z16" s="86">
        <f t="shared" si="14"/>
        <v>-3.6415060823035028E-2</v>
      </c>
      <c r="AA16" s="51"/>
      <c r="AB16" s="51"/>
    </row>
    <row r="17" spans="1:28" x14ac:dyDescent="0.2">
      <c r="A17" s="62">
        <f t="shared" si="15"/>
        <v>1.0000000000000002E-3</v>
      </c>
      <c r="B17" s="44">
        <f t="shared" si="16"/>
        <v>0.10548166666573695</v>
      </c>
      <c r="C17" s="111">
        <f t="shared" si="17"/>
        <v>9.9909050313584796E-2</v>
      </c>
      <c r="D17" s="98">
        <f t="shared" si="18"/>
        <v>1E-4</v>
      </c>
      <c r="E17" s="38">
        <f t="shared" si="23"/>
        <v>1.0548166666573693E-2</v>
      </c>
      <c r="F17" s="53">
        <f t="shared" si="24"/>
        <v>9.9909050313584796E-3</v>
      </c>
      <c r="G17" s="62">
        <f t="shared" si="19"/>
        <v>1</v>
      </c>
      <c r="H17" s="53">
        <f t="shared" si="1"/>
        <v>1.0009999999999999</v>
      </c>
      <c r="I17" s="98">
        <f t="shared" si="2"/>
        <v>9.9900099900099914E-5</v>
      </c>
      <c r="J17" s="53">
        <f t="shared" si="3"/>
        <v>0.99990009990009987</v>
      </c>
      <c r="K17" s="71">
        <f t="shared" si="4"/>
        <v>0.13</v>
      </c>
      <c r="L17" s="40">
        <f t="shared" si="5"/>
        <v>5.2567202120703552E-12</v>
      </c>
      <c r="M17" s="40">
        <f t="shared" si="6"/>
        <v>9.0753469796699348E-14</v>
      </c>
      <c r="N17" s="56">
        <f t="shared" si="7"/>
        <v>6.9810361382076428E-13</v>
      </c>
      <c r="O17" s="79">
        <f t="shared" si="20"/>
        <v>0.51358493917696502</v>
      </c>
      <c r="P17" s="40">
        <f t="shared" si="8"/>
        <v>5.7294538454804229E-14</v>
      </c>
      <c r="Q17" s="40">
        <f t="shared" si="9"/>
        <v>3.7183668683214076E-15</v>
      </c>
      <c r="R17" s="56">
        <f t="shared" si="10"/>
        <v>7.2400231873625428E-15</v>
      </c>
      <c r="S17" s="85">
        <f t="shared" si="11"/>
        <v>3.7270616837987675E-15</v>
      </c>
      <c r="T17" s="40">
        <f t="shared" si="12"/>
        <v>7.3090405290841609E-15</v>
      </c>
      <c r="U17" s="21">
        <f t="shared" si="25"/>
        <v>0.50992488945273051</v>
      </c>
      <c r="V17" s="92">
        <f t="shared" si="21"/>
        <v>5.2514687433270289E-16</v>
      </c>
      <c r="W17" s="92">
        <f t="shared" si="13"/>
        <v>5.7288814724688863E-14</v>
      </c>
      <c r="X17" s="40">
        <f t="shared" si="0"/>
        <v>5.7813961599021562E-14</v>
      </c>
      <c r="Y17" s="5">
        <f t="shared" si="22"/>
        <v>-3.6600497242345043E-3</v>
      </c>
      <c r="Z17" s="86">
        <f t="shared" si="14"/>
        <v>-4.0075110547269532E-2</v>
      </c>
      <c r="AA17" s="51"/>
      <c r="AB17" s="51"/>
    </row>
    <row r="18" spans="1:28" x14ac:dyDescent="0.2">
      <c r="A18" s="62">
        <f t="shared" si="15"/>
        <v>1.1000000000000003E-3</v>
      </c>
      <c r="B18" s="44">
        <f t="shared" si="16"/>
        <v>0.11602983333231065</v>
      </c>
      <c r="C18" s="111">
        <f t="shared" si="17"/>
        <v>0.10989995534494328</v>
      </c>
      <c r="D18" s="98">
        <f t="shared" si="18"/>
        <v>1E-4</v>
      </c>
      <c r="E18" s="38">
        <f t="shared" si="23"/>
        <v>1.0548166666573693E-2</v>
      </c>
      <c r="F18" s="53">
        <f t="shared" si="24"/>
        <v>9.9909050313584796E-3</v>
      </c>
      <c r="G18" s="62">
        <f t="shared" si="19"/>
        <v>1</v>
      </c>
      <c r="H18" s="53">
        <f t="shared" si="1"/>
        <v>1.0010999999999999</v>
      </c>
      <c r="I18" s="98">
        <f t="shared" si="2"/>
        <v>9.9890120867046265E-5</v>
      </c>
      <c r="J18" s="53">
        <f t="shared" si="3"/>
        <v>0.99990010987913291</v>
      </c>
      <c r="K18" s="71">
        <f t="shared" si="4"/>
        <v>0.13</v>
      </c>
      <c r="L18" s="40">
        <f t="shared" si="5"/>
        <v>5.2567202120703552E-12</v>
      </c>
      <c r="M18" s="40">
        <f t="shared" si="6"/>
        <v>9.0753469796699348E-14</v>
      </c>
      <c r="N18" s="56">
        <f t="shared" si="7"/>
        <v>6.9810361382076428E-13</v>
      </c>
      <c r="O18" s="79">
        <f t="shared" si="20"/>
        <v>0.50992488945273051</v>
      </c>
      <c r="P18" s="40">
        <f t="shared" si="8"/>
        <v>5.7813961599021562E-14</v>
      </c>
      <c r="Q18" s="40">
        <f t="shared" si="9"/>
        <v>3.7270616837987675E-15</v>
      </c>
      <c r="R18" s="56">
        <f t="shared" si="10"/>
        <v>7.3090405290841609E-15</v>
      </c>
      <c r="S18" s="85">
        <f t="shared" si="11"/>
        <v>3.7357547622237894E-15</v>
      </c>
      <c r="T18" s="40">
        <f t="shared" si="12"/>
        <v>7.3780440825045666E-15</v>
      </c>
      <c r="U18" s="21">
        <f t="shared" si="25"/>
        <v>0.50633402571859421</v>
      </c>
      <c r="V18" s="92">
        <f t="shared" si="21"/>
        <v>5.2509441734795289E-16</v>
      </c>
      <c r="W18" s="92">
        <f t="shared" si="13"/>
        <v>5.7808186555409631E-14</v>
      </c>
      <c r="X18" s="40">
        <f t="shared" si="0"/>
        <v>5.833328097275759E-14</v>
      </c>
      <c r="Y18" s="5">
        <f t="shared" si="22"/>
        <v>-3.590863734136307E-3</v>
      </c>
      <c r="Z18" s="86">
        <f t="shared" si="14"/>
        <v>-4.3665974281405839E-2</v>
      </c>
      <c r="AA18" s="51"/>
      <c r="AB18" s="51"/>
    </row>
    <row r="19" spans="1:28" x14ac:dyDescent="0.2">
      <c r="A19" s="62">
        <f t="shared" si="15"/>
        <v>1.2000000000000003E-3</v>
      </c>
      <c r="B19" s="44">
        <f t="shared" si="16"/>
        <v>0.12657799999888433</v>
      </c>
      <c r="C19" s="111">
        <f t="shared" si="17"/>
        <v>0.11989086037630176</v>
      </c>
      <c r="D19" s="98">
        <f t="shared" si="18"/>
        <v>1E-4</v>
      </c>
      <c r="E19" s="38">
        <f t="shared" si="23"/>
        <v>1.0548166666573693E-2</v>
      </c>
      <c r="F19" s="53">
        <f t="shared" si="24"/>
        <v>9.9909050313584796E-3</v>
      </c>
      <c r="G19" s="62">
        <f t="shared" si="19"/>
        <v>1</v>
      </c>
      <c r="H19" s="53">
        <f t="shared" si="1"/>
        <v>1.0011999999999999</v>
      </c>
      <c r="I19" s="98">
        <f t="shared" si="2"/>
        <v>9.9880143827407123E-5</v>
      </c>
      <c r="J19" s="53">
        <f t="shared" si="3"/>
        <v>0.99990011985617255</v>
      </c>
      <c r="K19" s="71">
        <f t="shared" si="4"/>
        <v>0.13</v>
      </c>
      <c r="L19" s="40">
        <f t="shared" si="5"/>
        <v>5.2567202120703552E-12</v>
      </c>
      <c r="M19" s="40">
        <f t="shared" si="6"/>
        <v>9.0753469796699348E-14</v>
      </c>
      <c r="N19" s="56">
        <f t="shared" si="7"/>
        <v>6.9810361382076428E-13</v>
      </c>
      <c r="O19" s="79">
        <f t="shared" si="20"/>
        <v>0.50633402571859421</v>
      </c>
      <c r="P19" s="40">
        <f t="shared" si="8"/>
        <v>5.833328097275759E-14</v>
      </c>
      <c r="Q19" s="40">
        <f t="shared" si="9"/>
        <v>3.7357547622237894E-15</v>
      </c>
      <c r="R19" s="56">
        <f t="shared" si="10"/>
        <v>7.3780440825045682E-15</v>
      </c>
      <c r="S19" s="85">
        <f t="shared" si="11"/>
        <v>3.7444461041169643E-15</v>
      </c>
      <c r="T19" s="40">
        <f t="shared" si="12"/>
        <v>7.4470338517552928E-15</v>
      </c>
      <c r="U19" s="21">
        <f t="shared" si="25"/>
        <v>0.50281040460617554</v>
      </c>
      <c r="V19" s="92">
        <f t="shared" si="21"/>
        <v>5.2504197084202519E-16</v>
      </c>
      <c r="W19" s="92">
        <f t="shared" si="13"/>
        <v>5.83274546362641E-14</v>
      </c>
      <c r="X19" s="40">
        <f t="shared" si="0"/>
        <v>5.885249660710613E-14</v>
      </c>
      <c r="Y19" s="5">
        <f t="shared" si="22"/>
        <v>-3.5236211124186623E-3</v>
      </c>
      <c r="Z19" s="86">
        <f t="shared" si="14"/>
        <v>-4.7189595393824502E-2</v>
      </c>
      <c r="AA19" s="51"/>
      <c r="AB19" s="51"/>
    </row>
    <row r="20" spans="1:28" x14ac:dyDescent="0.2">
      <c r="A20" s="62">
        <f t="shared" si="15"/>
        <v>1.3000000000000004E-3</v>
      </c>
      <c r="B20" s="44">
        <f t="shared" si="16"/>
        <v>0.13712616666545802</v>
      </c>
      <c r="C20" s="111">
        <f t="shared" si="17"/>
        <v>0.12988176540766022</v>
      </c>
      <c r="D20" s="98">
        <f t="shared" si="18"/>
        <v>1E-4</v>
      </c>
      <c r="E20" s="38">
        <f t="shared" si="23"/>
        <v>1.0548166666573693E-2</v>
      </c>
      <c r="F20" s="53">
        <f t="shared" si="24"/>
        <v>9.9909050313584796E-3</v>
      </c>
      <c r="G20" s="62">
        <f t="shared" si="19"/>
        <v>1</v>
      </c>
      <c r="H20" s="53">
        <f t="shared" si="1"/>
        <v>1.0012999999999999</v>
      </c>
      <c r="I20" s="98">
        <f t="shared" si="2"/>
        <v>9.9870168780585256E-5</v>
      </c>
      <c r="J20" s="53">
        <f t="shared" si="3"/>
        <v>0.99990012983121945</v>
      </c>
      <c r="K20" s="71">
        <f t="shared" si="4"/>
        <v>0.13</v>
      </c>
      <c r="L20" s="40">
        <f t="shared" si="5"/>
        <v>5.2567202120703552E-12</v>
      </c>
      <c r="M20" s="40">
        <f t="shared" si="6"/>
        <v>9.0753469796699348E-14</v>
      </c>
      <c r="N20" s="56">
        <f t="shared" si="7"/>
        <v>6.9810361382076428E-13</v>
      </c>
      <c r="O20" s="79">
        <f t="shared" si="20"/>
        <v>0.50281040460617554</v>
      </c>
      <c r="P20" s="40">
        <f t="shared" si="8"/>
        <v>5.885249660710613E-14</v>
      </c>
      <c r="Q20" s="40">
        <f t="shared" si="9"/>
        <v>3.7444461041169651E-15</v>
      </c>
      <c r="R20" s="56">
        <f t="shared" si="10"/>
        <v>7.4470338517552912E-15</v>
      </c>
      <c r="S20" s="85">
        <f t="shared" si="11"/>
        <v>3.7531357099985777E-15</v>
      </c>
      <c r="T20" s="40">
        <f t="shared" si="12"/>
        <v>7.5160098409662186E-15</v>
      </c>
      <c r="U20" s="21">
        <f t="shared" si="25"/>
        <v>0.49935215485509454</v>
      </c>
      <c r="V20" s="92">
        <f t="shared" si="21"/>
        <v>5.2498953481178031E-16</v>
      </c>
      <c r="W20" s="92">
        <f t="shared" si="13"/>
        <v>5.8846618998336822E-14</v>
      </c>
      <c r="X20" s="40">
        <f t="shared" si="0"/>
        <v>5.9371608533148605E-14</v>
      </c>
      <c r="Y20" s="5">
        <f t="shared" si="22"/>
        <v>-3.4582497510809995E-3</v>
      </c>
      <c r="Z20" s="86">
        <f t="shared" si="14"/>
        <v>-5.0647845144905501E-2</v>
      </c>
      <c r="AA20" s="51"/>
      <c r="AB20" s="51"/>
    </row>
    <row r="21" spans="1:28" x14ac:dyDescent="0.2">
      <c r="A21" s="62">
        <f t="shared" si="15"/>
        <v>1.4000000000000004E-3</v>
      </c>
      <c r="B21" s="44">
        <f t="shared" si="16"/>
        <v>0.1476743333320317</v>
      </c>
      <c r="C21" s="111">
        <f t="shared" si="17"/>
        <v>0.13987267043901869</v>
      </c>
      <c r="D21" s="98">
        <f t="shared" si="18"/>
        <v>1E-4</v>
      </c>
      <c r="E21" s="38">
        <f t="shared" si="23"/>
        <v>1.0548166666573693E-2</v>
      </c>
      <c r="F21" s="53">
        <f t="shared" si="24"/>
        <v>9.9909050313584796E-3</v>
      </c>
      <c r="G21" s="62">
        <f t="shared" si="19"/>
        <v>1</v>
      </c>
      <c r="H21" s="53">
        <f t="shared" si="1"/>
        <v>1.0013999999999998</v>
      </c>
      <c r="I21" s="98">
        <f t="shared" si="2"/>
        <v>9.9860195725983648E-5</v>
      </c>
      <c r="J21" s="53">
        <f t="shared" si="3"/>
        <v>0.99990013980427406</v>
      </c>
      <c r="K21" s="71">
        <f t="shared" si="4"/>
        <v>0.13</v>
      </c>
      <c r="L21" s="40">
        <f t="shared" si="5"/>
        <v>5.2567202120703552E-12</v>
      </c>
      <c r="M21" s="40">
        <f t="shared" si="6"/>
        <v>9.0753469796699348E-14</v>
      </c>
      <c r="N21" s="56">
        <f t="shared" si="7"/>
        <v>6.9810361382076428E-13</v>
      </c>
      <c r="O21" s="79">
        <f t="shared" si="20"/>
        <v>0.49935215485509454</v>
      </c>
      <c r="P21" s="40">
        <f t="shared" si="8"/>
        <v>5.9371608533148605E-14</v>
      </c>
      <c r="Q21" s="40">
        <f t="shared" si="9"/>
        <v>3.7531357099985785E-15</v>
      </c>
      <c r="R21" s="56">
        <f t="shared" si="10"/>
        <v>7.5160098409662202E-15</v>
      </c>
      <c r="S21" s="85">
        <f t="shared" si="11"/>
        <v>3.7618235803887027E-15</v>
      </c>
      <c r="T21" s="40">
        <f t="shared" si="12"/>
        <v>7.584972054265581E-15</v>
      </c>
      <c r="U21" s="21">
        <f t="shared" si="25"/>
        <v>0.49595747399928203</v>
      </c>
      <c r="V21" s="92">
        <f t="shared" si="21"/>
        <v>5.2493710925407998E-16</v>
      </c>
      <c r="W21" s="92">
        <f t="shared" si="13"/>
        <v>5.9365679672699918E-14</v>
      </c>
      <c r="X21" s="40">
        <f t="shared" si="0"/>
        <v>5.9890616781953993E-14</v>
      </c>
      <c r="Y21" s="5">
        <f t="shared" si="22"/>
        <v>-3.3946808558125152E-3</v>
      </c>
      <c r="Z21" s="86">
        <f t="shared" si="14"/>
        <v>-5.4042526000718016E-2</v>
      </c>
      <c r="AA21" s="51"/>
      <c r="AB21" s="51"/>
    </row>
    <row r="22" spans="1:28" x14ac:dyDescent="0.2">
      <c r="A22" s="62">
        <f t="shared" si="15"/>
        <v>1.5000000000000005E-3</v>
      </c>
      <c r="B22" s="44">
        <f t="shared" si="16"/>
        <v>0.15822249999860538</v>
      </c>
      <c r="C22" s="111">
        <f t="shared" si="17"/>
        <v>0.14986357547037715</v>
      </c>
      <c r="D22" s="98">
        <f t="shared" si="18"/>
        <v>1E-4</v>
      </c>
      <c r="E22" s="38">
        <f t="shared" si="23"/>
        <v>1.0548166666573693E-2</v>
      </c>
      <c r="F22" s="53">
        <f t="shared" si="24"/>
        <v>9.9909050313584796E-3</v>
      </c>
      <c r="G22" s="62">
        <f t="shared" si="19"/>
        <v>1</v>
      </c>
      <c r="H22" s="53">
        <f t="shared" si="1"/>
        <v>1.0014999999999998</v>
      </c>
      <c r="I22" s="98">
        <f t="shared" si="2"/>
        <v>9.9850224663005513E-5</v>
      </c>
      <c r="J22" s="53">
        <f t="shared" si="3"/>
        <v>0.99990014977533703</v>
      </c>
      <c r="K22" s="71">
        <f t="shared" si="4"/>
        <v>0.13</v>
      </c>
      <c r="L22" s="40">
        <f t="shared" si="5"/>
        <v>5.2567202120703552E-12</v>
      </c>
      <c r="M22" s="40">
        <f t="shared" si="6"/>
        <v>9.0753469796699348E-14</v>
      </c>
      <c r="N22" s="56">
        <f t="shared" si="7"/>
        <v>6.9810361382076428E-13</v>
      </c>
      <c r="O22" s="79">
        <f t="shared" si="20"/>
        <v>0.49595747399928203</v>
      </c>
      <c r="P22" s="40">
        <f t="shared" si="8"/>
        <v>5.9890616781953993E-14</v>
      </c>
      <c r="Q22" s="40">
        <f t="shared" si="9"/>
        <v>3.7618235803887019E-15</v>
      </c>
      <c r="R22" s="56">
        <f t="shared" si="10"/>
        <v>7.5849720542655795E-15</v>
      </c>
      <c r="S22" s="85">
        <f t="shared" si="11"/>
        <v>3.7705097158072049E-15</v>
      </c>
      <c r="T22" s="40">
        <f t="shared" si="12"/>
        <v>7.6539204957799573E-15</v>
      </c>
      <c r="U22" s="21">
        <f t="shared" si="25"/>
        <v>0.49262462523436218</v>
      </c>
      <c r="V22" s="92">
        <f t="shared" si="21"/>
        <v>5.2488469416578699E-16</v>
      </c>
      <c r="W22" s="92">
        <f t="shared" si="13"/>
        <v>5.9884636690413113E-14</v>
      </c>
      <c r="X22" s="40">
        <f t="shared" si="0"/>
        <v>6.0409521384578901E-14</v>
      </c>
      <c r="Y22" s="5">
        <f t="shared" si="22"/>
        <v>-3.332848764919849E-3</v>
      </c>
      <c r="Z22" s="86">
        <f t="shared" si="14"/>
        <v>-5.7375374765637865E-2</v>
      </c>
      <c r="AA22" s="51"/>
      <c r="AB22" s="51"/>
    </row>
    <row r="23" spans="1:28" x14ac:dyDescent="0.2">
      <c r="A23" s="62">
        <f t="shared" si="15"/>
        <v>1.6000000000000005E-3</v>
      </c>
      <c r="B23" s="44">
        <f t="shared" si="16"/>
        <v>0.16877066666517906</v>
      </c>
      <c r="C23" s="111">
        <f t="shared" si="17"/>
        <v>0.15985448050173562</v>
      </c>
      <c r="D23" s="98">
        <f t="shared" si="18"/>
        <v>1E-4</v>
      </c>
      <c r="E23" s="38">
        <f t="shared" si="23"/>
        <v>1.0548166666573693E-2</v>
      </c>
      <c r="F23" s="53">
        <f t="shared" si="24"/>
        <v>9.9909050313584796E-3</v>
      </c>
      <c r="G23" s="62">
        <f t="shared" si="19"/>
        <v>1</v>
      </c>
      <c r="H23" s="53">
        <f t="shared" si="1"/>
        <v>1.0015999999999998</v>
      </c>
      <c r="I23" s="98">
        <f t="shared" si="2"/>
        <v>9.9840255591054336E-5</v>
      </c>
      <c r="J23" s="53">
        <f t="shared" si="3"/>
        <v>0.99990015974440893</v>
      </c>
      <c r="K23" s="71">
        <f t="shared" si="4"/>
        <v>0.13</v>
      </c>
      <c r="L23" s="40">
        <f t="shared" si="5"/>
        <v>5.2567202120703552E-12</v>
      </c>
      <c r="M23" s="40">
        <f t="shared" si="6"/>
        <v>9.0753469796699348E-14</v>
      </c>
      <c r="N23" s="56">
        <f t="shared" si="7"/>
        <v>6.9810361382076428E-13</v>
      </c>
      <c r="O23" s="79">
        <f t="shared" si="20"/>
        <v>0.49262462523436218</v>
      </c>
      <c r="P23" s="40">
        <f t="shared" si="8"/>
        <v>6.0409521384578901E-14</v>
      </c>
      <c r="Q23" s="40">
        <f t="shared" si="9"/>
        <v>3.7705097158072057E-15</v>
      </c>
      <c r="R23" s="56">
        <f t="shared" si="10"/>
        <v>7.6539204957799589E-15</v>
      </c>
      <c r="S23" s="85">
        <f t="shared" si="11"/>
        <v>3.7791941167737481E-15</v>
      </c>
      <c r="T23" s="40">
        <f t="shared" si="12"/>
        <v>7.7228551696342899E-15</v>
      </c>
      <c r="U23" s="21">
        <f t="shared" si="25"/>
        <v>0.48935193445466479</v>
      </c>
      <c r="V23" s="92">
        <f t="shared" si="21"/>
        <v>5.2483228954376562E-16</v>
      </c>
      <c r="W23" s="92">
        <f t="shared" si="13"/>
        <v>6.0403490082523727E-14</v>
      </c>
      <c r="X23" s="40">
        <f t="shared" si="0"/>
        <v>6.0928322372067494E-14</v>
      </c>
      <c r="Y23" s="5">
        <f t="shared" si="22"/>
        <v>-3.2726907796973848E-3</v>
      </c>
      <c r="Z23" s="86">
        <f t="shared" si="14"/>
        <v>-6.064806554533525E-2</v>
      </c>
      <c r="AA23" s="51"/>
      <c r="AB23" s="51"/>
    </row>
    <row r="24" spans="1:28" x14ac:dyDescent="0.2">
      <c r="A24" s="62">
        <f t="shared" si="15"/>
        <v>1.7000000000000006E-3</v>
      </c>
      <c r="B24" s="44">
        <f t="shared" si="16"/>
        <v>0.17931883333175275</v>
      </c>
      <c r="C24" s="111">
        <f t="shared" si="17"/>
        <v>0.16984538553309408</v>
      </c>
      <c r="D24" s="98">
        <f t="shared" si="18"/>
        <v>1E-4</v>
      </c>
      <c r="E24" s="38">
        <f t="shared" si="23"/>
        <v>1.0548166666573693E-2</v>
      </c>
      <c r="F24" s="53">
        <f t="shared" si="24"/>
        <v>9.9909050313584796E-3</v>
      </c>
      <c r="G24" s="62">
        <f t="shared" si="19"/>
        <v>1</v>
      </c>
      <c r="H24" s="53">
        <f t="shared" si="1"/>
        <v>1.0016999999999998</v>
      </c>
      <c r="I24" s="98">
        <f t="shared" si="2"/>
        <v>9.9830288509533821E-5</v>
      </c>
      <c r="J24" s="53">
        <f t="shared" si="3"/>
        <v>0.99990016971149043</v>
      </c>
      <c r="K24" s="71">
        <f t="shared" si="4"/>
        <v>0.13</v>
      </c>
      <c r="L24" s="40">
        <f t="shared" si="5"/>
        <v>5.2567202120703552E-12</v>
      </c>
      <c r="M24" s="40">
        <f t="shared" si="6"/>
        <v>9.0753469796699348E-14</v>
      </c>
      <c r="N24" s="56">
        <f t="shared" si="7"/>
        <v>6.9810361382076428E-13</v>
      </c>
      <c r="O24" s="79">
        <f t="shared" si="20"/>
        <v>0.48935193445466479</v>
      </c>
      <c r="P24" s="40">
        <f t="shared" si="8"/>
        <v>6.0928322372067494E-14</v>
      </c>
      <c r="Q24" s="40">
        <f t="shared" si="9"/>
        <v>3.7791941167737481E-15</v>
      </c>
      <c r="R24" s="56">
        <f t="shared" si="10"/>
        <v>7.7228551696342899E-15</v>
      </c>
      <c r="S24" s="85">
        <f t="shared" si="11"/>
        <v>3.7878767838077828E-15</v>
      </c>
      <c r="T24" s="40">
        <f t="shared" si="12"/>
        <v>7.7917760799518634E-15</v>
      </c>
      <c r="U24" s="21">
        <f t="shared" si="25"/>
        <v>0.48613778744924918</v>
      </c>
      <c r="V24" s="92">
        <f t="shared" si="21"/>
        <v>5.2477989538488133E-16</v>
      </c>
      <c r="W24" s="92">
        <f t="shared" si="13"/>
        <v>6.0922239880066682E-14</v>
      </c>
      <c r="X24" s="40">
        <f t="shared" si="0"/>
        <v>6.1447019775451563E-14</v>
      </c>
      <c r="Y24" s="5">
        <f t="shared" si="22"/>
        <v>-3.2141470054156129E-3</v>
      </c>
      <c r="Z24" s="86">
        <f t="shared" si="14"/>
        <v>-6.3862212550750863E-2</v>
      </c>
      <c r="AA24" s="51"/>
      <c r="AB24" s="51"/>
    </row>
    <row r="25" spans="1:28" x14ac:dyDescent="0.2">
      <c r="A25" s="62">
        <f t="shared" si="15"/>
        <v>1.8000000000000006E-3</v>
      </c>
      <c r="B25" s="44">
        <f t="shared" si="16"/>
        <v>0.18986699999832643</v>
      </c>
      <c r="C25" s="111">
        <f t="shared" si="17"/>
        <v>0.17983629056445255</v>
      </c>
      <c r="D25" s="98">
        <f t="shared" si="18"/>
        <v>1E-4</v>
      </c>
      <c r="E25" s="38">
        <f t="shared" si="23"/>
        <v>1.0548166666573693E-2</v>
      </c>
      <c r="F25" s="53">
        <f t="shared" si="24"/>
        <v>9.9909050313584796E-3</v>
      </c>
      <c r="G25" s="62">
        <f t="shared" si="19"/>
        <v>1</v>
      </c>
      <c r="H25" s="53">
        <f t="shared" si="1"/>
        <v>1.0017999999999998</v>
      </c>
      <c r="I25" s="98">
        <f t="shared" si="2"/>
        <v>9.9820323417847899E-5</v>
      </c>
      <c r="J25" s="53">
        <f t="shared" si="3"/>
        <v>0.99990017967658218</v>
      </c>
      <c r="K25" s="71">
        <f t="shared" si="4"/>
        <v>0.13</v>
      </c>
      <c r="L25" s="40">
        <f t="shared" si="5"/>
        <v>5.2567202120703552E-12</v>
      </c>
      <c r="M25" s="40">
        <f t="shared" si="6"/>
        <v>9.0753469796699348E-14</v>
      </c>
      <c r="N25" s="56">
        <f t="shared" si="7"/>
        <v>6.9810361382076428E-13</v>
      </c>
      <c r="O25" s="79">
        <f t="shared" si="20"/>
        <v>0.48613778744924918</v>
      </c>
      <c r="P25" s="40">
        <f t="shared" si="8"/>
        <v>6.1447019775451563E-14</v>
      </c>
      <c r="Q25" s="40">
        <f t="shared" si="9"/>
        <v>3.787876783807782E-15</v>
      </c>
      <c r="R25" s="56">
        <f t="shared" si="10"/>
        <v>7.7917760799518618E-15</v>
      </c>
      <c r="S25" s="85">
        <f t="shared" si="11"/>
        <v>3.796557717428554E-15</v>
      </c>
      <c r="T25" s="40">
        <f t="shared" si="12"/>
        <v>7.8606832308543182E-15</v>
      </c>
      <c r="U25" s="21">
        <f t="shared" si="25"/>
        <v>0.48298062724707136</v>
      </c>
      <c r="V25" s="92">
        <f t="shared" si="21"/>
        <v>5.2472751168600086E-16</v>
      </c>
      <c r="W25" s="92">
        <f t="shared" si="13"/>
        <v>6.1440886114064522E-14</v>
      </c>
      <c r="X25" s="40">
        <f t="shared" si="0"/>
        <v>6.1965613625750522E-14</v>
      </c>
      <c r="Y25" s="5">
        <f t="shared" si="22"/>
        <v>-3.1571602021778222E-3</v>
      </c>
      <c r="Z25" s="86">
        <f t="shared" si="14"/>
        <v>-6.7019372752928685E-2</v>
      </c>
      <c r="AA25" s="51"/>
      <c r="AB25" s="51"/>
    </row>
    <row r="26" spans="1:28" x14ac:dyDescent="0.2">
      <c r="A26" s="62">
        <f t="shared" si="15"/>
        <v>1.9000000000000006E-3</v>
      </c>
      <c r="B26" s="44">
        <f t="shared" si="16"/>
        <v>0.20041516666490011</v>
      </c>
      <c r="C26" s="111">
        <f t="shared" si="17"/>
        <v>0.18982719559581102</v>
      </c>
      <c r="D26" s="98">
        <f t="shared" si="18"/>
        <v>1E-4</v>
      </c>
      <c r="E26" s="38">
        <f t="shared" si="23"/>
        <v>1.0548166666573693E-2</v>
      </c>
      <c r="F26" s="53">
        <f t="shared" si="24"/>
        <v>9.9909050313584796E-3</v>
      </c>
      <c r="G26" s="62">
        <f t="shared" si="19"/>
        <v>1</v>
      </c>
      <c r="H26" s="53">
        <f t="shared" si="1"/>
        <v>1.0018999999999998</v>
      </c>
      <c r="I26" s="98">
        <f t="shared" si="2"/>
        <v>9.9810360315400761E-5</v>
      </c>
      <c r="J26" s="53">
        <f t="shared" si="3"/>
        <v>0.99990018963968463</v>
      </c>
      <c r="K26" s="71">
        <f t="shared" si="4"/>
        <v>0.13</v>
      </c>
      <c r="L26" s="40">
        <f t="shared" si="5"/>
        <v>5.2567202120703552E-12</v>
      </c>
      <c r="M26" s="40">
        <f t="shared" si="6"/>
        <v>9.0753469796699348E-14</v>
      </c>
      <c r="N26" s="56">
        <f t="shared" si="7"/>
        <v>6.9810361382076428E-13</v>
      </c>
      <c r="O26" s="79">
        <f t="shared" si="20"/>
        <v>0.48298062724707136</v>
      </c>
      <c r="P26" s="40">
        <f t="shared" si="8"/>
        <v>6.1965613625750522E-14</v>
      </c>
      <c r="Q26" s="40">
        <f t="shared" si="9"/>
        <v>3.7965577174285548E-15</v>
      </c>
      <c r="R26" s="56">
        <f t="shared" si="10"/>
        <v>7.8606832308543198E-15</v>
      </c>
      <c r="S26" s="85">
        <f t="shared" si="11"/>
        <v>3.8052369181551013E-15</v>
      </c>
      <c r="T26" s="40">
        <f t="shared" si="12"/>
        <v>7.9295766264616571E-15</v>
      </c>
      <c r="U26" s="21">
        <f t="shared" si="25"/>
        <v>0.47987895160212074</v>
      </c>
      <c r="V26" s="92">
        <f t="shared" si="21"/>
        <v>5.2467513844399204E-16</v>
      </c>
      <c r="W26" s="92">
        <f t="shared" si="13"/>
        <v>6.1959428815527367E-14</v>
      </c>
      <c r="X26" s="40">
        <f t="shared" si="0"/>
        <v>6.2484103953971363E-14</v>
      </c>
      <c r="Y26" s="5">
        <f t="shared" si="22"/>
        <v>-3.1016756449506189E-3</v>
      </c>
      <c r="Z26" s="86">
        <f t="shared" si="14"/>
        <v>-7.0121048397879304E-2</v>
      </c>
      <c r="AA26" s="51"/>
      <c r="AB26" s="51"/>
    </row>
    <row r="27" spans="1:28" x14ac:dyDescent="0.2">
      <c r="A27" s="63">
        <f t="shared" si="15"/>
        <v>2.0000000000000005E-3</v>
      </c>
      <c r="B27" s="45">
        <f t="shared" si="16"/>
        <v>0.2109633333314738</v>
      </c>
      <c r="C27" s="112">
        <f t="shared" si="17"/>
        <v>0.19981810062716948</v>
      </c>
      <c r="D27" s="99">
        <f t="shared" si="18"/>
        <v>1E-4</v>
      </c>
      <c r="E27" s="42">
        <f t="shared" si="23"/>
        <v>1.0548166666573693E-2</v>
      </c>
      <c r="F27" s="54">
        <f t="shared" si="24"/>
        <v>9.9909050313584796E-3</v>
      </c>
      <c r="G27" s="63">
        <f t="shared" si="19"/>
        <v>1</v>
      </c>
      <c r="H27" s="54">
        <f t="shared" si="1"/>
        <v>1.0019999999999998</v>
      </c>
      <c r="I27" s="99">
        <f t="shared" si="2"/>
        <v>9.9800399201596828E-5</v>
      </c>
      <c r="J27" s="54">
        <f t="shared" si="3"/>
        <v>0.99990019960079846</v>
      </c>
      <c r="K27" s="72">
        <f t="shared" si="4"/>
        <v>0.13</v>
      </c>
      <c r="L27" s="41">
        <f t="shared" si="5"/>
        <v>5.2567202120703552E-12</v>
      </c>
      <c r="M27" s="41">
        <f t="shared" si="6"/>
        <v>9.0753469796699348E-14</v>
      </c>
      <c r="N27" s="57">
        <f t="shared" si="7"/>
        <v>6.9810361382076428E-13</v>
      </c>
      <c r="O27" s="80">
        <f t="shared" si="20"/>
        <v>0.47987895160212074</v>
      </c>
      <c r="P27" s="41">
        <f t="shared" si="8"/>
        <v>6.2484103953971363E-14</v>
      </c>
      <c r="Q27" s="41">
        <f t="shared" si="9"/>
        <v>3.8052369181551013E-15</v>
      </c>
      <c r="R27" s="57">
        <f t="shared" si="10"/>
        <v>7.9295766264616571E-15</v>
      </c>
      <c r="S27" s="87">
        <f t="shared" si="11"/>
        <v>3.8139143865062539E-15</v>
      </c>
      <c r="T27" s="41">
        <f t="shared" si="12"/>
        <v>7.9984562708922262E-15</v>
      </c>
      <c r="U27" s="22">
        <f t="shared" si="25"/>
        <v>0.47683131060999256</v>
      </c>
      <c r="V27" s="93">
        <f t="shared" si="21"/>
        <v>5.2462277565572419E-16</v>
      </c>
      <c r="W27" s="93">
        <f t="shared" si="13"/>
        <v>6.247786801545301E-14</v>
      </c>
      <c r="X27" s="41">
        <f t="shared" si="0"/>
        <v>6.3002490791108732E-14</v>
      </c>
      <c r="Y27" s="6">
        <f t="shared" si="22"/>
        <v>-3.0476409921281755E-3</v>
      </c>
      <c r="Z27" s="88">
        <f t="shared" si="14"/>
        <v>-7.316868939000748E-2</v>
      </c>
      <c r="AA27" s="51"/>
      <c r="AB27" s="51"/>
    </row>
    <row r="28" spans="1:2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28" x14ac:dyDescent="0.2">
      <c r="A29" s="13" t="s">
        <v>2</v>
      </c>
      <c r="B29" s="3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28" x14ac:dyDescent="0.2">
      <c r="A30" s="36" t="s">
        <v>105</v>
      </c>
      <c r="B30" s="2"/>
      <c r="C30" s="4"/>
      <c r="D30" s="7"/>
    </row>
    <row r="31" spans="1:28" x14ac:dyDescent="0.2">
      <c r="A31" s="36" t="s">
        <v>94</v>
      </c>
      <c r="B31" s="2"/>
      <c r="C31" s="4"/>
      <c r="D31" s="7"/>
    </row>
    <row r="32" spans="1:28" x14ac:dyDescent="0.2">
      <c r="A32" s="94" t="s">
        <v>99</v>
      </c>
      <c r="B32" s="2"/>
      <c r="C32" s="4"/>
      <c r="D32" s="7"/>
    </row>
    <row r="33" spans="1:12" x14ac:dyDescent="0.2">
      <c r="A33" s="94" t="s">
        <v>103</v>
      </c>
      <c r="B33" s="2"/>
      <c r="C33" s="4"/>
      <c r="D33" s="7"/>
    </row>
    <row r="34" spans="1:12" x14ac:dyDescent="0.2">
      <c r="A34" s="36" t="s">
        <v>100</v>
      </c>
      <c r="B34" s="2"/>
      <c r="C34" s="4"/>
      <c r="D34" s="7"/>
    </row>
    <row r="35" spans="1:12" x14ac:dyDescent="0.2">
      <c r="A35" s="36" t="s">
        <v>104</v>
      </c>
      <c r="B35" s="2"/>
      <c r="C35" s="4"/>
      <c r="D35" s="7"/>
    </row>
    <row r="36" spans="1:12" x14ac:dyDescent="0.2">
      <c r="A36" s="90" t="s">
        <v>82</v>
      </c>
      <c r="B36" s="2"/>
      <c r="C36" s="4"/>
      <c r="D36" s="7"/>
    </row>
    <row r="37" spans="1:12" x14ac:dyDescent="0.2">
      <c r="A37" s="36" t="s">
        <v>101</v>
      </c>
      <c r="B37" s="2"/>
      <c r="C37" s="4"/>
      <c r="D37" s="7"/>
    </row>
    <row r="38" spans="1:12" x14ac:dyDescent="0.2">
      <c r="A38" s="94" t="s">
        <v>102</v>
      </c>
      <c r="B38" s="95"/>
      <c r="C38" s="4"/>
      <c r="D38" s="96"/>
      <c r="E38" s="97"/>
      <c r="F38" s="97"/>
      <c r="G38" s="97"/>
      <c r="H38" s="97"/>
      <c r="I38" s="97"/>
      <c r="J38" s="97"/>
      <c r="K38" s="97"/>
      <c r="L38" s="97"/>
    </row>
    <row r="39" spans="1:12" x14ac:dyDescent="0.2">
      <c r="A39" s="36" t="s">
        <v>76</v>
      </c>
    </row>
    <row r="40" spans="1:12" x14ac:dyDescent="0.2">
      <c r="A40" s="36" t="s">
        <v>98</v>
      </c>
    </row>
    <row r="41" spans="1:12" x14ac:dyDescent="0.2">
      <c r="A41" s="36" t="s">
        <v>83</v>
      </c>
    </row>
    <row r="42" spans="1:12" x14ac:dyDescent="0.2">
      <c r="C42" s="8"/>
      <c r="D42" s="9"/>
    </row>
    <row r="43" spans="1:12" x14ac:dyDescent="0.2">
      <c r="A43" s="10" t="s">
        <v>7</v>
      </c>
      <c r="B43" s="10"/>
      <c r="C43" s="11"/>
      <c r="D43" s="11"/>
    </row>
    <row r="44" spans="1:12" x14ac:dyDescent="0.2">
      <c r="A44" s="19" t="s">
        <v>4</v>
      </c>
      <c r="B44" s="19"/>
      <c r="C44" s="17" t="s">
        <v>6</v>
      </c>
      <c r="D44" s="17" t="s">
        <v>5</v>
      </c>
      <c r="E44" s="18" t="s">
        <v>23</v>
      </c>
      <c r="F44" s="18"/>
      <c r="G44" s="18"/>
    </row>
    <row r="45" spans="1:12" x14ac:dyDescent="0.2">
      <c r="A45" s="24" t="s">
        <v>17</v>
      </c>
      <c r="B45" s="19"/>
      <c r="C45" s="23">
        <v>190.23</v>
      </c>
      <c r="D45" s="23" t="s">
        <v>20</v>
      </c>
      <c r="E45" s="28" t="s">
        <v>18</v>
      </c>
      <c r="F45" s="18"/>
      <c r="G45" s="18"/>
    </row>
    <row r="46" spans="1:12" x14ac:dyDescent="0.2">
      <c r="A46" s="14" t="s">
        <v>13</v>
      </c>
      <c r="B46" s="14"/>
      <c r="C46" s="3">
        <v>0.13</v>
      </c>
      <c r="D46" s="3" t="s">
        <v>0</v>
      </c>
      <c r="E46" s="29" t="s">
        <v>16</v>
      </c>
      <c r="F46" s="11"/>
      <c r="G46" s="11"/>
    </row>
    <row r="47" spans="1:12" x14ac:dyDescent="0.2">
      <c r="A47" s="14" t="s">
        <v>10</v>
      </c>
      <c r="B47" s="14"/>
      <c r="C47" s="3">
        <v>1000</v>
      </c>
      <c r="D47" s="3" t="s">
        <v>3</v>
      </c>
      <c r="E47" s="29" t="s">
        <v>15</v>
      </c>
      <c r="F47" s="11"/>
      <c r="G47" s="11"/>
    </row>
    <row r="48" spans="1:12" x14ac:dyDescent="0.2">
      <c r="A48" s="14" t="s">
        <v>10</v>
      </c>
      <c r="B48" s="14"/>
      <c r="C48" s="35">
        <f>(C47/1000000000000)/D64</f>
        <v>5.2567202120703552E-12</v>
      </c>
      <c r="D48" s="3" t="s">
        <v>19</v>
      </c>
      <c r="E48" s="29" t="s">
        <v>80</v>
      </c>
      <c r="F48" s="11"/>
      <c r="G48" s="11"/>
    </row>
    <row r="49" spans="1:7" x14ac:dyDescent="0.2">
      <c r="A49" s="14" t="s">
        <v>12</v>
      </c>
      <c r="B49" s="14"/>
      <c r="C49" s="3">
        <v>0.55000000000000004</v>
      </c>
      <c r="D49" s="3" t="s">
        <v>0</v>
      </c>
      <c r="E49" s="29" t="s">
        <v>77</v>
      </c>
      <c r="F49" s="11"/>
      <c r="G49" s="11"/>
    </row>
    <row r="50" spans="1:7" x14ac:dyDescent="0.2">
      <c r="A50" s="14" t="s">
        <v>11</v>
      </c>
      <c r="B50" s="14"/>
      <c r="C50" s="3">
        <v>10</v>
      </c>
      <c r="D50" s="15" t="s">
        <v>3</v>
      </c>
      <c r="E50" s="29" t="s">
        <v>14</v>
      </c>
      <c r="F50" s="11"/>
      <c r="G50" s="11"/>
    </row>
    <row r="51" spans="1:7" x14ac:dyDescent="0.2">
      <c r="A51" s="14" t="s">
        <v>11</v>
      </c>
      <c r="C51" s="35">
        <f>(C50/1000000000000)/D77</f>
        <v>5.2615055348550247E-14</v>
      </c>
      <c r="D51" s="15" t="s">
        <v>19</v>
      </c>
      <c r="E51" s="29" t="s">
        <v>81</v>
      </c>
    </row>
    <row r="53" spans="1:7" x14ac:dyDescent="0.2">
      <c r="A53" s="1" t="s">
        <v>21</v>
      </c>
      <c r="B53" s="25"/>
    </row>
    <row r="54" spans="1:7" ht="48" x14ac:dyDescent="0.2">
      <c r="A54" s="16" t="s">
        <v>38</v>
      </c>
      <c r="B54" s="16" t="s">
        <v>22</v>
      </c>
      <c r="C54" s="16" t="s">
        <v>24</v>
      </c>
      <c r="D54" s="16" t="s">
        <v>37</v>
      </c>
      <c r="E54" s="16" t="s">
        <v>23</v>
      </c>
      <c r="F54" s="26"/>
    </row>
    <row r="55" spans="1:7" x14ac:dyDescent="0.2">
      <c r="A55" s="3">
        <v>184</v>
      </c>
      <c r="B55" s="27">
        <v>183.95248849999999</v>
      </c>
      <c r="C55" s="3">
        <v>2.0000000000000001E-4</v>
      </c>
      <c r="D55" s="3">
        <f>B55*C55</f>
        <v>3.6790497700000001E-2</v>
      </c>
      <c r="E55" s="29" t="s">
        <v>18</v>
      </c>
    </row>
    <row r="56" spans="1:7" x14ac:dyDescent="0.2">
      <c r="A56" s="3">
        <v>186</v>
      </c>
      <c r="B56" s="27">
        <v>185.953835</v>
      </c>
      <c r="C56" s="3">
        <v>1.5900000000000001E-2</v>
      </c>
      <c r="D56" s="3">
        <f t="shared" ref="D56:D61" si="26">B56*C56</f>
        <v>2.9566659765000001</v>
      </c>
      <c r="E56" s="29" t="s">
        <v>18</v>
      </c>
    </row>
    <row r="57" spans="1:7" x14ac:dyDescent="0.2">
      <c r="A57" s="3">
        <v>187</v>
      </c>
      <c r="B57" s="27">
        <v>186.95574740000001</v>
      </c>
      <c r="C57" s="31">
        <f>A64*C58</f>
        <v>1.7211999999999998E-2</v>
      </c>
      <c r="D57" s="3">
        <f t="shared" si="26"/>
        <v>3.2178823242487997</v>
      </c>
      <c r="E57" t="s">
        <v>36</v>
      </c>
    </row>
    <row r="58" spans="1:7" x14ac:dyDescent="0.2">
      <c r="A58" s="3">
        <v>188</v>
      </c>
      <c r="B58" s="27">
        <v>187.9558352</v>
      </c>
      <c r="C58" s="3">
        <v>0.13239999999999999</v>
      </c>
      <c r="D58" s="3">
        <f t="shared" si="26"/>
        <v>24.885352580479996</v>
      </c>
      <c r="E58" s="29" t="s">
        <v>18</v>
      </c>
    </row>
    <row r="59" spans="1:7" x14ac:dyDescent="0.2">
      <c r="A59" s="3">
        <v>189</v>
      </c>
      <c r="B59" s="27">
        <v>188.95814419999999</v>
      </c>
      <c r="C59" s="3">
        <v>0.1615</v>
      </c>
      <c r="D59" s="3">
        <f t="shared" si="26"/>
        <v>30.516740288299999</v>
      </c>
      <c r="E59" s="29" t="s">
        <v>18</v>
      </c>
    </row>
    <row r="60" spans="1:7" x14ac:dyDescent="0.2">
      <c r="A60" s="3">
        <v>190</v>
      </c>
      <c r="B60" s="27">
        <v>189.9584437</v>
      </c>
      <c r="C60" s="3">
        <v>0.2626</v>
      </c>
      <c r="D60" s="3">
        <f t="shared" si="26"/>
        <v>49.883087315620003</v>
      </c>
      <c r="E60" s="29" t="s">
        <v>18</v>
      </c>
    </row>
    <row r="61" spans="1:7" x14ac:dyDescent="0.2">
      <c r="A61" s="3">
        <v>192</v>
      </c>
      <c r="B61" s="27">
        <v>191.961477</v>
      </c>
      <c r="C61" s="3">
        <v>0.4078</v>
      </c>
      <c r="D61" s="3">
        <f t="shared" si="26"/>
        <v>78.281890320599999</v>
      </c>
      <c r="E61" s="29" t="s">
        <v>18</v>
      </c>
    </row>
    <row r="63" spans="1:7" ht="32" x14ac:dyDescent="0.2">
      <c r="A63" s="30" t="s">
        <v>13</v>
      </c>
      <c r="B63" s="30" t="s">
        <v>33</v>
      </c>
      <c r="C63" s="30" t="s">
        <v>75</v>
      </c>
      <c r="D63" s="30" t="s">
        <v>26</v>
      </c>
    </row>
    <row r="64" spans="1:7" x14ac:dyDescent="0.2">
      <c r="A64" s="3">
        <f>$C$46</f>
        <v>0.13</v>
      </c>
      <c r="B64" s="3">
        <f>C58/C64</f>
        <v>0.13271692802412161</v>
      </c>
      <c r="C64" s="3">
        <f>SUM(C55:C61)</f>
        <v>0.99761199999999994</v>
      </c>
      <c r="D64" s="3">
        <f>SUM(D55:D61)/C64</f>
        <v>190.23268495512164</v>
      </c>
    </row>
    <row r="66" spans="1:5" x14ac:dyDescent="0.2">
      <c r="A66" s="1" t="s">
        <v>25</v>
      </c>
      <c r="B66" s="25"/>
    </row>
    <row r="67" spans="1:5" ht="48" x14ac:dyDescent="0.2">
      <c r="A67" s="16" t="s">
        <v>38</v>
      </c>
      <c r="B67" s="16" t="s">
        <v>22</v>
      </c>
      <c r="C67" s="16" t="s">
        <v>24</v>
      </c>
      <c r="D67" s="16" t="s">
        <v>37</v>
      </c>
      <c r="E67" s="16" t="s">
        <v>23</v>
      </c>
    </row>
    <row r="68" spans="1:5" x14ac:dyDescent="0.2">
      <c r="A68" s="3">
        <v>184</v>
      </c>
      <c r="B68" s="27">
        <v>183.95248849999999</v>
      </c>
      <c r="C68" s="3">
        <v>2.0000000000000001E-4</v>
      </c>
      <c r="D68" s="3">
        <f>B68*C68</f>
        <v>3.6790497700000001E-2</v>
      </c>
      <c r="E68" s="29" t="s">
        <v>18</v>
      </c>
    </row>
    <row r="69" spans="1:5" x14ac:dyDescent="0.2">
      <c r="A69" s="3">
        <v>186</v>
      </c>
      <c r="B69" s="27">
        <v>185.953835</v>
      </c>
      <c r="C69" s="3">
        <v>1.5900000000000001E-2</v>
      </c>
      <c r="D69" s="3">
        <f t="shared" ref="D69:D74" si="27">B69*C69</f>
        <v>2.9566659765000001</v>
      </c>
      <c r="E69" s="29" t="s">
        <v>18</v>
      </c>
    </row>
    <row r="70" spans="1:5" x14ac:dyDescent="0.2">
      <c r="A70" s="3">
        <v>187</v>
      </c>
      <c r="B70" s="27">
        <v>186.95574740000001</v>
      </c>
      <c r="C70" s="32">
        <f>A77*C71</f>
        <v>7.2819999999999996E-2</v>
      </c>
      <c r="D70" s="3">
        <f t="shared" si="27"/>
        <v>13.614117525668</v>
      </c>
      <c r="E70" t="s">
        <v>35</v>
      </c>
    </row>
    <row r="71" spans="1:5" x14ac:dyDescent="0.2">
      <c r="A71" s="3">
        <v>188</v>
      </c>
      <c r="B71" s="27">
        <v>187.9558352</v>
      </c>
      <c r="C71" s="3">
        <v>0.13239999999999999</v>
      </c>
      <c r="D71" s="3">
        <f t="shared" si="27"/>
        <v>24.885352580479996</v>
      </c>
      <c r="E71" s="29" t="s">
        <v>18</v>
      </c>
    </row>
    <row r="72" spans="1:5" x14ac:dyDescent="0.2">
      <c r="A72" s="3">
        <v>189</v>
      </c>
      <c r="B72" s="27">
        <v>188.95814419999999</v>
      </c>
      <c r="C72" s="3">
        <v>0.1615</v>
      </c>
      <c r="D72" s="3">
        <f t="shared" si="27"/>
        <v>30.516740288299999</v>
      </c>
      <c r="E72" s="29" t="s">
        <v>18</v>
      </c>
    </row>
    <row r="73" spans="1:5" x14ac:dyDescent="0.2">
      <c r="A73" s="3">
        <v>190</v>
      </c>
      <c r="B73" s="27">
        <v>189.9584437</v>
      </c>
      <c r="C73" s="3">
        <v>0.2626</v>
      </c>
      <c r="D73" s="3">
        <f t="shared" si="27"/>
        <v>49.883087315620003</v>
      </c>
      <c r="E73" s="29" t="s">
        <v>18</v>
      </c>
    </row>
    <row r="74" spans="1:5" x14ac:dyDescent="0.2">
      <c r="A74" s="3">
        <v>192</v>
      </c>
      <c r="B74" s="27">
        <v>191.961477</v>
      </c>
      <c r="C74" s="3">
        <v>0.4078</v>
      </c>
      <c r="D74" s="3">
        <f t="shared" si="27"/>
        <v>78.281890320599999</v>
      </c>
      <c r="E74" s="29" t="s">
        <v>18</v>
      </c>
    </row>
    <row r="76" spans="1:5" ht="48" x14ac:dyDescent="0.2">
      <c r="A76" s="30" t="s">
        <v>12</v>
      </c>
      <c r="B76" s="30" t="s">
        <v>34</v>
      </c>
      <c r="C76" s="30" t="s">
        <v>74</v>
      </c>
      <c r="D76" s="30" t="s">
        <v>27</v>
      </c>
    </row>
    <row r="77" spans="1:5" x14ac:dyDescent="0.2">
      <c r="A77" s="3">
        <f>$C$49</f>
        <v>0.55000000000000004</v>
      </c>
      <c r="B77" s="3">
        <f>C71/C77</f>
        <v>0.12570972826190158</v>
      </c>
      <c r="C77" s="3">
        <f>SUM(C68:C74)</f>
        <v>1.05322</v>
      </c>
      <c r="D77" s="3">
        <f>SUM(D68:D74)/C77</f>
        <v>190.0596689246957</v>
      </c>
    </row>
    <row r="79" spans="1:5" x14ac:dyDescent="0.2">
      <c r="C79" s="30"/>
    </row>
    <row r="80" spans="1:5" x14ac:dyDescent="0.2">
      <c r="C80" s="3"/>
    </row>
  </sheetData>
  <mergeCells count="7">
    <mergeCell ref="A4:C4"/>
    <mergeCell ref="D4:F4"/>
    <mergeCell ref="K4:N4"/>
    <mergeCell ref="O4:R4"/>
    <mergeCell ref="S4:Z4"/>
    <mergeCell ref="I4:J4"/>
    <mergeCell ref="G4:H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Robin van der Ploeg</cp:lastModifiedBy>
  <dcterms:created xsi:type="dcterms:W3CDTF">2018-01-22T13:01:42Z</dcterms:created>
  <dcterms:modified xsi:type="dcterms:W3CDTF">2018-06-05T12:42:08Z</dcterms:modified>
</cp:coreProperties>
</file>