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tiff" ContentType="image/tiff"/>
  <Default Extension="emf" ContentType="image/x-emf"/>
  <Default Extension="rels" ContentType="application/vnd.openxmlformats-package.relationships+xml"/>
  <Default Extension="tif" ContentType="image/tiff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14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5.xml" ContentType="application/vnd.openxmlformats-officedocument.drawing+xml"/>
  <Override PartName="/xl/charts/chart12.xml" ContentType="application/vnd.openxmlformats-officedocument.drawingml.chart+xml"/>
  <Override PartName="/xl/drawings/drawing16.xml" ContentType="application/vnd.openxmlformats-officedocument.drawing+xml"/>
  <Override PartName="/xl/charts/chart13.xml" ContentType="application/vnd.openxmlformats-officedocument.drawingml.chart+xml"/>
  <Override PartName="/xl/drawings/drawing17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2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23.xml" ContentType="application/vnd.openxmlformats-officedocument.drawing+xml"/>
  <Override PartName="/xl/charts/chart24.xml" ContentType="application/vnd.openxmlformats-officedocument.drawingml.chart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5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26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27.xml" ContentType="application/vnd.openxmlformats-officedocument.drawing+xml"/>
  <Override PartName="/xl/charts/chart31.xml" ContentType="application/vnd.openxmlformats-officedocument.drawingml.chart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32.xml" ContentType="application/vnd.openxmlformats-officedocument.drawingml.chart+xml"/>
  <Override PartName="/xl/drawings/drawing31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2.xml" ContentType="application/vnd.openxmlformats-officedocument.drawing+xml"/>
  <Override PartName="/xl/charts/chart42.xml" ContentType="application/vnd.openxmlformats-officedocument.drawingml.chart+xml"/>
  <Override PartName="/xl/drawings/drawing33.xml" ContentType="application/vnd.openxmlformats-officedocument.drawing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4.xml" ContentType="application/vnd.openxmlformats-officedocument.drawing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35.xml" ContentType="application/vnd.openxmlformats-officedocument.drawing+xml"/>
  <Override PartName="/xl/charts/chart47.xml" ContentType="application/vnd.openxmlformats-officedocument.drawingml.chart+xml"/>
  <Override PartName="/xl/drawings/drawing36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7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charts/chart57.xml" ContentType="application/vnd.openxmlformats-officedocument.drawingml.chart+xml"/>
  <Override PartName="/xl/drawings/drawing51.xml" ContentType="application/vnd.openxmlformats-officedocument.drawing+xml"/>
  <Override PartName="/xl/charts/chart58.xml" ContentType="application/vnd.openxmlformats-officedocument.drawingml.chart+xml"/>
  <Override PartName="/xl/drawings/drawing52.xml" ContentType="application/vnd.openxmlformats-officedocument.drawing+xml"/>
  <Override PartName="/xl/charts/chart59.xml" ContentType="application/vnd.openxmlformats-officedocument.drawingml.chart+xml"/>
  <Override PartName="/xl/drawings/drawing53.xml" ContentType="application/vnd.openxmlformats-officedocument.drawing+xml"/>
  <Override PartName="/xl/charts/chart60.xml" ContentType="application/vnd.openxmlformats-officedocument.drawingml.chart+xml"/>
  <Override PartName="/xl/drawings/drawing54.xml" ContentType="application/vnd.openxmlformats-officedocument.drawing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drawings/drawing55.xml" ContentType="application/vnd.openxmlformats-officedocument.drawing+xml"/>
  <Override PartName="/xl/charts/chart63.xml" ContentType="application/vnd.openxmlformats-officedocument.drawingml.chart+xml"/>
  <Override PartName="/xl/drawings/drawing56.xml" ContentType="application/vnd.openxmlformats-officedocument.drawing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drawings/drawing57.xml" ContentType="application/vnd.openxmlformats-officedocument.drawing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drawings/drawing58.xml" ContentType="application/vnd.openxmlformats-officedocument.drawing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charts/chart70.xml" ContentType="application/vnd.openxmlformats-officedocument.drawingml.chart+xml"/>
  <Override PartName="/xl/drawings/drawing63.xml" ContentType="application/vnd.openxmlformats-officedocument.drawing+xml"/>
  <Override PartName="/xl/charts/chart71.xml" ContentType="application/vnd.openxmlformats-officedocument.drawingml.chart+xml"/>
  <Override PartName="/xl/drawings/drawing64.xml" ContentType="application/vnd.openxmlformats-officedocument.drawing+xml"/>
  <Override PartName="/xl/charts/chart72.xml" ContentType="application/vnd.openxmlformats-officedocument.drawingml.chart+xml"/>
  <Override PartName="/xl/drawings/drawing65.xml" ContentType="application/vnd.openxmlformats-officedocument.drawing+xml"/>
  <Override PartName="/xl/charts/chart73.xml" ContentType="application/vnd.openxmlformats-officedocument.drawingml.chart+xml"/>
  <Override PartName="/xl/drawings/drawing66.xml" ContentType="application/vnd.openxmlformats-officedocument.drawing+xml"/>
  <Override PartName="/xl/charts/chart74.xml" ContentType="application/vnd.openxmlformats-officedocument.drawingml.chart+xml"/>
  <Override PartName="/xl/drawings/drawing67.xml" ContentType="application/vnd.openxmlformats-officedocument.drawing+xml"/>
  <Override PartName="/xl/charts/chart75.xml" ContentType="application/vnd.openxmlformats-officedocument.drawingml.chart+xml"/>
  <Override PartName="/xl/drawings/drawing68.xml" ContentType="application/vnd.openxmlformats-officedocument.drawing+xml"/>
  <Override PartName="/xl/charts/chart76.xml" ContentType="application/vnd.openxmlformats-officedocument.drawingml.chart+xml"/>
  <Override PartName="/xl/drawings/drawing69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drawings/drawing70.xml" ContentType="application/vnd.openxmlformats-officedocument.drawing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drawings/drawing71.xml" ContentType="application/vnd.openxmlformats-officedocument.drawing+xml"/>
  <Override PartName="/xl/charts/chart82.xml" ContentType="application/vnd.openxmlformats-officedocument.drawingml.chart+xml"/>
  <Override PartName="/xl/drawings/drawing72.xml" ContentType="application/vnd.openxmlformats-officedocument.drawing+xml"/>
  <Override PartName="/xl/charts/chart83.xml" ContentType="application/vnd.openxmlformats-officedocument.drawingml.chart+xml"/>
  <Override PartName="/xl/drawings/drawing73.xml" ContentType="application/vnd.openxmlformats-officedocument.drawing+xml"/>
  <Override PartName="/xl/charts/chart84.xml" ContentType="application/vnd.openxmlformats-officedocument.drawingml.chart+xml"/>
  <Override PartName="/xl/drawings/drawing74.xml" ContentType="application/vnd.openxmlformats-officedocument.drawing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drawings/drawing75.xml" ContentType="application/vnd.openxmlformats-officedocument.drawing+xml"/>
  <Override PartName="/xl/charts/chart89.xml" ContentType="application/vnd.openxmlformats-officedocument.drawingml.chart+xml"/>
  <Override PartName="/xl/drawings/drawing76.xml" ContentType="application/vnd.openxmlformats-officedocument.drawing+xml"/>
  <Override PartName="/xl/charts/chart90.xml" ContentType="application/vnd.openxmlformats-officedocument.drawingml.chart+xml"/>
  <Override PartName="/xl/drawings/drawing77.xml" ContentType="application/vnd.openxmlformats-officedocument.drawing+xml"/>
  <Override PartName="/xl/charts/chart91.xml" ContentType="application/vnd.openxmlformats-officedocument.drawingml.chart+xml"/>
  <Override PartName="/xl/drawings/drawing78.xml" ContentType="application/vnd.openxmlformats-officedocument.drawing+xml"/>
  <Override PartName="/xl/charts/chart92.xml" ContentType="application/vnd.openxmlformats-officedocument.drawingml.chart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drawings/drawing8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  <Override PartName="/xl/charts/style2.xml" ContentType="application/vnd.ms-office.chartstyle+xml"/>
  <Override PartName="/xl/charts/colors2.xml" ContentType="application/vnd.ms-office.chartcolorstyle+xml"/>
  <Override PartName="/xl/charts/style3.xml" ContentType="application/vnd.ms-office.chartstyle+xml"/>
  <Override PartName="/xl/charts/colors3.xml" ContentType="application/vnd.ms-office.chartcolorstyle+xml"/>
  <Override PartName="/xl/charts/style4.xml" ContentType="application/vnd.ms-office.chartstyle+xml"/>
  <Override PartName="/xl/charts/colors4.xml" ContentType="application/vnd.ms-office.chartcolorstyl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7729"/>
  <workbookPr autoCompressPictures="0"/>
  <bookViews>
    <workbookView xWindow="620" yWindow="0" windowWidth="25700" windowHeight="16060" tabRatio="500" firstSheet="12" activeTab="20"/>
  </bookViews>
  <sheets>
    <sheet name="1a" sheetId="1" r:id="rId1"/>
    <sheet name="1b" sheetId="11" r:id="rId2"/>
    <sheet name="1c" sheetId="2" r:id="rId3"/>
    <sheet name="1d" sheetId="3" r:id="rId4"/>
    <sheet name="1e" sheetId="4" r:id="rId5"/>
    <sheet name="1f" sheetId="5" r:id="rId6"/>
    <sheet name="1G" sheetId="6" r:id="rId7"/>
    <sheet name="1h" sheetId="7" r:id="rId8"/>
    <sheet name="1i" sheetId="9" r:id="rId9"/>
    <sheet name="1j" sheetId="12" r:id="rId10"/>
    <sheet name="1k" sheetId="8" r:id="rId11"/>
    <sheet name="1l" sheetId="10" r:id="rId12"/>
    <sheet name="2b" sheetId="14" r:id="rId13"/>
    <sheet name="2c" sheetId="15" r:id="rId14"/>
    <sheet name="2d" sheetId="16" r:id="rId15"/>
    <sheet name="2e" sheetId="17" r:id="rId16"/>
    <sheet name="2f" sheetId="19" r:id="rId17"/>
    <sheet name="2g" sheetId="20" r:id="rId18"/>
    <sheet name="2i" sheetId="18" r:id="rId19"/>
    <sheet name="3a" sheetId="21" r:id="rId20"/>
    <sheet name="3b " sheetId="22" r:id="rId21"/>
    <sheet name="3c" sheetId="23" r:id="rId22"/>
    <sheet name="3d" sheetId="24" r:id="rId23"/>
    <sheet name="3e" sheetId="25" r:id="rId24"/>
    <sheet name="3f" sheetId="26" r:id="rId25"/>
    <sheet name="3g" sheetId="27" r:id="rId26"/>
    <sheet name="3h" sheetId="28" r:id="rId27"/>
    <sheet name="3i" sheetId="29" r:id="rId28"/>
    <sheet name="3k" sheetId="30" r:id="rId29"/>
    <sheet name="3l" sheetId="31" r:id="rId30"/>
    <sheet name="4b" sheetId="32" r:id="rId31"/>
    <sheet name="4c" sheetId="33" r:id="rId32"/>
    <sheet name="4d" sheetId="34" r:id="rId33"/>
    <sheet name="4e" sheetId="35" r:id="rId34"/>
    <sheet name="4f" sheetId="36" r:id="rId35"/>
    <sheet name="4h" sheetId="37" r:id="rId36"/>
    <sheet name="4i" sheetId="38" r:id="rId37"/>
    <sheet name="4k" sheetId="40" r:id="rId38"/>
    <sheet name="5b" sheetId="51" r:id="rId39"/>
    <sheet name="5c" sheetId="41" r:id="rId40"/>
    <sheet name="5d" sheetId="42" r:id="rId41"/>
    <sheet name="5e" sheetId="43" r:id="rId42"/>
    <sheet name="5f" sheetId="44" r:id="rId43"/>
    <sheet name="5g" sheetId="45" r:id="rId44"/>
    <sheet name="5h" sheetId="46" r:id="rId45"/>
    <sheet name="5i" sheetId="50" r:id="rId46"/>
    <sheet name="5j" sheetId="47" r:id="rId47"/>
    <sheet name="5K" sheetId="48" r:id="rId48"/>
    <sheet name="5L" sheetId="49" r:id="rId49"/>
    <sheet name="S2a" sheetId="53" r:id="rId50"/>
    <sheet name="S2b" sheetId="54" r:id="rId51"/>
    <sheet name="S2c" sheetId="56" r:id="rId52"/>
    <sheet name="S2d" sheetId="57" r:id="rId53"/>
    <sheet name="S2e" sheetId="59" r:id="rId54"/>
    <sheet name="S2f" sheetId="58" r:id="rId55"/>
    <sheet name="S2g" sheetId="60" r:id="rId56"/>
    <sheet name="S2h" sheetId="61" r:id="rId57"/>
    <sheet name="S3a" sheetId="62" r:id="rId58"/>
    <sheet name="S3b" sheetId="63" r:id="rId59"/>
    <sheet name="S3c" sheetId="64" r:id="rId60"/>
    <sheet name="S3d" sheetId="65" r:id="rId61"/>
    <sheet name="S3e" sheetId="66" r:id="rId62"/>
    <sheet name="S4b" sheetId="67" r:id="rId63"/>
    <sheet name="S4c" sheetId="68" r:id="rId64"/>
    <sheet name="S4d" sheetId="69" r:id="rId65"/>
    <sheet name="S4f" sheetId="70" r:id="rId66"/>
    <sheet name="S4g" sheetId="71" r:id="rId67"/>
    <sheet name="S5b" sheetId="72" r:id="rId68"/>
    <sheet name="S5c" sheetId="73" r:id="rId69"/>
    <sheet name="S6a" sheetId="74" r:id="rId70"/>
    <sheet name="S6b" sheetId="75" r:id="rId71"/>
    <sheet name="S6c" sheetId="79" r:id="rId72"/>
    <sheet name="S6d" sheetId="76" r:id="rId73"/>
    <sheet name="S6e" sheetId="77" r:id="rId74"/>
    <sheet name="S6f" sheetId="78" r:id="rId75"/>
    <sheet name="S7b" sheetId="80" r:id="rId76"/>
    <sheet name="S7d" sheetId="81" r:id="rId77"/>
    <sheet name="S7g" sheetId="84" r:id="rId78"/>
    <sheet name="S7h" sheetId="83" r:id="rId79"/>
    <sheet name="S8a" sheetId="85" r:id="rId80"/>
    <sheet name="S8b" sheetId="86" r:id="rId81"/>
    <sheet name="S8c" sheetId="87" r:id="rId82"/>
    <sheet name="S9a" sheetId="88" r:id="rId83"/>
    <sheet name="S9b" sheetId="89" r:id="rId84"/>
    <sheet name="S9c" sheetId="91" r:id="rId85"/>
    <sheet name="S9d" sheetId="97" r:id="rId86"/>
    <sheet name="S9e" sheetId="94" r:id="rId87"/>
    <sheet name="S9f" sheetId="96" r:id="rId88"/>
    <sheet name="S10a" sheetId="92" r:id="rId89"/>
    <sheet name="S10b" sheetId="95" r:id="rId90"/>
  </sheets>
  <externalReferences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</externalReferences>
  <calcPr calcId="140001" concurrentCalc="0"/>
  <extLst>
    <ext xmlns:mx="http://schemas.microsoft.com/office/mac/excel/2008/main" uri="{7523E5D3-25F3-A5E0-1632-64F254C22452}">
      <mx:ArchID Flags="2"/>
    </ext>
    <ext xmlns:x14="http://schemas.microsoft.com/office/spreadsheetml/2009/9/main" uri="{79F54976-1DA5-4618-B147-4CDE4B953A38}">
      <x14:workbookPr defaultImageDpi="32767"/>
    </ext>
  </extLst>
</workbook>
</file>

<file path=xl/calcChain.xml><?xml version="1.0" encoding="utf-8"?>
<calcChain xmlns="http://schemas.openxmlformats.org/spreadsheetml/2006/main">
  <c r="D17" i="56" l="1"/>
  <c r="C17" i="56"/>
  <c r="D16" i="56"/>
  <c r="C16" i="56"/>
  <c r="D13" i="56"/>
  <c r="C13" i="56"/>
  <c r="D12" i="56"/>
  <c r="C12" i="56"/>
  <c r="F99" i="11"/>
  <c r="G99" i="11"/>
  <c r="F97" i="11"/>
  <c r="G97" i="11"/>
  <c r="F98" i="11"/>
  <c r="G98" i="11"/>
  <c r="H98" i="11"/>
  <c r="I99" i="11"/>
  <c r="F100" i="11"/>
  <c r="G100" i="11"/>
  <c r="I100" i="11"/>
  <c r="R18" i="88"/>
  <c r="Q18" i="88"/>
  <c r="P18" i="88"/>
  <c r="O18" i="88"/>
  <c r="N18" i="88"/>
  <c r="M18" i="88"/>
  <c r="L18" i="88"/>
  <c r="K18" i="88"/>
  <c r="J18" i="88"/>
  <c r="I18" i="88"/>
  <c r="R16" i="88"/>
  <c r="Q16" i="88"/>
  <c r="P16" i="88"/>
  <c r="O16" i="88"/>
  <c r="N16" i="88"/>
  <c r="M16" i="88"/>
  <c r="L16" i="88"/>
  <c r="K16" i="88"/>
  <c r="J16" i="88"/>
  <c r="I16" i="88"/>
  <c r="R15" i="88"/>
  <c r="Q15" i="88"/>
  <c r="P15" i="88"/>
  <c r="O15" i="88"/>
  <c r="N15" i="88"/>
  <c r="M15" i="88"/>
  <c r="L15" i="88"/>
  <c r="K15" i="88"/>
  <c r="J15" i="88"/>
  <c r="I15" i="88"/>
  <c r="R13" i="88"/>
  <c r="Q13" i="88"/>
  <c r="P13" i="88"/>
  <c r="O13" i="88"/>
  <c r="N13" i="88"/>
  <c r="M13" i="88"/>
  <c r="L13" i="88"/>
  <c r="K13" i="88"/>
  <c r="J13" i="88"/>
  <c r="I13" i="88"/>
  <c r="R12" i="88"/>
  <c r="Q12" i="88"/>
  <c r="P12" i="88"/>
  <c r="O12" i="88"/>
  <c r="N12" i="88"/>
  <c r="M12" i="88"/>
  <c r="L12" i="88"/>
  <c r="K12" i="88"/>
  <c r="J12" i="88"/>
  <c r="I12" i="88"/>
  <c r="E16" i="84"/>
  <c r="D16" i="84"/>
  <c r="E14" i="84"/>
  <c r="D14" i="84"/>
  <c r="E13" i="84"/>
  <c r="G85" i="83"/>
  <c r="F85" i="83"/>
  <c r="E85" i="83"/>
  <c r="D85" i="83"/>
  <c r="G84" i="83"/>
  <c r="F84" i="83"/>
  <c r="E84" i="83"/>
  <c r="D84" i="83"/>
  <c r="F72" i="83"/>
  <c r="G72" i="83"/>
  <c r="H72" i="83"/>
  <c r="J72" i="83"/>
  <c r="I72" i="83"/>
  <c r="J70" i="83"/>
  <c r="I70" i="83"/>
  <c r="J69" i="83"/>
  <c r="I69" i="83"/>
  <c r="F63" i="83"/>
  <c r="G63" i="83"/>
  <c r="H63" i="83"/>
  <c r="J63" i="83"/>
  <c r="I63" i="83"/>
  <c r="J61" i="83"/>
  <c r="I61" i="83"/>
  <c r="J60" i="83"/>
  <c r="I60" i="83"/>
  <c r="F54" i="83"/>
  <c r="G54" i="83"/>
  <c r="H54" i="83"/>
  <c r="J54" i="83"/>
  <c r="I54" i="83"/>
  <c r="J52" i="83"/>
  <c r="I52" i="83"/>
  <c r="J51" i="83"/>
  <c r="I51" i="83"/>
  <c r="F45" i="83"/>
  <c r="G45" i="83"/>
  <c r="H45" i="83"/>
  <c r="J45" i="83"/>
  <c r="I45" i="83"/>
  <c r="J43" i="83"/>
  <c r="I43" i="83"/>
  <c r="AH42" i="83"/>
  <c r="AG42" i="83"/>
  <c r="AF42" i="83"/>
  <c r="J42" i="83"/>
  <c r="I42" i="83"/>
  <c r="AJ41" i="83"/>
  <c r="AI41" i="83"/>
  <c r="AV38" i="83"/>
  <c r="AR37" i="83"/>
  <c r="AS37" i="83"/>
  <c r="AT37" i="83"/>
  <c r="AU37" i="83"/>
  <c r="AV40" i="83"/>
  <c r="AU38" i="83"/>
  <c r="AU40" i="83"/>
  <c r="AJ40" i="83"/>
  <c r="AI40" i="83"/>
  <c r="AJ39" i="83"/>
  <c r="AI39" i="83"/>
  <c r="AJ38" i="83"/>
  <c r="AI38" i="83"/>
  <c r="AV37" i="83"/>
  <c r="W34" i="83"/>
  <c r="S33" i="83"/>
  <c r="T33" i="83"/>
  <c r="U33" i="83"/>
  <c r="V33" i="83"/>
  <c r="W36" i="83"/>
  <c r="V34" i="83"/>
  <c r="V36" i="83"/>
  <c r="AH33" i="83"/>
  <c r="AG33" i="83"/>
  <c r="AF33" i="83"/>
  <c r="W33" i="83"/>
  <c r="G33" i="83"/>
  <c r="H33" i="83"/>
  <c r="I33" i="83"/>
  <c r="K33" i="83"/>
  <c r="J33" i="83"/>
  <c r="AJ32" i="83"/>
  <c r="AI32" i="83"/>
  <c r="AV29" i="83"/>
  <c r="AR28" i="83"/>
  <c r="AS28" i="83"/>
  <c r="AT28" i="83"/>
  <c r="AU28" i="83"/>
  <c r="AV31" i="83"/>
  <c r="AU29" i="83"/>
  <c r="AU31" i="83"/>
  <c r="AJ31" i="83"/>
  <c r="AI31" i="83"/>
  <c r="K31" i="83"/>
  <c r="J31" i="83"/>
  <c r="AJ30" i="83"/>
  <c r="AI30" i="83"/>
  <c r="K30" i="83"/>
  <c r="J30" i="83"/>
  <c r="AJ29" i="83"/>
  <c r="AI29" i="83"/>
  <c r="AV28" i="83"/>
  <c r="W25" i="83"/>
  <c r="S24" i="83"/>
  <c r="T24" i="83"/>
  <c r="U24" i="83"/>
  <c r="V24" i="83"/>
  <c r="W27" i="83"/>
  <c r="V25" i="83"/>
  <c r="AH24" i="83"/>
  <c r="AG24" i="83"/>
  <c r="AF24" i="83"/>
  <c r="W24" i="83"/>
  <c r="G24" i="83"/>
  <c r="H24" i="83"/>
  <c r="I24" i="83"/>
  <c r="K24" i="83"/>
  <c r="J24" i="83"/>
  <c r="AJ23" i="83"/>
  <c r="AI23" i="83"/>
  <c r="AV20" i="83"/>
  <c r="AR19" i="83"/>
  <c r="AS19" i="83"/>
  <c r="AT19" i="83"/>
  <c r="AU19" i="83"/>
  <c r="AV22" i="83"/>
  <c r="AU20" i="83"/>
  <c r="AU22" i="83"/>
  <c r="AJ22" i="83"/>
  <c r="AI22" i="83"/>
  <c r="K22" i="83"/>
  <c r="J22" i="83"/>
  <c r="AJ21" i="83"/>
  <c r="AI21" i="83"/>
  <c r="K21" i="83"/>
  <c r="J21" i="83"/>
  <c r="AJ20" i="83"/>
  <c r="AI20" i="83"/>
  <c r="AV19" i="83"/>
  <c r="W16" i="83"/>
  <c r="S15" i="83"/>
  <c r="T15" i="83"/>
  <c r="U15" i="83"/>
  <c r="V15" i="83"/>
  <c r="W18" i="83"/>
  <c r="V16" i="83"/>
  <c r="AH15" i="83"/>
  <c r="AG15" i="83"/>
  <c r="AF15" i="83"/>
  <c r="W15" i="83"/>
  <c r="G15" i="83"/>
  <c r="H15" i="83"/>
  <c r="I15" i="83"/>
  <c r="K15" i="83"/>
  <c r="J15" i="83"/>
  <c r="AJ14" i="83"/>
  <c r="AI14" i="83"/>
  <c r="AV11" i="83"/>
  <c r="AR10" i="83"/>
  <c r="AS10" i="83"/>
  <c r="AT10" i="83"/>
  <c r="AU10" i="83"/>
  <c r="AV13" i="83"/>
  <c r="AU11" i="83"/>
  <c r="AU13" i="83"/>
  <c r="AJ13" i="83"/>
  <c r="AI13" i="83"/>
  <c r="K13" i="83"/>
  <c r="J13" i="83"/>
  <c r="AJ12" i="83"/>
  <c r="AI12" i="83"/>
  <c r="K12" i="83"/>
  <c r="J12" i="83"/>
  <c r="AJ11" i="83"/>
  <c r="AI11" i="83"/>
  <c r="AV10" i="83"/>
  <c r="W7" i="83"/>
  <c r="S6" i="83"/>
  <c r="T6" i="83"/>
  <c r="U6" i="83"/>
  <c r="V6" i="83"/>
  <c r="W9" i="83"/>
  <c r="V7" i="83"/>
  <c r="W6" i="83"/>
  <c r="G6" i="83"/>
  <c r="H6" i="83"/>
  <c r="I6" i="83"/>
  <c r="K6" i="83"/>
  <c r="J6" i="83"/>
  <c r="K4" i="83"/>
  <c r="J4" i="83"/>
  <c r="K3" i="83"/>
  <c r="J3" i="83"/>
  <c r="C8" i="81"/>
  <c r="D8" i="81"/>
  <c r="G8" i="81"/>
  <c r="H8" i="81"/>
  <c r="C9" i="81"/>
  <c r="D9" i="81"/>
  <c r="G9" i="81"/>
  <c r="H9" i="81"/>
  <c r="C20" i="81"/>
  <c r="G20" i="81"/>
  <c r="L28" i="80"/>
  <c r="M28" i="80"/>
  <c r="N28" i="80"/>
  <c r="R28" i="80"/>
  <c r="Q28" i="80"/>
  <c r="J28" i="80"/>
  <c r="I28" i="80"/>
  <c r="H28" i="80"/>
  <c r="R27" i="80"/>
  <c r="Q27" i="80"/>
  <c r="L18" i="80"/>
  <c r="M18" i="80"/>
  <c r="N18" i="80"/>
  <c r="R18" i="80"/>
  <c r="Q18" i="80"/>
  <c r="J18" i="80"/>
  <c r="I18" i="80"/>
  <c r="H18" i="80"/>
  <c r="R17" i="80"/>
  <c r="Q17" i="80"/>
  <c r="L10" i="80"/>
  <c r="M10" i="80"/>
  <c r="N10" i="80"/>
  <c r="R10" i="80"/>
  <c r="Q10" i="80"/>
  <c r="J10" i="80"/>
  <c r="I10" i="80"/>
  <c r="H10" i="80"/>
  <c r="R9" i="80"/>
  <c r="Q9" i="80"/>
  <c r="I22" i="79"/>
  <c r="J22" i="79"/>
  <c r="H22" i="79"/>
  <c r="I21" i="79"/>
  <c r="J21" i="79"/>
  <c r="H21" i="79"/>
  <c r="I20" i="79"/>
  <c r="J20" i="79"/>
  <c r="H20" i="79"/>
  <c r="I19" i="79"/>
  <c r="J19" i="79"/>
  <c r="H19" i="79"/>
  <c r="I18" i="79"/>
  <c r="J18" i="79"/>
  <c r="H18" i="79"/>
  <c r="I17" i="79"/>
  <c r="J17" i="79"/>
  <c r="H17" i="79"/>
  <c r="R11" i="79"/>
  <c r="R6" i="79"/>
  <c r="S11" i="79"/>
  <c r="T11" i="79"/>
  <c r="H11" i="79"/>
  <c r="H6" i="79"/>
  <c r="I11" i="79"/>
  <c r="J11" i="79"/>
  <c r="R10" i="79"/>
  <c r="S10" i="79"/>
  <c r="T10" i="79"/>
  <c r="H10" i="79"/>
  <c r="I10" i="79"/>
  <c r="J10" i="79"/>
  <c r="R9" i="79"/>
  <c r="S9" i="79"/>
  <c r="T9" i="79"/>
  <c r="H9" i="79"/>
  <c r="I9" i="79"/>
  <c r="J9" i="79"/>
  <c r="R8" i="79"/>
  <c r="S8" i="79"/>
  <c r="T8" i="79"/>
  <c r="H8" i="79"/>
  <c r="I8" i="79"/>
  <c r="J8" i="79"/>
  <c r="R7" i="79"/>
  <c r="S7" i="79"/>
  <c r="T7" i="79"/>
  <c r="H7" i="79"/>
  <c r="I7" i="79"/>
  <c r="J7" i="79"/>
  <c r="S6" i="79"/>
  <c r="T6" i="79"/>
  <c r="I6" i="79"/>
  <c r="J6" i="79"/>
  <c r="R121" i="78"/>
  <c r="Q121" i="78"/>
  <c r="P121" i="78"/>
  <c r="O121" i="78"/>
  <c r="N121" i="78"/>
  <c r="M121" i="78"/>
  <c r="L121" i="78"/>
  <c r="K121" i="78"/>
  <c r="J121" i="78"/>
  <c r="I121" i="78"/>
  <c r="H121" i="78"/>
  <c r="G121" i="78"/>
  <c r="F121" i="78"/>
  <c r="E121" i="78"/>
  <c r="D121" i="78"/>
  <c r="C121" i="78"/>
  <c r="R82" i="78"/>
  <c r="Q82" i="78"/>
  <c r="P82" i="78"/>
  <c r="O82" i="78"/>
  <c r="N82" i="78"/>
  <c r="M82" i="78"/>
  <c r="L82" i="78"/>
  <c r="K82" i="78"/>
  <c r="J82" i="78"/>
  <c r="I82" i="78"/>
  <c r="H82" i="78"/>
  <c r="G82" i="78"/>
  <c r="F82" i="78"/>
  <c r="E82" i="78"/>
  <c r="D82" i="78"/>
  <c r="C82" i="78"/>
  <c r="R60" i="78"/>
  <c r="Q60" i="78"/>
  <c r="P60" i="78"/>
  <c r="O60" i="78"/>
  <c r="N60" i="78"/>
  <c r="M60" i="78"/>
  <c r="L60" i="78"/>
  <c r="K60" i="78"/>
  <c r="J60" i="78"/>
  <c r="I60" i="78"/>
  <c r="H60" i="78"/>
  <c r="G60" i="78"/>
  <c r="F60" i="78"/>
  <c r="E60" i="78"/>
  <c r="D60" i="78"/>
  <c r="C60" i="78"/>
  <c r="R35" i="78"/>
  <c r="Q35" i="78"/>
  <c r="P35" i="78"/>
  <c r="O35" i="78"/>
  <c r="N35" i="78"/>
  <c r="M35" i="78"/>
  <c r="L35" i="78"/>
  <c r="K35" i="78"/>
  <c r="J35" i="78"/>
  <c r="I35" i="78"/>
  <c r="H35" i="78"/>
  <c r="G35" i="78"/>
  <c r="F35" i="78"/>
  <c r="E35" i="78"/>
  <c r="D35" i="78"/>
  <c r="C35" i="78"/>
  <c r="H8" i="77"/>
  <c r="H5" i="77"/>
  <c r="I8" i="77"/>
  <c r="J8" i="77"/>
  <c r="H9" i="77"/>
  <c r="H4" i="77"/>
  <c r="I9" i="77"/>
  <c r="J9" i="77"/>
  <c r="M9" i="77"/>
  <c r="L9" i="77"/>
  <c r="H6" i="77"/>
  <c r="I6" i="77"/>
  <c r="J6" i="77"/>
  <c r="H7" i="77"/>
  <c r="I7" i="77"/>
  <c r="J7" i="77"/>
  <c r="M7" i="77"/>
  <c r="L7" i="77"/>
  <c r="I4" i="77"/>
  <c r="J4" i="77"/>
  <c r="I5" i="77"/>
  <c r="J5" i="77"/>
  <c r="M5" i="77"/>
  <c r="L5" i="77"/>
  <c r="F9" i="76"/>
  <c r="G9" i="76"/>
  <c r="H9" i="76"/>
  <c r="F10" i="76"/>
  <c r="G10" i="76"/>
  <c r="H10" i="76"/>
  <c r="F11" i="76"/>
  <c r="G11" i="76"/>
  <c r="H11" i="76"/>
  <c r="K11" i="76"/>
  <c r="I9" i="76"/>
  <c r="I10" i="76"/>
  <c r="I11" i="76"/>
  <c r="L11" i="76"/>
  <c r="F12" i="76"/>
  <c r="G12" i="76"/>
  <c r="H12" i="76"/>
  <c r="I12" i="76"/>
  <c r="F13" i="76"/>
  <c r="G13" i="76"/>
  <c r="H13" i="76"/>
  <c r="I13" i="76"/>
  <c r="F14" i="76"/>
  <c r="G14" i="76"/>
  <c r="H14" i="76"/>
  <c r="I14" i="76"/>
  <c r="K14" i="76"/>
  <c r="L14" i="76"/>
  <c r="F16" i="76"/>
  <c r="G16" i="76"/>
  <c r="H16" i="76"/>
  <c r="F17" i="76"/>
  <c r="G17" i="76"/>
  <c r="H17" i="76"/>
  <c r="F18" i="76"/>
  <c r="G18" i="76"/>
  <c r="H18" i="76"/>
  <c r="K18" i="76"/>
  <c r="I16" i="76"/>
  <c r="I17" i="76"/>
  <c r="I18" i="76"/>
  <c r="L18" i="76"/>
  <c r="F19" i="76"/>
  <c r="G19" i="76"/>
  <c r="H19" i="76"/>
  <c r="I19" i="76"/>
  <c r="F20" i="76"/>
  <c r="G20" i="76"/>
  <c r="H20" i="76"/>
  <c r="I20" i="76"/>
  <c r="F21" i="76"/>
  <c r="G21" i="76"/>
  <c r="H21" i="76"/>
  <c r="I21" i="76"/>
  <c r="K21" i="76"/>
  <c r="L21" i="76"/>
  <c r="G8" i="75"/>
  <c r="H8" i="75"/>
  <c r="P8" i="75"/>
  <c r="Q8" i="75"/>
  <c r="T8" i="75"/>
  <c r="G9" i="75"/>
  <c r="H9" i="75"/>
  <c r="P9" i="75"/>
  <c r="Q9" i="75"/>
  <c r="S9" i="75"/>
  <c r="T9" i="75"/>
  <c r="G10" i="75"/>
  <c r="H10" i="75"/>
  <c r="P10" i="75"/>
  <c r="Q10" i="75"/>
  <c r="S10" i="75"/>
  <c r="T10" i="75"/>
  <c r="G11" i="75"/>
  <c r="H11" i="75"/>
  <c r="P11" i="75"/>
  <c r="Q11" i="75"/>
  <c r="S11" i="75"/>
  <c r="T11" i="75"/>
  <c r="G12" i="75"/>
  <c r="H12" i="75"/>
  <c r="P12" i="75"/>
  <c r="Q12" i="75"/>
  <c r="S12" i="75"/>
  <c r="T12" i="75"/>
  <c r="H13" i="75"/>
  <c r="G14" i="75"/>
  <c r="H14" i="75"/>
  <c r="G15" i="75"/>
  <c r="H15" i="75"/>
  <c r="G16" i="75"/>
  <c r="H16" i="75"/>
  <c r="G17" i="75"/>
  <c r="H17" i="75"/>
  <c r="G18" i="75"/>
  <c r="H18" i="75"/>
  <c r="G19" i="75"/>
  <c r="H19" i="75"/>
  <c r="G20" i="75"/>
  <c r="H20" i="75"/>
  <c r="G21" i="75"/>
  <c r="H21" i="75"/>
  <c r="G22" i="75"/>
  <c r="H22" i="75"/>
  <c r="G23" i="75"/>
  <c r="H23" i="75"/>
  <c r="G24" i="75"/>
  <c r="H24" i="75"/>
  <c r="F33" i="75"/>
  <c r="G33" i="75"/>
  <c r="H33" i="75"/>
  <c r="O33" i="75"/>
  <c r="F34" i="75"/>
  <c r="G34" i="75"/>
  <c r="H34" i="75"/>
  <c r="O34" i="75"/>
  <c r="F35" i="75"/>
  <c r="G35" i="75"/>
  <c r="H35" i="75"/>
  <c r="I35" i="75"/>
  <c r="J35" i="75"/>
  <c r="O35" i="75"/>
  <c r="P35" i="75"/>
  <c r="Q35" i="75"/>
  <c r="F37" i="75"/>
  <c r="G37" i="75"/>
  <c r="H37" i="75"/>
  <c r="O37" i="75"/>
  <c r="G38" i="75"/>
  <c r="H38" i="75"/>
  <c r="O38" i="75"/>
  <c r="G39" i="75"/>
  <c r="H39" i="75"/>
  <c r="I39" i="75"/>
  <c r="J39" i="75"/>
  <c r="O39" i="75"/>
  <c r="P39" i="75"/>
  <c r="Q39" i="75"/>
  <c r="G41" i="75"/>
  <c r="H41" i="75"/>
  <c r="O41" i="75"/>
  <c r="G42" i="75"/>
  <c r="H42" i="75"/>
  <c r="O42" i="75"/>
  <c r="G43" i="75"/>
  <c r="H43" i="75"/>
  <c r="I43" i="75"/>
  <c r="J43" i="75"/>
  <c r="O43" i="75"/>
  <c r="P43" i="75"/>
  <c r="Q43" i="75"/>
  <c r="G45" i="75"/>
  <c r="H45" i="75"/>
  <c r="G46" i="75"/>
  <c r="H46" i="75"/>
  <c r="O46" i="75"/>
  <c r="G47" i="75"/>
  <c r="H47" i="75"/>
  <c r="I47" i="75"/>
  <c r="J47" i="75"/>
  <c r="O47" i="75"/>
  <c r="O48" i="75"/>
  <c r="P48" i="75"/>
  <c r="Q48" i="75"/>
  <c r="G49" i="75"/>
  <c r="H49" i="75"/>
  <c r="G50" i="75"/>
  <c r="H50" i="75"/>
  <c r="O50" i="75"/>
  <c r="G51" i="75"/>
  <c r="H51" i="75"/>
  <c r="I51" i="75"/>
  <c r="J51" i="75"/>
  <c r="O51" i="75"/>
  <c r="O52" i="75"/>
  <c r="P52" i="75"/>
  <c r="Q52" i="75"/>
  <c r="G59" i="75"/>
  <c r="H59" i="75"/>
  <c r="P59" i="75"/>
  <c r="Q59" i="75"/>
  <c r="G60" i="75"/>
  <c r="H60" i="75"/>
  <c r="P60" i="75"/>
  <c r="Q60" i="75"/>
  <c r="G61" i="75"/>
  <c r="H61" i="75"/>
  <c r="P61" i="75"/>
  <c r="Q61" i="75"/>
  <c r="G62" i="75"/>
  <c r="H62" i="75"/>
  <c r="P62" i="75"/>
  <c r="Q62" i="75"/>
  <c r="G63" i="75"/>
  <c r="H63" i="75"/>
  <c r="P63" i="75"/>
  <c r="Q63" i="75"/>
  <c r="G65" i="75"/>
  <c r="H65" i="75"/>
  <c r="G66" i="75"/>
  <c r="H66" i="75"/>
  <c r="G67" i="75"/>
  <c r="H67" i="75"/>
  <c r="G68" i="75"/>
  <c r="H68" i="75"/>
  <c r="G69" i="75"/>
  <c r="H69" i="75"/>
  <c r="G71" i="75"/>
  <c r="H71" i="75"/>
  <c r="G72" i="75"/>
  <c r="H72" i="75"/>
  <c r="G73" i="75"/>
  <c r="H73" i="75"/>
  <c r="G74" i="75"/>
  <c r="H74" i="75"/>
  <c r="G75" i="75"/>
  <c r="H75" i="75"/>
  <c r="X71" i="74"/>
  <c r="Y71" i="74"/>
  <c r="X70" i="74"/>
  <c r="Y70" i="74"/>
  <c r="X69" i="74"/>
  <c r="Y69" i="74"/>
  <c r="X68" i="74"/>
  <c r="Y68" i="74"/>
  <c r="X67" i="74"/>
  <c r="Y67" i="74"/>
  <c r="X66" i="74"/>
  <c r="Y66" i="74"/>
  <c r="X65" i="74"/>
  <c r="Y65" i="74"/>
  <c r="X60" i="74"/>
  <c r="Y60" i="74"/>
  <c r="X59" i="74"/>
  <c r="Y59" i="74"/>
  <c r="X58" i="74"/>
  <c r="Y58" i="74"/>
  <c r="X57" i="74"/>
  <c r="Y57" i="74"/>
  <c r="X56" i="74"/>
  <c r="Y56" i="74"/>
  <c r="X55" i="74"/>
  <c r="Y55" i="74"/>
  <c r="X54" i="74"/>
  <c r="Y54" i="74"/>
  <c r="X50" i="74"/>
  <c r="Y50" i="74"/>
  <c r="X49" i="74"/>
  <c r="Y49" i="74"/>
  <c r="X48" i="74"/>
  <c r="Y48" i="74"/>
  <c r="X47" i="74"/>
  <c r="Y47" i="74"/>
  <c r="X46" i="74"/>
  <c r="Y46" i="74"/>
  <c r="X45" i="74"/>
  <c r="Y45" i="74"/>
  <c r="X44" i="74"/>
  <c r="Y44" i="74"/>
  <c r="O32" i="74"/>
  <c r="P32" i="74"/>
  <c r="O31" i="74"/>
  <c r="P31" i="74"/>
  <c r="O30" i="74"/>
  <c r="P30" i="74"/>
  <c r="O29" i="74"/>
  <c r="P29" i="74"/>
  <c r="O28" i="74"/>
  <c r="P28" i="74"/>
  <c r="O27" i="74"/>
  <c r="P27" i="74"/>
  <c r="O26" i="74"/>
  <c r="P26" i="74"/>
  <c r="O21" i="74"/>
  <c r="P21" i="74"/>
  <c r="O20" i="74"/>
  <c r="P20" i="74"/>
  <c r="O19" i="74"/>
  <c r="P19" i="74"/>
  <c r="O18" i="74"/>
  <c r="P18" i="74"/>
  <c r="O17" i="74"/>
  <c r="P17" i="74"/>
  <c r="O16" i="74"/>
  <c r="P16" i="74"/>
  <c r="O15" i="74"/>
  <c r="P15" i="74"/>
  <c r="O11" i="74"/>
  <c r="P11" i="74"/>
  <c r="O10" i="74"/>
  <c r="P10" i="74"/>
  <c r="O9" i="74"/>
  <c r="P9" i="74"/>
  <c r="O8" i="74"/>
  <c r="P8" i="74"/>
  <c r="O7" i="74"/>
  <c r="P7" i="74"/>
  <c r="O6" i="74"/>
  <c r="P6" i="74"/>
  <c r="O5" i="74"/>
  <c r="P5" i="74"/>
  <c r="H7" i="73"/>
  <c r="I7" i="73"/>
  <c r="J7" i="73"/>
  <c r="K7" i="73"/>
  <c r="H8" i="73"/>
  <c r="I8" i="73"/>
  <c r="J8" i="73"/>
  <c r="K8" i="73"/>
  <c r="L8" i="73"/>
  <c r="M8" i="73"/>
  <c r="H9" i="73"/>
  <c r="I9" i="73"/>
  <c r="J9" i="73"/>
  <c r="K9" i="73"/>
  <c r="H10" i="73"/>
  <c r="I10" i="73"/>
  <c r="J10" i="73"/>
  <c r="K10" i="73"/>
  <c r="L10" i="73"/>
  <c r="M10" i="73"/>
  <c r="H14" i="73"/>
  <c r="I14" i="73"/>
  <c r="J14" i="73"/>
  <c r="K14" i="73"/>
  <c r="H15" i="73"/>
  <c r="I15" i="73"/>
  <c r="J15" i="73"/>
  <c r="K15" i="73"/>
  <c r="L15" i="73"/>
  <c r="M15" i="73"/>
  <c r="H16" i="73"/>
  <c r="I16" i="73"/>
  <c r="J16" i="73"/>
  <c r="K16" i="73"/>
  <c r="H17" i="73"/>
  <c r="I17" i="73"/>
  <c r="J17" i="73"/>
  <c r="K17" i="73"/>
  <c r="L17" i="73"/>
  <c r="M17" i="73"/>
  <c r="E27" i="72"/>
  <c r="E25" i="72"/>
  <c r="E26" i="72"/>
  <c r="D25" i="72"/>
  <c r="D26" i="72"/>
  <c r="E24" i="72"/>
  <c r="D24" i="72"/>
  <c r="G150" i="71"/>
  <c r="I150" i="71"/>
  <c r="G151" i="71"/>
  <c r="I151" i="71"/>
  <c r="G152" i="71"/>
  <c r="I152" i="71"/>
  <c r="N152" i="71"/>
  <c r="G135" i="71"/>
  <c r="I135" i="71"/>
  <c r="G136" i="71"/>
  <c r="I136" i="71"/>
  <c r="G137" i="71"/>
  <c r="I137" i="71"/>
  <c r="J137" i="71"/>
  <c r="K150" i="71"/>
  <c r="K151" i="71"/>
  <c r="K152" i="71"/>
  <c r="M152" i="71"/>
  <c r="O149" i="71"/>
  <c r="G147" i="71"/>
  <c r="I147" i="71"/>
  <c r="G148" i="71"/>
  <c r="I148" i="71"/>
  <c r="G149" i="71"/>
  <c r="I149" i="71"/>
  <c r="N149" i="71"/>
  <c r="K147" i="71"/>
  <c r="K148" i="71"/>
  <c r="K149" i="71"/>
  <c r="M149" i="71"/>
  <c r="G144" i="71"/>
  <c r="I144" i="71"/>
  <c r="G145" i="71"/>
  <c r="I145" i="71"/>
  <c r="G146" i="71"/>
  <c r="I146" i="71"/>
  <c r="N146" i="71"/>
  <c r="K144" i="71"/>
  <c r="K145" i="71"/>
  <c r="K146" i="71"/>
  <c r="M146" i="71"/>
  <c r="G141" i="71"/>
  <c r="I141" i="71"/>
  <c r="G142" i="71"/>
  <c r="I142" i="71"/>
  <c r="G143" i="71"/>
  <c r="I143" i="71"/>
  <c r="N143" i="71"/>
  <c r="K141" i="71"/>
  <c r="K142" i="71"/>
  <c r="K143" i="71"/>
  <c r="M143" i="71"/>
  <c r="G138" i="71"/>
  <c r="I138" i="71"/>
  <c r="G139" i="71"/>
  <c r="I139" i="71"/>
  <c r="G140" i="71"/>
  <c r="I140" i="71"/>
  <c r="N140" i="71"/>
  <c r="K138" i="71"/>
  <c r="K139" i="71"/>
  <c r="K140" i="71"/>
  <c r="M140" i="71"/>
  <c r="O137" i="71"/>
  <c r="N137" i="71"/>
  <c r="K135" i="71"/>
  <c r="K136" i="71"/>
  <c r="K137" i="71"/>
  <c r="M137" i="71"/>
  <c r="G126" i="71"/>
  <c r="I126" i="71"/>
  <c r="G127" i="71"/>
  <c r="I127" i="71"/>
  <c r="G128" i="71"/>
  <c r="I128" i="71"/>
  <c r="N128" i="71"/>
  <c r="G111" i="71"/>
  <c r="I111" i="71"/>
  <c r="G112" i="71"/>
  <c r="I112" i="71"/>
  <c r="G113" i="71"/>
  <c r="I113" i="71"/>
  <c r="J113" i="71"/>
  <c r="K126" i="71"/>
  <c r="K127" i="71"/>
  <c r="K128" i="71"/>
  <c r="M128" i="71"/>
  <c r="O125" i="71"/>
  <c r="G123" i="71"/>
  <c r="I123" i="71"/>
  <c r="G124" i="71"/>
  <c r="I124" i="71"/>
  <c r="G125" i="71"/>
  <c r="I125" i="71"/>
  <c r="N125" i="71"/>
  <c r="K123" i="71"/>
  <c r="K124" i="71"/>
  <c r="K125" i="71"/>
  <c r="M125" i="71"/>
  <c r="G120" i="71"/>
  <c r="I120" i="71"/>
  <c r="G121" i="71"/>
  <c r="I121" i="71"/>
  <c r="G122" i="71"/>
  <c r="I122" i="71"/>
  <c r="N122" i="71"/>
  <c r="K120" i="71"/>
  <c r="K121" i="71"/>
  <c r="K122" i="71"/>
  <c r="M122" i="71"/>
  <c r="O119" i="71"/>
  <c r="G117" i="71"/>
  <c r="I117" i="71"/>
  <c r="G118" i="71"/>
  <c r="I118" i="71"/>
  <c r="G119" i="71"/>
  <c r="I119" i="71"/>
  <c r="N119" i="71"/>
  <c r="K117" i="71"/>
  <c r="K118" i="71"/>
  <c r="K119" i="71"/>
  <c r="M119" i="71"/>
  <c r="G114" i="71"/>
  <c r="I114" i="71"/>
  <c r="G115" i="71"/>
  <c r="I115" i="71"/>
  <c r="G116" i="71"/>
  <c r="I116" i="71"/>
  <c r="N116" i="71"/>
  <c r="K114" i="71"/>
  <c r="K115" i="71"/>
  <c r="K116" i="71"/>
  <c r="M116" i="71"/>
  <c r="N113" i="71"/>
  <c r="K111" i="71"/>
  <c r="K112" i="71"/>
  <c r="K113" i="71"/>
  <c r="M113" i="71"/>
  <c r="G104" i="71"/>
  <c r="I104" i="71"/>
  <c r="G105" i="71"/>
  <c r="I105" i="71"/>
  <c r="N106" i="71"/>
  <c r="G89" i="71"/>
  <c r="I89" i="71"/>
  <c r="G90" i="71"/>
  <c r="I90" i="71"/>
  <c r="G91" i="71"/>
  <c r="I91" i="71"/>
  <c r="J91" i="71"/>
  <c r="K104" i="71"/>
  <c r="K105" i="71"/>
  <c r="G106" i="71"/>
  <c r="I106" i="71"/>
  <c r="K106" i="71"/>
  <c r="M106" i="71"/>
  <c r="G101" i="71"/>
  <c r="I101" i="71"/>
  <c r="G102" i="71"/>
  <c r="I102" i="71"/>
  <c r="N103" i="71"/>
  <c r="K101" i="71"/>
  <c r="K102" i="71"/>
  <c r="G103" i="71"/>
  <c r="I103" i="71"/>
  <c r="K103" i="71"/>
  <c r="M103" i="71"/>
  <c r="G98" i="71"/>
  <c r="I98" i="71"/>
  <c r="G99" i="71"/>
  <c r="I99" i="71"/>
  <c r="N100" i="71"/>
  <c r="K98" i="71"/>
  <c r="K99" i="71"/>
  <c r="G100" i="71"/>
  <c r="I100" i="71"/>
  <c r="K100" i="71"/>
  <c r="M100" i="71"/>
  <c r="G95" i="71"/>
  <c r="I95" i="71"/>
  <c r="G96" i="71"/>
  <c r="I96" i="71"/>
  <c r="N97" i="71"/>
  <c r="K96" i="71"/>
  <c r="G97" i="71"/>
  <c r="I97" i="71"/>
  <c r="K97" i="71"/>
  <c r="M97" i="71"/>
  <c r="K95" i="71"/>
  <c r="G92" i="71"/>
  <c r="I92" i="71"/>
  <c r="G93" i="71"/>
  <c r="I93" i="71"/>
  <c r="N94" i="71"/>
  <c r="K92" i="71"/>
  <c r="K93" i="71"/>
  <c r="G94" i="71"/>
  <c r="I94" i="71"/>
  <c r="K94" i="71"/>
  <c r="M94" i="71"/>
  <c r="N91" i="71"/>
  <c r="K89" i="71"/>
  <c r="K90" i="71"/>
  <c r="K91" i="71"/>
  <c r="M91" i="71"/>
  <c r="G84" i="71"/>
  <c r="I84" i="71"/>
  <c r="G69" i="71"/>
  <c r="I69" i="71"/>
  <c r="G70" i="71"/>
  <c r="I70" i="71"/>
  <c r="G71" i="71"/>
  <c r="I71" i="71"/>
  <c r="J71" i="71"/>
  <c r="K84" i="71"/>
  <c r="G85" i="71"/>
  <c r="I85" i="71"/>
  <c r="K85" i="71"/>
  <c r="G86" i="71"/>
  <c r="I86" i="71"/>
  <c r="K86" i="71"/>
  <c r="N86" i="71"/>
  <c r="M86" i="71"/>
  <c r="O83" i="71"/>
  <c r="G81" i="71"/>
  <c r="I81" i="71"/>
  <c r="K81" i="71"/>
  <c r="G82" i="71"/>
  <c r="I82" i="71"/>
  <c r="K82" i="71"/>
  <c r="G83" i="71"/>
  <c r="I83" i="71"/>
  <c r="K83" i="71"/>
  <c r="N83" i="71"/>
  <c r="M83" i="71"/>
  <c r="G78" i="71"/>
  <c r="I78" i="71"/>
  <c r="K78" i="71"/>
  <c r="G79" i="71"/>
  <c r="I79" i="71"/>
  <c r="K79" i="71"/>
  <c r="G80" i="71"/>
  <c r="I80" i="71"/>
  <c r="K80" i="71"/>
  <c r="N80" i="71"/>
  <c r="M80" i="71"/>
  <c r="G75" i="71"/>
  <c r="I75" i="71"/>
  <c r="K75" i="71"/>
  <c r="G76" i="71"/>
  <c r="I76" i="71"/>
  <c r="K76" i="71"/>
  <c r="G77" i="71"/>
  <c r="I77" i="71"/>
  <c r="K77" i="71"/>
  <c r="N77" i="71"/>
  <c r="M77" i="71"/>
  <c r="G72" i="71"/>
  <c r="I72" i="71"/>
  <c r="K72" i="71"/>
  <c r="G73" i="71"/>
  <c r="I73" i="71"/>
  <c r="K73" i="71"/>
  <c r="G74" i="71"/>
  <c r="I74" i="71"/>
  <c r="K74" i="71"/>
  <c r="N74" i="71"/>
  <c r="M74" i="71"/>
  <c r="O71" i="71"/>
  <c r="K69" i="71"/>
  <c r="K70" i="71"/>
  <c r="K71" i="71"/>
  <c r="N71" i="71"/>
  <c r="M71" i="71"/>
  <c r="G64" i="71"/>
  <c r="I64" i="71"/>
  <c r="G49" i="71"/>
  <c r="I49" i="71"/>
  <c r="G50" i="71"/>
  <c r="I50" i="71"/>
  <c r="G51" i="71"/>
  <c r="I51" i="71"/>
  <c r="J51" i="71"/>
  <c r="K64" i="71"/>
  <c r="G65" i="71"/>
  <c r="I65" i="71"/>
  <c r="K65" i="71"/>
  <c r="G66" i="71"/>
  <c r="I66" i="71"/>
  <c r="K66" i="71"/>
  <c r="N66" i="71"/>
  <c r="M66" i="71"/>
  <c r="O63" i="71"/>
  <c r="G61" i="71"/>
  <c r="I61" i="71"/>
  <c r="K61" i="71"/>
  <c r="G62" i="71"/>
  <c r="I62" i="71"/>
  <c r="K62" i="71"/>
  <c r="G63" i="71"/>
  <c r="I63" i="71"/>
  <c r="K63" i="71"/>
  <c r="N63" i="71"/>
  <c r="M63" i="71"/>
  <c r="G58" i="71"/>
  <c r="I58" i="71"/>
  <c r="K58" i="71"/>
  <c r="G59" i="71"/>
  <c r="I59" i="71"/>
  <c r="K59" i="71"/>
  <c r="G60" i="71"/>
  <c r="I60" i="71"/>
  <c r="K60" i="71"/>
  <c r="N60" i="71"/>
  <c r="M60" i="71"/>
  <c r="G55" i="71"/>
  <c r="I55" i="71"/>
  <c r="K55" i="71"/>
  <c r="G56" i="71"/>
  <c r="I56" i="71"/>
  <c r="K56" i="71"/>
  <c r="G57" i="71"/>
  <c r="I57" i="71"/>
  <c r="K57" i="71"/>
  <c r="N57" i="71"/>
  <c r="M57" i="71"/>
  <c r="G52" i="71"/>
  <c r="I52" i="71"/>
  <c r="K52" i="71"/>
  <c r="G53" i="71"/>
  <c r="I53" i="71"/>
  <c r="K53" i="71"/>
  <c r="G54" i="71"/>
  <c r="I54" i="71"/>
  <c r="K54" i="71"/>
  <c r="N54" i="71"/>
  <c r="M54" i="71"/>
  <c r="O51" i="71"/>
  <c r="K49" i="71"/>
  <c r="K50" i="71"/>
  <c r="K51" i="71"/>
  <c r="N51" i="71"/>
  <c r="M51" i="71"/>
  <c r="G43" i="71"/>
  <c r="I43" i="71"/>
  <c r="G28" i="71"/>
  <c r="I28" i="71"/>
  <c r="G29" i="71"/>
  <c r="I29" i="71"/>
  <c r="G30" i="71"/>
  <c r="I30" i="71"/>
  <c r="J30" i="71"/>
  <c r="K43" i="71"/>
  <c r="G44" i="71"/>
  <c r="I44" i="71"/>
  <c r="K44" i="71"/>
  <c r="G45" i="71"/>
  <c r="I45" i="71"/>
  <c r="K45" i="71"/>
  <c r="N45" i="71"/>
  <c r="M45" i="71"/>
  <c r="J45" i="71"/>
  <c r="O42" i="71"/>
  <c r="G40" i="71"/>
  <c r="I40" i="71"/>
  <c r="K40" i="71"/>
  <c r="G41" i="71"/>
  <c r="I41" i="71"/>
  <c r="K41" i="71"/>
  <c r="G42" i="71"/>
  <c r="I42" i="71"/>
  <c r="K42" i="71"/>
  <c r="N42" i="71"/>
  <c r="M42" i="71"/>
  <c r="J42" i="71"/>
  <c r="G37" i="71"/>
  <c r="I37" i="71"/>
  <c r="K37" i="71"/>
  <c r="G38" i="71"/>
  <c r="I38" i="71"/>
  <c r="K38" i="71"/>
  <c r="G39" i="71"/>
  <c r="I39" i="71"/>
  <c r="K39" i="71"/>
  <c r="N39" i="71"/>
  <c r="M39" i="71"/>
  <c r="J39" i="71"/>
  <c r="G34" i="71"/>
  <c r="I34" i="71"/>
  <c r="K34" i="71"/>
  <c r="G35" i="71"/>
  <c r="I35" i="71"/>
  <c r="K35" i="71"/>
  <c r="G36" i="71"/>
  <c r="I36" i="71"/>
  <c r="K36" i="71"/>
  <c r="N36" i="71"/>
  <c r="M36" i="71"/>
  <c r="J36" i="71"/>
  <c r="G31" i="71"/>
  <c r="I31" i="71"/>
  <c r="K31" i="71"/>
  <c r="G32" i="71"/>
  <c r="I32" i="71"/>
  <c r="K32" i="71"/>
  <c r="G33" i="71"/>
  <c r="I33" i="71"/>
  <c r="K33" i="71"/>
  <c r="N33" i="71"/>
  <c r="M33" i="71"/>
  <c r="J33" i="71"/>
  <c r="O30" i="71"/>
  <c r="K28" i="71"/>
  <c r="K29" i="71"/>
  <c r="K30" i="71"/>
  <c r="N30" i="71"/>
  <c r="M30" i="71"/>
  <c r="G23" i="71"/>
  <c r="I23" i="71"/>
  <c r="G8" i="71"/>
  <c r="I8" i="71"/>
  <c r="G9" i="71"/>
  <c r="I9" i="71"/>
  <c r="G10" i="71"/>
  <c r="I10" i="71"/>
  <c r="J10" i="71"/>
  <c r="K23" i="71"/>
  <c r="G24" i="71"/>
  <c r="I24" i="71"/>
  <c r="K24" i="71"/>
  <c r="G25" i="71"/>
  <c r="I25" i="71"/>
  <c r="K25" i="71"/>
  <c r="N25" i="71"/>
  <c r="M25" i="71"/>
  <c r="J25" i="71"/>
  <c r="G20" i="71"/>
  <c r="I20" i="71"/>
  <c r="K20" i="71"/>
  <c r="G21" i="71"/>
  <c r="I21" i="71"/>
  <c r="K21" i="71"/>
  <c r="G22" i="71"/>
  <c r="I22" i="71"/>
  <c r="K22" i="71"/>
  <c r="N22" i="71"/>
  <c r="M22" i="71"/>
  <c r="J22" i="71"/>
  <c r="G17" i="71"/>
  <c r="I17" i="71"/>
  <c r="K17" i="71"/>
  <c r="G18" i="71"/>
  <c r="I18" i="71"/>
  <c r="K18" i="71"/>
  <c r="G19" i="71"/>
  <c r="I19" i="71"/>
  <c r="K19" i="71"/>
  <c r="N19" i="71"/>
  <c r="M19" i="71"/>
  <c r="J19" i="71"/>
  <c r="G14" i="71"/>
  <c r="I14" i="71"/>
  <c r="K14" i="71"/>
  <c r="G15" i="71"/>
  <c r="I15" i="71"/>
  <c r="K15" i="71"/>
  <c r="G16" i="71"/>
  <c r="I16" i="71"/>
  <c r="K16" i="71"/>
  <c r="N16" i="71"/>
  <c r="M16" i="71"/>
  <c r="J16" i="71"/>
  <c r="G11" i="71"/>
  <c r="I11" i="71"/>
  <c r="K11" i="71"/>
  <c r="G12" i="71"/>
  <c r="I12" i="71"/>
  <c r="K12" i="71"/>
  <c r="G13" i="71"/>
  <c r="I13" i="71"/>
  <c r="K13" i="71"/>
  <c r="N13" i="71"/>
  <c r="M13" i="71"/>
  <c r="J13" i="71"/>
  <c r="K8" i="71"/>
  <c r="K9" i="71"/>
  <c r="K10" i="71"/>
  <c r="N10" i="71"/>
  <c r="M10" i="71"/>
  <c r="I22" i="70"/>
  <c r="G22" i="70"/>
  <c r="I19" i="70"/>
  <c r="G19" i="70"/>
  <c r="I18" i="70"/>
  <c r="G18" i="70"/>
  <c r="E18" i="70"/>
  <c r="I17" i="70"/>
  <c r="G17" i="70"/>
  <c r="E17" i="70"/>
  <c r="I10" i="70"/>
  <c r="G10" i="70"/>
  <c r="I9" i="70"/>
  <c r="G9" i="70"/>
  <c r="E9" i="70"/>
  <c r="I8" i="70"/>
  <c r="G8" i="70"/>
  <c r="E8" i="70"/>
  <c r="J7" i="69"/>
  <c r="K7" i="69"/>
  <c r="L7" i="69"/>
  <c r="M7" i="69"/>
  <c r="N7" i="69"/>
  <c r="J10" i="69"/>
  <c r="K10" i="69"/>
  <c r="J13" i="69"/>
  <c r="K13" i="69"/>
  <c r="J16" i="69"/>
  <c r="K16" i="69"/>
  <c r="G22" i="69"/>
  <c r="G24" i="69"/>
  <c r="I20" i="69"/>
  <c r="J20" i="69"/>
  <c r="H22" i="69"/>
  <c r="I22" i="69"/>
  <c r="H23" i="69"/>
  <c r="I23" i="69"/>
  <c r="H24" i="69"/>
  <c r="I24" i="69"/>
  <c r="J22" i="69"/>
  <c r="K22" i="69"/>
  <c r="G25" i="69"/>
  <c r="H25" i="69"/>
  <c r="I25" i="69"/>
  <c r="G26" i="69"/>
  <c r="H26" i="69"/>
  <c r="I26" i="69"/>
  <c r="J25" i="69"/>
  <c r="K25" i="69"/>
  <c r="H28" i="69"/>
  <c r="I28" i="69"/>
  <c r="H29" i="69"/>
  <c r="I29" i="69"/>
  <c r="J28" i="69"/>
  <c r="K28" i="69"/>
  <c r="H30" i="69"/>
  <c r="I30" i="69"/>
  <c r="H31" i="69"/>
  <c r="I31" i="69"/>
  <c r="J30" i="69"/>
  <c r="K30" i="69"/>
  <c r="G10" i="68"/>
  <c r="F10" i="68"/>
  <c r="F12" i="67"/>
  <c r="E12" i="67"/>
  <c r="F11" i="67"/>
  <c r="E11" i="67"/>
  <c r="D11" i="67"/>
  <c r="F10" i="67"/>
  <c r="E10" i="67"/>
  <c r="D10" i="67"/>
  <c r="H13" i="66"/>
  <c r="I13" i="66"/>
  <c r="H14" i="66"/>
  <c r="I14" i="66"/>
  <c r="H17" i="66"/>
  <c r="I17" i="66"/>
  <c r="H18" i="66"/>
  <c r="I18" i="66"/>
  <c r="D21" i="63"/>
  <c r="O20" i="63"/>
  <c r="D18" i="63"/>
  <c r="D19" i="63"/>
  <c r="C18" i="63"/>
  <c r="C19" i="63"/>
  <c r="O17" i="63"/>
  <c r="O18" i="63"/>
  <c r="N17" i="63"/>
  <c r="N18" i="63"/>
  <c r="D17" i="63"/>
  <c r="C17" i="63"/>
  <c r="O16" i="63"/>
  <c r="N16" i="63"/>
  <c r="E10" i="62"/>
  <c r="F10" i="62"/>
  <c r="H10" i="62"/>
  <c r="I10" i="62"/>
  <c r="K10" i="62"/>
  <c r="L10" i="62"/>
  <c r="E11" i="62"/>
  <c r="F11" i="62"/>
  <c r="H11" i="62"/>
  <c r="I11" i="62"/>
  <c r="K11" i="62"/>
  <c r="L11" i="62"/>
  <c r="E12" i="62"/>
  <c r="F12" i="62"/>
  <c r="H12" i="62"/>
  <c r="I12" i="62"/>
  <c r="K12" i="62"/>
  <c r="L12" i="62"/>
  <c r="E13" i="62"/>
  <c r="F13" i="62"/>
  <c r="H13" i="62"/>
  <c r="I13" i="62"/>
  <c r="K13" i="62"/>
  <c r="L13" i="62"/>
  <c r="F14" i="62"/>
  <c r="I14" i="62"/>
  <c r="L14" i="62"/>
  <c r="G5" i="61"/>
  <c r="H5" i="61"/>
  <c r="N5" i="61"/>
  <c r="O5" i="61"/>
  <c r="P5" i="61"/>
  <c r="Q5" i="61"/>
  <c r="R5" i="61"/>
  <c r="G6" i="61"/>
  <c r="H6" i="61"/>
  <c r="N6" i="61"/>
  <c r="O6" i="61"/>
  <c r="Q6" i="61"/>
  <c r="R6" i="61"/>
  <c r="G8" i="61"/>
  <c r="H8" i="61"/>
  <c r="K8" i="61"/>
  <c r="L8" i="61"/>
  <c r="M8" i="61"/>
  <c r="N8" i="61"/>
  <c r="G9" i="61"/>
  <c r="H9" i="61"/>
  <c r="K9" i="61"/>
  <c r="L9" i="61"/>
  <c r="M9" i="61"/>
  <c r="N9" i="61"/>
  <c r="G11" i="61"/>
  <c r="H11" i="61"/>
  <c r="G12" i="61"/>
  <c r="H12" i="61"/>
  <c r="G16" i="61"/>
  <c r="H16" i="61"/>
  <c r="N16" i="61"/>
  <c r="O16" i="61"/>
  <c r="P16" i="61"/>
  <c r="R16" i="61"/>
  <c r="G17" i="61"/>
  <c r="H17" i="61"/>
  <c r="I17" i="61"/>
  <c r="N17" i="61"/>
  <c r="O17" i="61"/>
  <c r="Q17" i="61"/>
  <c r="R17" i="61"/>
  <c r="G19" i="61"/>
  <c r="H19" i="61"/>
  <c r="L19" i="61"/>
  <c r="M19" i="61"/>
  <c r="N19" i="61"/>
  <c r="G20" i="61"/>
  <c r="H20" i="61"/>
  <c r="I20" i="61"/>
  <c r="L20" i="61"/>
  <c r="M20" i="61"/>
  <c r="N20" i="61"/>
  <c r="G27" i="61"/>
  <c r="H27" i="61"/>
  <c r="N27" i="61"/>
  <c r="O27" i="61"/>
  <c r="P27" i="61"/>
  <c r="R27" i="61"/>
  <c r="G28" i="61"/>
  <c r="H28" i="61"/>
  <c r="N28" i="61"/>
  <c r="O28" i="61"/>
  <c r="Q28" i="61"/>
  <c r="R28" i="61"/>
  <c r="G30" i="61"/>
  <c r="H30" i="61"/>
  <c r="K30" i="61"/>
  <c r="L30" i="61"/>
  <c r="M30" i="61"/>
  <c r="N30" i="61"/>
  <c r="G31" i="61"/>
  <c r="H31" i="61"/>
  <c r="K31" i="61"/>
  <c r="L31" i="61"/>
  <c r="M31" i="61"/>
  <c r="N31" i="61"/>
  <c r="G33" i="61"/>
  <c r="H33" i="61"/>
  <c r="G34" i="61"/>
  <c r="H34" i="61"/>
  <c r="G39" i="61"/>
  <c r="H39" i="61"/>
  <c r="N39" i="61"/>
  <c r="O39" i="61"/>
  <c r="P39" i="61"/>
  <c r="R39" i="61"/>
  <c r="G40" i="61"/>
  <c r="H40" i="61"/>
  <c r="N40" i="61"/>
  <c r="O40" i="61"/>
  <c r="Q40" i="61"/>
  <c r="R40" i="61"/>
  <c r="G42" i="61"/>
  <c r="H42" i="61"/>
  <c r="L42" i="61"/>
  <c r="M42" i="61"/>
  <c r="N42" i="61"/>
  <c r="G43" i="61"/>
  <c r="H43" i="61"/>
  <c r="L43" i="61"/>
  <c r="M43" i="61"/>
  <c r="N43" i="61"/>
  <c r="G47" i="61"/>
  <c r="H47" i="61"/>
  <c r="N47" i="61"/>
  <c r="O47" i="61"/>
  <c r="P47" i="61"/>
  <c r="R47" i="61"/>
  <c r="G48" i="61"/>
  <c r="H48" i="61"/>
  <c r="N48" i="61"/>
  <c r="O48" i="61"/>
  <c r="Q48" i="61"/>
  <c r="R48" i="61"/>
  <c r="G50" i="61"/>
  <c r="H50" i="61"/>
  <c r="L50" i="61"/>
  <c r="M50" i="61"/>
  <c r="N50" i="61"/>
  <c r="G51" i="61"/>
  <c r="H51" i="61"/>
  <c r="L51" i="61"/>
  <c r="M51" i="61"/>
  <c r="N51" i="61"/>
  <c r="G54" i="61"/>
  <c r="H54" i="61"/>
  <c r="N54" i="61"/>
  <c r="O54" i="61"/>
  <c r="P54" i="61"/>
  <c r="R54" i="61"/>
  <c r="G55" i="61"/>
  <c r="H55" i="61"/>
  <c r="N55" i="61"/>
  <c r="O55" i="61"/>
  <c r="Q55" i="61"/>
  <c r="R55" i="61"/>
  <c r="G56" i="61"/>
  <c r="H56" i="61"/>
  <c r="G57" i="61"/>
  <c r="H57" i="61"/>
  <c r="L57" i="61"/>
  <c r="M57" i="61"/>
  <c r="N57" i="61"/>
  <c r="L58" i="61"/>
  <c r="M58" i="61"/>
  <c r="N58" i="61"/>
  <c r="G61" i="61"/>
  <c r="H61" i="61"/>
  <c r="G62" i="61"/>
  <c r="H62" i="61"/>
  <c r="N62" i="61"/>
  <c r="O62" i="61"/>
  <c r="P62" i="61"/>
  <c r="R62" i="61"/>
  <c r="G63" i="61"/>
  <c r="H63" i="61"/>
  <c r="N63" i="61"/>
  <c r="O63" i="61"/>
  <c r="Q63" i="61"/>
  <c r="R63" i="61"/>
  <c r="G64" i="61"/>
  <c r="H64" i="61"/>
  <c r="L65" i="61"/>
  <c r="M65" i="61"/>
  <c r="N65" i="61"/>
  <c r="L66" i="61"/>
  <c r="M66" i="61"/>
  <c r="N66" i="61"/>
  <c r="G68" i="61"/>
  <c r="H68" i="61"/>
  <c r="N68" i="61"/>
  <c r="O68" i="61"/>
  <c r="P68" i="61"/>
  <c r="R68" i="61"/>
  <c r="G69" i="61"/>
  <c r="H69" i="61"/>
  <c r="N69" i="61"/>
  <c r="O69" i="61"/>
  <c r="Q69" i="61"/>
  <c r="R69" i="61"/>
  <c r="G70" i="61"/>
  <c r="H70" i="61"/>
  <c r="G71" i="61"/>
  <c r="H71" i="61"/>
  <c r="L71" i="61"/>
  <c r="M71" i="61"/>
  <c r="N71" i="61"/>
  <c r="L72" i="61"/>
  <c r="M72" i="61"/>
  <c r="N72" i="61"/>
  <c r="G76" i="61"/>
  <c r="H76" i="61"/>
  <c r="N76" i="61"/>
  <c r="O76" i="61"/>
  <c r="P76" i="61"/>
  <c r="R76" i="61"/>
  <c r="G77" i="61"/>
  <c r="H77" i="61"/>
  <c r="N77" i="61"/>
  <c r="O77" i="61"/>
  <c r="Q77" i="61"/>
  <c r="R77" i="61"/>
  <c r="G78" i="61"/>
  <c r="H78" i="61"/>
  <c r="G79" i="61"/>
  <c r="H79" i="61"/>
  <c r="L79" i="61"/>
  <c r="M79" i="61"/>
  <c r="N79" i="61"/>
  <c r="L80" i="61"/>
  <c r="M80" i="61"/>
  <c r="N80" i="61"/>
  <c r="G154" i="60"/>
  <c r="H154" i="60"/>
  <c r="G155" i="60"/>
  <c r="H155" i="60"/>
  <c r="L155" i="60"/>
  <c r="K155" i="60"/>
  <c r="G152" i="60"/>
  <c r="H152" i="60"/>
  <c r="G153" i="60"/>
  <c r="H153" i="60"/>
  <c r="K153" i="60"/>
  <c r="I155" i="60"/>
  <c r="I154" i="60"/>
  <c r="N153" i="60"/>
  <c r="M153" i="60"/>
  <c r="L153" i="60"/>
  <c r="I153" i="60"/>
  <c r="I152" i="60"/>
  <c r="G136" i="60"/>
  <c r="H136" i="60"/>
  <c r="G137" i="60"/>
  <c r="H137" i="60"/>
  <c r="L137" i="60"/>
  <c r="K137" i="60"/>
  <c r="G134" i="60"/>
  <c r="H134" i="60"/>
  <c r="G135" i="60"/>
  <c r="H135" i="60"/>
  <c r="K135" i="60"/>
  <c r="I137" i="60"/>
  <c r="I136" i="60"/>
  <c r="M135" i="60"/>
  <c r="L135" i="60"/>
  <c r="I135" i="60"/>
  <c r="I134" i="60"/>
  <c r="G123" i="60"/>
  <c r="H123" i="60"/>
  <c r="G124" i="60"/>
  <c r="H124" i="60"/>
  <c r="G125" i="60"/>
  <c r="H125" i="60"/>
  <c r="L125" i="60"/>
  <c r="K125" i="60"/>
  <c r="G120" i="60"/>
  <c r="H120" i="60"/>
  <c r="G121" i="60"/>
  <c r="H121" i="60"/>
  <c r="G122" i="60"/>
  <c r="H122" i="60"/>
  <c r="K121" i="60"/>
  <c r="I125" i="60"/>
  <c r="I124" i="60"/>
  <c r="I123" i="60"/>
  <c r="I122" i="60"/>
  <c r="M121" i="60"/>
  <c r="L121" i="60"/>
  <c r="I121" i="60"/>
  <c r="I120" i="60"/>
  <c r="G114" i="60"/>
  <c r="H114" i="60"/>
  <c r="G115" i="60"/>
  <c r="H115" i="60"/>
  <c r="L115" i="60"/>
  <c r="K115" i="60"/>
  <c r="G112" i="60"/>
  <c r="H112" i="60"/>
  <c r="G113" i="60"/>
  <c r="H113" i="60"/>
  <c r="K113" i="60"/>
  <c r="I115" i="60"/>
  <c r="I114" i="60"/>
  <c r="M113" i="60"/>
  <c r="L113" i="60"/>
  <c r="I113" i="60"/>
  <c r="I112" i="60"/>
  <c r="G107" i="60"/>
  <c r="H107" i="60"/>
  <c r="G108" i="60"/>
  <c r="H108" i="60"/>
  <c r="L108" i="60"/>
  <c r="K108" i="60"/>
  <c r="G105" i="60"/>
  <c r="H105" i="60"/>
  <c r="G106" i="60"/>
  <c r="H106" i="60"/>
  <c r="K106" i="60"/>
  <c r="I108" i="60"/>
  <c r="I107" i="60"/>
  <c r="M106" i="60"/>
  <c r="L106" i="60"/>
  <c r="I106" i="60"/>
  <c r="I105" i="60"/>
  <c r="G97" i="60"/>
  <c r="H97" i="60"/>
  <c r="G98" i="60"/>
  <c r="H98" i="60"/>
  <c r="L98" i="60"/>
  <c r="K98" i="60"/>
  <c r="G95" i="60"/>
  <c r="H95" i="60"/>
  <c r="G96" i="60"/>
  <c r="H96" i="60"/>
  <c r="K96" i="60"/>
  <c r="I98" i="60"/>
  <c r="I97" i="60"/>
  <c r="M96" i="60"/>
  <c r="L96" i="60"/>
  <c r="I96" i="60"/>
  <c r="I95" i="60"/>
  <c r="G86" i="60"/>
  <c r="H86" i="60"/>
  <c r="G83" i="60"/>
  <c r="H83" i="60"/>
  <c r="G84" i="60"/>
  <c r="H84" i="60"/>
  <c r="K82" i="60"/>
  <c r="I86" i="60"/>
  <c r="G85" i="60"/>
  <c r="H85" i="60"/>
  <c r="I85" i="60"/>
  <c r="I84" i="60"/>
  <c r="L83" i="60"/>
  <c r="M83" i="60"/>
  <c r="K83" i="60"/>
  <c r="I83" i="60"/>
  <c r="N82" i="60"/>
  <c r="L82" i="60"/>
  <c r="M82" i="60"/>
  <c r="G70" i="60"/>
  <c r="H70" i="60"/>
  <c r="G62" i="60"/>
  <c r="H62" i="60"/>
  <c r="G63" i="60"/>
  <c r="H63" i="60"/>
  <c r="G64" i="60"/>
  <c r="H64" i="60"/>
  <c r="K63" i="60"/>
  <c r="I70" i="60"/>
  <c r="G69" i="60"/>
  <c r="H69" i="60"/>
  <c r="I69" i="60"/>
  <c r="G68" i="60"/>
  <c r="H68" i="60"/>
  <c r="I68" i="60"/>
  <c r="G67" i="60"/>
  <c r="H67" i="60"/>
  <c r="I67" i="60"/>
  <c r="L64" i="60"/>
  <c r="M64" i="60"/>
  <c r="K64" i="60"/>
  <c r="I64" i="60"/>
  <c r="N63" i="60"/>
  <c r="L63" i="60"/>
  <c r="M63" i="60"/>
  <c r="I63" i="60"/>
  <c r="I62" i="60"/>
  <c r="G50" i="60"/>
  <c r="H50" i="60"/>
  <c r="G44" i="60"/>
  <c r="H44" i="60"/>
  <c r="G45" i="60"/>
  <c r="H45" i="60"/>
  <c r="G46" i="60"/>
  <c r="H46" i="60"/>
  <c r="G47" i="60"/>
  <c r="H47" i="60"/>
  <c r="K45" i="60"/>
  <c r="I50" i="60"/>
  <c r="G49" i="60"/>
  <c r="H49" i="60"/>
  <c r="I49" i="60"/>
  <c r="I47" i="60"/>
  <c r="G11" i="60"/>
  <c r="H11" i="60"/>
  <c r="G12" i="60"/>
  <c r="H12" i="60"/>
  <c r="G13" i="60"/>
  <c r="H13" i="60"/>
  <c r="G14" i="60"/>
  <c r="H14" i="60"/>
  <c r="G15" i="60"/>
  <c r="H15" i="60"/>
  <c r="G16" i="60"/>
  <c r="H16" i="60"/>
  <c r="G17" i="60"/>
  <c r="H17" i="60"/>
  <c r="G18" i="60"/>
  <c r="H18" i="60"/>
  <c r="G27" i="60"/>
  <c r="H27" i="60"/>
  <c r="G28" i="60"/>
  <c r="H28" i="60"/>
  <c r="G29" i="60"/>
  <c r="H29" i="60"/>
  <c r="G30" i="60"/>
  <c r="H30" i="60"/>
  <c r="G31" i="60"/>
  <c r="H31" i="60"/>
  <c r="G32" i="60"/>
  <c r="H32" i="60"/>
  <c r="G33" i="60"/>
  <c r="H33" i="60"/>
  <c r="G34" i="60"/>
  <c r="H34" i="60"/>
  <c r="L46" i="60"/>
  <c r="M46" i="60"/>
  <c r="K46" i="60"/>
  <c r="I46" i="60"/>
  <c r="N45" i="60"/>
  <c r="L45" i="60"/>
  <c r="M45" i="60"/>
  <c r="I45" i="60"/>
  <c r="I44" i="60"/>
  <c r="K28" i="60"/>
  <c r="I34" i="60"/>
  <c r="I33" i="60"/>
  <c r="I32" i="60"/>
  <c r="I31" i="60"/>
  <c r="I30" i="60"/>
  <c r="L29" i="60"/>
  <c r="M29" i="60"/>
  <c r="K29" i="60"/>
  <c r="I29" i="60"/>
  <c r="N28" i="60"/>
  <c r="L28" i="60"/>
  <c r="M28" i="60"/>
  <c r="I28" i="60"/>
  <c r="I27" i="60"/>
  <c r="K12" i="60"/>
  <c r="I18" i="60"/>
  <c r="I17" i="60"/>
  <c r="I16" i="60"/>
  <c r="I15" i="60"/>
  <c r="I14" i="60"/>
  <c r="L13" i="60"/>
  <c r="M13" i="60"/>
  <c r="K13" i="60"/>
  <c r="I13" i="60"/>
  <c r="N12" i="60"/>
  <c r="L12" i="60"/>
  <c r="M12" i="60"/>
  <c r="I12" i="60"/>
  <c r="I11" i="60"/>
  <c r="AC10" i="60"/>
  <c r="AB10" i="60"/>
  <c r="AA10" i="60"/>
  <c r="Z10" i="60"/>
  <c r="Y10" i="60"/>
  <c r="X10" i="60"/>
  <c r="W10" i="60"/>
  <c r="V10" i="60"/>
  <c r="U10" i="60"/>
  <c r="T10" i="60"/>
  <c r="S10" i="60"/>
  <c r="R10" i="60"/>
  <c r="F5" i="59"/>
  <c r="F6" i="59"/>
  <c r="F7" i="59"/>
  <c r="F8" i="59"/>
  <c r="F9" i="59"/>
  <c r="F10" i="59"/>
  <c r="G10" i="59"/>
  <c r="I5" i="59"/>
  <c r="I6" i="59"/>
  <c r="I7" i="59"/>
  <c r="I8" i="59"/>
  <c r="AJ8" i="59"/>
  <c r="I9" i="59"/>
  <c r="AJ9" i="59"/>
  <c r="H10" i="59"/>
  <c r="I10" i="59"/>
  <c r="AJ11" i="59"/>
  <c r="AJ12" i="59"/>
  <c r="F13" i="59"/>
  <c r="I13" i="59"/>
  <c r="F14" i="59"/>
  <c r="I14" i="59"/>
  <c r="F15" i="59"/>
  <c r="I15" i="59"/>
  <c r="F16" i="59"/>
  <c r="I16" i="59"/>
  <c r="AJ16" i="59"/>
  <c r="F17" i="59"/>
  <c r="I17" i="59"/>
  <c r="AJ17" i="59"/>
  <c r="F18" i="59"/>
  <c r="G18" i="59"/>
  <c r="H18" i="59"/>
  <c r="I18" i="59"/>
  <c r="AJ19" i="59"/>
  <c r="AJ20" i="59"/>
  <c r="F24" i="59"/>
  <c r="F25" i="59"/>
  <c r="F26" i="59"/>
  <c r="F27" i="59"/>
  <c r="F28" i="59"/>
  <c r="F29" i="59"/>
  <c r="G29" i="59"/>
  <c r="I24" i="59"/>
  <c r="I25" i="59"/>
  <c r="I26" i="59"/>
  <c r="AJ26" i="59"/>
  <c r="I27" i="59"/>
  <c r="AJ27" i="59"/>
  <c r="I28" i="59"/>
  <c r="H29" i="59"/>
  <c r="I29" i="59"/>
  <c r="AJ29" i="59"/>
  <c r="AJ30" i="59"/>
  <c r="F31" i="59"/>
  <c r="I31" i="59"/>
  <c r="F32" i="59"/>
  <c r="I32" i="59"/>
  <c r="F33" i="59"/>
  <c r="I33" i="59"/>
  <c r="F34" i="59"/>
  <c r="I34" i="59"/>
  <c r="AJ34" i="59"/>
  <c r="F35" i="59"/>
  <c r="I35" i="59"/>
  <c r="AJ35" i="59"/>
  <c r="F36" i="59"/>
  <c r="G36" i="59"/>
  <c r="H36" i="59"/>
  <c r="I36" i="59"/>
  <c r="AJ37" i="59"/>
  <c r="AJ38" i="59"/>
  <c r="F40" i="59"/>
  <c r="F41" i="59"/>
  <c r="F42" i="59"/>
  <c r="F43" i="59"/>
  <c r="F44" i="59"/>
  <c r="AP44" i="59"/>
  <c r="AQ44" i="59"/>
  <c r="F45" i="59"/>
  <c r="AJ45" i="59"/>
  <c r="AP45" i="59"/>
  <c r="AQ45" i="59"/>
  <c r="F46" i="59"/>
  <c r="AJ46" i="59"/>
  <c r="AP46" i="59"/>
  <c r="AQ46" i="59"/>
  <c r="F47" i="59"/>
  <c r="F48" i="59"/>
  <c r="G48" i="59"/>
  <c r="H48" i="59"/>
  <c r="AJ48" i="59"/>
  <c r="AP48" i="59"/>
  <c r="AQ48" i="59"/>
  <c r="AJ49" i="59"/>
  <c r="AP49" i="59"/>
  <c r="AQ49" i="59"/>
  <c r="F50" i="59"/>
  <c r="AP50" i="59"/>
  <c r="AQ50" i="59"/>
  <c r="F51" i="59"/>
  <c r="F52" i="59"/>
  <c r="F53" i="59"/>
  <c r="F54" i="59"/>
  <c r="AJ54" i="59"/>
  <c r="F55" i="59"/>
  <c r="S55" i="59"/>
  <c r="T55" i="59"/>
  <c r="U55" i="59"/>
  <c r="V55" i="59"/>
  <c r="W55" i="59"/>
  <c r="X55" i="59"/>
  <c r="Z55" i="59"/>
  <c r="AA55" i="59"/>
  <c r="AB55" i="59"/>
  <c r="AC55" i="59"/>
  <c r="AD55" i="59"/>
  <c r="AJ55" i="59"/>
  <c r="F56" i="59"/>
  <c r="F57" i="59"/>
  <c r="G57" i="59"/>
  <c r="H57" i="59"/>
  <c r="K57" i="59"/>
  <c r="AJ57" i="59"/>
  <c r="AJ58" i="59"/>
  <c r="F63" i="59"/>
  <c r="F64" i="59"/>
  <c r="F65" i="59"/>
  <c r="AJ65" i="59"/>
  <c r="AP65" i="59"/>
  <c r="AQ65" i="59"/>
  <c r="F66" i="59"/>
  <c r="AJ66" i="59"/>
  <c r="AP66" i="59"/>
  <c r="AQ66" i="59"/>
  <c r="F67" i="59"/>
  <c r="F68" i="59"/>
  <c r="G68" i="59"/>
  <c r="H68" i="59"/>
  <c r="AJ68" i="59"/>
  <c r="AJ69" i="59"/>
  <c r="AP69" i="59"/>
  <c r="AQ69" i="59"/>
  <c r="F70" i="59"/>
  <c r="AP70" i="59"/>
  <c r="AQ70" i="59"/>
  <c r="F71" i="59"/>
  <c r="F72" i="59"/>
  <c r="F73" i="59"/>
  <c r="F74" i="59"/>
  <c r="AJ74" i="59"/>
  <c r="F75" i="59"/>
  <c r="G75" i="59"/>
  <c r="H75" i="59"/>
  <c r="K75" i="59"/>
  <c r="AJ75" i="59"/>
  <c r="AJ77" i="59"/>
  <c r="AJ78" i="59"/>
  <c r="F81" i="59"/>
  <c r="F82" i="59"/>
  <c r="F83" i="59"/>
  <c r="AP83" i="59"/>
  <c r="AQ83" i="59"/>
  <c r="F84" i="59"/>
  <c r="G84" i="59"/>
  <c r="H84" i="59"/>
  <c r="AJ84" i="59"/>
  <c r="AP84" i="59"/>
  <c r="AQ84" i="59"/>
  <c r="F85" i="59"/>
  <c r="AJ85" i="59"/>
  <c r="AP85" i="59"/>
  <c r="AQ85" i="59"/>
  <c r="F86" i="59"/>
  <c r="F87" i="59"/>
  <c r="AJ87" i="59"/>
  <c r="AP87" i="59"/>
  <c r="AQ87" i="59"/>
  <c r="F88" i="59"/>
  <c r="G88" i="59"/>
  <c r="H88" i="59"/>
  <c r="K88" i="59"/>
  <c r="AJ88" i="59"/>
  <c r="AP88" i="59"/>
  <c r="AQ88" i="59"/>
  <c r="AP89" i="59"/>
  <c r="AQ89" i="59"/>
  <c r="F92" i="59"/>
  <c r="AJ92" i="59"/>
  <c r="F93" i="59"/>
  <c r="AJ93" i="59"/>
  <c r="F94" i="59"/>
  <c r="G94" i="59"/>
  <c r="H94" i="59"/>
  <c r="F95" i="59"/>
  <c r="AJ95" i="59"/>
  <c r="F96" i="59"/>
  <c r="AJ96" i="59"/>
  <c r="F97" i="59"/>
  <c r="G97" i="59"/>
  <c r="H97" i="59"/>
  <c r="K97" i="59"/>
  <c r="AJ102" i="59"/>
  <c r="AP102" i="59"/>
  <c r="AQ102" i="59"/>
  <c r="F103" i="59"/>
  <c r="AJ103" i="59"/>
  <c r="AP103" i="59"/>
  <c r="AQ103" i="59"/>
  <c r="F104" i="59"/>
  <c r="F105" i="59"/>
  <c r="G105" i="59"/>
  <c r="H105" i="59"/>
  <c r="AJ105" i="59"/>
  <c r="F106" i="59"/>
  <c r="AJ106" i="59"/>
  <c r="AP106" i="59"/>
  <c r="AQ106" i="59"/>
  <c r="F107" i="59"/>
  <c r="AP107" i="59"/>
  <c r="AQ107" i="59"/>
  <c r="F108" i="59"/>
  <c r="G108" i="59"/>
  <c r="H108" i="59"/>
  <c r="K108" i="59"/>
  <c r="AJ110" i="59"/>
  <c r="AJ111" i="59"/>
  <c r="AJ113" i="59"/>
  <c r="AJ114" i="59"/>
  <c r="G115" i="59"/>
  <c r="H115" i="59"/>
  <c r="G118" i="59"/>
  <c r="H118" i="59"/>
  <c r="K118" i="59"/>
  <c r="AJ120" i="59"/>
  <c r="AP120" i="59"/>
  <c r="AQ120" i="59"/>
  <c r="AR120" i="59"/>
  <c r="AJ121" i="59"/>
  <c r="AP121" i="59"/>
  <c r="AQ121" i="59"/>
  <c r="AR121" i="59"/>
  <c r="AJ123" i="59"/>
  <c r="G124" i="59"/>
  <c r="H124" i="59"/>
  <c r="AJ124" i="59"/>
  <c r="AP124" i="59"/>
  <c r="AQ124" i="59"/>
  <c r="F125" i="59"/>
  <c r="AP125" i="59"/>
  <c r="AQ125" i="59"/>
  <c r="F126" i="59"/>
  <c r="G126" i="59"/>
  <c r="H126" i="59"/>
  <c r="K126" i="59"/>
  <c r="AJ129" i="59"/>
  <c r="AJ130" i="59"/>
  <c r="E131" i="59"/>
  <c r="E132" i="59"/>
  <c r="F132" i="59"/>
  <c r="AJ132" i="59"/>
  <c r="E133" i="59"/>
  <c r="F133" i="59"/>
  <c r="AJ133" i="59"/>
  <c r="E134" i="59"/>
  <c r="F134" i="59"/>
  <c r="G134" i="59"/>
  <c r="H134" i="59"/>
  <c r="E136" i="59"/>
  <c r="E137" i="59"/>
  <c r="G137" i="59"/>
  <c r="H137" i="59"/>
  <c r="K137" i="59"/>
  <c r="AJ139" i="59"/>
  <c r="AP139" i="59"/>
  <c r="AQ139" i="59"/>
  <c r="AR139" i="59"/>
  <c r="AJ140" i="59"/>
  <c r="AP140" i="59"/>
  <c r="AQ140" i="59"/>
  <c r="AR140" i="59"/>
  <c r="AJ142" i="59"/>
  <c r="AQ142" i="59"/>
  <c r="E143" i="59"/>
  <c r="AJ143" i="59"/>
  <c r="AP143" i="59"/>
  <c r="AQ143" i="59"/>
  <c r="E144" i="59"/>
  <c r="AP144" i="59"/>
  <c r="AQ144" i="59"/>
  <c r="E145" i="59"/>
  <c r="F145" i="59"/>
  <c r="E146" i="59"/>
  <c r="F146" i="59"/>
  <c r="E147" i="59"/>
  <c r="F147" i="59"/>
  <c r="G147" i="59"/>
  <c r="H147" i="59"/>
  <c r="AJ148" i="59"/>
  <c r="E149" i="59"/>
  <c r="F149" i="59"/>
  <c r="AJ149" i="59"/>
  <c r="E150" i="59"/>
  <c r="F150" i="59"/>
  <c r="G150" i="59"/>
  <c r="H150" i="59"/>
  <c r="K150" i="59"/>
  <c r="AJ151" i="59"/>
  <c r="AJ152" i="59"/>
  <c r="AQ158" i="59"/>
  <c r="AP159" i="59"/>
  <c r="AQ159" i="59"/>
  <c r="AR159" i="59"/>
  <c r="AP160" i="59"/>
  <c r="AQ160" i="59"/>
  <c r="AR160" i="59"/>
  <c r="AP163" i="59"/>
  <c r="AQ163" i="59"/>
  <c r="AP164" i="59"/>
  <c r="AQ164" i="59"/>
  <c r="AP175" i="59"/>
  <c r="AQ175" i="59"/>
  <c r="AR175" i="59"/>
  <c r="AP176" i="59"/>
  <c r="AQ176" i="59"/>
  <c r="AR176" i="59"/>
  <c r="AP179" i="59"/>
  <c r="AQ179" i="59"/>
  <c r="AP180" i="59"/>
  <c r="AQ180" i="59"/>
  <c r="AJ194" i="59"/>
  <c r="AP194" i="59"/>
  <c r="AQ194" i="59"/>
  <c r="AJ195" i="59"/>
  <c r="AP195" i="59"/>
  <c r="AQ195" i="59"/>
  <c r="AJ197" i="59"/>
  <c r="AJ198" i="59"/>
  <c r="AP198" i="59"/>
  <c r="AQ198" i="59"/>
  <c r="AP199" i="59"/>
  <c r="AQ199" i="59"/>
  <c r="AJ204" i="59"/>
  <c r="AJ205" i="59"/>
  <c r="AJ207" i="59"/>
  <c r="AJ208" i="59"/>
  <c r="I7" i="57"/>
  <c r="J7" i="57"/>
  <c r="K7" i="57"/>
  <c r="I8" i="57"/>
  <c r="J8" i="57"/>
  <c r="K8" i="57"/>
  <c r="I12" i="57"/>
  <c r="J12" i="57"/>
  <c r="K12" i="57"/>
  <c r="I13" i="57"/>
  <c r="J13" i="57"/>
  <c r="K13" i="57"/>
  <c r="I15" i="57"/>
  <c r="J15" i="57"/>
  <c r="K15" i="57"/>
  <c r="D17" i="54"/>
  <c r="C17" i="54"/>
  <c r="D16" i="54"/>
  <c r="C16" i="54"/>
  <c r="D13" i="54"/>
  <c r="C13" i="54"/>
  <c r="D12" i="54"/>
  <c r="C12" i="54"/>
  <c r="F5" i="53"/>
  <c r="G5" i="53"/>
  <c r="F6" i="53"/>
  <c r="G6" i="53"/>
  <c r="F8" i="53"/>
  <c r="G8" i="53"/>
  <c r="F9" i="53"/>
  <c r="G9" i="53"/>
  <c r="F12" i="53"/>
  <c r="G12" i="53"/>
  <c r="F13" i="53"/>
  <c r="G13" i="53"/>
  <c r="F16" i="53"/>
  <c r="G16" i="53"/>
  <c r="F17" i="53"/>
  <c r="G17" i="53"/>
  <c r="F19" i="53"/>
  <c r="G19" i="53"/>
  <c r="F20" i="53"/>
  <c r="G20" i="53"/>
  <c r="F23" i="53"/>
  <c r="G23" i="53"/>
  <c r="F24" i="53"/>
  <c r="G24" i="53"/>
  <c r="F27" i="53"/>
  <c r="G27" i="53"/>
  <c r="F28" i="53"/>
  <c r="G28" i="53"/>
  <c r="F31" i="53"/>
  <c r="G31" i="53"/>
  <c r="F32" i="53"/>
  <c r="G32" i="53"/>
  <c r="F35" i="53"/>
  <c r="G35" i="53"/>
  <c r="H35" i="53"/>
  <c r="F36" i="53"/>
  <c r="G36" i="53"/>
  <c r="AA21" i="35"/>
  <c r="Z21" i="35"/>
  <c r="AB20" i="35"/>
  <c r="AA20" i="35"/>
  <c r="Z20" i="35"/>
  <c r="AA19" i="35"/>
  <c r="Z19" i="35"/>
  <c r="AA18" i="35"/>
  <c r="Z18" i="35"/>
  <c r="AB17" i="35"/>
  <c r="AA17" i="35"/>
  <c r="Z17" i="35"/>
  <c r="AB16" i="35"/>
  <c r="AA16" i="35"/>
  <c r="Z16" i="35"/>
  <c r="M114" i="36"/>
  <c r="Q117" i="36"/>
  <c r="Q116" i="36"/>
  <c r="Q115" i="36"/>
  <c r="Q114" i="36"/>
  <c r="Q113" i="36"/>
  <c r="Q112" i="36"/>
  <c r="N117" i="36"/>
  <c r="M117" i="36"/>
  <c r="O114" i="36"/>
  <c r="N114" i="36"/>
  <c r="M104" i="36"/>
  <c r="Q107" i="36"/>
  <c r="N107" i="36"/>
  <c r="M107" i="36"/>
  <c r="Q106" i="36"/>
  <c r="Q105" i="36"/>
  <c r="Q104" i="36"/>
  <c r="O104" i="36"/>
  <c r="N104" i="36"/>
  <c r="Q103" i="36"/>
  <c r="Q102" i="36"/>
  <c r="M95" i="36"/>
  <c r="Q98" i="36"/>
  <c r="Q97" i="36"/>
  <c r="Q96" i="36"/>
  <c r="Q95" i="36"/>
  <c r="Q94" i="36"/>
  <c r="Q93" i="36"/>
  <c r="N98" i="36"/>
  <c r="M98" i="36"/>
  <c r="O95" i="36"/>
  <c r="N95" i="36"/>
  <c r="K87" i="36"/>
  <c r="L87" i="36"/>
  <c r="K82" i="36"/>
  <c r="L82" i="36"/>
  <c r="K83" i="36"/>
  <c r="L83" i="36"/>
  <c r="K84" i="36"/>
  <c r="L84" i="36"/>
  <c r="M84" i="36"/>
  <c r="Q87" i="36"/>
  <c r="K86" i="36"/>
  <c r="L86" i="36"/>
  <c r="Q86" i="36"/>
  <c r="K85" i="36"/>
  <c r="L85" i="36"/>
  <c r="Q85" i="36"/>
  <c r="Q84" i="36"/>
  <c r="Q83" i="36"/>
  <c r="Q82" i="36"/>
  <c r="K76" i="36"/>
  <c r="L76" i="36"/>
  <c r="K71" i="36"/>
  <c r="L71" i="36"/>
  <c r="K72" i="36"/>
  <c r="L72" i="36"/>
  <c r="K73" i="36"/>
  <c r="L73" i="36"/>
  <c r="M73" i="36"/>
  <c r="Q76" i="36"/>
  <c r="K75" i="36"/>
  <c r="L75" i="36"/>
  <c r="Q75" i="36"/>
  <c r="K74" i="36"/>
  <c r="L74" i="36"/>
  <c r="Q74" i="36"/>
  <c r="Q73" i="36"/>
  <c r="Q72" i="36"/>
  <c r="Q71" i="36"/>
  <c r="K66" i="36"/>
  <c r="L66" i="36"/>
  <c r="K61" i="36"/>
  <c r="L61" i="36"/>
  <c r="K62" i="36"/>
  <c r="L62" i="36"/>
  <c r="K63" i="36"/>
  <c r="L63" i="36"/>
  <c r="M63" i="36"/>
  <c r="Q66" i="36"/>
  <c r="K65" i="36"/>
  <c r="L65" i="36"/>
  <c r="Q65" i="36"/>
  <c r="K64" i="36"/>
  <c r="L64" i="36"/>
  <c r="Q64" i="36"/>
  <c r="Q63" i="36"/>
  <c r="Q62" i="36"/>
  <c r="Q61" i="36"/>
  <c r="K56" i="36"/>
  <c r="L56" i="36"/>
  <c r="K51" i="36"/>
  <c r="L51" i="36"/>
  <c r="K52" i="36"/>
  <c r="L52" i="36"/>
  <c r="K53" i="36"/>
  <c r="L53" i="36"/>
  <c r="M53" i="36"/>
  <c r="Q56" i="36"/>
  <c r="K55" i="36"/>
  <c r="L55" i="36"/>
  <c r="Q55" i="36"/>
  <c r="K54" i="36"/>
  <c r="L54" i="36"/>
  <c r="Q54" i="36"/>
  <c r="Q53" i="36"/>
  <c r="Q52" i="36"/>
  <c r="Q51" i="36"/>
  <c r="K43" i="36"/>
  <c r="L43" i="36"/>
  <c r="K38" i="36"/>
  <c r="L38" i="36"/>
  <c r="K39" i="36"/>
  <c r="L39" i="36"/>
  <c r="K40" i="36"/>
  <c r="L40" i="36"/>
  <c r="M40" i="36"/>
  <c r="Q43" i="36"/>
  <c r="K42" i="36"/>
  <c r="L42" i="36"/>
  <c r="Q42" i="36"/>
  <c r="K41" i="36"/>
  <c r="L41" i="36"/>
  <c r="Q41" i="36"/>
  <c r="Q40" i="36"/>
  <c r="Q39" i="36"/>
  <c r="Q38" i="36"/>
  <c r="K33" i="36"/>
  <c r="L33" i="36"/>
  <c r="K28" i="36"/>
  <c r="L28" i="36"/>
  <c r="K29" i="36"/>
  <c r="L29" i="36"/>
  <c r="K30" i="36"/>
  <c r="L30" i="36"/>
  <c r="M30" i="36"/>
  <c r="Q33" i="36"/>
  <c r="K32" i="36"/>
  <c r="L32" i="36"/>
  <c r="Q32" i="36"/>
  <c r="K31" i="36"/>
  <c r="L31" i="36"/>
  <c r="Q31" i="36"/>
  <c r="Q30" i="36"/>
  <c r="Q29" i="36"/>
  <c r="Q28" i="36"/>
  <c r="K23" i="36"/>
  <c r="L23" i="36"/>
  <c r="K18" i="36"/>
  <c r="L18" i="36"/>
  <c r="K19" i="36"/>
  <c r="L19" i="36"/>
  <c r="K20" i="36"/>
  <c r="L20" i="36"/>
  <c r="M20" i="36"/>
  <c r="Q23" i="36"/>
  <c r="K22" i="36"/>
  <c r="L22" i="36"/>
  <c r="Q22" i="36"/>
  <c r="K21" i="36"/>
  <c r="L21" i="36"/>
  <c r="Q21" i="36"/>
  <c r="Q20" i="36"/>
  <c r="Q19" i="36"/>
  <c r="Q18" i="36"/>
  <c r="K13" i="36"/>
  <c r="L13" i="36"/>
  <c r="K8" i="36"/>
  <c r="L8" i="36"/>
  <c r="K9" i="36"/>
  <c r="L9" i="36"/>
  <c r="K10" i="36"/>
  <c r="L10" i="36"/>
  <c r="M10" i="36"/>
  <c r="Q13" i="36"/>
  <c r="K12" i="36"/>
  <c r="L12" i="36"/>
  <c r="Q12" i="36"/>
  <c r="K11" i="36"/>
  <c r="L11" i="36"/>
  <c r="Q11" i="36"/>
  <c r="Q10" i="36"/>
  <c r="Q9" i="36"/>
  <c r="Q8" i="36"/>
  <c r="V12" i="37"/>
  <c r="Q37" i="41"/>
  <c r="Q36" i="41"/>
  <c r="Q35" i="41"/>
  <c r="Q34" i="41"/>
  <c r="Q33" i="41"/>
  <c r="Q32" i="41"/>
  <c r="R37" i="41"/>
  <c r="R34" i="41"/>
  <c r="Q23" i="41"/>
  <c r="Q22" i="41"/>
  <c r="Q21" i="41"/>
  <c r="Q20" i="41"/>
  <c r="Q19" i="41"/>
  <c r="Q18" i="41"/>
  <c r="R23" i="41"/>
  <c r="R20" i="41"/>
  <c r="Q7" i="41"/>
  <c r="Q8" i="41"/>
  <c r="Q9" i="41"/>
  <c r="R9" i="41"/>
  <c r="Q4" i="41"/>
  <c r="Q5" i="41"/>
  <c r="Q6" i="41"/>
  <c r="R6" i="41"/>
  <c r="U5" i="41"/>
  <c r="U18" i="41"/>
  <c r="U19" i="41"/>
  <c r="U33" i="41"/>
  <c r="U34" i="41"/>
  <c r="K25" i="49"/>
  <c r="J25" i="49"/>
  <c r="E21" i="26"/>
  <c r="F21" i="26"/>
  <c r="E15" i="26"/>
  <c r="F15" i="26"/>
  <c r="E16" i="26"/>
  <c r="F16" i="26"/>
  <c r="E17" i="26"/>
  <c r="F17" i="26"/>
  <c r="G17" i="26"/>
  <c r="I21" i="26"/>
  <c r="E20" i="26"/>
  <c r="F20" i="26"/>
  <c r="I20" i="26"/>
  <c r="E19" i="26"/>
  <c r="F19" i="26"/>
  <c r="I19" i="26"/>
  <c r="I17" i="26"/>
  <c r="I16" i="26"/>
  <c r="I15" i="26"/>
  <c r="G11" i="26"/>
  <c r="I5" i="26"/>
  <c r="I6" i="26"/>
  <c r="I7" i="26"/>
  <c r="K7" i="26"/>
  <c r="K21" i="26"/>
  <c r="K17" i="26"/>
  <c r="I9" i="26"/>
  <c r="I10" i="26"/>
  <c r="I11" i="26"/>
  <c r="K11" i="26"/>
  <c r="J21" i="26"/>
  <c r="J17" i="26"/>
  <c r="J11" i="26"/>
  <c r="L17" i="26"/>
  <c r="L7" i="26"/>
  <c r="J7" i="26"/>
  <c r="H7" i="26"/>
  <c r="H11" i="26"/>
  <c r="G7" i="26"/>
  <c r="G21" i="26"/>
  <c r="I7" i="28"/>
  <c r="J7" i="28"/>
  <c r="I8" i="28"/>
  <c r="J8" i="28"/>
  <c r="I9" i="28"/>
  <c r="J9" i="28"/>
  <c r="K9" i="28"/>
  <c r="N7" i="28"/>
  <c r="N29" i="28"/>
  <c r="N28" i="28"/>
  <c r="N27" i="28"/>
  <c r="N26" i="28"/>
  <c r="N25" i="28"/>
  <c r="N24" i="28"/>
  <c r="I12" i="28"/>
  <c r="J12" i="28"/>
  <c r="N12" i="28"/>
  <c r="I11" i="28"/>
  <c r="J11" i="28"/>
  <c r="N11" i="28"/>
  <c r="I10" i="28"/>
  <c r="J10" i="28"/>
  <c r="N10" i="28"/>
  <c r="N9" i="28"/>
  <c r="N8" i="28"/>
  <c r="P29" i="28"/>
  <c r="O29" i="28"/>
  <c r="M29" i="28"/>
  <c r="I29" i="28"/>
  <c r="I28" i="28"/>
  <c r="I27" i="28"/>
  <c r="P26" i="28"/>
  <c r="O26" i="28"/>
  <c r="I26" i="28"/>
  <c r="I25" i="28"/>
  <c r="I24" i="28"/>
  <c r="P12" i="28"/>
  <c r="O12" i="28"/>
  <c r="L12" i="28"/>
  <c r="K12" i="28"/>
  <c r="P9" i="28"/>
  <c r="O9" i="28"/>
  <c r="L9" i="28"/>
  <c r="H64" i="31"/>
  <c r="H72" i="31"/>
  <c r="H68" i="31"/>
  <c r="H79" i="31"/>
  <c r="H83" i="31"/>
  <c r="H87" i="31"/>
  <c r="H90" i="31"/>
  <c r="H60" i="31"/>
  <c r="H38" i="31"/>
  <c r="H52" i="31"/>
  <c r="H48" i="31"/>
  <c r="H42" i="31"/>
  <c r="O13" i="17"/>
  <c r="O12" i="17"/>
  <c r="O11" i="17"/>
  <c r="O10" i="17"/>
  <c r="O9" i="17"/>
  <c r="O8" i="17"/>
  <c r="G25" i="17"/>
  <c r="H25" i="17"/>
  <c r="I25" i="17"/>
  <c r="G20" i="17"/>
  <c r="H20" i="17"/>
  <c r="I20" i="17"/>
  <c r="G21" i="17"/>
  <c r="H21" i="17"/>
  <c r="I21" i="17"/>
  <c r="G22" i="17"/>
  <c r="H22" i="17"/>
  <c r="I22" i="17"/>
  <c r="J22" i="17"/>
  <c r="O25" i="17"/>
  <c r="G24" i="17"/>
  <c r="H24" i="17"/>
  <c r="I24" i="17"/>
  <c r="O24" i="17"/>
  <c r="G23" i="17"/>
  <c r="H23" i="17"/>
  <c r="I23" i="17"/>
  <c r="O23" i="17"/>
  <c r="O22" i="17"/>
  <c r="O21" i="17"/>
  <c r="O20" i="17"/>
  <c r="G20" i="5"/>
  <c r="H20" i="5"/>
  <c r="G19" i="5"/>
  <c r="H19" i="5"/>
  <c r="I20" i="5"/>
  <c r="G51" i="5"/>
  <c r="H51" i="5"/>
  <c r="G50" i="5"/>
  <c r="H50" i="5"/>
  <c r="I51" i="5"/>
  <c r="G48" i="5"/>
  <c r="H48" i="5"/>
  <c r="G47" i="5"/>
  <c r="H47" i="5"/>
  <c r="I48" i="5"/>
  <c r="G43" i="5"/>
  <c r="H43" i="5"/>
  <c r="G42" i="5"/>
  <c r="H42" i="5"/>
  <c r="I43" i="5"/>
  <c r="G40" i="5"/>
  <c r="H40" i="5"/>
  <c r="G39" i="5"/>
  <c r="H39" i="5"/>
  <c r="I40" i="5"/>
  <c r="G34" i="5"/>
  <c r="H34" i="5"/>
  <c r="G33" i="5"/>
  <c r="H33" i="5"/>
  <c r="I34" i="5"/>
  <c r="G31" i="5"/>
  <c r="H31" i="5"/>
  <c r="G30" i="5"/>
  <c r="H30" i="5"/>
  <c r="I31" i="5"/>
  <c r="G28" i="5"/>
  <c r="H28" i="5"/>
  <c r="G27" i="5"/>
  <c r="H27" i="5"/>
  <c r="I28" i="5"/>
  <c r="G23" i="5"/>
  <c r="H23" i="5"/>
  <c r="G22" i="5"/>
  <c r="H22" i="5"/>
  <c r="I23" i="5"/>
  <c r="G17" i="5"/>
  <c r="H17" i="5"/>
  <c r="G16" i="5"/>
  <c r="H16" i="5"/>
  <c r="I17" i="5"/>
  <c r="G12" i="5"/>
  <c r="H12" i="5"/>
  <c r="G11" i="5"/>
  <c r="H11" i="5"/>
  <c r="I12" i="5"/>
  <c r="G9" i="5"/>
  <c r="H9" i="5"/>
  <c r="G8" i="5"/>
  <c r="H8" i="5"/>
  <c r="I9" i="5"/>
  <c r="G6" i="5"/>
  <c r="H6" i="5"/>
  <c r="G5" i="5"/>
  <c r="H5" i="5"/>
  <c r="I6" i="5"/>
  <c r="F71" i="11"/>
  <c r="G71" i="11"/>
  <c r="F72" i="11"/>
  <c r="G72" i="11"/>
  <c r="H72" i="11"/>
  <c r="F66" i="11"/>
  <c r="G66" i="11"/>
  <c r="F63" i="11"/>
  <c r="G63" i="11"/>
  <c r="F64" i="11"/>
  <c r="G64" i="11"/>
  <c r="H64" i="11"/>
  <c r="I66" i="11"/>
  <c r="F65" i="11"/>
  <c r="G65" i="11"/>
  <c r="I65" i="11"/>
  <c r="I64" i="11"/>
  <c r="I63" i="11"/>
  <c r="H66" i="11"/>
  <c r="F37" i="11"/>
  <c r="G37" i="11"/>
  <c r="F33" i="11"/>
  <c r="G33" i="11"/>
  <c r="F34" i="11"/>
  <c r="G34" i="11"/>
  <c r="F35" i="11"/>
  <c r="G35" i="11"/>
  <c r="H35" i="11"/>
  <c r="I37" i="11"/>
  <c r="F36" i="11"/>
  <c r="G36" i="11"/>
  <c r="I36" i="11"/>
  <c r="I35" i="11"/>
  <c r="I34" i="11"/>
  <c r="I33" i="11"/>
  <c r="H37" i="11"/>
  <c r="F73" i="11"/>
  <c r="G73" i="11"/>
  <c r="I73" i="11"/>
  <c r="I71" i="11"/>
  <c r="F107" i="11"/>
  <c r="G107" i="11"/>
  <c r="F104" i="11"/>
  <c r="G104" i="11"/>
  <c r="F105" i="11"/>
  <c r="G105" i="11"/>
  <c r="H105" i="11"/>
  <c r="I107" i="11"/>
  <c r="F106" i="11"/>
  <c r="G106" i="11"/>
  <c r="I106" i="11"/>
  <c r="I104" i="11"/>
  <c r="I105" i="11"/>
  <c r="H107" i="11"/>
  <c r="F78" i="11"/>
  <c r="G78" i="11"/>
  <c r="F79" i="11"/>
  <c r="G79" i="11"/>
  <c r="H79" i="11"/>
  <c r="F81" i="11"/>
  <c r="G81" i="11"/>
  <c r="I81" i="11"/>
  <c r="F80" i="11"/>
  <c r="G80" i="11"/>
  <c r="I80" i="11"/>
  <c r="I79" i="11"/>
  <c r="I78" i="11"/>
  <c r="H81" i="11"/>
  <c r="I98" i="11"/>
  <c r="I97" i="11"/>
  <c r="H100" i="11"/>
  <c r="F91" i="11"/>
  <c r="G91" i="11"/>
  <c r="F87" i="11"/>
  <c r="G87" i="11"/>
  <c r="F88" i="11"/>
  <c r="G88" i="11"/>
  <c r="F89" i="11"/>
  <c r="G89" i="11"/>
  <c r="H89" i="11"/>
  <c r="I92" i="11"/>
  <c r="F16" i="11"/>
  <c r="G16" i="11"/>
  <c r="F9" i="11"/>
  <c r="G9" i="11"/>
  <c r="F10" i="11"/>
  <c r="G10" i="11"/>
  <c r="F11" i="11"/>
  <c r="G11" i="11"/>
  <c r="F12" i="11"/>
  <c r="G12" i="11"/>
  <c r="H12" i="11"/>
  <c r="I16" i="11"/>
  <c r="F56" i="11"/>
  <c r="G56" i="11"/>
  <c r="F55" i="11"/>
  <c r="G55" i="11"/>
  <c r="H56" i="11"/>
  <c r="I56" i="11"/>
  <c r="F57" i="11"/>
  <c r="G57" i="11"/>
  <c r="I57" i="11"/>
  <c r="F58" i="11"/>
  <c r="G58" i="11"/>
  <c r="I58" i="11"/>
  <c r="I72" i="11"/>
  <c r="F74" i="11"/>
  <c r="G74" i="11"/>
  <c r="I74" i="11"/>
  <c r="F90" i="11"/>
  <c r="G90" i="11"/>
  <c r="I91" i="11"/>
  <c r="F92" i="11"/>
  <c r="G92" i="11"/>
  <c r="H92" i="11"/>
  <c r="I87" i="11"/>
  <c r="I89" i="11"/>
  <c r="I88" i="11"/>
  <c r="H74" i="11"/>
  <c r="I55" i="11"/>
  <c r="H58" i="11"/>
  <c r="F49" i="11"/>
  <c r="G49" i="11"/>
  <c r="F43" i="11"/>
  <c r="G43" i="11"/>
  <c r="F44" i="11"/>
  <c r="G44" i="11"/>
  <c r="F45" i="11"/>
  <c r="G45" i="11"/>
  <c r="H45" i="11"/>
  <c r="I49" i="11"/>
  <c r="F48" i="11"/>
  <c r="G48" i="11"/>
  <c r="I48" i="11"/>
  <c r="F47" i="11"/>
  <c r="G47" i="11"/>
  <c r="I47" i="11"/>
  <c r="F46" i="11"/>
  <c r="G46" i="11"/>
  <c r="I46" i="11"/>
  <c r="I45" i="11"/>
  <c r="I44" i="11"/>
  <c r="I43" i="11"/>
  <c r="H49" i="11"/>
  <c r="F26" i="11"/>
  <c r="G26" i="11"/>
  <c r="F21" i="11"/>
  <c r="G21" i="11"/>
  <c r="F22" i="11"/>
  <c r="G22" i="11"/>
  <c r="F23" i="11"/>
  <c r="G23" i="11"/>
  <c r="F24" i="11"/>
  <c r="G24" i="11"/>
  <c r="H24" i="11"/>
  <c r="I26" i="11"/>
  <c r="I21" i="11"/>
  <c r="F28" i="11"/>
  <c r="G28" i="11"/>
  <c r="I28" i="11"/>
  <c r="F27" i="11"/>
  <c r="G27" i="11"/>
  <c r="I27" i="11"/>
  <c r="F25" i="11"/>
  <c r="G25" i="11"/>
  <c r="I25" i="11"/>
  <c r="I24" i="11"/>
  <c r="I23" i="11"/>
  <c r="I22" i="11"/>
  <c r="F15" i="11"/>
  <c r="G15" i="11"/>
  <c r="I15" i="11"/>
  <c r="F14" i="11"/>
  <c r="G14" i="11"/>
  <c r="I14" i="11"/>
  <c r="F13" i="11"/>
  <c r="G13" i="11"/>
  <c r="I13" i="11"/>
  <c r="H16" i="11"/>
  <c r="I12" i="11"/>
  <c r="I11" i="11"/>
  <c r="I10" i="11"/>
  <c r="I9" i="11"/>
  <c r="H28" i="11"/>
  <c r="F45" i="1"/>
  <c r="F42" i="1"/>
  <c r="F43" i="1"/>
  <c r="F44" i="1"/>
  <c r="F46" i="1"/>
  <c r="G46" i="1"/>
  <c r="J45" i="1"/>
  <c r="J46" i="1"/>
  <c r="J42" i="1"/>
  <c r="J43" i="1"/>
  <c r="J44" i="1"/>
  <c r="F51" i="1"/>
  <c r="J51" i="1"/>
  <c r="F52" i="1"/>
  <c r="J52" i="1"/>
  <c r="F53" i="1"/>
  <c r="F54" i="1"/>
  <c r="F55" i="1"/>
  <c r="G55" i="1"/>
  <c r="J53" i="1"/>
  <c r="J54" i="1"/>
  <c r="J55" i="1"/>
  <c r="F37" i="1"/>
  <c r="F25" i="1"/>
  <c r="F26" i="1"/>
  <c r="F27" i="1"/>
  <c r="G27" i="1"/>
  <c r="J37" i="1"/>
  <c r="F35" i="1"/>
  <c r="F36" i="1"/>
  <c r="G37" i="1"/>
  <c r="F47" i="1"/>
  <c r="F48" i="1"/>
  <c r="F49" i="1"/>
  <c r="G49" i="1"/>
  <c r="F58" i="1"/>
  <c r="J58" i="1"/>
  <c r="F32" i="1"/>
  <c r="F28" i="1"/>
  <c r="F29" i="1"/>
  <c r="F30" i="1"/>
  <c r="G30" i="1"/>
  <c r="J32" i="1"/>
  <c r="F33" i="1"/>
  <c r="F34" i="1"/>
  <c r="G34" i="1"/>
  <c r="F16" i="1"/>
  <c r="F6" i="1"/>
  <c r="F7" i="1"/>
  <c r="F8" i="1"/>
  <c r="G8" i="1"/>
  <c r="J16" i="1"/>
  <c r="F15" i="1"/>
  <c r="J15" i="1"/>
  <c r="F14" i="1"/>
  <c r="J14" i="1"/>
  <c r="J6" i="1"/>
  <c r="F9" i="1"/>
  <c r="F10" i="1"/>
  <c r="F11" i="1"/>
  <c r="G11" i="1"/>
  <c r="J9" i="1"/>
  <c r="J8" i="1"/>
  <c r="J7" i="1"/>
  <c r="G116" i="1"/>
  <c r="J115" i="1"/>
  <c r="J114" i="1"/>
  <c r="E151" i="1"/>
  <c r="F151" i="1"/>
  <c r="E146" i="1"/>
  <c r="F146" i="1"/>
  <c r="E147" i="1"/>
  <c r="F147" i="1"/>
  <c r="E148" i="1"/>
  <c r="F148" i="1"/>
  <c r="G148" i="1"/>
  <c r="J151" i="1"/>
  <c r="E150" i="1"/>
  <c r="F150" i="1"/>
  <c r="J150" i="1"/>
  <c r="J148" i="1"/>
  <c r="J147" i="1"/>
  <c r="J146" i="1"/>
  <c r="J145" i="1"/>
  <c r="J144" i="1"/>
  <c r="G138" i="1"/>
  <c r="J138" i="1"/>
  <c r="J137" i="1"/>
  <c r="F135" i="1"/>
  <c r="F133" i="1"/>
  <c r="F134" i="1"/>
  <c r="G135" i="1"/>
  <c r="J135" i="1"/>
  <c r="J134" i="1"/>
  <c r="J133" i="1"/>
  <c r="J132" i="1"/>
  <c r="F127" i="1"/>
  <c r="G125" i="1"/>
  <c r="J127" i="1"/>
  <c r="F126" i="1"/>
  <c r="J126" i="1"/>
  <c r="J125" i="1"/>
  <c r="J124" i="1"/>
  <c r="J123" i="1"/>
  <c r="J119" i="1"/>
  <c r="J118" i="1"/>
  <c r="J117" i="1"/>
  <c r="J116" i="1"/>
  <c r="F109" i="1"/>
  <c r="F104" i="1"/>
  <c r="F105" i="1"/>
  <c r="F106" i="1"/>
  <c r="G106" i="1"/>
  <c r="J109" i="1"/>
  <c r="F108" i="1"/>
  <c r="J108" i="1"/>
  <c r="F107" i="1"/>
  <c r="J107" i="1"/>
  <c r="J105" i="1"/>
  <c r="J106" i="1"/>
  <c r="J104" i="1"/>
  <c r="F98" i="1"/>
  <c r="F93" i="1"/>
  <c r="F94" i="1"/>
  <c r="F95" i="1"/>
  <c r="G95" i="1"/>
  <c r="J98" i="1"/>
  <c r="F97" i="1"/>
  <c r="J97" i="1"/>
  <c r="F96" i="1"/>
  <c r="J96" i="1"/>
  <c r="J95" i="1"/>
  <c r="J94" i="1"/>
  <c r="J93" i="1"/>
  <c r="F89" i="1"/>
  <c r="F82" i="1"/>
  <c r="F83" i="1"/>
  <c r="F84" i="1"/>
  <c r="F85" i="1"/>
  <c r="G85" i="1"/>
  <c r="J89" i="1"/>
  <c r="F88" i="1"/>
  <c r="J88" i="1"/>
  <c r="F87" i="1"/>
  <c r="J87" i="1"/>
  <c r="J85" i="1"/>
  <c r="J84" i="1"/>
  <c r="J83" i="1"/>
  <c r="J82" i="1"/>
  <c r="F71" i="1"/>
  <c r="F64" i="1"/>
  <c r="F65" i="1"/>
  <c r="F66" i="1"/>
  <c r="F67" i="1"/>
  <c r="F68" i="1"/>
  <c r="F69" i="1"/>
  <c r="G69" i="1"/>
  <c r="J71" i="1"/>
  <c r="J69" i="1"/>
  <c r="J67" i="1"/>
  <c r="J64" i="1"/>
  <c r="J65" i="1"/>
  <c r="J66" i="1"/>
  <c r="J68" i="1"/>
  <c r="F72" i="1"/>
  <c r="J72" i="1"/>
  <c r="F73" i="1"/>
  <c r="J73" i="1"/>
  <c r="F74" i="1"/>
  <c r="J74" i="1"/>
  <c r="F75" i="1"/>
  <c r="J75" i="1"/>
  <c r="F76" i="1"/>
  <c r="J76" i="1"/>
  <c r="K76" i="1"/>
  <c r="F56" i="1"/>
  <c r="J56" i="1"/>
  <c r="J49" i="1"/>
  <c r="J48" i="1"/>
  <c r="J47" i="1"/>
  <c r="F57" i="1"/>
  <c r="G58" i="1"/>
  <c r="J36" i="1"/>
  <c r="J35" i="1"/>
  <c r="J34" i="1"/>
  <c r="J33" i="1"/>
  <c r="J30" i="1"/>
  <c r="J29" i="1"/>
  <c r="J28" i="1"/>
  <c r="J27" i="1"/>
  <c r="J26" i="1"/>
  <c r="J25" i="1"/>
  <c r="J57" i="1"/>
  <c r="J11" i="1"/>
  <c r="J10" i="1"/>
  <c r="F19" i="1"/>
  <c r="J19" i="1"/>
  <c r="F18" i="1"/>
  <c r="J18" i="1"/>
  <c r="F17" i="1"/>
  <c r="J17" i="1"/>
  <c r="B25" i="49"/>
  <c r="C25" i="49"/>
  <c r="B26" i="49"/>
  <c r="C26" i="49"/>
  <c r="J26" i="49"/>
  <c r="K26" i="49"/>
  <c r="B27" i="49"/>
  <c r="C27" i="49"/>
  <c r="J27" i="49"/>
  <c r="K27" i="49"/>
  <c r="B28" i="49"/>
  <c r="C28" i="49"/>
  <c r="J28" i="49"/>
  <c r="K28" i="49"/>
  <c r="V30" i="49"/>
  <c r="W30" i="49"/>
  <c r="V31" i="49"/>
  <c r="W31" i="49"/>
  <c r="V32" i="49"/>
  <c r="W32" i="49"/>
  <c r="V33" i="49"/>
  <c r="W33" i="49"/>
  <c r="M6" i="48"/>
  <c r="U6" i="48"/>
  <c r="AD6" i="48"/>
  <c r="M7" i="48"/>
  <c r="U7" i="48"/>
  <c r="AD7" i="48"/>
  <c r="L14" i="44"/>
  <c r="AF15" i="44"/>
  <c r="D20" i="44"/>
  <c r="E20" i="44"/>
  <c r="F20" i="44"/>
  <c r="G20" i="44"/>
  <c r="H20" i="44"/>
  <c r="I20" i="44"/>
  <c r="J20" i="44"/>
  <c r="D21" i="44"/>
  <c r="E21" i="44"/>
  <c r="F21" i="44"/>
  <c r="G21" i="44"/>
  <c r="H21" i="44"/>
  <c r="I21" i="44"/>
  <c r="J21" i="44"/>
  <c r="D22" i="44"/>
  <c r="E22" i="44"/>
  <c r="F22" i="44"/>
  <c r="G22" i="44"/>
  <c r="H22" i="44"/>
  <c r="I22" i="44"/>
  <c r="J22" i="44"/>
  <c r="D23" i="44"/>
  <c r="E23" i="44"/>
  <c r="F23" i="44"/>
  <c r="G23" i="44"/>
  <c r="H23" i="44"/>
  <c r="I23" i="44"/>
  <c r="J23" i="44"/>
  <c r="J24" i="44"/>
  <c r="J25" i="44"/>
  <c r="J26" i="44"/>
  <c r="J27" i="44"/>
  <c r="J28" i="44"/>
  <c r="D12" i="42"/>
  <c r="G4" i="41"/>
  <c r="V4" i="41"/>
  <c r="G5" i="41"/>
  <c r="V5" i="41"/>
  <c r="N7" i="41"/>
  <c r="V18" i="41"/>
  <c r="V19" i="41"/>
  <c r="N21" i="41"/>
  <c r="V33" i="41"/>
  <c r="V34" i="41"/>
  <c r="N36" i="41"/>
  <c r="F16" i="38"/>
  <c r="I16" i="38"/>
  <c r="F17" i="38"/>
  <c r="I17" i="38"/>
  <c r="F18" i="38"/>
  <c r="I18" i="38"/>
  <c r="F32" i="38"/>
  <c r="I32" i="38"/>
  <c r="F33" i="38"/>
  <c r="I33" i="38"/>
  <c r="F34" i="38"/>
  <c r="I34" i="38"/>
  <c r="F35" i="38"/>
  <c r="I35" i="38"/>
  <c r="Q7" i="37"/>
  <c r="Q8" i="37"/>
  <c r="Q9" i="37"/>
  <c r="Q10" i="37"/>
  <c r="Q11" i="37"/>
  <c r="Q12" i="37"/>
  <c r="S13" i="37"/>
  <c r="Q15" i="37"/>
  <c r="Q16" i="37"/>
  <c r="Q17" i="37"/>
  <c r="Q18" i="37"/>
  <c r="Q19" i="37"/>
  <c r="Q20" i="37"/>
  <c r="S21" i="37"/>
  <c r="C27" i="37"/>
  <c r="E27" i="37"/>
  <c r="C28" i="37"/>
  <c r="E28" i="37"/>
  <c r="C29" i="37"/>
  <c r="E29" i="37"/>
  <c r="E31" i="37"/>
  <c r="N10" i="36"/>
  <c r="M13" i="36"/>
  <c r="N13" i="36"/>
  <c r="W16" i="36"/>
  <c r="X16" i="36"/>
  <c r="Y16" i="36"/>
  <c r="Z16" i="36"/>
  <c r="AA16" i="36"/>
  <c r="AB16" i="36"/>
  <c r="AD16" i="36"/>
  <c r="AE16" i="36"/>
  <c r="AF16" i="36"/>
  <c r="AG16" i="36"/>
  <c r="AH16" i="36"/>
  <c r="N20" i="36"/>
  <c r="M23" i="36"/>
  <c r="N23" i="36"/>
  <c r="N30" i="36"/>
  <c r="M33" i="36"/>
  <c r="N33" i="36"/>
  <c r="N40" i="36"/>
  <c r="M43" i="36"/>
  <c r="N43" i="36"/>
  <c r="N53" i="36"/>
  <c r="M56" i="36"/>
  <c r="N56" i="36"/>
  <c r="N63" i="36"/>
  <c r="M66" i="36"/>
  <c r="N66" i="36"/>
  <c r="N73" i="36"/>
  <c r="M76" i="36"/>
  <c r="N76" i="36"/>
  <c r="N84" i="36"/>
  <c r="M87" i="36"/>
  <c r="N87" i="36"/>
  <c r="Z5" i="35"/>
  <c r="AA5" i="35"/>
  <c r="AB5" i="35"/>
  <c r="Z6" i="35"/>
  <c r="AA6" i="35"/>
  <c r="M7" i="35"/>
  <c r="N7" i="35"/>
  <c r="Z7" i="35"/>
  <c r="AA7" i="35"/>
  <c r="AB7" i="35"/>
  <c r="M8" i="35"/>
  <c r="N8" i="35"/>
  <c r="Z8" i="35"/>
  <c r="AA8" i="35"/>
  <c r="M9" i="35"/>
  <c r="N9" i="35"/>
  <c r="Z9" i="35"/>
  <c r="AA9" i="35"/>
  <c r="AB9" i="35"/>
  <c r="M10" i="35"/>
  <c r="N10" i="35"/>
  <c r="Z10" i="35"/>
  <c r="AA10" i="35"/>
  <c r="M11" i="35"/>
  <c r="N11" i="35"/>
  <c r="M12" i="35"/>
  <c r="N12" i="35"/>
  <c r="M15" i="35"/>
  <c r="N15" i="35"/>
  <c r="M16" i="35"/>
  <c r="N16" i="35"/>
  <c r="M17" i="35"/>
  <c r="N17" i="35"/>
  <c r="M18" i="35"/>
  <c r="N18" i="35"/>
  <c r="M19" i="35"/>
  <c r="N19" i="35"/>
  <c r="M20" i="35"/>
  <c r="N20" i="35"/>
  <c r="M27" i="35"/>
  <c r="N27" i="35"/>
  <c r="M28" i="35"/>
  <c r="N28" i="35"/>
  <c r="M29" i="35"/>
  <c r="N29" i="35"/>
  <c r="M30" i="35"/>
  <c r="N30" i="35"/>
  <c r="M31" i="35"/>
  <c r="N31" i="35"/>
  <c r="M32" i="35"/>
  <c r="N32" i="35"/>
  <c r="M35" i="35"/>
  <c r="N35" i="35"/>
  <c r="M36" i="35"/>
  <c r="N36" i="35"/>
  <c r="M37" i="35"/>
  <c r="N37" i="35"/>
  <c r="M38" i="35"/>
  <c r="N38" i="35"/>
  <c r="M39" i="35"/>
  <c r="N39" i="35"/>
  <c r="M40" i="35"/>
  <c r="N40" i="35"/>
  <c r="M46" i="35"/>
  <c r="N46" i="35"/>
  <c r="M47" i="35"/>
  <c r="N47" i="35"/>
  <c r="M48" i="35"/>
  <c r="N48" i="35"/>
  <c r="M49" i="35"/>
  <c r="N49" i="35"/>
  <c r="M50" i="35"/>
  <c r="N50" i="35"/>
  <c r="M51" i="35"/>
  <c r="N51" i="35"/>
  <c r="M54" i="35"/>
  <c r="N54" i="35"/>
  <c r="M55" i="35"/>
  <c r="N55" i="35"/>
  <c r="M56" i="35"/>
  <c r="N56" i="35"/>
  <c r="M57" i="35"/>
  <c r="N57" i="35"/>
  <c r="M58" i="35"/>
  <c r="N58" i="35"/>
  <c r="M59" i="35"/>
  <c r="N59" i="35"/>
  <c r="F5" i="34"/>
  <c r="J5" i="34"/>
  <c r="N5" i="34"/>
  <c r="R5" i="34"/>
  <c r="V5" i="34"/>
  <c r="F6" i="34"/>
  <c r="J6" i="34"/>
  <c r="N6" i="34"/>
  <c r="R6" i="34"/>
  <c r="V6" i="34"/>
  <c r="F7" i="34"/>
  <c r="J7" i="34"/>
  <c r="N7" i="34"/>
  <c r="R7" i="34"/>
  <c r="V7" i="34"/>
  <c r="F8" i="34"/>
  <c r="J8" i="34"/>
  <c r="N8" i="34"/>
  <c r="R8" i="34"/>
  <c r="V8" i="34"/>
  <c r="F9" i="34"/>
  <c r="J9" i="34"/>
  <c r="N9" i="34"/>
  <c r="R9" i="34"/>
  <c r="V9" i="34"/>
  <c r="F10" i="34"/>
  <c r="J10" i="34"/>
  <c r="N10" i="34"/>
  <c r="R10" i="34"/>
  <c r="V10" i="34"/>
  <c r="F11" i="34"/>
  <c r="J11" i="34"/>
  <c r="N11" i="34"/>
  <c r="R11" i="34"/>
  <c r="V11" i="34"/>
  <c r="F12" i="34"/>
  <c r="J12" i="34"/>
  <c r="N12" i="34"/>
  <c r="R12" i="34"/>
  <c r="V12" i="34"/>
  <c r="F13" i="34"/>
  <c r="J13" i="34"/>
  <c r="N13" i="34"/>
  <c r="R13" i="34"/>
  <c r="V13" i="34"/>
  <c r="F14" i="34"/>
  <c r="J14" i="34"/>
  <c r="N14" i="34"/>
  <c r="R14" i="34"/>
  <c r="V14" i="34"/>
  <c r="F15" i="34"/>
  <c r="J15" i="34"/>
  <c r="N15" i="34"/>
  <c r="R15" i="34"/>
  <c r="V15" i="34"/>
  <c r="Y15" i="34"/>
  <c r="F16" i="34"/>
  <c r="J16" i="34"/>
  <c r="N16" i="34"/>
  <c r="R16" i="34"/>
  <c r="V16" i="34"/>
  <c r="Y16" i="34"/>
  <c r="F17" i="34"/>
  <c r="J17" i="34"/>
  <c r="N17" i="34"/>
  <c r="R17" i="34"/>
  <c r="V17" i="34"/>
  <c r="Y17" i="34"/>
  <c r="V21" i="34"/>
  <c r="V22" i="34"/>
  <c r="V24" i="34"/>
  <c r="V25" i="34"/>
  <c r="V26" i="34"/>
  <c r="V27" i="34"/>
  <c r="V29" i="34"/>
  <c r="V30" i="34"/>
  <c r="V18" i="34"/>
  <c r="Y18" i="34"/>
  <c r="F21" i="34"/>
  <c r="J21" i="34"/>
  <c r="N21" i="34"/>
  <c r="R21" i="34"/>
  <c r="F22" i="34"/>
  <c r="J22" i="34"/>
  <c r="N22" i="34"/>
  <c r="R22" i="34"/>
  <c r="F24" i="34"/>
  <c r="J24" i="34"/>
  <c r="N24" i="34"/>
  <c r="R24" i="34"/>
  <c r="F25" i="34"/>
  <c r="J25" i="34"/>
  <c r="N25" i="34"/>
  <c r="R25" i="34"/>
  <c r="F26" i="34"/>
  <c r="J26" i="34"/>
  <c r="N26" i="34"/>
  <c r="R26" i="34"/>
  <c r="F27" i="34"/>
  <c r="J27" i="34"/>
  <c r="N27" i="34"/>
  <c r="R27" i="34"/>
  <c r="F28" i="34"/>
  <c r="J28" i="34"/>
  <c r="N28" i="34"/>
  <c r="R28" i="34"/>
  <c r="F29" i="34"/>
  <c r="J29" i="34"/>
  <c r="N29" i="34"/>
  <c r="R29" i="34"/>
  <c r="F30" i="34"/>
  <c r="J30" i="34"/>
  <c r="N30" i="34"/>
  <c r="R30" i="34"/>
  <c r="F31" i="34"/>
  <c r="J31" i="34"/>
  <c r="N31" i="34"/>
  <c r="R31" i="34"/>
  <c r="V31" i="34"/>
  <c r="Y31" i="34"/>
  <c r="F32" i="34"/>
  <c r="J32" i="34"/>
  <c r="N32" i="34"/>
  <c r="R32" i="34"/>
  <c r="V32" i="34"/>
  <c r="Y32" i="34"/>
  <c r="F33" i="34"/>
  <c r="J33" i="34"/>
  <c r="N33" i="34"/>
  <c r="R33" i="34"/>
  <c r="V33" i="34"/>
  <c r="Y33" i="34"/>
  <c r="F37" i="34"/>
  <c r="J37" i="34"/>
  <c r="N37" i="34"/>
  <c r="R37" i="34"/>
  <c r="V37" i="34"/>
  <c r="F38" i="34"/>
  <c r="J38" i="34"/>
  <c r="N38" i="34"/>
  <c r="R38" i="34"/>
  <c r="V38" i="34"/>
  <c r="F39" i="34"/>
  <c r="J39" i="34"/>
  <c r="N39" i="34"/>
  <c r="R39" i="34"/>
  <c r="V39" i="34"/>
  <c r="F40" i="34"/>
  <c r="J40" i="34"/>
  <c r="N40" i="34"/>
  <c r="R40" i="34"/>
  <c r="V40" i="34"/>
  <c r="F41" i="34"/>
  <c r="J41" i="34"/>
  <c r="N41" i="34"/>
  <c r="R41" i="34"/>
  <c r="V41" i="34"/>
  <c r="F42" i="34"/>
  <c r="J42" i="34"/>
  <c r="N42" i="34"/>
  <c r="R42" i="34"/>
  <c r="V42" i="34"/>
  <c r="F43" i="34"/>
  <c r="J43" i="34"/>
  <c r="N43" i="34"/>
  <c r="R43" i="34"/>
  <c r="V43" i="34"/>
  <c r="F44" i="34"/>
  <c r="J44" i="34"/>
  <c r="N44" i="34"/>
  <c r="R44" i="34"/>
  <c r="V44" i="34"/>
  <c r="F45" i="34"/>
  <c r="J45" i="34"/>
  <c r="N45" i="34"/>
  <c r="R45" i="34"/>
  <c r="V45" i="34"/>
  <c r="F46" i="34"/>
  <c r="J46" i="34"/>
  <c r="N46" i="34"/>
  <c r="R46" i="34"/>
  <c r="V46" i="34"/>
  <c r="F47" i="34"/>
  <c r="J47" i="34"/>
  <c r="N47" i="34"/>
  <c r="R47" i="34"/>
  <c r="V47" i="34"/>
  <c r="Y47" i="34"/>
  <c r="F48" i="34"/>
  <c r="J48" i="34"/>
  <c r="N48" i="34"/>
  <c r="R48" i="34"/>
  <c r="V48" i="34"/>
  <c r="Y48" i="34"/>
  <c r="F49" i="34"/>
  <c r="J49" i="34"/>
  <c r="N49" i="34"/>
  <c r="R49" i="34"/>
  <c r="V49" i="34"/>
  <c r="Y49" i="34"/>
  <c r="F53" i="34"/>
  <c r="J53" i="34"/>
  <c r="N53" i="34"/>
  <c r="R53" i="34"/>
  <c r="V53" i="34"/>
  <c r="F54" i="34"/>
  <c r="J54" i="34"/>
  <c r="N54" i="34"/>
  <c r="R54" i="34"/>
  <c r="V54" i="34"/>
  <c r="F55" i="34"/>
  <c r="J55" i="34"/>
  <c r="N55" i="34"/>
  <c r="R55" i="34"/>
  <c r="V55" i="34"/>
  <c r="F56" i="34"/>
  <c r="J56" i="34"/>
  <c r="N56" i="34"/>
  <c r="R56" i="34"/>
  <c r="V56" i="34"/>
  <c r="F57" i="34"/>
  <c r="J57" i="34"/>
  <c r="N57" i="34"/>
  <c r="R57" i="34"/>
  <c r="V57" i="34"/>
  <c r="F58" i="34"/>
  <c r="J58" i="34"/>
  <c r="N58" i="34"/>
  <c r="R58" i="34"/>
  <c r="V58" i="34"/>
  <c r="F59" i="34"/>
  <c r="J59" i="34"/>
  <c r="N59" i="34"/>
  <c r="R59" i="34"/>
  <c r="V59" i="34"/>
  <c r="F60" i="34"/>
  <c r="J60" i="34"/>
  <c r="N60" i="34"/>
  <c r="R60" i="34"/>
  <c r="V60" i="34"/>
  <c r="F61" i="34"/>
  <c r="J61" i="34"/>
  <c r="N61" i="34"/>
  <c r="R61" i="34"/>
  <c r="V61" i="34"/>
  <c r="F62" i="34"/>
  <c r="J62" i="34"/>
  <c r="N62" i="34"/>
  <c r="R62" i="34"/>
  <c r="V62" i="34"/>
  <c r="F63" i="34"/>
  <c r="J63" i="34"/>
  <c r="N63" i="34"/>
  <c r="R63" i="34"/>
  <c r="V63" i="34"/>
  <c r="Y63" i="34"/>
  <c r="F64" i="34"/>
  <c r="J64" i="34"/>
  <c r="N64" i="34"/>
  <c r="R64" i="34"/>
  <c r="V64" i="34"/>
  <c r="Y64" i="34"/>
  <c r="F65" i="34"/>
  <c r="J65" i="34"/>
  <c r="N65" i="34"/>
  <c r="R65" i="34"/>
  <c r="V65" i="34"/>
  <c r="Y65" i="34"/>
  <c r="D15" i="33"/>
  <c r="F15" i="33"/>
  <c r="D16" i="33"/>
  <c r="F16" i="33"/>
  <c r="D17" i="33"/>
  <c r="C18" i="32"/>
  <c r="D18" i="32"/>
  <c r="E18" i="32"/>
  <c r="F18" i="32"/>
  <c r="G18" i="32"/>
  <c r="H18" i="32"/>
  <c r="I18" i="32"/>
  <c r="J18" i="32"/>
  <c r="K18" i="32"/>
  <c r="L18" i="32"/>
  <c r="M18" i="32"/>
  <c r="N18" i="32"/>
  <c r="O18" i="32"/>
  <c r="P18" i="32"/>
  <c r="Q18" i="32"/>
  <c r="R18" i="32"/>
  <c r="C56" i="32"/>
  <c r="D56" i="32"/>
  <c r="E56" i="32"/>
  <c r="F56" i="32"/>
  <c r="G56" i="32"/>
  <c r="H56" i="32"/>
  <c r="I56" i="32"/>
  <c r="J56" i="32"/>
  <c r="K56" i="32"/>
  <c r="L56" i="32"/>
  <c r="M56" i="32"/>
  <c r="N56" i="32"/>
  <c r="O56" i="32"/>
  <c r="P56" i="32"/>
  <c r="Q56" i="32"/>
  <c r="C90" i="32"/>
  <c r="D90" i="32"/>
  <c r="E90" i="32"/>
  <c r="F90" i="32"/>
  <c r="G90" i="32"/>
  <c r="H90" i="32"/>
  <c r="I90" i="32"/>
  <c r="J90" i="32"/>
  <c r="K90" i="32"/>
  <c r="L90" i="32"/>
  <c r="M90" i="32"/>
  <c r="N90" i="32"/>
  <c r="O90" i="32"/>
  <c r="P90" i="32"/>
  <c r="Q90" i="32"/>
  <c r="R90" i="32"/>
  <c r="C125" i="32"/>
  <c r="D125" i="32"/>
  <c r="E125" i="32"/>
  <c r="F125" i="32"/>
  <c r="G125" i="32"/>
  <c r="H125" i="32"/>
  <c r="I125" i="32"/>
  <c r="J125" i="32"/>
  <c r="K125" i="32"/>
  <c r="L125" i="32"/>
  <c r="M125" i="32"/>
  <c r="N125" i="32"/>
  <c r="O125" i="32"/>
  <c r="P125" i="32"/>
  <c r="Q125" i="32"/>
  <c r="R125" i="32"/>
  <c r="C162" i="32"/>
  <c r="D162" i="32"/>
  <c r="E162" i="32"/>
  <c r="F162" i="32"/>
  <c r="G162" i="32"/>
  <c r="H162" i="32"/>
  <c r="I162" i="32"/>
  <c r="J162" i="32"/>
  <c r="K162" i="32"/>
  <c r="L162" i="32"/>
  <c r="M162" i="32"/>
  <c r="N162" i="32"/>
  <c r="O162" i="32"/>
  <c r="P162" i="32"/>
  <c r="Q162" i="32"/>
  <c r="R162" i="32"/>
  <c r="C202" i="32"/>
  <c r="D202" i="32"/>
  <c r="E202" i="32"/>
  <c r="F202" i="32"/>
  <c r="G202" i="32"/>
  <c r="H202" i="32"/>
  <c r="I202" i="32"/>
  <c r="J202" i="32"/>
  <c r="K202" i="32"/>
  <c r="L202" i="32"/>
  <c r="M202" i="32"/>
  <c r="N202" i="32"/>
  <c r="O202" i="32"/>
  <c r="P202" i="32"/>
  <c r="Q202" i="32"/>
  <c r="R202" i="32"/>
  <c r="C243" i="32"/>
  <c r="D243" i="32"/>
  <c r="E243" i="32"/>
  <c r="F243" i="32"/>
  <c r="G243" i="32"/>
  <c r="H243" i="32"/>
  <c r="I243" i="32"/>
  <c r="J243" i="32"/>
  <c r="K243" i="32"/>
  <c r="L243" i="32"/>
  <c r="M243" i="32"/>
  <c r="N243" i="32"/>
  <c r="O243" i="32"/>
  <c r="P243" i="32"/>
  <c r="Q243" i="32"/>
  <c r="R243" i="32"/>
  <c r="C266" i="32"/>
  <c r="D266" i="32"/>
  <c r="E266" i="32"/>
  <c r="F266" i="32"/>
  <c r="G266" i="32"/>
  <c r="H266" i="32"/>
  <c r="I266" i="32"/>
  <c r="J266" i="32"/>
  <c r="K266" i="32"/>
  <c r="L266" i="32"/>
  <c r="M266" i="32"/>
  <c r="N266" i="32"/>
  <c r="O266" i="32"/>
  <c r="P266" i="32"/>
  <c r="Q266" i="32"/>
  <c r="R266" i="32"/>
  <c r="C302" i="32"/>
  <c r="D302" i="32"/>
  <c r="E302" i="32"/>
  <c r="F302" i="32"/>
  <c r="G302" i="32"/>
  <c r="H302" i="32"/>
  <c r="I302" i="32"/>
  <c r="J302" i="32"/>
  <c r="K302" i="32"/>
  <c r="L302" i="32"/>
  <c r="M302" i="32"/>
  <c r="N302" i="32"/>
  <c r="O302" i="32"/>
  <c r="P302" i="32"/>
  <c r="Q302" i="32"/>
  <c r="R302" i="32"/>
  <c r="E13" i="30"/>
  <c r="F13" i="30"/>
  <c r="G13" i="30"/>
  <c r="I13" i="30"/>
  <c r="J13" i="30"/>
  <c r="K13" i="30"/>
  <c r="E14" i="30"/>
  <c r="F14" i="30"/>
  <c r="G14" i="30"/>
  <c r="I14" i="30"/>
  <c r="J14" i="30"/>
  <c r="K14" i="30"/>
  <c r="M14" i="30"/>
  <c r="N14" i="30"/>
  <c r="O14" i="30"/>
  <c r="E15" i="30"/>
  <c r="F15" i="30"/>
  <c r="G15" i="30"/>
  <c r="I15" i="30"/>
  <c r="J15" i="30"/>
  <c r="K15" i="30"/>
  <c r="M15" i="30"/>
  <c r="N15" i="30"/>
  <c r="O15" i="30"/>
  <c r="E16" i="30"/>
  <c r="F16" i="30"/>
  <c r="G16" i="30"/>
  <c r="I16" i="30"/>
  <c r="J16" i="30"/>
  <c r="K16" i="30"/>
  <c r="M16" i="30"/>
  <c r="N16" i="30"/>
  <c r="O16" i="30"/>
  <c r="E17" i="30"/>
  <c r="F17" i="30"/>
  <c r="G17" i="30"/>
  <c r="I17" i="30"/>
  <c r="J17" i="30"/>
  <c r="K17" i="30"/>
  <c r="M17" i="30"/>
  <c r="N17" i="30"/>
  <c r="O17" i="30"/>
  <c r="E18" i="30"/>
  <c r="F18" i="30"/>
  <c r="G18" i="30"/>
  <c r="I18" i="30"/>
  <c r="J18" i="30"/>
  <c r="K18" i="30"/>
  <c r="M18" i="30"/>
  <c r="N18" i="30"/>
  <c r="O18" i="30"/>
  <c r="H19" i="29"/>
  <c r="H22" i="29"/>
  <c r="H25" i="29"/>
  <c r="H28" i="29"/>
  <c r="H48" i="29"/>
  <c r="H51" i="29"/>
  <c r="H54" i="29"/>
  <c r="H57" i="29"/>
  <c r="V4" i="27"/>
  <c r="V5" i="27"/>
  <c r="V6" i="27"/>
  <c r="Y2" i="27"/>
  <c r="AL4" i="27"/>
  <c r="AL5" i="27"/>
  <c r="AL6" i="27"/>
  <c r="AN2" i="27"/>
  <c r="W4" i="27"/>
  <c r="X4" i="27"/>
  <c r="AM4" i="27"/>
  <c r="AN4" i="27"/>
  <c r="W5" i="27"/>
  <c r="X5" i="27"/>
  <c r="AM5" i="27"/>
  <c r="AN5" i="27"/>
  <c r="W6" i="27"/>
  <c r="X6" i="27"/>
  <c r="Z6" i="27"/>
  <c r="AA6" i="27"/>
  <c r="AM6" i="27"/>
  <c r="AN6" i="27"/>
  <c r="AP6" i="27"/>
  <c r="AQ6" i="27"/>
  <c r="V7" i="27"/>
  <c r="W7" i="27"/>
  <c r="X7" i="27"/>
  <c r="AL7" i="27"/>
  <c r="AM7" i="27"/>
  <c r="AN7" i="27"/>
  <c r="V8" i="27"/>
  <c r="W8" i="27"/>
  <c r="X8" i="27"/>
  <c r="AL8" i="27"/>
  <c r="AM8" i="27"/>
  <c r="AN8" i="27"/>
  <c r="V9" i="27"/>
  <c r="W9" i="27"/>
  <c r="X9" i="27"/>
  <c r="Z9" i="27"/>
  <c r="AA9" i="27"/>
  <c r="AB9" i="27"/>
  <c r="AL9" i="27"/>
  <c r="AM9" i="27"/>
  <c r="AN9" i="27"/>
  <c r="AP9" i="27"/>
  <c r="AQ9" i="27"/>
  <c r="AR9" i="27"/>
  <c r="V10" i="27"/>
  <c r="W10" i="27"/>
  <c r="X10" i="27"/>
  <c r="AL10" i="27"/>
  <c r="AM10" i="27"/>
  <c r="AN10" i="27"/>
  <c r="V11" i="27"/>
  <c r="W11" i="27"/>
  <c r="X11" i="27"/>
  <c r="AL11" i="27"/>
  <c r="AM11" i="27"/>
  <c r="AN11" i="27"/>
  <c r="V12" i="27"/>
  <c r="W12" i="27"/>
  <c r="X12" i="27"/>
  <c r="Z12" i="27"/>
  <c r="AA12" i="27"/>
  <c r="AL12" i="27"/>
  <c r="AM12" i="27"/>
  <c r="AN12" i="27"/>
  <c r="AP12" i="27"/>
  <c r="AQ12" i="27"/>
  <c r="V13" i="27"/>
  <c r="W13" i="27"/>
  <c r="X13" i="27"/>
  <c r="AL13" i="27"/>
  <c r="AM13" i="27"/>
  <c r="AN13" i="27"/>
  <c r="V14" i="27"/>
  <c r="W14" i="27"/>
  <c r="X14" i="27"/>
  <c r="AL14" i="27"/>
  <c r="AM14" i="27"/>
  <c r="AN14" i="27"/>
  <c r="V15" i="27"/>
  <c r="W15" i="27"/>
  <c r="X15" i="27"/>
  <c r="Z15" i="27"/>
  <c r="AA15" i="27"/>
  <c r="AB15" i="27"/>
  <c r="AL15" i="27"/>
  <c r="AM15" i="27"/>
  <c r="AN15" i="27"/>
  <c r="AP15" i="27"/>
  <c r="AQ15" i="27"/>
  <c r="AR15" i="27"/>
  <c r="V20" i="27"/>
  <c r="V21" i="27"/>
  <c r="V22" i="27"/>
  <c r="X18" i="27"/>
  <c r="AL20" i="27"/>
  <c r="AL21" i="27"/>
  <c r="AL22" i="27"/>
  <c r="AN18" i="27"/>
  <c r="W20" i="27"/>
  <c r="X20" i="27"/>
  <c r="AM20" i="27"/>
  <c r="AN20" i="27"/>
  <c r="W21" i="27"/>
  <c r="X21" i="27"/>
  <c r="AM21" i="27"/>
  <c r="AN21" i="27"/>
  <c r="W22" i="27"/>
  <c r="X22" i="27"/>
  <c r="Z22" i="27"/>
  <c r="AA22" i="27"/>
  <c r="AM22" i="27"/>
  <c r="AN22" i="27"/>
  <c r="AP22" i="27"/>
  <c r="AQ22" i="27"/>
  <c r="V23" i="27"/>
  <c r="W23" i="27"/>
  <c r="X23" i="27"/>
  <c r="AL23" i="27"/>
  <c r="AM23" i="27"/>
  <c r="AN23" i="27"/>
  <c r="V24" i="27"/>
  <c r="W24" i="27"/>
  <c r="X24" i="27"/>
  <c r="AL24" i="27"/>
  <c r="AM24" i="27"/>
  <c r="AN24" i="27"/>
  <c r="V25" i="27"/>
  <c r="W25" i="27"/>
  <c r="X25" i="27"/>
  <c r="Z25" i="27"/>
  <c r="AA25" i="27"/>
  <c r="AB25" i="27"/>
  <c r="AL25" i="27"/>
  <c r="AM25" i="27"/>
  <c r="AN25" i="27"/>
  <c r="AP25" i="27"/>
  <c r="AQ25" i="27"/>
  <c r="AR25" i="27"/>
  <c r="V26" i="27"/>
  <c r="W26" i="27"/>
  <c r="X26" i="27"/>
  <c r="AL26" i="27"/>
  <c r="AM26" i="27"/>
  <c r="AN26" i="27"/>
  <c r="V27" i="27"/>
  <c r="W27" i="27"/>
  <c r="X27" i="27"/>
  <c r="AL27" i="27"/>
  <c r="AM27" i="27"/>
  <c r="AN27" i="27"/>
  <c r="V28" i="27"/>
  <c r="W28" i="27"/>
  <c r="X28" i="27"/>
  <c r="Z28" i="27"/>
  <c r="AA28" i="27"/>
  <c r="AL28" i="27"/>
  <c r="AM28" i="27"/>
  <c r="AN28" i="27"/>
  <c r="AP28" i="27"/>
  <c r="AQ28" i="27"/>
  <c r="V29" i="27"/>
  <c r="W29" i="27"/>
  <c r="X29" i="27"/>
  <c r="AL29" i="27"/>
  <c r="AM29" i="27"/>
  <c r="AN29" i="27"/>
  <c r="V30" i="27"/>
  <c r="W30" i="27"/>
  <c r="X30" i="27"/>
  <c r="AL30" i="27"/>
  <c r="AM30" i="27"/>
  <c r="AN30" i="27"/>
  <c r="V31" i="27"/>
  <c r="W31" i="27"/>
  <c r="X31" i="27"/>
  <c r="Z31" i="27"/>
  <c r="AA31" i="27"/>
  <c r="AB31" i="27"/>
  <c r="AL31" i="27"/>
  <c r="AM31" i="27"/>
  <c r="AN31" i="27"/>
  <c r="AP31" i="27"/>
  <c r="AQ31" i="27"/>
  <c r="AR31" i="27"/>
  <c r="V37" i="27"/>
  <c r="V38" i="27"/>
  <c r="V39" i="27"/>
  <c r="X35" i="27"/>
  <c r="AL37" i="27"/>
  <c r="AL38" i="27"/>
  <c r="AL39" i="27"/>
  <c r="AN35" i="27"/>
  <c r="W37" i="27"/>
  <c r="X37" i="27"/>
  <c r="AM37" i="27"/>
  <c r="AN37" i="27"/>
  <c r="W38" i="27"/>
  <c r="X38" i="27"/>
  <c r="AM38" i="27"/>
  <c r="AN38" i="27"/>
  <c r="W39" i="27"/>
  <c r="X39" i="27"/>
  <c r="Z39" i="27"/>
  <c r="AA39" i="27"/>
  <c r="AM39" i="27"/>
  <c r="AN39" i="27"/>
  <c r="AP39" i="27"/>
  <c r="AQ39" i="27"/>
  <c r="V40" i="27"/>
  <c r="W40" i="27"/>
  <c r="X40" i="27"/>
  <c r="AL40" i="27"/>
  <c r="AM40" i="27"/>
  <c r="AN40" i="27"/>
  <c r="V41" i="27"/>
  <c r="W41" i="27"/>
  <c r="X41" i="27"/>
  <c r="AL41" i="27"/>
  <c r="AM41" i="27"/>
  <c r="AN41" i="27"/>
  <c r="V42" i="27"/>
  <c r="W42" i="27"/>
  <c r="X42" i="27"/>
  <c r="Z42" i="27"/>
  <c r="AA42" i="27"/>
  <c r="AB42" i="27"/>
  <c r="AL42" i="27"/>
  <c r="AM42" i="27"/>
  <c r="AN42" i="27"/>
  <c r="AP42" i="27"/>
  <c r="AQ42" i="27"/>
  <c r="AR42" i="27"/>
  <c r="V43" i="27"/>
  <c r="W43" i="27"/>
  <c r="X43" i="27"/>
  <c r="AL43" i="27"/>
  <c r="AM43" i="27"/>
  <c r="AN43" i="27"/>
  <c r="V44" i="27"/>
  <c r="W44" i="27"/>
  <c r="X44" i="27"/>
  <c r="AL44" i="27"/>
  <c r="AM44" i="27"/>
  <c r="AN44" i="27"/>
  <c r="V45" i="27"/>
  <c r="W45" i="27"/>
  <c r="X45" i="27"/>
  <c r="Z45" i="27"/>
  <c r="AA45" i="27"/>
  <c r="AL45" i="27"/>
  <c r="AM45" i="27"/>
  <c r="AN45" i="27"/>
  <c r="AP45" i="27"/>
  <c r="AQ45" i="27"/>
  <c r="V46" i="27"/>
  <c r="W46" i="27"/>
  <c r="X46" i="27"/>
  <c r="AL46" i="27"/>
  <c r="AM46" i="27"/>
  <c r="AN46" i="27"/>
  <c r="V47" i="27"/>
  <c r="W47" i="27"/>
  <c r="X47" i="27"/>
  <c r="AL47" i="27"/>
  <c r="AM47" i="27"/>
  <c r="AN47" i="27"/>
  <c r="V48" i="27"/>
  <c r="W48" i="27"/>
  <c r="X48" i="27"/>
  <c r="Z48" i="27"/>
  <c r="AA48" i="27"/>
  <c r="AB48" i="27"/>
  <c r="AL48" i="27"/>
  <c r="AM48" i="27"/>
  <c r="AN48" i="27"/>
  <c r="AP48" i="27"/>
  <c r="AQ48" i="27"/>
  <c r="AR48" i="27"/>
  <c r="AL52" i="27"/>
  <c r="AL53" i="27"/>
  <c r="AL54" i="27"/>
  <c r="AN50" i="27"/>
  <c r="V54" i="27"/>
  <c r="V55" i="27"/>
  <c r="V56" i="27"/>
  <c r="X52" i="27"/>
  <c r="AM52" i="27"/>
  <c r="AN52" i="27"/>
  <c r="AM53" i="27"/>
  <c r="AN53" i="27"/>
  <c r="W54" i="27"/>
  <c r="X54" i="27"/>
  <c r="AM54" i="27"/>
  <c r="AN54" i="27"/>
  <c r="AP54" i="27"/>
  <c r="AQ54" i="27"/>
  <c r="W55" i="27"/>
  <c r="X55" i="27"/>
  <c r="AL55" i="27"/>
  <c r="AM55" i="27"/>
  <c r="AN55" i="27"/>
  <c r="W56" i="27"/>
  <c r="X56" i="27"/>
  <c r="Z56" i="27"/>
  <c r="AA56" i="27"/>
  <c r="AL56" i="27"/>
  <c r="AM56" i="27"/>
  <c r="AN56" i="27"/>
  <c r="V57" i="27"/>
  <c r="W57" i="27"/>
  <c r="X57" i="27"/>
  <c r="AL57" i="27"/>
  <c r="AM57" i="27"/>
  <c r="AN57" i="27"/>
  <c r="AP57" i="27"/>
  <c r="AQ57" i="27"/>
  <c r="AR57" i="27"/>
  <c r="V58" i="27"/>
  <c r="W58" i="27"/>
  <c r="X58" i="27"/>
  <c r="AL58" i="27"/>
  <c r="AM58" i="27"/>
  <c r="AN58" i="27"/>
  <c r="V59" i="27"/>
  <c r="W59" i="27"/>
  <c r="X59" i="27"/>
  <c r="Z59" i="27"/>
  <c r="AA59" i="27"/>
  <c r="AB59" i="27"/>
  <c r="AL59" i="27"/>
  <c r="AM59" i="27"/>
  <c r="AN59" i="27"/>
  <c r="V60" i="27"/>
  <c r="W60" i="27"/>
  <c r="X60" i="27"/>
  <c r="AL60" i="27"/>
  <c r="AM60" i="27"/>
  <c r="AN60" i="27"/>
  <c r="AP60" i="27"/>
  <c r="AQ60" i="27"/>
  <c r="V61" i="27"/>
  <c r="W61" i="27"/>
  <c r="X61" i="27"/>
  <c r="AL61" i="27"/>
  <c r="AM61" i="27"/>
  <c r="AN61" i="27"/>
  <c r="V62" i="27"/>
  <c r="W62" i="27"/>
  <c r="X62" i="27"/>
  <c r="Z62" i="27"/>
  <c r="AA62" i="27"/>
  <c r="AL62" i="27"/>
  <c r="AM62" i="27"/>
  <c r="AN62" i="27"/>
  <c r="V63" i="27"/>
  <c r="W63" i="27"/>
  <c r="X63" i="27"/>
  <c r="AL63" i="27"/>
  <c r="AM63" i="27"/>
  <c r="AN63" i="27"/>
  <c r="AP63" i="27"/>
  <c r="AQ63" i="27"/>
  <c r="AR63" i="27"/>
  <c r="V64" i="27"/>
  <c r="W64" i="27"/>
  <c r="X64" i="27"/>
  <c r="V65" i="27"/>
  <c r="W65" i="27"/>
  <c r="X65" i="27"/>
  <c r="Z65" i="27"/>
  <c r="AA65" i="27"/>
  <c r="AB65" i="27"/>
  <c r="AL67" i="27"/>
  <c r="AL68" i="27"/>
  <c r="AL69" i="27"/>
  <c r="AN65" i="27"/>
  <c r="AM67" i="27"/>
  <c r="AN67" i="27"/>
  <c r="V70" i="27"/>
  <c r="V71" i="27"/>
  <c r="V72" i="27"/>
  <c r="X68" i="27"/>
  <c r="AM68" i="27"/>
  <c r="AN68" i="27"/>
  <c r="AM69" i="27"/>
  <c r="AN69" i="27"/>
  <c r="AP69" i="27"/>
  <c r="AQ69" i="27"/>
  <c r="W70" i="27"/>
  <c r="X70" i="27"/>
  <c r="AL70" i="27"/>
  <c r="AM70" i="27"/>
  <c r="AN70" i="27"/>
  <c r="W71" i="27"/>
  <c r="X71" i="27"/>
  <c r="AL71" i="27"/>
  <c r="AM71" i="27"/>
  <c r="AN71" i="27"/>
  <c r="W72" i="27"/>
  <c r="X72" i="27"/>
  <c r="Z72" i="27"/>
  <c r="AA72" i="27"/>
  <c r="AL72" i="27"/>
  <c r="AM72" i="27"/>
  <c r="AN72" i="27"/>
  <c r="AP72" i="27"/>
  <c r="AQ72" i="27"/>
  <c r="AR72" i="27"/>
  <c r="AL73" i="27"/>
  <c r="AM73" i="27"/>
  <c r="AN73" i="27"/>
  <c r="V74" i="27"/>
  <c r="W74" i="27"/>
  <c r="X74" i="27"/>
  <c r="AL74" i="27"/>
  <c r="AM74" i="27"/>
  <c r="AN74" i="27"/>
  <c r="V75" i="27"/>
  <c r="W75" i="27"/>
  <c r="X75" i="27"/>
  <c r="Z75" i="27"/>
  <c r="AA75" i="27"/>
  <c r="AB75" i="27"/>
  <c r="AL75" i="27"/>
  <c r="AM75" i="27"/>
  <c r="AN75" i="27"/>
  <c r="AP75" i="27"/>
  <c r="AQ75" i="27"/>
  <c r="V76" i="27"/>
  <c r="W76" i="27"/>
  <c r="X76" i="27"/>
  <c r="AL76" i="27"/>
  <c r="AM76" i="27"/>
  <c r="AN76" i="27"/>
  <c r="V77" i="27"/>
  <c r="W77" i="27"/>
  <c r="X77" i="27"/>
  <c r="AL77" i="27"/>
  <c r="AM77" i="27"/>
  <c r="AN77" i="27"/>
  <c r="V78" i="27"/>
  <c r="W78" i="27"/>
  <c r="X78" i="27"/>
  <c r="Z78" i="27"/>
  <c r="AA78" i="27"/>
  <c r="AL78" i="27"/>
  <c r="AM78" i="27"/>
  <c r="AN78" i="27"/>
  <c r="AP78" i="27"/>
  <c r="AQ78" i="27"/>
  <c r="AR78" i="27"/>
  <c r="V79" i="27"/>
  <c r="W79" i="27"/>
  <c r="X79" i="27"/>
  <c r="V80" i="27"/>
  <c r="W80" i="27"/>
  <c r="X80" i="27"/>
  <c r="V81" i="27"/>
  <c r="W81" i="27"/>
  <c r="X81" i="27"/>
  <c r="Z81" i="27"/>
  <c r="AA81" i="27"/>
  <c r="AB81" i="27"/>
  <c r="AL83" i="27"/>
  <c r="AL84" i="27"/>
  <c r="AL85" i="27"/>
  <c r="AN81" i="27"/>
  <c r="AM83" i="27"/>
  <c r="AN83" i="27"/>
  <c r="AM84" i="27"/>
  <c r="AN84" i="27"/>
  <c r="V87" i="27"/>
  <c r="V88" i="27"/>
  <c r="V89" i="27"/>
  <c r="X85" i="27"/>
  <c r="AM85" i="27"/>
  <c r="AN85" i="27"/>
  <c r="AP85" i="27"/>
  <c r="AQ85" i="27"/>
  <c r="AL86" i="27"/>
  <c r="AM86" i="27"/>
  <c r="AN86" i="27"/>
  <c r="W87" i="27"/>
  <c r="X87" i="27"/>
  <c r="AL87" i="27"/>
  <c r="AM87" i="27"/>
  <c r="AN87" i="27"/>
  <c r="W88" i="27"/>
  <c r="X88" i="27"/>
  <c r="AL88" i="27"/>
  <c r="AM88" i="27"/>
  <c r="AN88" i="27"/>
  <c r="AP88" i="27"/>
  <c r="AQ88" i="27"/>
  <c r="AR88" i="27"/>
  <c r="W89" i="27"/>
  <c r="X89" i="27"/>
  <c r="Z89" i="27"/>
  <c r="AA89" i="27"/>
  <c r="AL89" i="27"/>
  <c r="AM89" i="27"/>
  <c r="AN89" i="27"/>
  <c r="V90" i="27"/>
  <c r="W90" i="27"/>
  <c r="X90" i="27"/>
  <c r="AL90" i="27"/>
  <c r="AM90" i="27"/>
  <c r="AN90" i="27"/>
  <c r="V91" i="27"/>
  <c r="W91" i="27"/>
  <c r="X91" i="27"/>
  <c r="AL91" i="27"/>
  <c r="AM91" i="27"/>
  <c r="AN91" i="27"/>
  <c r="AP91" i="27"/>
  <c r="AQ91" i="27"/>
  <c r="V92" i="27"/>
  <c r="W92" i="27"/>
  <c r="X92" i="27"/>
  <c r="Z92" i="27"/>
  <c r="AA92" i="27"/>
  <c r="AB92" i="27"/>
  <c r="AL92" i="27"/>
  <c r="AM92" i="27"/>
  <c r="AN92" i="27"/>
  <c r="V93" i="27"/>
  <c r="W93" i="27"/>
  <c r="X93" i="27"/>
  <c r="AL93" i="27"/>
  <c r="AM93" i="27"/>
  <c r="AN93" i="27"/>
  <c r="V94" i="27"/>
  <c r="W94" i="27"/>
  <c r="X94" i="27"/>
  <c r="AL94" i="27"/>
  <c r="AM94" i="27"/>
  <c r="AN94" i="27"/>
  <c r="AP94" i="27"/>
  <c r="AQ94" i="27"/>
  <c r="AR94" i="27"/>
  <c r="V95" i="27"/>
  <c r="W95" i="27"/>
  <c r="X95" i="27"/>
  <c r="Z95" i="27"/>
  <c r="AA95" i="27"/>
  <c r="V96" i="27"/>
  <c r="W96" i="27"/>
  <c r="X96" i="27"/>
  <c r="V97" i="27"/>
  <c r="W97" i="27"/>
  <c r="X97" i="27"/>
  <c r="V98" i="27"/>
  <c r="W98" i="27"/>
  <c r="X98" i="27"/>
  <c r="Z98" i="27"/>
  <c r="AA98" i="27"/>
  <c r="AB98" i="27"/>
  <c r="H17" i="26"/>
  <c r="H21" i="26"/>
  <c r="G5" i="25"/>
  <c r="H5" i="25"/>
  <c r="I5" i="25"/>
  <c r="J5" i="25"/>
  <c r="Q5" i="25"/>
  <c r="R5" i="25"/>
  <c r="S5" i="25"/>
  <c r="G6" i="25"/>
  <c r="H6" i="25"/>
  <c r="I6" i="25"/>
  <c r="J6" i="25"/>
  <c r="Q6" i="25"/>
  <c r="R6" i="25"/>
  <c r="S6" i="25"/>
  <c r="G7" i="25"/>
  <c r="H7" i="25"/>
  <c r="I7" i="25"/>
  <c r="J7" i="25"/>
  <c r="Q7" i="25"/>
  <c r="R7" i="25"/>
  <c r="S7" i="25"/>
  <c r="G8" i="25"/>
  <c r="H8" i="25"/>
  <c r="I8" i="25"/>
  <c r="J8" i="25"/>
  <c r="Q8" i="25"/>
  <c r="R8" i="25"/>
  <c r="S8" i="25"/>
  <c r="G9" i="25"/>
  <c r="H9" i="25"/>
  <c r="I9" i="25"/>
  <c r="J9" i="25"/>
  <c r="Q9" i="25"/>
  <c r="R9" i="25"/>
  <c r="S9" i="25"/>
  <c r="G10" i="25"/>
  <c r="H10" i="25"/>
  <c r="I10" i="25"/>
  <c r="J10" i="25"/>
  <c r="Q10" i="25"/>
  <c r="R10" i="25"/>
  <c r="S10" i="25"/>
  <c r="G11" i="25"/>
  <c r="H11" i="25"/>
  <c r="I11" i="25"/>
  <c r="J11" i="25"/>
  <c r="Q11" i="25"/>
  <c r="R11" i="25"/>
  <c r="S11" i="25"/>
  <c r="G12" i="25"/>
  <c r="H12" i="25"/>
  <c r="I12" i="25"/>
  <c r="J12" i="25"/>
  <c r="Q12" i="25"/>
  <c r="R12" i="25"/>
  <c r="S12" i="25"/>
  <c r="G13" i="25"/>
  <c r="H13" i="25"/>
  <c r="I13" i="25"/>
  <c r="J13" i="25"/>
  <c r="Q13" i="25"/>
  <c r="R13" i="25"/>
  <c r="S13" i="25"/>
  <c r="G14" i="25"/>
  <c r="H14" i="25"/>
  <c r="I14" i="25"/>
  <c r="J14" i="25"/>
  <c r="Q14" i="25"/>
  <c r="R14" i="25"/>
  <c r="S14" i="25"/>
  <c r="G15" i="25"/>
  <c r="H15" i="25"/>
  <c r="I15" i="25"/>
  <c r="J15" i="25"/>
  <c r="Q15" i="25"/>
  <c r="R15" i="25"/>
  <c r="S15" i="25"/>
  <c r="G16" i="25"/>
  <c r="H16" i="25"/>
  <c r="I16" i="25"/>
  <c r="J16" i="25"/>
  <c r="Q16" i="25"/>
  <c r="R16" i="25"/>
  <c r="S16" i="25"/>
  <c r="G17" i="25"/>
  <c r="H17" i="25"/>
  <c r="I17" i="25"/>
  <c r="J17" i="25"/>
  <c r="Q17" i="25"/>
  <c r="R17" i="25"/>
  <c r="S17" i="25"/>
  <c r="F21" i="25"/>
  <c r="G21" i="25"/>
  <c r="F22" i="25"/>
  <c r="G22" i="25"/>
  <c r="F23" i="25"/>
  <c r="G23" i="25"/>
  <c r="F24" i="25"/>
  <c r="G24" i="25"/>
  <c r="F25" i="25"/>
  <c r="G25" i="25"/>
  <c r="F26" i="25"/>
  <c r="G26" i="25"/>
  <c r="F27" i="25"/>
  <c r="G27" i="25"/>
  <c r="F29" i="25"/>
  <c r="G29" i="25"/>
  <c r="H29" i="25"/>
  <c r="F30" i="25"/>
  <c r="G30" i="25"/>
  <c r="H30" i="25"/>
  <c r="F31" i="25"/>
  <c r="G31" i="25"/>
  <c r="H31" i="25"/>
  <c r="F32" i="25"/>
  <c r="G32" i="25"/>
  <c r="H32" i="25"/>
  <c r="F33" i="25"/>
  <c r="G33" i="25"/>
  <c r="H33" i="25"/>
  <c r="F34" i="25"/>
  <c r="G34" i="25"/>
  <c r="H34" i="25"/>
  <c r="G40" i="25"/>
  <c r="H40" i="25"/>
  <c r="I40" i="25"/>
  <c r="G41" i="25"/>
  <c r="H41" i="25"/>
  <c r="I41" i="25"/>
  <c r="G42" i="25"/>
  <c r="H42" i="25"/>
  <c r="I42" i="25"/>
  <c r="G43" i="25"/>
  <c r="H43" i="25"/>
  <c r="I43" i="25"/>
  <c r="G44" i="25"/>
  <c r="H44" i="25"/>
  <c r="I44" i="25"/>
  <c r="G45" i="25"/>
  <c r="H45" i="25"/>
  <c r="I45" i="25"/>
  <c r="G46" i="25"/>
  <c r="H46" i="25"/>
  <c r="I46" i="25"/>
  <c r="G47" i="25"/>
  <c r="H47" i="25"/>
  <c r="I47" i="25"/>
  <c r="G48" i="25"/>
  <c r="H48" i="25"/>
  <c r="I48" i="25"/>
  <c r="G49" i="25"/>
  <c r="H49" i="25"/>
  <c r="I49" i="25"/>
  <c r="G50" i="25"/>
  <c r="H50" i="25"/>
  <c r="I50" i="25"/>
  <c r="G51" i="25"/>
  <c r="H51" i="25"/>
  <c r="I51" i="25"/>
  <c r="G52" i="25"/>
  <c r="H52" i="25"/>
  <c r="I52" i="25"/>
  <c r="G53" i="25"/>
  <c r="H53" i="25"/>
  <c r="I53" i="25"/>
  <c r="G58" i="25"/>
  <c r="H58" i="25"/>
  <c r="I58" i="25"/>
  <c r="G59" i="25"/>
  <c r="H59" i="25"/>
  <c r="I59" i="25"/>
  <c r="G60" i="25"/>
  <c r="H60" i="25"/>
  <c r="I60" i="25"/>
  <c r="G61" i="25"/>
  <c r="H61" i="25"/>
  <c r="I61" i="25"/>
  <c r="G62" i="25"/>
  <c r="H62" i="25"/>
  <c r="I62" i="25"/>
  <c r="G63" i="25"/>
  <c r="H63" i="25"/>
  <c r="I63" i="25"/>
  <c r="G64" i="25"/>
  <c r="H64" i="25"/>
  <c r="I64" i="25"/>
  <c r="G65" i="25"/>
  <c r="H65" i="25"/>
  <c r="I65" i="25"/>
  <c r="G66" i="25"/>
  <c r="H66" i="25"/>
  <c r="I66" i="25"/>
  <c r="G67" i="25"/>
  <c r="H67" i="25"/>
  <c r="I67" i="25"/>
  <c r="G68" i="25"/>
  <c r="H68" i="25"/>
  <c r="I68" i="25"/>
  <c r="G69" i="25"/>
  <c r="H69" i="25"/>
  <c r="I69" i="25"/>
  <c r="G70" i="25"/>
  <c r="H70" i="25"/>
  <c r="I70" i="25"/>
  <c r="G71" i="25"/>
  <c r="H71" i="25"/>
  <c r="I71" i="25"/>
  <c r="F76" i="25"/>
  <c r="G76" i="25"/>
  <c r="F77" i="25"/>
  <c r="G77" i="25"/>
  <c r="F78" i="25"/>
  <c r="G78" i="25"/>
  <c r="F79" i="25"/>
  <c r="G79" i="25"/>
  <c r="F80" i="25"/>
  <c r="G80" i="25"/>
  <c r="F81" i="25"/>
  <c r="G81" i="25"/>
  <c r="F82" i="25"/>
  <c r="G82" i="25"/>
  <c r="F83" i="25"/>
  <c r="G83" i="25"/>
  <c r="H83" i="25"/>
  <c r="F84" i="25"/>
  <c r="G84" i="25"/>
  <c r="H84" i="25"/>
  <c r="F85" i="25"/>
  <c r="G85" i="25"/>
  <c r="H85" i="25"/>
  <c r="F86" i="25"/>
  <c r="G86" i="25"/>
  <c r="H86" i="25"/>
  <c r="F87" i="25"/>
  <c r="G87" i="25"/>
  <c r="H87" i="25"/>
  <c r="F88" i="25"/>
  <c r="G88" i="25"/>
  <c r="H88" i="25"/>
  <c r="F89" i="25"/>
  <c r="G89" i="25"/>
  <c r="H89" i="25"/>
  <c r="F9" i="24"/>
  <c r="G9" i="24"/>
  <c r="F10" i="24"/>
  <c r="G10" i="24"/>
  <c r="F11" i="24"/>
  <c r="G11" i="24"/>
  <c r="I11" i="24"/>
  <c r="J11" i="24"/>
  <c r="M11" i="24"/>
  <c r="F12" i="24"/>
  <c r="G12" i="24"/>
  <c r="F13" i="24"/>
  <c r="G13" i="24"/>
  <c r="F14" i="24"/>
  <c r="G14" i="24"/>
  <c r="I14" i="24"/>
  <c r="J14" i="24"/>
  <c r="L14" i="24"/>
  <c r="M14" i="24"/>
  <c r="F15" i="24"/>
  <c r="G15" i="24"/>
  <c r="F16" i="24"/>
  <c r="G16" i="24"/>
  <c r="F17" i="24"/>
  <c r="G17" i="24"/>
  <c r="I17" i="24"/>
  <c r="J17" i="24"/>
  <c r="M17" i="24"/>
  <c r="F18" i="24"/>
  <c r="G18" i="24"/>
  <c r="F19" i="24"/>
  <c r="G19" i="24"/>
  <c r="F20" i="24"/>
  <c r="G20" i="24"/>
  <c r="I20" i="24"/>
  <c r="J20" i="24"/>
  <c r="L20" i="24"/>
  <c r="M20" i="24"/>
  <c r="F21" i="24"/>
  <c r="G21" i="24"/>
  <c r="F22" i="24"/>
  <c r="G22" i="24"/>
  <c r="F23" i="24"/>
  <c r="G23" i="24"/>
  <c r="I22" i="24"/>
  <c r="J22" i="24"/>
  <c r="M22" i="24"/>
  <c r="G24" i="24"/>
  <c r="G25" i="24"/>
  <c r="I24" i="24"/>
  <c r="J24" i="24"/>
  <c r="L24" i="24"/>
  <c r="M24" i="24"/>
  <c r="J9" i="23"/>
  <c r="J12" i="23"/>
  <c r="J26" i="23"/>
  <c r="J29" i="23"/>
  <c r="E11" i="22"/>
  <c r="E12" i="22"/>
  <c r="E13" i="22"/>
  <c r="I9" i="22"/>
  <c r="AH12" i="22"/>
  <c r="AH13" i="22"/>
  <c r="AH14" i="22"/>
  <c r="AL10" i="22"/>
  <c r="F11" i="22"/>
  <c r="G11" i="22"/>
  <c r="W14" i="22"/>
  <c r="W15" i="22"/>
  <c r="W16" i="22"/>
  <c r="AA11" i="22"/>
  <c r="F12" i="22"/>
  <c r="G12" i="22"/>
  <c r="AI12" i="22"/>
  <c r="AJ12" i="22"/>
  <c r="F13" i="22"/>
  <c r="G13" i="22"/>
  <c r="H13" i="22"/>
  <c r="I13" i="22"/>
  <c r="AI13" i="22"/>
  <c r="AJ13" i="22"/>
  <c r="E14" i="22"/>
  <c r="F14" i="22"/>
  <c r="G14" i="22"/>
  <c r="X14" i="22"/>
  <c r="Y14" i="22"/>
  <c r="AI14" i="22"/>
  <c r="AJ14" i="22"/>
  <c r="AK14" i="22"/>
  <c r="AL14" i="22"/>
  <c r="E15" i="22"/>
  <c r="F15" i="22"/>
  <c r="G15" i="22"/>
  <c r="X15" i="22"/>
  <c r="Y15" i="22"/>
  <c r="AH15" i="22"/>
  <c r="AI15" i="22"/>
  <c r="AJ15" i="22"/>
  <c r="E16" i="22"/>
  <c r="F16" i="22"/>
  <c r="G16" i="22"/>
  <c r="H16" i="22"/>
  <c r="I16" i="22"/>
  <c r="X16" i="22"/>
  <c r="Y16" i="22"/>
  <c r="Z16" i="22"/>
  <c r="AA16" i="22"/>
  <c r="AH16" i="22"/>
  <c r="AI16" i="22"/>
  <c r="AJ16" i="22"/>
  <c r="W17" i="22"/>
  <c r="X17" i="22"/>
  <c r="Y17" i="22"/>
  <c r="AH17" i="22"/>
  <c r="AI17" i="22"/>
  <c r="AJ17" i="22"/>
  <c r="AK17" i="22"/>
  <c r="AL17" i="22"/>
  <c r="E20" i="22"/>
  <c r="E21" i="22"/>
  <c r="E22" i="22"/>
  <c r="I18" i="22"/>
  <c r="W18" i="22"/>
  <c r="X18" i="22"/>
  <c r="Y18" i="22"/>
  <c r="W19" i="22"/>
  <c r="X19" i="22"/>
  <c r="Y19" i="22"/>
  <c r="Z19" i="22"/>
  <c r="AA19" i="22"/>
  <c r="F20" i="22"/>
  <c r="G20" i="22"/>
  <c r="F21" i="22"/>
  <c r="G21" i="22"/>
  <c r="AH23" i="22"/>
  <c r="AH24" i="22"/>
  <c r="AH25" i="22"/>
  <c r="AL21" i="22"/>
  <c r="F22" i="22"/>
  <c r="G22" i="22"/>
  <c r="H22" i="22"/>
  <c r="I22" i="22"/>
  <c r="E23" i="22"/>
  <c r="F23" i="22"/>
  <c r="G23" i="22"/>
  <c r="AI23" i="22"/>
  <c r="AJ23" i="22"/>
  <c r="E24" i="22"/>
  <c r="F24" i="22"/>
  <c r="G24" i="22"/>
  <c r="W27" i="22"/>
  <c r="W28" i="22"/>
  <c r="W29" i="22"/>
  <c r="AA24" i="22"/>
  <c r="AI24" i="22"/>
  <c r="AJ24" i="22"/>
  <c r="E25" i="22"/>
  <c r="F25" i="22"/>
  <c r="G25" i="22"/>
  <c r="H25" i="22"/>
  <c r="I25" i="22"/>
  <c r="AI25" i="22"/>
  <c r="AJ25" i="22"/>
  <c r="AK25" i="22"/>
  <c r="AL25" i="22"/>
  <c r="AH26" i="22"/>
  <c r="AI26" i="22"/>
  <c r="AJ26" i="22"/>
  <c r="X27" i="22"/>
  <c r="Y27" i="22"/>
  <c r="AH27" i="22"/>
  <c r="AI27" i="22"/>
  <c r="AJ27" i="22"/>
  <c r="E30" i="22"/>
  <c r="E31" i="22"/>
  <c r="E32" i="22"/>
  <c r="I28" i="22"/>
  <c r="X28" i="22"/>
  <c r="Y28" i="22"/>
  <c r="AH28" i="22"/>
  <c r="AI28" i="22"/>
  <c r="AJ28" i="22"/>
  <c r="AK28" i="22"/>
  <c r="AL28" i="22"/>
  <c r="X29" i="22"/>
  <c r="Y29" i="22"/>
  <c r="Z29" i="22"/>
  <c r="AA29" i="22"/>
  <c r="F30" i="22"/>
  <c r="G30" i="22"/>
  <c r="W30" i="22"/>
  <c r="X30" i="22"/>
  <c r="Y30" i="22"/>
  <c r="AH32" i="22"/>
  <c r="AH33" i="22"/>
  <c r="AH34" i="22"/>
  <c r="AL30" i="22"/>
  <c r="F31" i="22"/>
  <c r="G31" i="22"/>
  <c r="W31" i="22"/>
  <c r="X31" i="22"/>
  <c r="Y31" i="22"/>
  <c r="F32" i="22"/>
  <c r="G32" i="22"/>
  <c r="H32" i="22"/>
  <c r="I32" i="22"/>
  <c r="W32" i="22"/>
  <c r="X32" i="22"/>
  <c r="Y32" i="22"/>
  <c r="Z32" i="22"/>
  <c r="AA32" i="22"/>
  <c r="AI32" i="22"/>
  <c r="AJ32" i="22"/>
  <c r="E33" i="22"/>
  <c r="F33" i="22"/>
  <c r="G33" i="22"/>
  <c r="AI33" i="22"/>
  <c r="AJ33" i="22"/>
  <c r="E34" i="22"/>
  <c r="F34" i="22"/>
  <c r="G34" i="22"/>
  <c r="AI34" i="22"/>
  <c r="AJ34" i="22"/>
  <c r="AK34" i="22"/>
  <c r="AL34" i="22"/>
  <c r="E35" i="22"/>
  <c r="F35" i="22"/>
  <c r="G35" i="22"/>
  <c r="H35" i="22"/>
  <c r="I35" i="22"/>
  <c r="AH35" i="22"/>
  <c r="AI35" i="22"/>
  <c r="AJ35" i="22"/>
  <c r="W39" i="22"/>
  <c r="W40" i="22"/>
  <c r="W41" i="22"/>
  <c r="AA36" i="22"/>
  <c r="AH36" i="22"/>
  <c r="AI36" i="22"/>
  <c r="AJ36" i="22"/>
  <c r="E39" i="22"/>
  <c r="E40" i="22"/>
  <c r="E41" i="22"/>
  <c r="I37" i="22"/>
  <c r="AH37" i="22"/>
  <c r="AI37" i="22"/>
  <c r="AJ37" i="22"/>
  <c r="AK37" i="22"/>
  <c r="AL37" i="22"/>
  <c r="F39" i="22"/>
  <c r="G39" i="22"/>
  <c r="X39" i="22"/>
  <c r="Y39" i="22"/>
  <c r="F40" i="22"/>
  <c r="G40" i="22"/>
  <c r="X40" i="22"/>
  <c r="Y40" i="22"/>
  <c r="F41" i="22"/>
  <c r="G41" i="22"/>
  <c r="H41" i="22"/>
  <c r="I41" i="22"/>
  <c r="X41" i="22"/>
  <c r="Y41" i="22"/>
  <c r="Z41" i="22"/>
  <c r="AA41" i="22"/>
  <c r="AH43" i="22"/>
  <c r="AH44" i="22"/>
  <c r="AH45" i="22"/>
  <c r="AL41" i="22"/>
  <c r="E42" i="22"/>
  <c r="F42" i="22"/>
  <c r="G42" i="22"/>
  <c r="W42" i="22"/>
  <c r="X42" i="22"/>
  <c r="Y42" i="22"/>
  <c r="E43" i="22"/>
  <c r="F43" i="22"/>
  <c r="G43" i="22"/>
  <c r="W43" i="22"/>
  <c r="X43" i="22"/>
  <c r="Y43" i="22"/>
  <c r="AI43" i="22"/>
  <c r="AJ43" i="22"/>
  <c r="E44" i="22"/>
  <c r="F44" i="22"/>
  <c r="G44" i="22"/>
  <c r="H44" i="22"/>
  <c r="I44" i="22"/>
  <c r="W44" i="22"/>
  <c r="X44" i="22"/>
  <c r="Y44" i="22"/>
  <c r="Z44" i="22"/>
  <c r="AA44" i="22"/>
  <c r="AI44" i="22"/>
  <c r="AJ44" i="22"/>
  <c r="AI45" i="22"/>
  <c r="AJ45" i="22"/>
  <c r="AK45" i="22"/>
  <c r="AL45" i="22"/>
  <c r="E48" i="22"/>
  <c r="E49" i="22"/>
  <c r="E50" i="22"/>
  <c r="I46" i="22"/>
  <c r="AH46" i="22"/>
  <c r="AI46" i="22"/>
  <c r="AJ46" i="22"/>
  <c r="AH47" i="22"/>
  <c r="AI47" i="22"/>
  <c r="AJ47" i="22"/>
  <c r="F48" i="22"/>
  <c r="G48" i="22"/>
  <c r="W51" i="22"/>
  <c r="W52" i="22"/>
  <c r="W53" i="22"/>
  <c r="AA48" i="22"/>
  <c r="AH48" i="22"/>
  <c r="AI48" i="22"/>
  <c r="AJ48" i="22"/>
  <c r="AK48" i="22"/>
  <c r="AL48" i="22"/>
  <c r="F49" i="22"/>
  <c r="G49" i="22"/>
  <c r="F50" i="22"/>
  <c r="G50" i="22"/>
  <c r="H50" i="22"/>
  <c r="I50" i="22"/>
  <c r="AH52" i="22"/>
  <c r="AH53" i="22"/>
  <c r="AH54" i="22"/>
  <c r="AL50" i="22"/>
  <c r="E51" i="22"/>
  <c r="F51" i="22"/>
  <c r="G51" i="22"/>
  <c r="X51" i="22"/>
  <c r="Y51" i="22"/>
  <c r="E52" i="22"/>
  <c r="F52" i="22"/>
  <c r="G52" i="22"/>
  <c r="X52" i="22"/>
  <c r="Y52" i="22"/>
  <c r="AI52" i="22"/>
  <c r="AJ52" i="22"/>
  <c r="E53" i="22"/>
  <c r="F53" i="22"/>
  <c r="G53" i="22"/>
  <c r="H53" i="22"/>
  <c r="I53" i="22"/>
  <c r="X53" i="22"/>
  <c r="Y53" i="22"/>
  <c r="Z53" i="22"/>
  <c r="AA53" i="22"/>
  <c r="AI53" i="22"/>
  <c r="AJ53" i="22"/>
  <c r="E56" i="22"/>
  <c r="E57" i="22"/>
  <c r="E58" i="22"/>
  <c r="I54" i="22"/>
  <c r="W54" i="22"/>
  <c r="X54" i="22"/>
  <c r="Y54" i="22"/>
  <c r="AI54" i="22"/>
  <c r="AJ54" i="22"/>
  <c r="AK54" i="22"/>
  <c r="AL54" i="22"/>
  <c r="W55" i="22"/>
  <c r="X55" i="22"/>
  <c r="Y55" i="22"/>
  <c r="AH55" i="22"/>
  <c r="AI55" i="22"/>
  <c r="AJ55" i="22"/>
  <c r="F56" i="22"/>
  <c r="G56" i="22"/>
  <c r="W56" i="22"/>
  <c r="X56" i="22"/>
  <c r="Y56" i="22"/>
  <c r="Z56" i="22"/>
  <c r="AA56" i="22"/>
  <c r="AH56" i="22"/>
  <c r="AI56" i="22"/>
  <c r="AJ56" i="22"/>
  <c r="F57" i="22"/>
  <c r="G57" i="22"/>
  <c r="AH57" i="22"/>
  <c r="AI57" i="22"/>
  <c r="AJ57" i="22"/>
  <c r="AK57" i="22"/>
  <c r="AL57" i="22"/>
  <c r="F58" i="22"/>
  <c r="G58" i="22"/>
  <c r="H58" i="22"/>
  <c r="I58" i="22"/>
  <c r="E59" i="22"/>
  <c r="F59" i="22"/>
  <c r="G59" i="22"/>
  <c r="E60" i="22"/>
  <c r="F60" i="22"/>
  <c r="G60" i="22"/>
  <c r="W63" i="22"/>
  <c r="W64" i="22"/>
  <c r="W65" i="22"/>
  <c r="AA60" i="22"/>
  <c r="AH62" i="22"/>
  <c r="AH63" i="22"/>
  <c r="AH64" i="22"/>
  <c r="AL60" i="22"/>
  <c r="E61" i="22"/>
  <c r="F61" i="22"/>
  <c r="G61" i="22"/>
  <c r="H61" i="22"/>
  <c r="I61" i="22"/>
  <c r="AI62" i="22"/>
  <c r="AJ62" i="22"/>
  <c r="E65" i="22"/>
  <c r="E66" i="22"/>
  <c r="E67" i="22"/>
  <c r="I63" i="22"/>
  <c r="X63" i="22"/>
  <c r="Y63" i="22"/>
  <c r="AI63" i="22"/>
  <c r="AJ63" i="22"/>
  <c r="X64" i="22"/>
  <c r="Y64" i="22"/>
  <c r="AI64" i="22"/>
  <c r="AJ64" i="22"/>
  <c r="AK64" i="22"/>
  <c r="AL64" i="22"/>
  <c r="F65" i="22"/>
  <c r="G65" i="22"/>
  <c r="X65" i="22"/>
  <c r="Y65" i="22"/>
  <c r="Z65" i="22"/>
  <c r="AA65" i="22"/>
  <c r="AH65" i="22"/>
  <c r="AI65" i="22"/>
  <c r="AJ65" i="22"/>
  <c r="F66" i="22"/>
  <c r="G66" i="22"/>
  <c r="W66" i="22"/>
  <c r="X66" i="22"/>
  <c r="Y66" i="22"/>
  <c r="AH66" i="22"/>
  <c r="AI66" i="22"/>
  <c r="AJ66" i="22"/>
  <c r="F67" i="22"/>
  <c r="G67" i="22"/>
  <c r="H67" i="22"/>
  <c r="I67" i="22"/>
  <c r="W67" i="22"/>
  <c r="X67" i="22"/>
  <c r="Y67" i="22"/>
  <c r="AH67" i="22"/>
  <c r="AI67" i="22"/>
  <c r="AJ67" i="22"/>
  <c r="AK67" i="22"/>
  <c r="AL67" i="22"/>
  <c r="E68" i="22"/>
  <c r="F68" i="22"/>
  <c r="G68" i="22"/>
  <c r="W68" i="22"/>
  <c r="X68" i="22"/>
  <c r="Y68" i="22"/>
  <c r="Z68" i="22"/>
  <c r="AA68" i="22"/>
  <c r="E69" i="22"/>
  <c r="F69" i="22"/>
  <c r="G69" i="22"/>
  <c r="E70" i="22"/>
  <c r="F70" i="22"/>
  <c r="G70" i="22"/>
  <c r="H70" i="22"/>
  <c r="I70" i="22"/>
  <c r="AH72" i="22"/>
  <c r="AH73" i="22"/>
  <c r="AH74" i="22"/>
  <c r="AL70" i="22"/>
  <c r="E73" i="22"/>
  <c r="E74" i="22"/>
  <c r="E75" i="22"/>
  <c r="I71" i="22"/>
  <c r="AI72" i="22"/>
  <c r="AJ72" i="22"/>
  <c r="F73" i="22"/>
  <c r="G73" i="22"/>
  <c r="AI73" i="22"/>
  <c r="AJ73" i="22"/>
  <c r="F74" i="22"/>
  <c r="G74" i="22"/>
  <c r="W77" i="22"/>
  <c r="W78" i="22"/>
  <c r="W79" i="22"/>
  <c r="AA74" i="22"/>
  <c r="AI74" i="22"/>
  <c r="AJ74" i="22"/>
  <c r="AK74" i="22"/>
  <c r="AL74" i="22"/>
  <c r="F75" i="22"/>
  <c r="G75" i="22"/>
  <c r="H75" i="22"/>
  <c r="I75" i="22"/>
  <c r="AH75" i="22"/>
  <c r="AI75" i="22"/>
  <c r="AJ75" i="22"/>
  <c r="E76" i="22"/>
  <c r="F76" i="22"/>
  <c r="G76" i="22"/>
  <c r="AH76" i="22"/>
  <c r="AI76" i="22"/>
  <c r="AJ76" i="22"/>
  <c r="E77" i="22"/>
  <c r="F77" i="22"/>
  <c r="G77" i="22"/>
  <c r="X77" i="22"/>
  <c r="Y77" i="22"/>
  <c r="AH77" i="22"/>
  <c r="AI77" i="22"/>
  <c r="AJ77" i="22"/>
  <c r="AK77" i="22"/>
  <c r="AL77" i="22"/>
  <c r="E78" i="22"/>
  <c r="F78" i="22"/>
  <c r="G78" i="22"/>
  <c r="H78" i="22"/>
  <c r="I78" i="22"/>
  <c r="X78" i="22"/>
  <c r="Y78" i="22"/>
  <c r="X79" i="22"/>
  <c r="Y79" i="22"/>
  <c r="Z79" i="22"/>
  <c r="AA79" i="22"/>
  <c r="E82" i="22"/>
  <c r="E83" i="22"/>
  <c r="E84" i="22"/>
  <c r="H80" i="22"/>
  <c r="W80" i="22"/>
  <c r="X80" i="22"/>
  <c r="Y80" i="22"/>
  <c r="AH82" i="22"/>
  <c r="AH83" i="22"/>
  <c r="AH84" i="22"/>
  <c r="AL80" i="22"/>
  <c r="W81" i="22"/>
  <c r="X81" i="22"/>
  <c r="Y81" i="22"/>
  <c r="F82" i="22"/>
  <c r="G82" i="22"/>
  <c r="W82" i="22"/>
  <c r="X82" i="22"/>
  <c r="Y82" i="22"/>
  <c r="Z82" i="22"/>
  <c r="AA82" i="22"/>
  <c r="AI82" i="22"/>
  <c r="AJ82" i="22"/>
  <c r="F83" i="22"/>
  <c r="G83" i="22"/>
  <c r="AI83" i="22"/>
  <c r="AJ83" i="22"/>
  <c r="F84" i="22"/>
  <c r="G84" i="22"/>
  <c r="H84" i="22"/>
  <c r="I84" i="22"/>
  <c r="AI84" i="22"/>
  <c r="AJ84" i="22"/>
  <c r="AK84" i="22"/>
  <c r="AL84" i="22"/>
  <c r="E85" i="22"/>
  <c r="F85" i="22"/>
  <c r="G85" i="22"/>
  <c r="AH85" i="22"/>
  <c r="AI85" i="22"/>
  <c r="AJ85" i="22"/>
  <c r="E86" i="22"/>
  <c r="F86" i="22"/>
  <c r="G86" i="22"/>
  <c r="AH86" i="22"/>
  <c r="AI86" i="22"/>
  <c r="AJ86" i="22"/>
  <c r="E87" i="22"/>
  <c r="F87" i="22"/>
  <c r="G87" i="22"/>
  <c r="H87" i="22"/>
  <c r="I87" i="22"/>
  <c r="W90" i="22"/>
  <c r="W91" i="22"/>
  <c r="W92" i="22"/>
  <c r="AA87" i="22"/>
  <c r="AH87" i="22"/>
  <c r="AI87" i="22"/>
  <c r="AJ87" i="22"/>
  <c r="AK87" i="22"/>
  <c r="AL87" i="22"/>
  <c r="X90" i="22"/>
  <c r="Y90" i="22"/>
  <c r="AH92" i="22"/>
  <c r="AH93" i="22"/>
  <c r="AH94" i="22"/>
  <c r="AL90" i="22"/>
  <c r="X91" i="22"/>
  <c r="Y91" i="22"/>
  <c r="X92" i="22"/>
  <c r="Y92" i="22"/>
  <c r="Z92" i="22"/>
  <c r="AA92" i="22"/>
  <c r="AI92" i="22"/>
  <c r="AJ92" i="22"/>
  <c r="W93" i="22"/>
  <c r="X93" i="22"/>
  <c r="Y93" i="22"/>
  <c r="AI93" i="22"/>
  <c r="AJ93" i="22"/>
  <c r="W94" i="22"/>
  <c r="X94" i="22"/>
  <c r="Y94" i="22"/>
  <c r="AI94" i="22"/>
  <c r="AJ94" i="22"/>
  <c r="AK94" i="22"/>
  <c r="AL94" i="22"/>
  <c r="W95" i="22"/>
  <c r="X95" i="22"/>
  <c r="Y95" i="22"/>
  <c r="Z95" i="22"/>
  <c r="AA95" i="22"/>
  <c r="AH95" i="22"/>
  <c r="AI95" i="22"/>
  <c r="AJ95" i="22"/>
  <c r="AH96" i="22"/>
  <c r="AI96" i="22"/>
  <c r="AJ96" i="22"/>
  <c r="AH97" i="22"/>
  <c r="AI97" i="22"/>
  <c r="AJ97" i="22"/>
  <c r="AK97" i="22"/>
  <c r="AL97" i="22"/>
  <c r="W102" i="22"/>
  <c r="W103" i="22"/>
  <c r="W104" i="22"/>
  <c r="AA99" i="22"/>
  <c r="X102" i="22"/>
  <c r="Y102" i="22"/>
  <c r="X103" i="22"/>
  <c r="Y103" i="22"/>
  <c r="X104" i="22"/>
  <c r="Y104" i="22"/>
  <c r="Z104" i="22"/>
  <c r="AA104" i="22"/>
  <c r="W105" i="22"/>
  <c r="X105" i="22"/>
  <c r="Y105" i="22"/>
  <c r="W106" i="22"/>
  <c r="X106" i="22"/>
  <c r="Y106" i="22"/>
  <c r="W107" i="22"/>
  <c r="X107" i="22"/>
  <c r="Y107" i="22"/>
  <c r="Z107" i="22"/>
  <c r="AA107" i="22"/>
  <c r="W114" i="22"/>
  <c r="W115" i="22"/>
  <c r="W116" i="22"/>
  <c r="AA111" i="22"/>
  <c r="X114" i="22"/>
  <c r="Y114" i="22"/>
  <c r="X115" i="22"/>
  <c r="Y115" i="22"/>
  <c r="X116" i="22"/>
  <c r="Y116" i="22"/>
  <c r="Z116" i="22"/>
  <c r="AA116" i="22"/>
  <c r="W117" i="22"/>
  <c r="X117" i="22"/>
  <c r="Y117" i="22"/>
  <c r="W118" i="22"/>
  <c r="X118" i="22"/>
  <c r="Y118" i="22"/>
  <c r="W119" i="22"/>
  <c r="X119" i="22"/>
  <c r="Y119" i="22"/>
  <c r="Z119" i="22"/>
  <c r="AA119" i="22"/>
  <c r="W126" i="22"/>
  <c r="W127" i="22"/>
  <c r="W128" i="22"/>
  <c r="AA123" i="22"/>
  <c r="X126" i="22"/>
  <c r="Y126" i="22"/>
  <c r="X127" i="22"/>
  <c r="Y127" i="22"/>
  <c r="X128" i="22"/>
  <c r="Y128" i="22"/>
  <c r="Z128" i="22"/>
  <c r="AA128" i="22"/>
  <c r="W129" i="22"/>
  <c r="X129" i="22"/>
  <c r="Y129" i="22"/>
  <c r="W130" i="22"/>
  <c r="X130" i="22"/>
  <c r="Y130" i="22"/>
  <c r="W131" i="22"/>
  <c r="X131" i="22"/>
  <c r="Y131" i="22"/>
  <c r="Z131" i="22"/>
  <c r="AA131" i="22"/>
  <c r="M9" i="21"/>
  <c r="N9" i="21"/>
  <c r="O9" i="21"/>
  <c r="M10" i="21"/>
  <c r="N10" i="21"/>
  <c r="O10" i="21"/>
  <c r="BA10" i="21"/>
  <c r="BB10" i="21"/>
  <c r="BC10" i="21"/>
  <c r="BA11" i="21"/>
  <c r="BB11" i="21"/>
  <c r="BC11" i="21"/>
  <c r="M12" i="21"/>
  <c r="N12" i="21"/>
  <c r="O12" i="21"/>
  <c r="M13" i="21"/>
  <c r="N13" i="21"/>
  <c r="O13" i="21"/>
  <c r="P12" i="21"/>
  <c r="Q12" i="21"/>
  <c r="R12" i="21"/>
  <c r="BA12" i="21"/>
  <c r="BB12" i="21"/>
  <c r="BC12" i="21"/>
  <c r="BA14" i="21"/>
  <c r="BB14" i="21"/>
  <c r="BC14" i="21"/>
  <c r="M15" i="21"/>
  <c r="N15" i="21"/>
  <c r="O15" i="21"/>
  <c r="M16" i="21"/>
  <c r="N16" i="21"/>
  <c r="O16" i="21"/>
  <c r="P15" i="21"/>
  <c r="Q15" i="21"/>
  <c r="R15" i="21"/>
  <c r="BA15" i="21"/>
  <c r="BB15" i="21"/>
  <c r="BC15" i="21"/>
  <c r="D16" i="21"/>
  <c r="E16" i="21"/>
  <c r="BA16" i="21"/>
  <c r="BB16" i="21"/>
  <c r="BC16" i="21"/>
  <c r="D17" i="21"/>
  <c r="E17" i="21"/>
  <c r="D18" i="21"/>
  <c r="M18" i="21"/>
  <c r="N18" i="21"/>
  <c r="O18" i="21"/>
  <c r="M19" i="21"/>
  <c r="N19" i="21"/>
  <c r="O19" i="21"/>
  <c r="P18" i="21"/>
  <c r="Q18" i="21"/>
  <c r="R18" i="21"/>
  <c r="BA19" i="21"/>
  <c r="BB19" i="21"/>
  <c r="BC19" i="21"/>
  <c r="BA20" i="21"/>
  <c r="BB20" i="21"/>
  <c r="BC20" i="21"/>
  <c r="BA21" i="21"/>
  <c r="BB21" i="21"/>
  <c r="BC21" i="21"/>
  <c r="BA23" i="21"/>
  <c r="BB23" i="21"/>
  <c r="BC23" i="21"/>
  <c r="BA24" i="21"/>
  <c r="BB24" i="21"/>
  <c r="BC24" i="21"/>
  <c r="BA25" i="21"/>
  <c r="BB25" i="21"/>
  <c r="BC25" i="21"/>
  <c r="M28" i="21"/>
  <c r="N28" i="21"/>
  <c r="O28" i="21"/>
  <c r="M29" i="21"/>
  <c r="N29" i="21"/>
  <c r="O29" i="21"/>
  <c r="M31" i="21"/>
  <c r="N31" i="21"/>
  <c r="O31" i="21"/>
  <c r="M32" i="21"/>
  <c r="N32" i="21"/>
  <c r="O32" i="21"/>
  <c r="P31" i="21"/>
  <c r="Q31" i="21"/>
  <c r="R31" i="21"/>
  <c r="M34" i="21"/>
  <c r="N34" i="21"/>
  <c r="O34" i="21"/>
  <c r="M35" i="21"/>
  <c r="N35" i="21"/>
  <c r="O35" i="21"/>
  <c r="P34" i="21"/>
  <c r="Q34" i="21"/>
  <c r="R34" i="21"/>
  <c r="M37" i="21"/>
  <c r="N37" i="21"/>
  <c r="O37" i="21"/>
  <c r="M38" i="21"/>
  <c r="N38" i="21"/>
  <c r="O38" i="21"/>
  <c r="P37" i="21"/>
  <c r="Q37" i="21"/>
  <c r="R37" i="21"/>
  <c r="S37" i="21"/>
  <c r="M53" i="21"/>
  <c r="N53" i="21"/>
  <c r="O53" i="21"/>
  <c r="M54" i="21"/>
  <c r="N54" i="21"/>
  <c r="O54" i="21"/>
  <c r="M55" i="21"/>
  <c r="N55" i="21"/>
  <c r="O55" i="21"/>
  <c r="P55" i="21"/>
  <c r="Q55" i="21"/>
  <c r="R55" i="21"/>
  <c r="M56" i="21"/>
  <c r="N56" i="21"/>
  <c r="O56" i="21"/>
  <c r="M57" i="21"/>
  <c r="N57" i="21"/>
  <c r="O57" i="21"/>
  <c r="M58" i="21"/>
  <c r="N58" i="21"/>
  <c r="O58" i="21"/>
  <c r="P58" i="21"/>
  <c r="Q58" i="21"/>
  <c r="R58" i="21"/>
  <c r="M59" i="21"/>
  <c r="N59" i="21"/>
  <c r="O59" i="21"/>
  <c r="M60" i="21"/>
  <c r="N60" i="21"/>
  <c r="O60" i="21"/>
  <c r="M61" i="21"/>
  <c r="N61" i="21"/>
  <c r="O61" i="21"/>
  <c r="P61" i="21"/>
  <c r="Q61" i="21"/>
  <c r="R61" i="21"/>
  <c r="M62" i="21"/>
  <c r="N62" i="21"/>
  <c r="O62" i="21"/>
  <c r="M63" i="21"/>
  <c r="N63" i="21"/>
  <c r="O63" i="21"/>
  <c r="M64" i="21"/>
  <c r="N64" i="21"/>
  <c r="O64" i="21"/>
  <c r="P64" i="21"/>
  <c r="Q64" i="21"/>
  <c r="R64" i="21"/>
  <c r="M73" i="21"/>
  <c r="N73" i="21"/>
  <c r="O73" i="21"/>
  <c r="M74" i="21"/>
  <c r="N74" i="21"/>
  <c r="O74" i="21"/>
  <c r="M75" i="21"/>
  <c r="N75" i="21"/>
  <c r="O75" i="21"/>
  <c r="P75" i="21"/>
  <c r="Q75" i="21"/>
  <c r="R75" i="21"/>
  <c r="M76" i="21"/>
  <c r="N76" i="21"/>
  <c r="O76" i="21"/>
  <c r="M77" i="21"/>
  <c r="N77" i="21"/>
  <c r="O77" i="21"/>
  <c r="M78" i="21"/>
  <c r="N78" i="21"/>
  <c r="O78" i="21"/>
  <c r="P78" i="21"/>
  <c r="Q78" i="21"/>
  <c r="R78" i="21"/>
  <c r="M79" i="21"/>
  <c r="N79" i="21"/>
  <c r="O79" i="21"/>
  <c r="M80" i="21"/>
  <c r="N80" i="21"/>
  <c r="O80" i="21"/>
  <c r="M81" i="21"/>
  <c r="N81" i="21"/>
  <c r="O81" i="21"/>
  <c r="P81" i="21"/>
  <c r="Q81" i="21"/>
  <c r="R81" i="21"/>
  <c r="M82" i="21"/>
  <c r="N82" i="21"/>
  <c r="O82" i="21"/>
  <c r="M83" i="21"/>
  <c r="N83" i="21"/>
  <c r="O83" i="21"/>
  <c r="M84" i="21"/>
  <c r="N84" i="21"/>
  <c r="O84" i="21"/>
  <c r="P84" i="21"/>
  <c r="Q84" i="21"/>
  <c r="R84" i="21"/>
  <c r="M91" i="21"/>
  <c r="N91" i="21"/>
  <c r="O91" i="21"/>
  <c r="M92" i="21"/>
  <c r="N92" i="21"/>
  <c r="O92" i="21"/>
  <c r="M93" i="21"/>
  <c r="N93" i="21"/>
  <c r="O93" i="21"/>
  <c r="P93" i="21"/>
  <c r="Q93" i="21"/>
  <c r="R93" i="21"/>
  <c r="M94" i="21"/>
  <c r="N94" i="21"/>
  <c r="O94" i="21"/>
  <c r="M95" i="21"/>
  <c r="N95" i="21"/>
  <c r="O95" i="21"/>
  <c r="M96" i="21"/>
  <c r="N96" i="21"/>
  <c r="O96" i="21"/>
  <c r="P96" i="21"/>
  <c r="Q96" i="21"/>
  <c r="R96" i="21"/>
  <c r="M97" i="21"/>
  <c r="N97" i="21"/>
  <c r="O97" i="21"/>
  <c r="M98" i="21"/>
  <c r="N98" i="21"/>
  <c r="O98" i="21"/>
  <c r="M99" i="21"/>
  <c r="N99" i="21"/>
  <c r="O99" i="21"/>
  <c r="P99" i="21"/>
  <c r="Q99" i="21"/>
  <c r="R99" i="21"/>
  <c r="M100" i="21"/>
  <c r="N100" i="21"/>
  <c r="O100" i="21"/>
  <c r="M101" i="21"/>
  <c r="N101" i="21"/>
  <c r="O101" i="21"/>
  <c r="M102" i="21"/>
  <c r="N102" i="21"/>
  <c r="O102" i="21"/>
  <c r="P102" i="21"/>
  <c r="Q102" i="21"/>
  <c r="R102" i="21"/>
  <c r="L8" i="19"/>
  <c r="M8" i="19"/>
  <c r="L9" i="19"/>
  <c r="M9" i="19"/>
  <c r="L10" i="19"/>
  <c r="M10" i="19"/>
  <c r="O10" i="19"/>
  <c r="P10" i="19"/>
  <c r="L12" i="19"/>
  <c r="M12" i="19"/>
  <c r="L13" i="19"/>
  <c r="M13" i="19"/>
  <c r="L14" i="19"/>
  <c r="M14" i="19"/>
  <c r="O14" i="19"/>
  <c r="P14" i="19"/>
  <c r="L17" i="19"/>
  <c r="M17" i="19"/>
  <c r="L18" i="19"/>
  <c r="M18" i="19"/>
  <c r="L19" i="19"/>
  <c r="M19" i="19"/>
  <c r="O19" i="19"/>
  <c r="P19" i="19"/>
  <c r="L21" i="19"/>
  <c r="M21" i="19"/>
  <c r="L22" i="19"/>
  <c r="M22" i="19"/>
  <c r="L23" i="19"/>
  <c r="M23" i="19"/>
  <c r="O23" i="19"/>
  <c r="P23" i="19"/>
  <c r="R9" i="18"/>
  <c r="S9" i="18"/>
  <c r="V9" i="18"/>
  <c r="W9" i="18"/>
  <c r="R10" i="18"/>
  <c r="S10" i="18"/>
  <c r="V10" i="18"/>
  <c r="W10" i="18"/>
  <c r="R18" i="18"/>
  <c r="S18" i="18"/>
  <c r="V18" i="18"/>
  <c r="W18" i="18"/>
  <c r="R19" i="18"/>
  <c r="S19" i="18"/>
  <c r="V19" i="18"/>
  <c r="W19" i="18"/>
  <c r="AF21" i="18"/>
  <c r="AH21" i="18"/>
  <c r="AJ21" i="18"/>
  <c r="AL21" i="18"/>
  <c r="AF23" i="18"/>
  <c r="AH23" i="18"/>
  <c r="AJ23" i="18"/>
  <c r="AL23" i="18"/>
  <c r="AH26" i="18"/>
  <c r="AJ26" i="18"/>
  <c r="AL26" i="18"/>
  <c r="M10" i="17"/>
  <c r="N10" i="17"/>
  <c r="M13" i="17"/>
  <c r="N13" i="17"/>
  <c r="K22" i="17"/>
  <c r="M22" i="17"/>
  <c r="N22" i="17"/>
  <c r="J25" i="17"/>
  <c r="K25" i="17"/>
  <c r="L25" i="17"/>
  <c r="M25" i="17"/>
  <c r="N25" i="17"/>
  <c r="H5" i="16"/>
  <c r="J5" i="16"/>
  <c r="H6" i="16"/>
  <c r="J6" i="16"/>
  <c r="H7" i="16"/>
  <c r="J7" i="16"/>
  <c r="H8" i="16"/>
  <c r="J8" i="16"/>
  <c r="H9" i="16"/>
  <c r="J9" i="16"/>
  <c r="H10" i="16"/>
  <c r="J10" i="16"/>
  <c r="H11" i="16"/>
  <c r="J11" i="16"/>
  <c r="H12" i="16"/>
  <c r="J12" i="16"/>
  <c r="H13" i="16"/>
  <c r="J13" i="16"/>
  <c r="H14" i="16"/>
  <c r="J14" i="16"/>
  <c r="H15" i="16"/>
  <c r="J15" i="16"/>
  <c r="H16" i="16"/>
  <c r="J16" i="16"/>
  <c r="H17" i="16"/>
  <c r="J17" i="16"/>
  <c r="J18" i="16"/>
  <c r="J19" i="16"/>
  <c r="H23" i="16"/>
  <c r="J23" i="16"/>
  <c r="H24" i="16"/>
  <c r="J24" i="16"/>
  <c r="H25" i="16"/>
  <c r="J25" i="16"/>
  <c r="H26" i="16"/>
  <c r="J26" i="16"/>
  <c r="H27" i="16"/>
  <c r="J27" i="16"/>
  <c r="H28" i="16"/>
  <c r="J28" i="16"/>
  <c r="H29" i="16"/>
  <c r="J29" i="16"/>
  <c r="H30" i="16"/>
  <c r="J30" i="16"/>
  <c r="H31" i="16"/>
  <c r="J31" i="16"/>
  <c r="H32" i="16"/>
  <c r="J32" i="16"/>
  <c r="H33" i="16"/>
  <c r="J33" i="16"/>
  <c r="H34" i="16"/>
  <c r="J34" i="16"/>
  <c r="H35" i="16"/>
  <c r="J35" i="16"/>
  <c r="H36" i="16"/>
  <c r="J36" i="16"/>
  <c r="H37" i="16"/>
  <c r="J37" i="16"/>
  <c r="H38" i="16"/>
  <c r="J38" i="16"/>
  <c r="H39" i="16"/>
  <c r="J39" i="16"/>
  <c r="H40" i="16"/>
  <c r="J40" i="16"/>
  <c r="J41" i="16"/>
  <c r="J42" i="16"/>
  <c r="J43" i="16"/>
  <c r="D16" i="15"/>
  <c r="E16" i="15"/>
  <c r="K16" i="15"/>
  <c r="L16" i="15"/>
  <c r="D17" i="15"/>
  <c r="E17" i="15"/>
  <c r="K17" i="15"/>
  <c r="L17" i="15"/>
  <c r="D18" i="15"/>
  <c r="E18" i="15"/>
  <c r="K18" i="15"/>
  <c r="L18" i="15"/>
  <c r="E19" i="15"/>
  <c r="L19" i="15"/>
  <c r="B21" i="14"/>
  <c r="H21" i="14"/>
  <c r="B22" i="14"/>
  <c r="H22" i="14"/>
  <c r="B23" i="14"/>
  <c r="H23" i="14"/>
  <c r="B24" i="14"/>
  <c r="H24" i="14"/>
  <c r="B25" i="14"/>
  <c r="B42" i="14"/>
  <c r="H42" i="14"/>
  <c r="B43" i="14"/>
  <c r="H43" i="14"/>
  <c r="B44" i="14"/>
  <c r="H44" i="14"/>
  <c r="B45" i="14"/>
  <c r="H45" i="14"/>
  <c r="B46" i="14"/>
  <c r="B62" i="14"/>
  <c r="H62" i="14"/>
  <c r="B63" i="14"/>
  <c r="H63" i="14"/>
  <c r="B64" i="14"/>
  <c r="H64" i="14"/>
  <c r="B65" i="14"/>
  <c r="H65" i="14"/>
  <c r="B66" i="14"/>
  <c r="K40" i="12"/>
  <c r="K32" i="12"/>
  <c r="K24" i="12"/>
  <c r="K16" i="12"/>
  <c r="G127" i="1"/>
  <c r="G109" i="1"/>
  <c r="G98" i="1"/>
  <c r="G89" i="1"/>
  <c r="E135" i="1"/>
  <c r="E134" i="1"/>
  <c r="E133" i="1"/>
  <c r="E138" i="1"/>
  <c r="E132" i="1"/>
  <c r="E137" i="1"/>
  <c r="G151" i="1"/>
  <c r="E145" i="1"/>
  <c r="E144" i="1"/>
  <c r="Q9" i="4"/>
  <c r="G119" i="1"/>
  <c r="AE180" i="1"/>
  <c r="G44" i="3"/>
  <c r="T47" i="5"/>
  <c r="L65" i="2"/>
  <c r="N56" i="2"/>
  <c r="N52" i="2"/>
  <c r="M52" i="2"/>
  <c r="E89" i="2"/>
  <c r="F89" i="2"/>
  <c r="E91" i="2"/>
  <c r="F91" i="2"/>
  <c r="G42" i="3"/>
  <c r="P17" i="5"/>
  <c r="O16" i="5"/>
  <c r="S17" i="5"/>
  <c r="O17" i="5"/>
  <c r="R17" i="5"/>
  <c r="Q81" i="4"/>
  <c r="Q76" i="4"/>
  <c r="Q57" i="4"/>
  <c r="Q62" i="4"/>
  <c r="Q46" i="4"/>
  <c r="Q41" i="4"/>
  <c r="Q30" i="4"/>
  <c r="Q25" i="4"/>
  <c r="Q14" i="4"/>
  <c r="O81" i="4"/>
  <c r="N81" i="4"/>
  <c r="O76" i="4"/>
  <c r="N76" i="4"/>
  <c r="O71" i="4"/>
  <c r="N71" i="4"/>
  <c r="O62" i="4"/>
  <c r="N62" i="4"/>
  <c r="O57" i="4"/>
  <c r="N57" i="4"/>
  <c r="O52" i="4"/>
  <c r="N52" i="4"/>
  <c r="O46" i="4"/>
  <c r="N46" i="4"/>
  <c r="O41" i="4"/>
  <c r="N41" i="4"/>
  <c r="O36" i="4"/>
  <c r="N36" i="4"/>
  <c r="H44" i="3"/>
  <c r="F44" i="3"/>
  <c r="E44" i="3"/>
  <c r="D44" i="3"/>
  <c r="H35" i="3"/>
  <c r="G35" i="3"/>
  <c r="H34" i="3"/>
  <c r="G34" i="3"/>
  <c r="F35" i="3"/>
  <c r="F34" i="3"/>
  <c r="H42" i="3"/>
  <c r="F42" i="3"/>
  <c r="H41" i="3"/>
  <c r="G41" i="3"/>
  <c r="F41" i="3"/>
  <c r="E42" i="3"/>
  <c r="E41" i="3"/>
  <c r="D42" i="3"/>
  <c r="D41" i="3"/>
  <c r="AE161" i="1"/>
  <c r="G76" i="1"/>
  <c r="G19" i="1"/>
  <c r="T39" i="5"/>
  <c r="T27" i="5"/>
  <c r="T16" i="5"/>
  <c r="T5" i="5"/>
  <c r="P27" i="5"/>
  <c r="O27" i="5"/>
  <c r="S27" i="5"/>
  <c r="Q16" i="5"/>
  <c r="P48" i="5"/>
  <c r="O47" i="5"/>
  <c r="S48" i="5"/>
  <c r="O48" i="5"/>
  <c r="R48" i="5"/>
  <c r="P47" i="5"/>
  <c r="S47" i="5"/>
  <c r="Q47" i="5"/>
  <c r="P40" i="5"/>
  <c r="O39" i="5"/>
  <c r="S40" i="5"/>
  <c r="O40" i="5"/>
  <c r="R40" i="5"/>
  <c r="P39" i="5"/>
  <c r="S39" i="5"/>
  <c r="Q39" i="5"/>
  <c r="P28" i="5"/>
  <c r="S28" i="5"/>
  <c r="O28" i="5"/>
  <c r="R28" i="5"/>
  <c r="Q27" i="5"/>
  <c r="P16" i="5"/>
  <c r="S16" i="5"/>
  <c r="P6" i="5"/>
  <c r="O5" i="5"/>
  <c r="S6" i="5"/>
  <c r="O6" i="5"/>
  <c r="R6" i="5"/>
  <c r="P5" i="5"/>
  <c r="S5" i="5"/>
  <c r="R5" i="5"/>
  <c r="Q5" i="5"/>
  <c r="D41" i="2"/>
  <c r="E41" i="2"/>
  <c r="F41" i="2"/>
  <c r="L87" i="2"/>
  <c r="L78" i="2"/>
  <c r="L71" i="2"/>
  <c r="L42" i="2"/>
  <c r="D42" i="2"/>
  <c r="E42" i="2"/>
  <c r="F42" i="2"/>
  <c r="D33" i="2"/>
  <c r="E33" i="2"/>
  <c r="D34" i="2"/>
  <c r="E34" i="2"/>
  <c r="D31" i="2"/>
  <c r="D30" i="2"/>
  <c r="E31" i="2"/>
  <c r="D25" i="2"/>
  <c r="E25" i="2"/>
  <c r="F25" i="2"/>
  <c r="D26" i="2"/>
  <c r="E26" i="2"/>
  <c r="F26" i="2"/>
  <c r="D18" i="2"/>
  <c r="D17" i="2"/>
  <c r="E18" i="2"/>
  <c r="E17" i="2"/>
  <c r="D10" i="2"/>
  <c r="D9" i="2"/>
  <c r="E10" i="2"/>
  <c r="E9" i="2"/>
  <c r="D7" i="2"/>
  <c r="D6" i="2"/>
  <c r="E7" i="2"/>
  <c r="E6" i="2"/>
  <c r="F10" i="2"/>
  <c r="F9" i="2"/>
  <c r="F18" i="2"/>
  <c r="F17" i="2"/>
  <c r="F34" i="2"/>
  <c r="F33" i="2"/>
  <c r="D39" i="2"/>
  <c r="D38" i="2"/>
  <c r="E39" i="2"/>
  <c r="F39" i="2"/>
  <c r="E38" i="2"/>
  <c r="F38" i="2"/>
  <c r="F31" i="2"/>
  <c r="E30" i="2"/>
  <c r="F30" i="2"/>
  <c r="D23" i="2"/>
  <c r="D22" i="2"/>
  <c r="E23" i="2"/>
  <c r="F23" i="2"/>
  <c r="E22" i="2"/>
  <c r="F22" i="2"/>
  <c r="D15" i="2"/>
  <c r="D14" i="2"/>
  <c r="E15" i="2"/>
  <c r="F15" i="2"/>
  <c r="E14" i="2"/>
  <c r="F14" i="2"/>
  <c r="F7" i="2"/>
  <c r="F6" i="2"/>
  <c r="Q10" i="19"/>
  <c r="S99" i="21"/>
  <c r="S93" i="21"/>
  <c r="S81" i="21"/>
  <c r="S75" i="21"/>
  <c r="S61" i="21"/>
  <c r="S55" i="21"/>
  <c r="S34" i="21"/>
  <c r="S31" i="21"/>
  <c r="S15" i="21"/>
  <c r="S12" i="21"/>
  <c r="AB128" i="22"/>
  <c r="AB116" i="22"/>
  <c r="AB104" i="22"/>
  <c r="AM94" i="22"/>
  <c r="AB92" i="22"/>
  <c r="AM84" i="22"/>
  <c r="J84" i="22"/>
  <c r="AB79" i="22"/>
  <c r="J75" i="22"/>
  <c r="AM74" i="22"/>
  <c r="J67" i="22"/>
  <c r="AB65" i="22"/>
  <c r="AM64" i="22"/>
  <c r="J58" i="22"/>
  <c r="AM54" i="22"/>
  <c r="AB53" i="22"/>
  <c r="J50" i="22"/>
  <c r="AM45" i="22"/>
  <c r="AB41" i="22"/>
  <c r="J41" i="22"/>
  <c r="AM34" i="22"/>
  <c r="J32" i="22"/>
  <c r="AB29" i="22"/>
  <c r="AM25" i="22"/>
  <c r="J22" i="22"/>
  <c r="AB16" i="22"/>
  <c r="AM14" i="22"/>
  <c r="J13" i="22"/>
  <c r="K22" i="24"/>
  <c r="K17" i="24"/>
  <c r="K11" i="24"/>
  <c r="O84" i="36"/>
  <c r="O73" i="36"/>
  <c r="O63" i="36"/>
  <c r="O53" i="36"/>
  <c r="O40" i="36"/>
  <c r="O30" i="36"/>
  <c r="O20" i="36"/>
  <c r="O10" i="36"/>
  <c r="K19" i="1"/>
  <c r="K58" i="1"/>
  <c r="K37" i="1"/>
  <c r="K89" i="1"/>
  <c r="K98" i="1"/>
  <c r="K109" i="1"/>
  <c r="K119" i="1"/>
  <c r="K127" i="1"/>
  <c r="K138" i="1"/>
  <c r="K151" i="1"/>
  <c r="M12" i="28"/>
  <c r="J16" i="11"/>
  <c r="J28" i="11"/>
  <c r="J37" i="11"/>
  <c r="J49" i="11"/>
  <c r="J74" i="11"/>
  <c r="J81" i="11"/>
  <c r="J87" i="11"/>
  <c r="J100" i="11"/>
  <c r="J107" i="11"/>
  <c r="J58" i="11"/>
  <c r="J66" i="11"/>
  <c r="P7" i="69"/>
  <c r="O7" i="69"/>
  <c r="O13" i="71"/>
  <c r="O16" i="71"/>
  <c r="O19" i="71"/>
  <c r="O22" i="71"/>
  <c r="O25" i="71"/>
  <c r="O39" i="71"/>
  <c r="O45" i="71"/>
  <c r="O60" i="71"/>
  <c r="O66" i="71"/>
  <c r="O80" i="71"/>
  <c r="O86" i="71"/>
  <c r="O122" i="71"/>
  <c r="O128" i="71"/>
  <c r="O146" i="71"/>
  <c r="O152" i="71"/>
  <c r="N14" i="73"/>
  <c r="N7" i="73"/>
</calcChain>
</file>

<file path=xl/sharedStrings.xml><?xml version="1.0" encoding="utf-8"?>
<sst xmlns="http://schemas.openxmlformats.org/spreadsheetml/2006/main" count="6495" uniqueCount="1052">
  <si>
    <t>Ct value</t>
  </si>
  <si>
    <t>GAPDH</t>
  </si>
  <si>
    <t>ArgI</t>
  </si>
  <si>
    <t>DCt</t>
  </si>
  <si>
    <t>2^-(dCt)</t>
  </si>
  <si>
    <t>IL1b</t>
  </si>
  <si>
    <t>IL6</t>
  </si>
  <si>
    <t>TNFa</t>
  </si>
  <si>
    <t>iNOS</t>
  </si>
  <si>
    <t>IL-12b</t>
  </si>
  <si>
    <t>IL10</t>
  </si>
  <si>
    <t>PDGF</t>
  </si>
  <si>
    <t>average</t>
  </si>
  <si>
    <t>sem</t>
  </si>
  <si>
    <t>Il1b</t>
  </si>
  <si>
    <t>Il6</t>
  </si>
  <si>
    <t>Tnfa</t>
  </si>
  <si>
    <t>Nos2</t>
  </si>
  <si>
    <t>Il10</t>
  </si>
  <si>
    <t>TGFb</t>
  </si>
  <si>
    <t>Pdgf-bb</t>
  </si>
  <si>
    <t>Vegfa</t>
  </si>
  <si>
    <t>basal</t>
  </si>
  <si>
    <t>Arginase1</t>
  </si>
  <si>
    <t>PDGF-bb</t>
  </si>
  <si>
    <t>IL12B</t>
  </si>
  <si>
    <t>non silencing</t>
  </si>
  <si>
    <t>Itgam siRNA</t>
  </si>
  <si>
    <t>gapdh</t>
  </si>
  <si>
    <t>DDCt</t>
  </si>
  <si>
    <t>2^-(ddCt)</t>
  </si>
  <si>
    <t>WT/-</t>
  </si>
  <si>
    <t>WT/WT</t>
  </si>
  <si>
    <t>WT/CD11bko</t>
  </si>
  <si>
    <t>CD11bko/-</t>
  </si>
  <si>
    <t>CD11bko/WT</t>
  </si>
  <si>
    <t>CD11bko/CD11bko</t>
  </si>
  <si>
    <t>Bone marrow derived macrophages adoptive transfer: Tumor weight</t>
  </si>
  <si>
    <t>Tumor derived macrophages adoptive transfer:tumor weight</t>
  </si>
  <si>
    <t>WT</t>
  </si>
  <si>
    <t>Itgam-/-</t>
  </si>
  <si>
    <t>PyMT tumor weight (g)  (Total tumor burden)</t>
  </si>
  <si>
    <t>CD11b-/-</t>
  </si>
  <si>
    <t>Time</t>
  </si>
  <si>
    <t>5min</t>
  </si>
  <si>
    <t>15min</t>
  </si>
  <si>
    <t>30min</t>
  </si>
  <si>
    <t>1h</t>
  </si>
  <si>
    <t>2h</t>
  </si>
  <si>
    <t>4h</t>
  </si>
  <si>
    <t>6h</t>
  </si>
  <si>
    <t>p-p65/p65</t>
  </si>
  <si>
    <t>CD11b KI</t>
  </si>
  <si>
    <t>tumor weight (g)</t>
  </si>
  <si>
    <t>Tumor volume</t>
  </si>
  <si>
    <t>B16 melanoma tumor weight (g)</t>
  </si>
  <si>
    <t>LLC tumor weight (g)</t>
  </si>
  <si>
    <t>IgG</t>
  </si>
  <si>
    <t>anti integrin aM</t>
  </si>
  <si>
    <t>ttest</t>
  </si>
  <si>
    <t>wt</t>
  </si>
  <si>
    <t>cd11bko</t>
  </si>
  <si>
    <t>Arginase</t>
  </si>
  <si>
    <t>Arginase I</t>
  </si>
  <si>
    <t>Tgfb</t>
  </si>
  <si>
    <t>Il12b</t>
  </si>
  <si>
    <t>ifng</t>
  </si>
  <si>
    <t>Pdgfb</t>
  </si>
  <si>
    <t>PDGFBB</t>
  </si>
  <si>
    <t>VEGFA</t>
  </si>
  <si>
    <t>std</t>
  </si>
  <si>
    <t>replicate 1</t>
  </si>
  <si>
    <t>replicate 2</t>
  </si>
  <si>
    <t>Arg1</t>
  </si>
  <si>
    <t>Itgam-/- vs WT</t>
  </si>
  <si>
    <t>WT_mCSF2</t>
  </si>
  <si>
    <t>CD11b-/-_mCSF2</t>
  </si>
  <si>
    <t>WT_mCSF1</t>
  </si>
  <si>
    <t>CD11b-/-_mCSF1</t>
  </si>
  <si>
    <t>WT_scramble1</t>
  </si>
  <si>
    <t>WT_siItgam1</t>
  </si>
  <si>
    <t>WT_scramble2</t>
  </si>
  <si>
    <t>WT_siItgam2</t>
  </si>
  <si>
    <t>il12b</t>
  </si>
  <si>
    <t>Gapdh</t>
  </si>
  <si>
    <t>2^dCT</t>
  </si>
  <si>
    <t>ICAM</t>
  </si>
  <si>
    <t>Suspension</t>
  </si>
  <si>
    <t>BSA</t>
  </si>
  <si>
    <t>dCt</t>
  </si>
  <si>
    <t>Il12</t>
  </si>
  <si>
    <t>VCAM</t>
  </si>
  <si>
    <t>fold change</t>
  </si>
  <si>
    <t>WT1</t>
  </si>
  <si>
    <t>WT2</t>
  </si>
  <si>
    <t>WT3</t>
  </si>
  <si>
    <t>WT4</t>
  </si>
  <si>
    <t>Itgam-/-1</t>
  </si>
  <si>
    <t>Itgam-/-2</t>
  </si>
  <si>
    <t>Itgam-/-3</t>
  </si>
  <si>
    <t>Itgam-/-4</t>
  </si>
  <si>
    <t>2^-dCT</t>
  </si>
  <si>
    <t>PDGFB</t>
  </si>
  <si>
    <t>delta Ct</t>
  </si>
  <si>
    <t>il6</t>
  </si>
  <si>
    <t>ave 2^-dCT</t>
  </si>
  <si>
    <t>Pdgf</t>
  </si>
  <si>
    <t>IL12b</t>
  </si>
  <si>
    <t>cIgG</t>
  </si>
  <si>
    <t>anti-alpha M</t>
  </si>
  <si>
    <t>WT_ICAM_6h</t>
  </si>
  <si>
    <t>WT_suspension_6h</t>
  </si>
  <si>
    <t>WT_VCAM_6h</t>
  </si>
  <si>
    <t>WT mCSF3</t>
  </si>
  <si>
    <t>CD11b-/-mCSF4</t>
  </si>
  <si>
    <t>WT mCSF4</t>
  </si>
  <si>
    <t>CD11b-/-mCSF3</t>
  </si>
  <si>
    <t>replicate 3</t>
  </si>
  <si>
    <t>replicate 4</t>
  </si>
  <si>
    <t>WT_d21</t>
  </si>
  <si>
    <t>CD11b_d21</t>
  </si>
  <si>
    <t>0min</t>
  </si>
  <si>
    <t>Itgam/-</t>
  </si>
  <si>
    <t>TAMs</t>
  </si>
  <si>
    <t>dCT</t>
  </si>
  <si>
    <t>Tumor</t>
  </si>
  <si>
    <t>t-test</t>
  </si>
  <si>
    <t>COUNT</t>
  </si>
  <si>
    <t>STDV</t>
  </si>
  <si>
    <t>Red</t>
  </si>
  <si>
    <t>Mut</t>
  </si>
  <si>
    <t>Day</t>
  </si>
  <si>
    <t>Total</t>
  </si>
  <si>
    <t>Count</t>
  </si>
  <si>
    <t>Image Name</t>
  </si>
  <si>
    <t>WT d21</t>
  </si>
  <si>
    <t>Mut d21</t>
  </si>
  <si>
    <t>WT d14</t>
  </si>
  <si>
    <t>Mut d14</t>
  </si>
  <si>
    <t xml:space="preserve">WT </t>
  </si>
  <si>
    <t>WT d7</t>
  </si>
  <si>
    <t>Bramch points</t>
  </si>
  <si>
    <t>Mutd7</t>
  </si>
  <si>
    <t>Quantification of vessel numbers using Metamorph: ls</t>
  </si>
  <si>
    <t>SEM</t>
  </si>
  <si>
    <t>NG2</t>
  </si>
  <si>
    <t>Desmin</t>
  </si>
  <si>
    <t>CD11b KO</t>
  </si>
  <si>
    <t>Day21</t>
  </si>
  <si>
    <t xml:space="preserve">Percentage A CD31+ NG2+ vessels  </t>
  </si>
  <si>
    <t xml:space="preserve">Percentage(CD31+ vessels covered with Desmin </t>
  </si>
  <si>
    <t>Extra/intravascular Dextran</t>
  </si>
  <si>
    <t>CD11bko_dextran_10x_01</t>
  </si>
  <si>
    <t>CD11bko_dextran_10x_02</t>
  </si>
  <si>
    <t>CD11bko_dextran_10x_03</t>
  </si>
  <si>
    <t>CD11bko_dextran_10x_04</t>
  </si>
  <si>
    <t>CD11bko_dextran_10x_05</t>
  </si>
  <si>
    <t>CD11bko_dextran_10x_06</t>
  </si>
  <si>
    <t>CD11bko_dextran_10x_07</t>
  </si>
  <si>
    <t>CD11bko_dextran_10x_08</t>
  </si>
  <si>
    <t>CD11bko_dextran_10x_09</t>
  </si>
  <si>
    <t>CD11bko_dextran_10x_10</t>
  </si>
  <si>
    <t>CD11bko_dextran_10x_11</t>
  </si>
  <si>
    <t>CD11bko_dextran_20x_01</t>
  </si>
  <si>
    <t>CD11bko_dextran_20x_02</t>
  </si>
  <si>
    <t>CD11bko_dextran_20x_03</t>
  </si>
  <si>
    <t>CD11bko_dextran_20x_04</t>
  </si>
  <si>
    <t>CD11bko_dextran_20x_05</t>
  </si>
  <si>
    <t>CD11bko_dextran_20x_06</t>
  </si>
  <si>
    <t>CD11bko_dextran_20x_07</t>
  </si>
  <si>
    <t>WT_dextran_10x_01</t>
  </si>
  <si>
    <t>WT_dextran_10x_02</t>
  </si>
  <si>
    <t>WT_dextran_10x_03</t>
  </si>
  <si>
    <t>WT_dextran_10x_04</t>
  </si>
  <si>
    <t>WT_dextran_10x_05</t>
  </si>
  <si>
    <t>WT_dextran_10x_06</t>
  </si>
  <si>
    <t>WT_dextran_10x_07</t>
  </si>
  <si>
    <t>WT_dextran_10x_08</t>
  </si>
  <si>
    <t>WT_dextran_10x_09</t>
  </si>
  <si>
    <t>WT_dextran_20x_01</t>
  </si>
  <si>
    <t>WT_dextran_20x_02</t>
  </si>
  <si>
    <t>WT_dextran_20x_03</t>
  </si>
  <si>
    <t>WT_dextran_20x_04</t>
  </si>
  <si>
    <t>ratio (Extra/Intra)</t>
  </si>
  <si>
    <t>extra (total-intra)</t>
  </si>
  <si>
    <t>intra</t>
  </si>
  <si>
    <t>total</t>
  </si>
  <si>
    <t>sample</t>
  </si>
  <si>
    <t>Vascular Leak (extra/intra vascular FITC Dextran)</t>
  </si>
  <si>
    <t>sem VEGFA</t>
  </si>
  <si>
    <t>sem PDGF</t>
  </si>
  <si>
    <t>ratio</t>
  </si>
  <si>
    <t>ratio sem</t>
  </si>
  <si>
    <t>Ct values</t>
  </si>
  <si>
    <t>VEGF-A</t>
  </si>
  <si>
    <t>PDGF-B</t>
  </si>
  <si>
    <t>PDGF/VEGF mRNA</t>
  </si>
  <si>
    <t>Imatinib</t>
  </si>
  <si>
    <t>Placebo</t>
  </si>
  <si>
    <t>Mut PL vs Mut Im</t>
  </si>
  <si>
    <t>WT PL vs WT Im</t>
  </si>
  <si>
    <t>WT Im vs Mut Im</t>
  </si>
  <si>
    <t>mean</t>
  </si>
  <si>
    <t>WT PL vs Mut PL</t>
  </si>
  <si>
    <t>imatinib</t>
  </si>
  <si>
    <t>control</t>
  </si>
  <si>
    <t>n</t>
  </si>
  <si>
    <t>Average</t>
  </si>
  <si>
    <t>CD11b Imatinib</t>
  </si>
  <si>
    <t>Cd11b Placebo</t>
  </si>
  <si>
    <t>CD11b-/- Imatinib</t>
  </si>
  <si>
    <t>CDllb-/- Placebo</t>
  </si>
  <si>
    <t>WT Imatinib</t>
  </si>
  <si>
    <t>WT Placebo</t>
  </si>
  <si>
    <t>Itgam-/- + imatinib</t>
  </si>
  <si>
    <t>WT+  Imatinib</t>
  </si>
  <si>
    <t>Branching</t>
  </si>
  <si>
    <t>Vessels</t>
  </si>
  <si>
    <t xml:space="preserve">Branching </t>
  </si>
  <si>
    <t>Vessel Ct</t>
  </si>
  <si>
    <t>Colocalization (Desmin and CD31)</t>
  </si>
  <si>
    <t>Tumor Weight</t>
  </si>
  <si>
    <t>n/a</t>
  </si>
  <si>
    <t>CD11b-/-_Gr1pos_03</t>
  </si>
  <si>
    <t>CD11b-/-_Gr1pos_02</t>
  </si>
  <si>
    <t>CD11b-/-_Gr1pos_01</t>
  </si>
  <si>
    <t>CD11b</t>
  </si>
  <si>
    <t>WT_Gr1pos_03</t>
  </si>
  <si>
    <t>CD1b+ cells</t>
  </si>
  <si>
    <t>WT_Gr1pos_02</t>
  </si>
  <si>
    <t>WT_Gr1pos_01</t>
  </si>
  <si>
    <t xml:space="preserve">Isolated single CD11b+ cells from LLC tumors d18 </t>
  </si>
  <si>
    <t>CD11b-/-_3</t>
  </si>
  <si>
    <t>CD11b-/-_2</t>
  </si>
  <si>
    <t>CD11b-/-_1</t>
  </si>
  <si>
    <t>WT_3</t>
  </si>
  <si>
    <t>tumor</t>
  </si>
  <si>
    <t>WT_2</t>
  </si>
  <si>
    <t>WT_1</t>
  </si>
  <si>
    <t>pg/ug</t>
  </si>
  <si>
    <t>ug/mg</t>
  </si>
  <si>
    <t>PDGF [ug/ml]</t>
  </si>
  <si>
    <t>Protein [c=mg/ml]</t>
  </si>
  <si>
    <t>lysed in [ul]</t>
  </si>
  <si>
    <t>tissue weight [ug]</t>
  </si>
  <si>
    <t>S.c. LLC tumor model (d18)</t>
  </si>
  <si>
    <t>ELISA</t>
  </si>
  <si>
    <t>normalized to total protein</t>
  </si>
  <si>
    <t>Samples</t>
  </si>
  <si>
    <t>PDGF ELISA</t>
  </si>
  <si>
    <t>PDGF Protein in tumor and CD11b+ cells</t>
  </si>
  <si>
    <t>P9</t>
  </si>
  <si>
    <t>P4</t>
  </si>
  <si>
    <t>P1</t>
  </si>
  <si>
    <t>Mut_Stat3</t>
  </si>
  <si>
    <t>Mut_vehicle</t>
  </si>
  <si>
    <t>WT_Stat3</t>
  </si>
  <si>
    <t>WT_vehcile</t>
  </si>
  <si>
    <t>CD11b-/-_Stat3</t>
  </si>
  <si>
    <t>CD11b-/-_vehicle</t>
  </si>
  <si>
    <t>WT_vehicle</t>
  </si>
  <si>
    <t>ARGINASE I</t>
  </si>
  <si>
    <t>pdgf</t>
  </si>
  <si>
    <t>NFkB</t>
  </si>
  <si>
    <t>STAT3 inhibit</t>
  </si>
  <si>
    <t>untreated</t>
  </si>
  <si>
    <t>Phospho-Stat3/Stat3</t>
  </si>
  <si>
    <t>IL-6</t>
  </si>
  <si>
    <t>WT_DMSO</t>
  </si>
  <si>
    <t>Quantification of phospho blots STAT3 and total STAT3</t>
  </si>
  <si>
    <t>qPCR of STAT3 inhibitor and NFkB inhibitor treated BMM from WT and CD11b-/- mice</t>
  </si>
  <si>
    <t>sem IL6</t>
  </si>
  <si>
    <t>sem basal</t>
  </si>
  <si>
    <t>IFNg</t>
  </si>
  <si>
    <t>TGF-b</t>
  </si>
  <si>
    <t>mBMM</t>
  </si>
  <si>
    <t>ave dCT</t>
  </si>
  <si>
    <t>p value</t>
  </si>
  <si>
    <t>sem Il6</t>
  </si>
  <si>
    <t>il1b</t>
  </si>
  <si>
    <t>Ifng</t>
  </si>
  <si>
    <t>human BMM</t>
  </si>
  <si>
    <t>iNos</t>
  </si>
  <si>
    <t>Pdgfbb</t>
  </si>
  <si>
    <t>ddCt</t>
  </si>
  <si>
    <t>BMDC murine</t>
  </si>
  <si>
    <t>murine</t>
  </si>
  <si>
    <t>Vegf-A</t>
  </si>
  <si>
    <t>human CD11b</t>
  </si>
  <si>
    <t>unstim</t>
  </si>
  <si>
    <t>2^-ddCT</t>
  </si>
  <si>
    <t>BMM murine</t>
  </si>
  <si>
    <t xml:space="preserve">ttest </t>
  </si>
  <si>
    <t>Fold change:</t>
  </si>
  <si>
    <t>hBMM gene expression in response to IL-6 treatment [6h timepoint]</t>
  </si>
  <si>
    <t>mBMM gene expression in response to IL-6 treatment [6h timepoint]</t>
  </si>
  <si>
    <t>mBMDC gene expression in response to IL-6 treatment [6h timepoint]</t>
  </si>
  <si>
    <t>WT_siIL6</t>
  </si>
  <si>
    <t>Mut_siIL6</t>
  </si>
  <si>
    <t>Mut_scram</t>
  </si>
  <si>
    <t>WT_scram</t>
  </si>
  <si>
    <t>average dCT WT=</t>
  </si>
  <si>
    <t>IL6 expression</t>
  </si>
  <si>
    <t>Itgam-/- siIL6</t>
  </si>
  <si>
    <t>Itgam-/-_scram</t>
  </si>
  <si>
    <t>WT_scramble</t>
  </si>
  <si>
    <t>2^-(ddCT)</t>
  </si>
  <si>
    <t>DDCT</t>
  </si>
  <si>
    <t>sem pdgf</t>
  </si>
  <si>
    <t>sem il6</t>
  </si>
  <si>
    <t>pdgf-bb expression</t>
  </si>
  <si>
    <t>IL6 siRNA knockdown</t>
  </si>
  <si>
    <t>Wt</t>
  </si>
  <si>
    <t xml:space="preserve">Wt </t>
  </si>
  <si>
    <t>Anti-integrinCD11b</t>
  </si>
  <si>
    <t>Anti-integrin aM</t>
  </si>
  <si>
    <t xml:space="preserve">fold sem </t>
  </si>
  <si>
    <t>fold average</t>
  </si>
  <si>
    <t>non silencing-1</t>
  </si>
  <si>
    <t>2^-dCT sem</t>
  </si>
  <si>
    <t>2^-dCT ave</t>
  </si>
  <si>
    <t xml:space="preserve">fold </t>
  </si>
  <si>
    <t>2^-dCt</t>
  </si>
  <si>
    <t>Let-7a</t>
  </si>
  <si>
    <t>snoRN202</t>
  </si>
  <si>
    <t>Effect of CD11b expression and function on Let7 expression</t>
  </si>
  <si>
    <t>ICAM_6h</t>
  </si>
  <si>
    <t>ICAM_5h</t>
  </si>
  <si>
    <t>ICAM_4h</t>
  </si>
  <si>
    <t>ICAM_3h</t>
  </si>
  <si>
    <t>ICAM_2h</t>
  </si>
  <si>
    <t>ICAM_1h</t>
  </si>
  <si>
    <t>ICAM_0h</t>
  </si>
  <si>
    <t>Sus_6h</t>
  </si>
  <si>
    <t>Sus_5h</t>
  </si>
  <si>
    <t>Sus_4h</t>
  </si>
  <si>
    <t>Sus_3h</t>
  </si>
  <si>
    <t>Sus_2h</t>
  </si>
  <si>
    <t>Sus_1h</t>
  </si>
  <si>
    <t>0h</t>
  </si>
  <si>
    <t>second run</t>
  </si>
  <si>
    <t>first run</t>
  </si>
  <si>
    <t>Sus_0h</t>
  </si>
  <si>
    <t>2^-ddCt</t>
  </si>
  <si>
    <t>[h]</t>
  </si>
  <si>
    <t>SUS</t>
  </si>
  <si>
    <t>ICAM-1</t>
  </si>
  <si>
    <t>Time (h)</t>
  </si>
  <si>
    <t>h</t>
  </si>
  <si>
    <t>miR-Let7a</t>
  </si>
  <si>
    <t>snoR</t>
  </si>
  <si>
    <t>Second Run</t>
  </si>
  <si>
    <t>First Run</t>
  </si>
  <si>
    <t>Time course of edhesion: effect on Let7 and IL6 expression</t>
  </si>
  <si>
    <t>p=0.02</t>
  </si>
  <si>
    <t>Susp.</t>
  </si>
  <si>
    <t>SE</t>
  </si>
  <si>
    <t xml:space="preserve">Mean </t>
  </si>
  <si>
    <t>Let7a</t>
  </si>
  <si>
    <t>test</t>
  </si>
  <si>
    <t>RNU44</t>
  </si>
  <si>
    <t>Effect of CD11b ligation on Let 7 and Il6 expression</t>
  </si>
  <si>
    <t>aMir Let7a</t>
  </si>
  <si>
    <t>CD11b KO mCSF</t>
  </si>
  <si>
    <t>scramble</t>
  </si>
  <si>
    <t>PreMirLet7a</t>
  </si>
  <si>
    <t>CD11b KO  mCSF</t>
  </si>
  <si>
    <t>WT mCSF</t>
  </si>
  <si>
    <t>dd Ct</t>
  </si>
  <si>
    <t>avedCT</t>
  </si>
  <si>
    <t>Ct</t>
  </si>
  <si>
    <t>Reporter</t>
  </si>
  <si>
    <t>microRNA</t>
  </si>
  <si>
    <t>Sample</t>
  </si>
  <si>
    <t>ave dCt</t>
  </si>
  <si>
    <t>Undetermined</t>
  </si>
  <si>
    <t>sem CD11b-/-</t>
  </si>
  <si>
    <t>sem wt</t>
  </si>
  <si>
    <t>PreMir Let7a</t>
  </si>
  <si>
    <t>PremiRNA Let7</t>
  </si>
  <si>
    <t>Anti miRNA Let7</t>
  </si>
  <si>
    <t>Effect of Let 7 on macrophage gene expression</t>
  </si>
  <si>
    <t>Vegf</t>
  </si>
  <si>
    <t>Effect of Let 7 inhibition on PDGF and VEGF expression</t>
  </si>
  <si>
    <t>CD11bko</t>
  </si>
  <si>
    <t>2^-ddCt (to WT1 time 0)</t>
  </si>
  <si>
    <t>ddCt (to WT time 0)</t>
  </si>
  <si>
    <t>Genotype</t>
  </si>
  <si>
    <t>IL4</t>
  </si>
  <si>
    <t>CD11b-/- (IL4)</t>
  </si>
  <si>
    <t>WT (IL4)</t>
  </si>
  <si>
    <t>CD11b-/- (IFNg + LPS)</t>
  </si>
  <si>
    <t>WT (IFNg + LPS)</t>
  </si>
  <si>
    <t>Sterror</t>
  </si>
  <si>
    <t>Protocol</t>
  </si>
  <si>
    <t>IFNg/LPS</t>
  </si>
  <si>
    <t>IL-4</t>
  </si>
  <si>
    <r>
      <rPr>
        <b/>
        <sz val="12"/>
        <color theme="1"/>
        <rFont val="Calibri"/>
        <family val="2"/>
        <scheme val="minor"/>
      </rPr>
      <t>Effect of CD11b deletion on Myc expressi</t>
    </r>
    <r>
      <rPr>
        <sz val="12"/>
        <color theme="1"/>
        <rFont val="Calibri"/>
        <family val="2"/>
        <scheme val="minor"/>
      </rPr>
      <t>on</t>
    </r>
  </si>
  <si>
    <t>CD11b-/- IL4 + myc inhibitor</t>
  </si>
  <si>
    <t>CD11b-/- IL4</t>
  </si>
  <si>
    <t>CD11b-/- Basal</t>
  </si>
  <si>
    <t>WT IL4 + myc inhibitor</t>
  </si>
  <si>
    <t>WT IL4</t>
  </si>
  <si>
    <t>WT Basal</t>
  </si>
  <si>
    <t>ttest Let7a</t>
  </si>
  <si>
    <t>sem Let7f</t>
  </si>
  <si>
    <t>sem Let7d</t>
  </si>
  <si>
    <t>sem Let7a</t>
  </si>
  <si>
    <t>Let7f</t>
  </si>
  <si>
    <t>Let7d</t>
  </si>
  <si>
    <t xml:space="preserve">Effect of Myc inhibition on Let 7 expression </t>
  </si>
  <si>
    <t>CD11b-/-  60 uM</t>
  </si>
  <si>
    <t>CD11b-/- 60 uM</t>
  </si>
  <si>
    <t>WT  60 uM</t>
  </si>
  <si>
    <t>CD11b-/-  0 uM</t>
  </si>
  <si>
    <t>WT   0uM</t>
  </si>
  <si>
    <t>WT  0uM</t>
  </si>
  <si>
    <r>
      <t>10058-</t>
    </r>
    <r>
      <rPr>
        <sz val="12"/>
        <color theme="1"/>
        <rFont val="Calibri"/>
        <family val="2"/>
        <scheme val="minor"/>
      </rPr>
      <t>F4</t>
    </r>
  </si>
  <si>
    <t>vehicle</t>
  </si>
  <si>
    <t>10058-F4</t>
  </si>
  <si>
    <t>counts</t>
  </si>
  <si>
    <t>length</t>
  </si>
  <si>
    <t>Itgam-/-+ pre Mir Let7a</t>
  </si>
  <si>
    <t>Group 5</t>
  </si>
  <si>
    <t>WT + pre Mir Let7a</t>
  </si>
  <si>
    <t>WT + siRNA Pdgf-bb</t>
  </si>
  <si>
    <t>Group 3</t>
  </si>
  <si>
    <t>no macrophages</t>
  </si>
  <si>
    <t>Group 1</t>
  </si>
  <si>
    <t>WT + scramble siRNA</t>
  </si>
  <si>
    <t>Group 2</t>
  </si>
  <si>
    <t>WT + anti Mir Let7a</t>
  </si>
  <si>
    <t>Group 4</t>
  </si>
  <si>
    <t>Itgam -/-  +siRNA scramble</t>
  </si>
  <si>
    <t>Group 6</t>
  </si>
  <si>
    <t>Itgam -/-  +siRNA Pdgf-bb</t>
  </si>
  <si>
    <t>Group 7</t>
  </si>
  <si>
    <t>Itgam -/-  +anti-Let7a</t>
  </si>
  <si>
    <t>Group 8</t>
  </si>
  <si>
    <t>Length of sprouts</t>
  </si>
  <si>
    <t xml:space="preserve">WT miRNA </t>
  </si>
  <si>
    <t>WT scrambled miRNA</t>
  </si>
  <si>
    <t>Anti-miRNA Let7</t>
  </si>
  <si>
    <t>control miRNA</t>
  </si>
  <si>
    <t>% pericyte coverage</t>
  </si>
  <si>
    <t>Quantification of Desmin and Lectin colocalization in matrigel</t>
  </si>
  <si>
    <t>(scrambled miR)</t>
  </si>
  <si>
    <t>(anti-miR-Let7a)</t>
  </si>
  <si>
    <t>Mass</t>
  </si>
  <si>
    <t>Size</t>
  </si>
  <si>
    <t>FITC</t>
  </si>
  <si>
    <t>[g]</t>
  </si>
  <si>
    <t>v</t>
  </si>
  <si>
    <t>l</t>
  </si>
  <si>
    <t>w</t>
  </si>
  <si>
    <t>d21</t>
  </si>
  <si>
    <t>d18</t>
  </si>
  <si>
    <t>d16</t>
  </si>
  <si>
    <t>d13</t>
  </si>
  <si>
    <t>d10</t>
  </si>
  <si>
    <t>ulcer only</t>
  </si>
  <si>
    <t>Ulcer</t>
  </si>
  <si>
    <t>mouse weight [g]</t>
  </si>
  <si>
    <t>tumor weight</t>
  </si>
  <si>
    <t>CD11b+Gr1hi</t>
  </si>
  <si>
    <t>Group B (anit miRlet7a)</t>
  </si>
  <si>
    <t>CD11b+Gr1low neg</t>
  </si>
  <si>
    <t>CD11b-Gr1-</t>
  </si>
  <si>
    <t>Group A (scrambled miR)</t>
  </si>
  <si>
    <t>miRLet7a</t>
  </si>
  <si>
    <t>snoR202</t>
  </si>
  <si>
    <t>PB derived cells</t>
  </si>
  <si>
    <t>CD11b-F480-Gr1-</t>
  </si>
  <si>
    <t>CD11b+F480-Gr1hi</t>
  </si>
  <si>
    <t>CD11b+F480+Gr1-</t>
  </si>
  <si>
    <t>Sorted cells</t>
  </si>
  <si>
    <t>Tumor derived cells</t>
  </si>
  <si>
    <t>Group B (anti miRlet7a)</t>
  </si>
  <si>
    <t>anti miRlet7a</t>
  </si>
  <si>
    <t>scrambled miR</t>
  </si>
  <si>
    <t>PB</t>
  </si>
  <si>
    <t>Description</t>
  </si>
  <si>
    <t>microRNA cDNA #</t>
  </si>
  <si>
    <t>RNA sample#</t>
  </si>
  <si>
    <t>avearge</t>
  </si>
  <si>
    <t>Sorted cells from tumor</t>
  </si>
  <si>
    <t>ArginaseI</t>
  </si>
  <si>
    <t>Vegf-a</t>
  </si>
  <si>
    <t>NOS2</t>
  </si>
  <si>
    <t>NOS2 (iNOS)</t>
  </si>
  <si>
    <t xml:space="preserve">Macrophage mRNA expression </t>
  </si>
  <si>
    <t>G2_target miR_LLCd21_m1_4x_06</t>
  </si>
  <si>
    <t>G2_target miR_LLCd21_m1_4x_05</t>
  </si>
  <si>
    <t>G2_target miR_LLCd21_m1_4x_01</t>
  </si>
  <si>
    <t>G2_target miR_LLCd21_m1_4x_02</t>
  </si>
  <si>
    <t>G2_target miR_LLCd21_m1_4x_03</t>
  </si>
  <si>
    <t xml:space="preserve">G2_target miR_LLCd21_m1_4x_04 </t>
  </si>
  <si>
    <t>G1_scrambl miR_LLCd21_m1_4x_06</t>
  </si>
  <si>
    <t>G1_scrambl miR_LLCd21_m1_4x_05</t>
  </si>
  <si>
    <t>G1_scrambl miR_LLCd21_m1_4x_04</t>
  </si>
  <si>
    <t>G1_scrambl miR_LLCd21_m1_4x_03</t>
  </si>
  <si>
    <t>anti mirLet7a</t>
  </si>
  <si>
    <t>G1_scrambl miR_LLCd21_m1_4x_02</t>
  </si>
  <si>
    <t>scrambled</t>
  </si>
  <si>
    <t>G1_scrambl miR_LLCd21_m1_4x_01</t>
  </si>
  <si>
    <t>anti-miR Let7a</t>
  </si>
  <si>
    <t>Total Pixel Area</t>
  </si>
  <si>
    <t>Perfused Pixel Area</t>
  </si>
  <si>
    <t>Percent CD31+ SMA+</t>
  </si>
  <si>
    <t>Percent perfusion (% Intra/Extra Vascular Dextran)</t>
  </si>
  <si>
    <t>Group1: anti-miR-let7a</t>
  </si>
  <si>
    <t>CD8+</t>
  </si>
  <si>
    <t>CD4+</t>
  </si>
  <si>
    <t>anti-mir</t>
  </si>
  <si>
    <t>CD8+ T cells</t>
  </si>
  <si>
    <t>CD4+ T cells</t>
  </si>
  <si>
    <t>Group1: scrambled miR</t>
  </si>
  <si>
    <t>Quantification of T cell infiltration in miR treated LLC tumors</t>
  </si>
  <si>
    <t>4i</t>
  </si>
  <si>
    <t>d7</t>
  </si>
  <si>
    <t>d1</t>
  </si>
  <si>
    <t>anti-miR Let7a + Gem.</t>
  </si>
  <si>
    <t>scrambled miR + Gem.)</t>
  </si>
  <si>
    <t>ttest vs mir</t>
  </si>
  <si>
    <t>ttest vs gem</t>
  </si>
  <si>
    <t>ttest vs vehicle</t>
  </si>
  <si>
    <t>B</t>
  </si>
  <si>
    <t>A</t>
  </si>
  <si>
    <t>mouse number</t>
  </si>
  <si>
    <t>gem+anti-let7</t>
  </si>
  <si>
    <t>gem</t>
  </si>
  <si>
    <t>anti-Let7</t>
  </si>
  <si>
    <t>scr miR</t>
  </si>
  <si>
    <t>Group I</t>
  </si>
  <si>
    <t>Tumor weight</t>
  </si>
  <si>
    <t>tumor size</t>
  </si>
  <si>
    <t>Combined administration of RGD nanoparticle loaded with anti-miR-Leta or scrambled miR together with Gemcitabine treatment</t>
  </si>
  <si>
    <t>LA1</t>
  </si>
  <si>
    <t>Basal</t>
  </si>
  <si>
    <t>Average 2^-dCt</t>
  </si>
  <si>
    <t>Average Gapdh</t>
  </si>
  <si>
    <t>Control</t>
  </si>
  <si>
    <t>BSA + LA1</t>
  </si>
  <si>
    <t>Average Snord68</t>
  </si>
  <si>
    <t>let7a</t>
  </si>
  <si>
    <t>Snord68</t>
  </si>
  <si>
    <t>LA 1</t>
  </si>
  <si>
    <t>Vehicle</t>
  </si>
  <si>
    <t>No treatment</t>
  </si>
  <si>
    <t>No Treatment</t>
  </si>
  <si>
    <t>Days</t>
  </si>
  <si>
    <t>Replicate</t>
  </si>
  <si>
    <t>Drug Concentration (uM)</t>
  </si>
  <si>
    <t>% Control</t>
  </si>
  <si>
    <t>Average:</t>
  </si>
  <si>
    <t>OD 560 - Blank</t>
  </si>
  <si>
    <t>Average Blank</t>
  </si>
  <si>
    <t>Blank</t>
  </si>
  <si>
    <t>OD 560</t>
  </si>
  <si>
    <t>Bone Marrow Macrophages</t>
  </si>
  <si>
    <t>Cell line:</t>
  </si>
  <si>
    <t>LA-1</t>
  </si>
  <si>
    <t>Drug:</t>
  </si>
  <si>
    <t>LLC</t>
  </si>
  <si>
    <t>DMSO</t>
  </si>
  <si>
    <t>Taxol (LD)</t>
  </si>
  <si>
    <t>Volume (mm3)</t>
  </si>
  <si>
    <t>LA1 + IR</t>
  </si>
  <si>
    <t>IR</t>
  </si>
  <si>
    <t>SALINE</t>
  </si>
  <si>
    <t>DMSO Control</t>
  </si>
  <si>
    <t>days</t>
  </si>
  <si>
    <t>CD11b -/- LA1</t>
  </si>
  <si>
    <t>CD11b -/- Control</t>
  </si>
  <si>
    <t>WT DMSO</t>
  </si>
  <si>
    <t>Tumor Volume</t>
  </si>
  <si>
    <t>count</t>
  </si>
  <si>
    <t>C</t>
  </si>
  <si>
    <t>MDA-MB</t>
  </si>
  <si>
    <t>CK66 Luc</t>
  </si>
  <si>
    <t>Percent CD31+SMA+ blood vessels</t>
  </si>
  <si>
    <t>Taxol</t>
  </si>
  <si>
    <t>LA-1 2mg/kg</t>
  </si>
  <si>
    <t>Vehicle Control</t>
  </si>
  <si>
    <t>day</t>
  </si>
  <si>
    <t>41.13764*</t>
  </si>
  <si>
    <t>47.46523*</t>
  </si>
  <si>
    <t>41.66909*</t>
  </si>
  <si>
    <t>55.02180*</t>
  </si>
  <si>
    <t>44.59207*</t>
  </si>
  <si>
    <t>48.84368*</t>
  </si>
  <si>
    <t>LA1+iso</t>
  </si>
  <si>
    <t>LA1+anti-CD11b</t>
  </si>
  <si>
    <t>pb IB4</t>
  </si>
  <si>
    <t>pb M1/70</t>
  </si>
  <si>
    <t>pb M1/70 (2 ug)</t>
  </si>
  <si>
    <r>
      <t>Mn</t>
    </r>
    <r>
      <rPr>
        <vertAlign val="superscript"/>
        <sz val="10"/>
        <rFont val="Arial"/>
      </rPr>
      <t>2+</t>
    </r>
  </si>
  <si>
    <r>
      <t>Ca</t>
    </r>
    <r>
      <rPr>
        <vertAlign val="superscript"/>
        <sz val="10"/>
        <rFont val="Arial"/>
      </rPr>
      <t>2+</t>
    </r>
    <r>
      <rPr>
        <sz val="10"/>
        <rFont val="Arial"/>
        <family val="2"/>
      </rPr>
      <t>/Mg</t>
    </r>
    <r>
      <rPr>
        <vertAlign val="superscript"/>
        <sz val="10"/>
        <rFont val="Arial"/>
      </rPr>
      <t>2+</t>
    </r>
  </si>
  <si>
    <t>Barewell</t>
  </si>
  <si>
    <t>2-dCT</t>
  </si>
  <si>
    <t>WT1-1</t>
  </si>
  <si>
    <t>WT1-2</t>
  </si>
  <si>
    <t>WT1-3</t>
  </si>
  <si>
    <t>WT2-1</t>
  </si>
  <si>
    <t>WT2-2</t>
  </si>
  <si>
    <t>WT2-3</t>
  </si>
  <si>
    <t>Itgam-/- 1-1</t>
  </si>
  <si>
    <t>Itgam-/- 1-2</t>
  </si>
  <si>
    <t>Itgam-/- 1-3</t>
  </si>
  <si>
    <t>Itgam-/- 2-1</t>
  </si>
  <si>
    <t>Itgam-/-2-2</t>
  </si>
  <si>
    <t>Itgam-/-2-3</t>
  </si>
  <si>
    <t>2^-delta CT</t>
  </si>
  <si>
    <t>ave 2^-deltaCT</t>
  </si>
  <si>
    <t xml:space="preserve"> </t>
  </si>
  <si>
    <t>Tumor gene expression</t>
  </si>
  <si>
    <t>mean 2^-ddCt</t>
  </si>
  <si>
    <t>dCt = Ct Gapdh -Ct Arg</t>
  </si>
  <si>
    <t>ttest W vs itgam ko</t>
  </si>
  <si>
    <t>Itgam-/1-4</t>
  </si>
  <si>
    <t>Itgam-/-1-5</t>
  </si>
  <si>
    <t>WT1-4</t>
  </si>
  <si>
    <t>WT1-5</t>
  </si>
  <si>
    <t>Ct Gapdh</t>
  </si>
  <si>
    <t xml:space="preserve">Ct Arginase </t>
  </si>
  <si>
    <t>Ave 2^-dCT</t>
  </si>
  <si>
    <t xml:space="preserve">Ct  Nos2 </t>
  </si>
  <si>
    <t>dCt = Ct Gapdh -Ct Nos2</t>
  </si>
  <si>
    <t>dCt = Ct Gapdh -Ct Il6</t>
  </si>
  <si>
    <t xml:space="preserve">Ct Il12b </t>
  </si>
  <si>
    <t>dCt = Ct Gapdh -Ct Il12b</t>
  </si>
  <si>
    <t xml:space="preserve">Ct Tgfb </t>
  </si>
  <si>
    <t>dCt = Ct Gapdh -Ct Tgfb</t>
  </si>
  <si>
    <t xml:space="preserve">CtTnfa </t>
  </si>
  <si>
    <t>dCt = Ct Gapdh -CtTnfa</t>
  </si>
  <si>
    <t>Ct Ifn gamma</t>
  </si>
  <si>
    <t>dCt = Ct Gapdh -Ct Ifn gamma</t>
  </si>
  <si>
    <t>Ct Il1beta</t>
  </si>
  <si>
    <t>Ct Il6</t>
  </si>
  <si>
    <t>dCt = Ct Gapdh -Ct Il1beta</t>
  </si>
  <si>
    <t>Ct Pdgfb</t>
  </si>
  <si>
    <t>dCt = Ct Gapdh -CtPdgfb</t>
  </si>
  <si>
    <t>Ct Vegfa</t>
  </si>
  <si>
    <t>dCt = Ct Gapdh -Ct Vegfa</t>
  </si>
  <si>
    <t>dCt = Ct Gapdh -Ct Il10</t>
  </si>
  <si>
    <t>Ct Il10</t>
  </si>
  <si>
    <t>dCt = Ct Gapdh -Ct Pdgfb</t>
  </si>
  <si>
    <t xml:space="preserve">average </t>
  </si>
  <si>
    <t>control vs test</t>
  </si>
  <si>
    <t>average 2^-dCT</t>
  </si>
  <si>
    <t>ave fold change</t>
  </si>
  <si>
    <t>Fold change</t>
  </si>
  <si>
    <t>Percent area perfused</t>
  </si>
  <si>
    <t>target</t>
  </si>
  <si>
    <t>Percent</t>
  </si>
  <si>
    <t>Percent area perfused/ average area perfused of control</t>
  </si>
  <si>
    <t xml:space="preserve">Fold change </t>
  </si>
  <si>
    <t>average percent area</t>
  </si>
  <si>
    <t>average fold change</t>
  </si>
  <si>
    <t>TTEST</t>
  </si>
  <si>
    <t>Expression of miRlet7a in tumor derived cells</t>
  </si>
  <si>
    <t>Expression of Let7a in cell populations</t>
  </si>
  <si>
    <t>Tumor bearing animal derived cells</t>
  </si>
  <si>
    <t>Prep 1</t>
  </si>
  <si>
    <t>Prep 2</t>
  </si>
  <si>
    <t>Prep 3</t>
  </si>
  <si>
    <t>Expression  of miRlet7a in PB derived cel</t>
  </si>
  <si>
    <t>alpha M</t>
  </si>
  <si>
    <t>Gr1+</t>
  </si>
  <si>
    <t>CD11b+/Gr1+</t>
  </si>
  <si>
    <t>CD45</t>
  </si>
  <si>
    <t>alpha L</t>
  </si>
  <si>
    <t>alpha V</t>
  </si>
  <si>
    <t>alpha 5</t>
  </si>
  <si>
    <t>CD11a</t>
  </si>
  <si>
    <t>alpha 4</t>
  </si>
  <si>
    <t>B2</t>
  </si>
  <si>
    <t>alphaM</t>
  </si>
  <si>
    <t>Graph</t>
  </si>
  <si>
    <t>Av</t>
  </si>
  <si>
    <t>a5</t>
  </si>
  <si>
    <t>a4</t>
  </si>
  <si>
    <t>CD expression of CD11b-/-</t>
  </si>
  <si>
    <t xml:space="preserve">Gr1hi </t>
  </si>
  <si>
    <t>Gr1lo</t>
  </si>
  <si>
    <t>CD11bko 1</t>
  </si>
  <si>
    <t>CD11bko 2</t>
  </si>
  <si>
    <t>CD11bko 3</t>
  </si>
  <si>
    <t>WT 1</t>
  </si>
  <si>
    <t>WT 2</t>
  </si>
  <si>
    <t>WT 3</t>
  </si>
  <si>
    <t>F480lo/- Gr1lo</t>
  </si>
  <si>
    <t>F480hi Gr1-</t>
  </si>
  <si>
    <t>F4/80-gr1hi</t>
  </si>
  <si>
    <t>f480-gr1hi</t>
  </si>
  <si>
    <t>% live cells</t>
  </si>
  <si>
    <t>LLC tumors from CD11b-/- mice</t>
  </si>
  <si>
    <t>IL6a</t>
  </si>
  <si>
    <t>Protein concentration (pg/ml)</t>
  </si>
  <si>
    <t>CD11b-/-_INF/LPS</t>
  </si>
  <si>
    <t>CD11b-/-_IL4</t>
  </si>
  <si>
    <t>WT_INF/LPS</t>
  </si>
  <si>
    <t>WT_IL4</t>
  </si>
  <si>
    <t>TGF</t>
  </si>
  <si>
    <t>vegfa</t>
  </si>
  <si>
    <t>INFg</t>
  </si>
  <si>
    <t>IL12</t>
  </si>
  <si>
    <t>CD11b-/-_mCSF</t>
  </si>
  <si>
    <t>WT_mCSF</t>
  </si>
  <si>
    <t>Ifng/lps</t>
  </si>
  <si>
    <t>itgam</t>
  </si>
  <si>
    <t>il4</t>
  </si>
  <si>
    <t>Il4</t>
  </si>
  <si>
    <t>sem itgam-/-</t>
  </si>
  <si>
    <t>sem WT</t>
  </si>
  <si>
    <t>mean Itgam-/-</t>
  </si>
  <si>
    <t>mean WT</t>
  </si>
  <si>
    <t>Arg</t>
  </si>
  <si>
    <t>Basal (mCSF)</t>
  </si>
  <si>
    <t>Pdgf-</t>
  </si>
  <si>
    <t>WT F4/80+</t>
  </si>
  <si>
    <t>Itgam-/-F4/80+</t>
  </si>
  <si>
    <t>IFNgamma</t>
  </si>
  <si>
    <t>Il1beta</t>
  </si>
  <si>
    <t>H10</t>
  </si>
  <si>
    <t>H9</t>
  </si>
  <si>
    <t>H5</t>
  </si>
  <si>
    <t>H4</t>
  </si>
  <si>
    <t>G10</t>
  </si>
  <si>
    <t>G9</t>
  </si>
  <si>
    <t>G5</t>
  </si>
  <si>
    <t>G4</t>
  </si>
  <si>
    <t>F10</t>
  </si>
  <si>
    <t>F9</t>
  </si>
  <si>
    <t>F5</t>
  </si>
  <si>
    <t>F4</t>
  </si>
  <si>
    <t>E10</t>
  </si>
  <si>
    <t>E9</t>
  </si>
  <si>
    <t>E5</t>
  </si>
  <si>
    <t>E4</t>
  </si>
  <si>
    <t>B10</t>
  </si>
  <si>
    <t>B9</t>
  </si>
  <si>
    <t>B5</t>
  </si>
  <si>
    <t>B4</t>
  </si>
  <si>
    <t>A10</t>
  </si>
  <si>
    <t>A9</t>
  </si>
  <si>
    <t>A5</t>
  </si>
  <si>
    <t>A4</t>
  </si>
  <si>
    <t>D10</t>
  </si>
  <si>
    <t>D9</t>
  </si>
  <si>
    <t>C10</t>
  </si>
  <si>
    <t>C9</t>
  </si>
  <si>
    <t>C5</t>
  </si>
  <si>
    <t>C4</t>
  </si>
  <si>
    <t>gene</t>
  </si>
  <si>
    <t>FoxP3</t>
  </si>
  <si>
    <t>CD8</t>
  </si>
  <si>
    <t>CD4</t>
  </si>
  <si>
    <t>CD4+ FoxP3+</t>
  </si>
  <si>
    <t>Quantification of CD4 cells in LLC tumor</t>
  </si>
  <si>
    <t>Quantification of CD8 cells in LLC tumor</t>
  </si>
  <si>
    <t>Count cells at 20x objective (200x)</t>
  </si>
  <si>
    <t>KO</t>
  </si>
  <si>
    <t>KI</t>
  </si>
  <si>
    <t>Neutrophils</t>
  </si>
  <si>
    <t>Monocytes</t>
  </si>
  <si>
    <t>Absolute cell counts X 10e3/ml</t>
  </si>
  <si>
    <t>CD11b WT</t>
  </si>
  <si>
    <t>WBC</t>
  </si>
  <si>
    <t>RBC</t>
  </si>
  <si>
    <t>Lymphocytes</t>
  </si>
  <si>
    <t>Eosinophils</t>
  </si>
  <si>
    <t>Basophils</t>
  </si>
  <si>
    <t>CD11b KI 336G</t>
  </si>
  <si>
    <t>Adhesion  of CD11b KI mutationto ICAM</t>
  </si>
  <si>
    <t>Mean Flourescnce intensity of  CD11b-APC levels  in polarized Macrophages</t>
  </si>
  <si>
    <t>CD11b-APC</t>
  </si>
  <si>
    <t>mCSF</t>
  </si>
  <si>
    <t>INFg/LPS</t>
  </si>
  <si>
    <t>WT BMM</t>
  </si>
  <si>
    <t>Mean fluorescence Intensity</t>
  </si>
  <si>
    <t>Untreated</t>
  </si>
  <si>
    <t>TGFbeta</t>
  </si>
  <si>
    <t>TCM</t>
  </si>
  <si>
    <t>Mean mRNA expression</t>
  </si>
  <si>
    <t>LCM</t>
  </si>
  <si>
    <t>ttest vs IL4</t>
  </si>
  <si>
    <t>ttest vs</t>
  </si>
  <si>
    <t>ttest vs TCM</t>
  </si>
  <si>
    <t>ttest vs TGFb</t>
  </si>
  <si>
    <t>ttest vIL6</t>
  </si>
  <si>
    <t>cd11b</t>
  </si>
  <si>
    <t>Itgam-APC</t>
  </si>
  <si>
    <t>MFI</t>
  </si>
  <si>
    <t>SB525334</t>
  </si>
  <si>
    <t>ttest TGFb vs TGFb +B</t>
  </si>
  <si>
    <t>ttest LCm vs LCM +SB</t>
  </si>
  <si>
    <t>Cytokine expression of BMM in response to LCM and TGFb; effect of SB</t>
  </si>
  <si>
    <t>arginase</t>
  </si>
  <si>
    <t>mean 2^-(dCt)</t>
  </si>
  <si>
    <t>Basal + SB</t>
  </si>
  <si>
    <t>TGFb + SB</t>
  </si>
  <si>
    <t>TCM + SB</t>
  </si>
  <si>
    <t>aver</t>
  </si>
  <si>
    <t>Quantification of CD31 and aSMA co-localization using MetaMorph</t>
  </si>
  <si>
    <t>Separate Channels in Metamorph, use Colocalization program:</t>
  </si>
  <si>
    <t>A= Red, CD31</t>
  </si>
  <si>
    <t>B= Green, aSMA</t>
  </si>
  <si>
    <t xml:space="preserve">Percentage A overlapped with B (CD31+ vessels cover with aSMA) </t>
  </si>
  <si>
    <t>graphed</t>
  </si>
  <si>
    <t>CD11b-/- P+</t>
  </si>
  <si>
    <t>WT P+</t>
  </si>
  <si>
    <t>VEGF</t>
  </si>
  <si>
    <t>Quantification of Pdgf and Vegf-a levels in PyMT derived breast cancer tissue, week 25</t>
  </si>
  <si>
    <t>ID RED</t>
  </si>
  <si>
    <t>miR-snoR202</t>
  </si>
  <si>
    <t>B6</t>
  </si>
  <si>
    <t>B7</t>
  </si>
  <si>
    <t>B8</t>
  </si>
  <si>
    <t>F6</t>
  </si>
  <si>
    <t>F7</t>
  </si>
  <si>
    <t>F8</t>
  </si>
  <si>
    <t>B11</t>
  </si>
  <si>
    <t>B12</t>
  </si>
  <si>
    <t>F11</t>
  </si>
  <si>
    <t>C1</t>
  </si>
  <si>
    <t>F12</t>
  </si>
  <si>
    <t>C2</t>
  </si>
  <si>
    <t>G1</t>
  </si>
  <si>
    <t>C3</t>
  </si>
  <si>
    <t>G2</t>
  </si>
  <si>
    <t>G3</t>
  </si>
  <si>
    <t>C6</t>
  </si>
  <si>
    <t>C7</t>
  </si>
  <si>
    <t>G6</t>
  </si>
  <si>
    <t>C8</t>
  </si>
  <si>
    <t>G7</t>
  </si>
  <si>
    <t>G8</t>
  </si>
  <si>
    <t>C11</t>
  </si>
  <si>
    <t>C12</t>
  </si>
  <si>
    <t>G11</t>
  </si>
  <si>
    <t>D1</t>
  </si>
  <si>
    <t>G12</t>
  </si>
  <si>
    <t>D2</t>
  </si>
  <si>
    <t>H1</t>
  </si>
  <si>
    <t>B3</t>
  </si>
  <si>
    <t>B1</t>
  </si>
  <si>
    <t>A3</t>
  </si>
  <si>
    <t>A2</t>
  </si>
  <si>
    <t>A1</t>
  </si>
  <si>
    <t>ddCT</t>
  </si>
  <si>
    <t>A8</t>
  </si>
  <si>
    <t>A7</t>
  </si>
  <si>
    <t>A6</t>
  </si>
  <si>
    <t>Lin28</t>
  </si>
  <si>
    <t>human</t>
  </si>
  <si>
    <t>CD11b BMM</t>
  </si>
  <si>
    <t>BMM</t>
  </si>
  <si>
    <t>CD11b BM</t>
  </si>
  <si>
    <t>BM</t>
  </si>
  <si>
    <t>WT BM</t>
  </si>
  <si>
    <t>Lin28a</t>
  </si>
  <si>
    <t>Analysis of Lin28 expression levels in BM and BMM from WT and CD11b-/- mice</t>
  </si>
  <si>
    <t>BM_unstimulated</t>
  </si>
  <si>
    <t>BM_TGF-b</t>
  </si>
  <si>
    <t>BM_IL6</t>
  </si>
  <si>
    <t xml:space="preserve">Group 8 </t>
  </si>
  <si>
    <t>WT_LPS INFg</t>
  </si>
  <si>
    <t>CD11b-/-_LPS INFg</t>
  </si>
  <si>
    <t>S6</t>
  </si>
  <si>
    <t>expression of CD61 on lymphocytes and leukocytes</t>
  </si>
  <si>
    <t xml:space="preserve">T-cells (CD19negGr1negCD11bneg7AADneg): </t>
  </si>
  <si>
    <t>Percentage positive cells</t>
  </si>
  <si>
    <t>naïve 1</t>
  </si>
  <si>
    <t>naïve 2</t>
  </si>
  <si>
    <t>naïve 3</t>
  </si>
  <si>
    <t>tumor 1</t>
  </si>
  <si>
    <t>tumor 2</t>
  </si>
  <si>
    <t>tumor 3</t>
  </si>
  <si>
    <t>CD61 Dim</t>
  </si>
  <si>
    <t>CD61 High</t>
  </si>
  <si>
    <t>naïve</t>
  </si>
  <si>
    <t>CD61 Total</t>
  </si>
  <si>
    <t>B-cells (CD3eneg Gr1neg CD11bneg 7AADneg):</t>
  </si>
  <si>
    <t>CD11b+Gr1+ (CD3eneg CD19neg7AADneg):</t>
  </si>
  <si>
    <t>Naïve</t>
  </si>
  <si>
    <t xml:space="preserve">T-cells </t>
  </si>
  <si>
    <t xml:space="preserve">B-cells </t>
  </si>
  <si>
    <t xml:space="preserve">CD11b+Gr1+ </t>
  </si>
  <si>
    <t>CD11b+Gr1lo</t>
  </si>
  <si>
    <t>NonTargeted</t>
  </si>
  <si>
    <t>Targeted</t>
  </si>
  <si>
    <t>Non-targeted</t>
  </si>
  <si>
    <t>Granulocytes</t>
  </si>
  <si>
    <t>Mouse #</t>
  </si>
  <si>
    <t>CD11b+ Gr1hi</t>
  </si>
  <si>
    <t>CD11b+ Gr1lo</t>
  </si>
  <si>
    <t>T1</t>
  </si>
  <si>
    <t>NT1</t>
  </si>
  <si>
    <t>T2</t>
  </si>
  <si>
    <t>NT2</t>
  </si>
  <si>
    <t>T3</t>
  </si>
  <si>
    <t>NT3</t>
  </si>
  <si>
    <t>NT</t>
  </si>
  <si>
    <t>Ttest</t>
  </si>
  <si>
    <t>NAÏVE</t>
  </si>
  <si>
    <t>CD11b-FITC (myeloid)</t>
  </si>
  <si>
    <t>mouse 1</t>
  </si>
  <si>
    <t>mouse 2</t>
  </si>
  <si>
    <t xml:space="preserve">mouse 3 </t>
  </si>
  <si>
    <t>TUMOR BEARING</t>
  </si>
  <si>
    <t>Percentage of cells positive in PB</t>
  </si>
  <si>
    <t>Quantification of nanoparticle binding to peripheral blood cells</t>
  </si>
  <si>
    <t>Percentage of cells positive for NP binding</t>
  </si>
  <si>
    <t xml:space="preserve">Injection of RGD coated NP labelled with BODIPY (FL4 channel) loaded with 50 ug miR, tail vein. </t>
  </si>
  <si>
    <t>Percentage of targeting</t>
  </si>
  <si>
    <t>3h post injection, harvest total peripheral blood by retro orbital bleeding and process for FACs staining.</t>
  </si>
  <si>
    <t>Percentage of BODIPY+ and Lineage marker+ cells</t>
  </si>
  <si>
    <t>Positive</t>
  </si>
  <si>
    <t>Percentage</t>
  </si>
  <si>
    <t>Gr1-FITC (granulocytes, monocytes)</t>
  </si>
  <si>
    <t>total lineage marker pos cell (UR+LR)</t>
  </si>
  <si>
    <t>BODIPY+CD11bneg</t>
  </si>
  <si>
    <t>UL</t>
  </si>
  <si>
    <t>BODIPY+Lin+ (UR only)</t>
  </si>
  <si>
    <t>Double pos</t>
  </si>
  <si>
    <t>UR</t>
  </si>
  <si>
    <t>Double neg</t>
  </si>
  <si>
    <t>LL</t>
  </si>
  <si>
    <t>CD11b+BODIPYneg</t>
  </si>
  <si>
    <t>LR</t>
  </si>
  <si>
    <t>CD3-FITC (T cell)</t>
  </si>
  <si>
    <t>BODIPY+GR1neg</t>
  </si>
  <si>
    <t>GR1+BODIPYneg</t>
  </si>
  <si>
    <t>B220-FITC (T cell)</t>
  </si>
  <si>
    <t>BODIPY+CD3neg</t>
  </si>
  <si>
    <t>CD3+BODIPYneg</t>
  </si>
  <si>
    <t>TUMOR</t>
  </si>
  <si>
    <t>B220-FITC (B cell)</t>
  </si>
  <si>
    <t>BODIPY+B220neg</t>
  </si>
  <si>
    <t>B220+BODIPYneg</t>
  </si>
  <si>
    <t>Percent positive within population</t>
  </si>
  <si>
    <t>Gr1</t>
  </si>
  <si>
    <t>CD3</t>
  </si>
  <si>
    <t>B220</t>
  </si>
  <si>
    <t>Tumor bearing</t>
  </si>
  <si>
    <t>Anti-let7a</t>
  </si>
  <si>
    <t>Tumor weight (mg)</t>
  </si>
  <si>
    <t>WT +Gem</t>
  </si>
  <si>
    <t>Itgam-/- KO</t>
  </si>
  <si>
    <t>Itgam-/- +Gem</t>
  </si>
  <si>
    <t>CD11bKO&amp;Gem m17 GFP 4x 09-17-2012 pic4</t>
  </si>
  <si>
    <t>CD11bKO&amp;Gem m17 GFP 4x 09-17-2012 pic1</t>
  </si>
  <si>
    <t>CD11bKO&amp;Gem m17 GFP 4x 09-17-2012 pic2</t>
  </si>
  <si>
    <t>CD11bKO&amp;Gem m17 GFP 4x 09-17-2012 pic3</t>
  </si>
  <si>
    <t>CD11bKO&amp;Gem m30 GFP 4x 09-17-2012 pic5</t>
  </si>
  <si>
    <t>CD11bKO&amp;Gem m30 GFP 4x 09-12-2012 pic1</t>
  </si>
  <si>
    <t>CD11bKO&amp;Gem m30 GFP 4x 09-12-2012 pic3</t>
  </si>
  <si>
    <t>CD11bKO&amp;Gem m30 GFP 4x 09-12-2012 pic4</t>
  </si>
  <si>
    <t>CD11bKO&amp;Gem m30 GFP 4x 09-12-2012 pic6</t>
  </si>
  <si>
    <t>Fold</t>
  </si>
  <si>
    <t>WT&amp;Gem m7 GFP 4x 09-12-2012 pic4</t>
  </si>
  <si>
    <t>WT&amp;Gem m2 GFP 4x 09-12-2012 pic1</t>
  </si>
  <si>
    <t>WT&amp;Gem m2 GFP 4x 09-12-2012 pic3</t>
  </si>
  <si>
    <t>WT&amp;Gem m2 GFP 4x 09-12-2012 pic4</t>
  </si>
  <si>
    <t>WT&amp;Gem m2 GFP 4x 09-12-2012 pic5</t>
  </si>
  <si>
    <t>WT&amp;Gem m2 GFP 4x 09-12-2012 pic6</t>
  </si>
  <si>
    <t>WT&amp;Gem m7 GFP 4x 09-12-2012 pic3</t>
  </si>
  <si>
    <t>WT&amp;Gem m7 GFP 4x 09-12-2012 pic1</t>
  </si>
  <si>
    <t>CD11bKO&amp;H2O m20 GFP 4x 09-12-2012 pic2</t>
  </si>
  <si>
    <t>CD11bKO&amp;H2O m20 GFP 4x 09-12-2012 pic1</t>
  </si>
  <si>
    <t>CD11bKO&amp;H2O m20 GFP 4x 09-12-2012 pic3</t>
  </si>
  <si>
    <t>CD11bKO&amp;H2O m13 GFP 4x 09-12-2012 pic2</t>
  </si>
  <si>
    <t>CD11bKO&amp;H2O m13 GFP 4x 09-12-2012 pic1</t>
  </si>
  <si>
    <t>CD11bKO&amp;H2O m13 GFP 4x 09-12-2012 pic3</t>
  </si>
  <si>
    <t>CD11bKO&amp;H2O m13 GFP 4x 09-12-2012 pic4</t>
  </si>
  <si>
    <t>WT&amp;H2O m5 GFP 4x 09-12-2012 pic1</t>
  </si>
  <si>
    <t>ttest wt + gem vs WT + water</t>
  </si>
  <si>
    <t>WT&amp;H2O m6 GFP 4x 09-12-2012 pic4</t>
  </si>
  <si>
    <t>WT&amp;H2O m6 GFP 4x 09-12-2012 pic3</t>
  </si>
  <si>
    <t>WT&amp;H2O m6 GFP 4x 09-12-2012 pic1</t>
  </si>
  <si>
    <t>WT&amp;H2O m5 GFP 4x 09-12-2012 pic5</t>
  </si>
  <si>
    <t>WT&amp;H2O m5 GFP 4x 09-12-2012 pic4</t>
  </si>
  <si>
    <t>WT&amp;H2O m5 GFP 4x 09-12-2012 pic3</t>
  </si>
  <si>
    <t>WT&amp;H2O m5 GFP 4x 09-12-2012 pic2</t>
  </si>
  <si>
    <t>expressed as percent of control</t>
  </si>
  <si>
    <t>mean fold change</t>
  </si>
  <si>
    <t>mean percent of control</t>
  </si>
  <si>
    <t>percentage of total</t>
  </si>
  <si>
    <t>Relative mRNA expression</t>
  </si>
  <si>
    <t>nos2</t>
  </si>
  <si>
    <t>tnfa</t>
  </si>
  <si>
    <t>ave vehicle</t>
  </si>
  <si>
    <t>ave LA1</t>
  </si>
  <si>
    <t>sem vehicle</t>
  </si>
  <si>
    <t>sem La1</t>
  </si>
  <si>
    <t>Concentration LA1</t>
  </si>
  <si>
    <t>Live cell number</t>
  </si>
  <si>
    <t>Concentration taxol</t>
  </si>
  <si>
    <t>uM</t>
  </si>
  <si>
    <t>a</t>
  </si>
  <si>
    <t>b</t>
  </si>
  <si>
    <t>c</t>
  </si>
  <si>
    <t>nM</t>
  </si>
  <si>
    <t>CD206/F4/80 co-localization</t>
  </si>
  <si>
    <t>MHCII/F4/80 co-localization</t>
  </si>
  <si>
    <t>MMP9 + cells/area</t>
  </si>
  <si>
    <t>S100A8+ cells/ area</t>
  </si>
  <si>
    <t xml:space="preserve">LA1 </t>
  </si>
  <si>
    <t>LA1 only</t>
  </si>
  <si>
    <t>CD4+ cells (10e6)/gm of tumor</t>
  </si>
  <si>
    <t>CD8+ cells (10e6)/gm of tumor</t>
  </si>
  <si>
    <t>CD206/F/80 colocalization</t>
  </si>
  <si>
    <t>Taxol+LA1</t>
  </si>
  <si>
    <t>CD8+ cells/field</t>
  </si>
  <si>
    <t>CD4+ cells/field</t>
  </si>
  <si>
    <t>Saline</t>
  </si>
  <si>
    <t>LA1 + Taxol</t>
  </si>
  <si>
    <t>LA1+Taxol</t>
  </si>
  <si>
    <t>Taxol only</t>
  </si>
  <si>
    <t>MMP9</t>
  </si>
  <si>
    <t>S100A8</t>
  </si>
  <si>
    <t>S9c</t>
  </si>
  <si>
    <t>WBCs</t>
  </si>
  <si>
    <t>RBCs</t>
  </si>
  <si>
    <t>Mean</t>
  </si>
  <si>
    <t>N</t>
  </si>
  <si>
    <t>ND</t>
  </si>
  <si>
    <t>Percent vascularization</t>
  </si>
  <si>
    <t>Figure 1a</t>
  </si>
  <si>
    <t xml:space="preserve">Figure 1b </t>
  </si>
  <si>
    <t>RT PCR  TAMs</t>
  </si>
  <si>
    <t>RT PCR Macrophages</t>
  </si>
  <si>
    <t>Figure 1c</t>
  </si>
  <si>
    <t>CT</t>
  </si>
  <si>
    <t>Average calculation</t>
  </si>
  <si>
    <t>pdgfb</t>
  </si>
  <si>
    <t>RT-PCR Itgam siRNA vs control siRNA</t>
  </si>
  <si>
    <t xml:space="preserve">Figure 1d </t>
  </si>
  <si>
    <t>RT-PCR anti-CD11b</t>
  </si>
  <si>
    <t>Figure 1e</t>
  </si>
  <si>
    <t>RT PCR suspension vs adhesion</t>
  </si>
  <si>
    <t xml:space="preserve">RT-PCR </t>
  </si>
  <si>
    <t>ARG1</t>
  </si>
  <si>
    <t>ARG</t>
  </si>
  <si>
    <t>Il12B</t>
  </si>
  <si>
    <t xml:space="preserve">Graph </t>
  </si>
  <si>
    <t xml:space="preserve">ratio of </t>
  </si>
  <si>
    <t>Tumor weights</t>
  </si>
  <si>
    <t>Figure 1j Tumor RT-PCR</t>
  </si>
  <si>
    <t xml:space="preserve">Gr1med </t>
  </si>
  <si>
    <t>INSET Figure 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</si>
</sst>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164" formatCode="0.0000000"/>
    <numFmt numFmtId="165" formatCode="0.0"/>
    <numFmt numFmtId="166" formatCode="0.00000"/>
    <numFmt numFmtId="167" formatCode="0.00000000"/>
    <numFmt numFmtId="168" formatCode="0.0000"/>
    <numFmt numFmtId="169" formatCode="0.000000000"/>
    <numFmt numFmtId="170" formatCode="0.000000"/>
    <numFmt numFmtId="171" formatCode="0.0000000000"/>
    <numFmt numFmtId="172" formatCode="0.000"/>
    <numFmt numFmtId="173" formatCode="0.0000000000000"/>
    <numFmt numFmtId="174" formatCode="###0.00;\-###0.00"/>
    <numFmt numFmtId="175" formatCode="0.0000;[Red]0.0000"/>
    <numFmt numFmtId="176" formatCode="0.00000000000"/>
  </numFmts>
  <fonts count="42" x14ac:knownFonts="1">
    <font>
      <sz val="12"/>
      <color theme="1"/>
      <name val="Calibri"/>
      <family val="2"/>
      <scheme val="minor"/>
    </font>
    <font>
      <i/>
      <sz val="10"/>
      <name val="Arial"/>
      <family val="2"/>
    </font>
    <font>
      <sz val="10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name val="Arial"/>
      <family val="2"/>
    </font>
    <font>
      <sz val="12"/>
      <name val="Calibri"/>
      <scheme val="minor"/>
    </font>
    <font>
      <sz val="8"/>
      <name val="Verdana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2"/>
      <name val="Arial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</font>
    <font>
      <sz val="12"/>
      <name val="Arial"/>
    </font>
    <font>
      <sz val="12"/>
      <name val="Microsoft Sans Serif"/>
    </font>
    <font>
      <sz val="8.25"/>
      <name val="Microsoft Sans Serif"/>
    </font>
    <font>
      <b/>
      <sz val="12"/>
      <name val="Microsoft Sans Serif"/>
    </font>
    <font>
      <b/>
      <sz val="14"/>
      <color theme="1"/>
      <name val="Calibri"/>
      <family val="2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indexed="8"/>
      <name val="Calibri"/>
    </font>
    <font>
      <i/>
      <sz val="12"/>
      <color theme="1"/>
      <name val="Calibri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0"/>
      <color rgb="FF0000FF"/>
      <name val="Arial"/>
    </font>
    <font>
      <vertAlign val="superscript"/>
      <sz val="10"/>
      <name val="Arial"/>
    </font>
    <font>
      <sz val="8"/>
      <name val="Calibri"/>
      <family val="2"/>
      <scheme val="minor"/>
    </font>
    <font>
      <sz val="18"/>
      <name val="Arial"/>
    </font>
    <font>
      <b/>
      <sz val="18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9"/>
      <name val="Arial"/>
    </font>
    <font>
      <b/>
      <sz val="16"/>
      <color theme="1"/>
      <name val="Calibri"/>
      <family val="2"/>
      <scheme val="minor"/>
    </font>
    <font>
      <sz val="11"/>
      <name val="Arial"/>
    </font>
    <font>
      <sz val="14"/>
      <color theme="1"/>
      <name val="Calibri"/>
      <family val="2"/>
      <scheme val="minor"/>
    </font>
    <font>
      <sz val="14"/>
      <name val="Arial"/>
    </font>
    <font>
      <sz val="12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DCDB"/>
        <bgColor rgb="FF000000"/>
      </patternFill>
    </fill>
    <fill>
      <patternFill patternType="solid">
        <fgColor rgb="FFEBF1DE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theme="6" tint="0.5999938962981048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326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5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5">
    <xf numFmtId="0" fontId="0" fillId="0" borderId="0" xfId="0"/>
    <xf numFmtId="0" fontId="1" fillId="0" borderId="0" xfId="0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0" fillId="0" borderId="0" xfId="0" applyNumberFormat="1"/>
    <xf numFmtId="2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5" fontId="1" fillId="0" borderId="0" xfId="0" applyNumberFormat="1" applyFont="1"/>
    <xf numFmtId="168" fontId="0" fillId="0" borderId="0" xfId="0" applyNumberFormat="1"/>
    <xf numFmtId="169" fontId="0" fillId="0" borderId="0" xfId="0" applyNumberFormat="1"/>
    <xf numFmtId="0" fontId="0" fillId="2" borderId="0" xfId="0" applyFill="1"/>
    <xf numFmtId="165" fontId="0" fillId="2" borderId="0" xfId="0" applyNumberFormat="1" applyFill="1"/>
    <xf numFmtId="170" fontId="0" fillId="2" borderId="0" xfId="0" applyNumberFormat="1" applyFill="1"/>
    <xf numFmtId="167" fontId="1" fillId="0" borderId="0" xfId="0" applyNumberFormat="1" applyFont="1" applyFill="1" applyBorder="1" applyAlignment="1">
      <alignment horizontal="center"/>
    </xf>
    <xf numFmtId="166" fontId="1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1" fontId="0" fillId="0" borderId="0" xfId="0" applyNumberFormat="1"/>
    <xf numFmtId="170" fontId="0" fillId="0" borderId="0" xfId="0" applyNumberFormat="1"/>
    <xf numFmtId="170" fontId="1" fillId="0" borderId="0" xfId="0" applyNumberFormat="1" applyFont="1" applyFill="1" applyBorder="1" applyAlignment="1">
      <alignment horizontal="center"/>
    </xf>
    <xf numFmtId="0" fontId="1" fillId="0" borderId="0" xfId="0" applyFont="1"/>
    <xf numFmtId="170" fontId="1" fillId="0" borderId="0" xfId="0" applyNumberFormat="1" applyFont="1"/>
    <xf numFmtId="165" fontId="0" fillId="0" borderId="0" xfId="0" applyNumberFormat="1" applyFont="1"/>
    <xf numFmtId="171" fontId="0" fillId="0" borderId="0" xfId="0" applyNumberForma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0" fillId="0" borderId="0" xfId="0" applyFill="1"/>
    <xf numFmtId="170" fontId="0" fillId="0" borderId="0" xfId="0" applyNumberFormat="1" applyFill="1"/>
    <xf numFmtId="2" fontId="0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172" fontId="5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0" fontId="11" fillId="0" borderId="0" xfId="0" applyFont="1" applyFill="1" applyBorder="1" applyAlignment="1">
      <alignment horizontal="center"/>
    </xf>
    <xf numFmtId="47" fontId="0" fillId="0" borderId="0" xfId="0" applyNumberFormat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1" fontId="12" fillId="0" borderId="0" xfId="0" applyNumberFormat="1" applyFont="1"/>
    <xf numFmtId="0" fontId="12" fillId="0" borderId="0" xfId="0" applyFont="1"/>
    <xf numFmtId="0" fontId="13" fillId="0" borderId="0" xfId="0" applyFont="1"/>
    <xf numFmtId="0" fontId="0" fillId="0" borderId="0" xfId="0" applyFill="1" applyAlignment="1">
      <alignment horizontal="center"/>
    </xf>
    <xf numFmtId="0" fontId="11" fillId="0" borderId="0" xfId="0" applyFont="1"/>
    <xf numFmtId="0" fontId="6" fillId="0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4" fillId="0" borderId="0" xfId="0" applyFont="1"/>
    <xf numFmtId="0" fontId="15" fillId="0" borderId="0" xfId="339"/>
    <xf numFmtId="0" fontId="16" fillId="0" borderId="0" xfId="0" applyFont="1"/>
    <xf numFmtId="0" fontId="17" fillId="0" borderId="0" xfId="0" applyFont="1"/>
    <xf numFmtId="2" fontId="0" fillId="0" borderId="0" xfId="0" applyNumberFormat="1" applyAlignment="1">
      <alignment horizontal="center"/>
    </xf>
    <xf numFmtId="0" fontId="10" fillId="0" borderId="0" xfId="0" applyFont="1" applyAlignment="1">
      <alignment horizontal="center"/>
    </xf>
    <xf numFmtId="0" fontId="18" fillId="0" borderId="0" xfId="0" applyFont="1" applyFill="1"/>
    <xf numFmtId="0" fontId="19" fillId="0" borderId="0" xfId="0" applyFont="1"/>
    <xf numFmtId="173" fontId="0" fillId="0" borderId="0" xfId="0" applyNumberFormat="1"/>
    <xf numFmtId="0" fontId="9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74" fontId="7" fillId="0" borderId="0" xfId="0" applyNumberFormat="1" applyFont="1" applyFill="1" applyBorder="1" applyAlignment="1" applyProtection="1">
      <alignment vertical="center"/>
    </xf>
    <xf numFmtId="0" fontId="20" fillId="0" borderId="0" xfId="0" applyFont="1" applyFill="1" applyBorder="1" applyAlignment="1" applyProtection="1">
      <alignment vertical="top"/>
      <protection locked="0"/>
    </xf>
    <xf numFmtId="0" fontId="21" fillId="0" borderId="0" xfId="0" applyFont="1" applyFill="1" applyBorder="1" applyAlignment="1" applyProtection="1">
      <alignment horizontal="left" vertical="top"/>
      <protection locked="0"/>
    </xf>
    <xf numFmtId="0" fontId="21" fillId="0" borderId="0" xfId="0" applyFont="1" applyFill="1" applyBorder="1" applyAlignment="1" applyProtection="1">
      <alignment vertical="top"/>
      <protection locked="0"/>
    </xf>
    <xf numFmtId="0" fontId="22" fillId="0" borderId="0" xfId="0" applyFont="1" applyFill="1" applyBorder="1" applyAlignment="1" applyProtection="1">
      <alignment vertical="top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0" fontId="23" fillId="0" borderId="0" xfId="0" applyFo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0" xfId="0" applyFont="1" applyFill="1" applyBorder="1"/>
    <xf numFmtId="0" fontId="25" fillId="0" borderId="0" xfId="0" applyFont="1" applyFill="1" applyBorder="1" applyAlignment="1">
      <alignment horizontal="center"/>
    </xf>
    <xf numFmtId="0" fontId="25" fillId="3" borderId="1" xfId="0" applyFont="1" applyFill="1" applyBorder="1"/>
    <xf numFmtId="0" fontId="26" fillId="0" borderId="0" xfId="0" applyFont="1"/>
    <xf numFmtId="0" fontId="25" fillId="4" borderId="1" xfId="0" applyFont="1" applyFill="1" applyBorder="1"/>
    <xf numFmtId="0" fontId="25" fillId="5" borderId="1" xfId="0" applyFont="1" applyFill="1" applyBorder="1"/>
    <xf numFmtId="0" fontId="25" fillId="6" borderId="1" xfId="0" applyFont="1" applyFill="1" applyBorder="1"/>
    <xf numFmtId="0" fontId="25" fillId="0" borderId="0" xfId="0" applyFont="1"/>
    <xf numFmtId="0" fontId="24" fillId="0" borderId="0" xfId="0" applyFont="1" applyFill="1"/>
    <xf numFmtId="0" fontId="24" fillId="0" borderId="0" xfId="0" applyFont="1" applyFill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center"/>
    </xf>
    <xf numFmtId="0" fontId="24" fillId="3" borderId="1" xfId="0" applyFont="1" applyFill="1" applyBorder="1"/>
    <xf numFmtId="0" fontId="24" fillId="3" borderId="1" xfId="0" applyFont="1" applyFill="1" applyBorder="1" applyAlignment="1">
      <alignment horizontal="center"/>
    </xf>
    <xf numFmtId="0" fontId="25" fillId="3" borderId="1" xfId="0" applyFont="1" applyFill="1" applyBorder="1" applyAlignment="1">
      <alignment horizontal="center"/>
    </xf>
    <xf numFmtId="0" fontId="24" fillId="5" borderId="1" xfId="0" applyFont="1" applyFill="1" applyBorder="1"/>
    <xf numFmtId="0" fontId="24" fillId="5" borderId="1" xfId="0" applyFont="1" applyFill="1" applyBorder="1" applyAlignment="1">
      <alignment horizontal="center"/>
    </xf>
    <xf numFmtId="0" fontId="25" fillId="5" borderId="1" xfId="0" applyFont="1" applyFill="1" applyBorder="1" applyAlignment="1">
      <alignment horizontal="center"/>
    </xf>
    <xf numFmtId="0" fontId="24" fillId="6" borderId="1" xfId="0" applyFont="1" applyFill="1" applyBorder="1"/>
    <xf numFmtId="0" fontId="24" fillId="6" borderId="1" xfId="0" applyFont="1" applyFill="1" applyBorder="1" applyAlignment="1">
      <alignment horizontal="center"/>
    </xf>
    <xf numFmtId="0" fontId="25" fillId="6" borderId="1" xfId="0" applyFont="1" applyFill="1" applyBorder="1" applyAlignment="1">
      <alignment horizontal="center"/>
    </xf>
    <xf numFmtId="0" fontId="27" fillId="0" borderId="0" xfId="0" applyFont="1" applyAlignment="1">
      <alignment horizontal="center"/>
    </xf>
    <xf numFmtId="0" fontId="24" fillId="0" borderId="0" xfId="0" applyFont="1" applyBorder="1"/>
    <xf numFmtId="0" fontId="24" fillId="4" borderId="1" xfId="0" applyFont="1" applyFill="1" applyBorder="1"/>
    <xf numFmtId="0" fontId="24" fillId="4" borderId="1" xfId="0" applyFont="1" applyFill="1" applyBorder="1" applyAlignment="1">
      <alignment horizontal="center"/>
    </xf>
    <xf numFmtId="0" fontId="25" fillId="4" borderId="1" xfId="0" applyFont="1" applyFill="1" applyBorder="1" applyAlignment="1">
      <alignment horizontal="center"/>
    </xf>
    <xf numFmtId="0" fontId="25" fillId="0" borderId="0" xfId="0" applyFont="1" applyAlignment="1">
      <alignment horizontal="center"/>
    </xf>
    <xf numFmtId="14" fontId="24" fillId="0" borderId="0" xfId="0" applyNumberFormat="1" applyFont="1"/>
    <xf numFmtId="0" fontId="28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Fill="1"/>
    <xf numFmtId="0" fontId="17" fillId="7" borderId="2" xfId="0" applyFont="1" applyFill="1" applyBorder="1"/>
    <xf numFmtId="0" fontId="17" fillId="8" borderId="2" xfId="0" applyFont="1" applyFill="1" applyBorder="1"/>
    <xf numFmtId="0" fontId="17" fillId="9" borderId="2" xfId="0" applyFont="1" applyFill="1" applyBorder="1"/>
    <xf numFmtId="0" fontId="17" fillId="10" borderId="1" xfId="0" applyFont="1" applyFill="1" applyBorder="1"/>
    <xf numFmtId="0" fontId="16" fillId="0" borderId="0" xfId="0" applyNumberFormat="1" applyFont="1"/>
    <xf numFmtId="0" fontId="16" fillId="7" borderId="3" xfId="0" applyFont="1" applyFill="1" applyBorder="1"/>
    <xf numFmtId="0" fontId="16" fillId="7" borderId="3" xfId="0" applyFont="1" applyFill="1" applyBorder="1" applyAlignment="1">
      <alignment horizontal="center"/>
    </xf>
    <xf numFmtId="0" fontId="16" fillId="7" borderId="4" xfId="0" applyFont="1" applyFill="1" applyBorder="1"/>
    <xf numFmtId="0" fontId="16" fillId="7" borderId="4" xfId="0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/>
    </xf>
    <xf numFmtId="0" fontId="17" fillId="7" borderId="4" xfId="0" applyFont="1" applyFill="1" applyBorder="1"/>
    <xf numFmtId="0" fontId="17" fillId="7" borderId="3" xfId="0" applyFont="1" applyFill="1" applyBorder="1"/>
    <xf numFmtId="0" fontId="17" fillId="7" borderId="1" xfId="0" applyFont="1" applyFill="1" applyBorder="1"/>
    <xf numFmtId="0" fontId="16" fillId="7" borderId="1" xfId="0" applyFont="1" applyFill="1" applyBorder="1"/>
    <xf numFmtId="0" fontId="16" fillId="8" borderId="3" xfId="0" applyFont="1" applyFill="1" applyBorder="1"/>
    <xf numFmtId="0" fontId="16" fillId="8" borderId="3" xfId="0" applyFont="1" applyFill="1" applyBorder="1" applyAlignment="1">
      <alignment horizontal="center"/>
    </xf>
    <xf numFmtId="0" fontId="16" fillId="8" borderId="4" xfId="0" applyFont="1" applyFill="1" applyBorder="1"/>
    <xf numFmtId="0" fontId="16" fillId="8" borderId="4" xfId="0" applyFont="1" applyFill="1" applyBorder="1" applyAlignment="1">
      <alignment horizontal="center"/>
    </xf>
    <xf numFmtId="0" fontId="17" fillId="8" borderId="4" xfId="0" applyFont="1" applyFill="1" applyBorder="1" applyAlignment="1">
      <alignment horizontal="center"/>
    </xf>
    <xf numFmtId="0" fontId="17" fillId="8" borderId="4" xfId="0" applyFont="1" applyFill="1" applyBorder="1"/>
    <xf numFmtId="0" fontId="17" fillId="8" borderId="3" xfId="0" applyFont="1" applyFill="1" applyBorder="1"/>
    <xf numFmtId="0" fontId="17" fillId="8" borderId="1" xfId="0" applyFont="1" applyFill="1" applyBorder="1"/>
    <xf numFmtId="0" fontId="16" fillId="8" borderId="1" xfId="0" applyFont="1" applyFill="1" applyBorder="1"/>
    <xf numFmtId="0" fontId="17" fillId="0" borderId="0" xfId="0" applyFont="1" applyAlignment="1">
      <alignment horizontal="center"/>
    </xf>
    <xf numFmtId="0" fontId="16" fillId="9" borderId="3" xfId="0" applyFont="1" applyFill="1" applyBorder="1"/>
    <xf numFmtId="0" fontId="16" fillId="9" borderId="3" xfId="0" applyFont="1" applyFill="1" applyBorder="1" applyAlignment="1">
      <alignment horizontal="center"/>
    </xf>
    <xf numFmtId="0" fontId="16" fillId="9" borderId="4" xfId="0" applyFont="1" applyFill="1" applyBorder="1"/>
    <xf numFmtId="0" fontId="16" fillId="9" borderId="4" xfId="0" applyFont="1" applyFill="1" applyBorder="1" applyAlignment="1">
      <alignment horizontal="center"/>
    </xf>
    <xf numFmtId="0" fontId="17" fillId="9" borderId="4" xfId="0" applyFont="1" applyFill="1" applyBorder="1" applyAlignment="1">
      <alignment horizontal="center"/>
    </xf>
    <xf numFmtId="0" fontId="17" fillId="9" borderId="4" xfId="0" applyFont="1" applyFill="1" applyBorder="1"/>
    <xf numFmtId="0" fontId="17" fillId="9" borderId="3" xfId="0" applyFont="1" applyFill="1" applyBorder="1"/>
    <xf numFmtId="0" fontId="17" fillId="9" borderId="1" xfId="0" applyFont="1" applyFill="1" applyBorder="1"/>
    <xf numFmtId="0" fontId="16" fillId="9" borderId="1" xfId="0" applyFont="1" applyFill="1" applyBorder="1"/>
    <xf numFmtId="0" fontId="29" fillId="0" borderId="0" xfId="0" applyFont="1" applyAlignment="1">
      <alignment horizontal="center"/>
    </xf>
    <xf numFmtId="0" fontId="16" fillId="10" borderId="3" xfId="0" applyFont="1" applyFill="1" applyBorder="1"/>
    <xf numFmtId="0" fontId="16" fillId="10" borderId="3" xfId="0" applyFont="1" applyFill="1" applyBorder="1" applyAlignment="1">
      <alignment horizontal="center"/>
    </xf>
    <xf numFmtId="0" fontId="17" fillId="10" borderId="2" xfId="0" applyFont="1" applyFill="1" applyBorder="1"/>
    <xf numFmtId="0" fontId="17" fillId="10" borderId="4" xfId="0" applyFont="1" applyFill="1" applyBorder="1"/>
    <xf numFmtId="0" fontId="17" fillId="10" borderId="4" xfId="0" applyFont="1" applyFill="1" applyBorder="1" applyAlignment="1">
      <alignment horizontal="center"/>
    </xf>
    <xf numFmtId="0" fontId="17" fillId="10" borderId="3" xfId="0" applyFont="1" applyFill="1" applyBorder="1"/>
    <xf numFmtId="0" fontId="17" fillId="11" borderId="4" xfId="0" applyFont="1" applyFill="1" applyBorder="1"/>
    <xf numFmtId="0" fontId="16" fillId="11" borderId="4" xfId="0" applyFont="1" applyFill="1" applyBorder="1"/>
    <xf numFmtId="0" fontId="17" fillId="11" borderId="1" xfId="0" applyFont="1" applyFill="1" applyBorder="1"/>
    <xf numFmtId="14" fontId="16" fillId="0" borderId="0" xfId="0" applyNumberFormat="1" applyFont="1"/>
    <xf numFmtId="170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30" fillId="0" borderId="0" xfId="0" applyFont="1"/>
    <xf numFmtId="0" fontId="2" fillId="12" borderId="0" xfId="0" applyFont="1" applyFill="1"/>
    <xf numFmtId="0" fontId="2" fillId="12" borderId="0" xfId="0" applyFont="1" applyFill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33" fillId="0" borderId="0" xfId="0" applyFont="1"/>
    <xf numFmtId="0" fontId="34" fillId="0" borderId="0" xfId="0" applyFont="1" applyAlignment="1">
      <alignment horizontal="center" vertical="center" readingOrder="1"/>
    </xf>
    <xf numFmtId="0" fontId="35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6" fillId="0" borderId="0" xfId="0" applyFont="1"/>
    <xf numFmtId="166" fontId="0" fillId="2" borderId="0" xfId="0" applyNumberFormat="1" applyFill="1"/>
    <xf numFmtId="164" fontId="0" fillId="2" borderId="0" xfId="0" applyNumberFormat="1" applyFill="1"/>
    <xf numFmtId="170" fontId="2" fillId="2" borderId="0" xfId="0" applyNumberFormat="1" applyFont="1" applyFill="1"/>
    <xf numFmtId="164" fontId="2" fillId="2" borderId="0" xfId="0" applyNumberFormat="1" applyFont="1" applyFill="1"/>
    <xf numFmtId="1" fontId="2" fillId="0" borderId="0" xfId="0" applyNumberFormat="1" applyFont="1"/>
    <xf numFmtId="165" fontId="2" fillId="0" borderId="0" xfId="0" applyNumberFormat="1" applyFont="1"/>
    <xf numFmtId="164" fontId="1" fillId="0" borderId="0" xfId="0" applyNumberFormat="1" applyFont="1"/>
    <xf numFmtId="0" fontId="9" fillId="2" borderId="0" xfId="0" applyFont="1" applyFill="1"/>
    <xf numFmtId="0" fontId="1" fillId="2" borderId="0" xfId="0" applyFont="1" applyFill="1" applyBorder="1" applyAlignment="1">
      <alignment horizontal="center"/>
    </xf>
    <xf numFmtId="170" fontId="1" fillId="2" borderId="0" xfId="0" applyNumberFormat="1" applyFont="1" applyFill="1" applyBorder="1" applyAlignment="1">
      <alignment horizontal="center"/>
    </xf>
    <xf numFmtId="0" fontId="1" fillId="2" borderId="0" xfId="0" applyFont="1" applyFill="1"/>
    <xf numFmtId="170" fontId="1" fillId="2" borderId="0" xfId="0" applyNumberFormat="1" applyFont="1" applyFill="1"/>
    <xf numFmtId="1" fontId="0" fillId="2" borderId="0" xfId="0" applyNumberFormat="1" applyFill="1"/>
    <xf numFmtId="164" fontId="1" fillId="2" borderId="0" xfId="0" applyNumberFormat="1" applyFont="1" applyFill="1"/>
    <xf numFmtId="0" fontId="5" fillId="2" borderId="0" xfId="0" applyFont="1" applyFill="1"/>
    <xf numFmtId="2" fontId="0" fillId="2" borderId="0" xfId="0" applyNumberFormat="1" applyFill="1"/>
    <xf numFmtId="168" fontId="0" fillId="2" borderId="0" xfId="0" applyNumberFormat="1" applyFill="1"/>
    <xf numFmtId="165" fontId="1" fillId="2" borderId="0" xfId="0" applyNumberFormat="1" applyFont="1" applyFill="1"/>
    <xf numFmtId="0" fontId="2" fillId="0" borderId="0" xfId="0" applyFont="1" applyAlignment="1">
      <alignment horizontal="left"/>
    </xf>
    <xf numFmtId="175" fontId="0" fillId="0" borderId="0" xfId="0" applyNumberFormat="1"/>
    <xf numFmtId="168" fontId="1" fillId="0" borderId="0" xfId="0" applyNumberFormat="1" applyFont="1" applyFill="1" applyBorder="1" applyAlignment="1">
      <alignment horizontal="center"/>
    </xf>
    <xf numFmtId="176" fontId="0" fillId="0" borderId="0" xfId="0" applyNumberFormat="1"/>
    <xf numFmtId="171" fontId="1" fillId="0" borderId="0" xfId="0" applyNumberFormat="1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Fill="1" applyBorder="1" applyAlignment="1">
      <alignment horizontal="right"/>
    </xf>
    <xf numFmtId="171" fontId="1" fillId="0" borderId="0" xfId="0" applyNumberFormat="1" applyFont="1" applyFill="1" applyBorder="1" applyAlignment="1">
      <alignment horizontal="right"/>
    </xf>
    <xf numFmtId="172" fontId="0" fillId="0" borderId="0" xfId="0" applyNumberFormat="1" applyAlignment="1">
      <alignment horizontal="right"/>
    </xf>
    <xf numFmtId="171" fontId="0" fillId="0" borderId="0" xfId="0" applyNumberFormat="1" applyAlignment="1">
      <alignment horizontal="right"/>
    </xf>
    <xf numFmtId="172" fontId="0" fillId="0" borderId="0" xfId="0" applyNumberFormat="1"/>
    <xf numFmtId="0" fontId="37" fillId="0" borderId="0" xfId="0" applyFont="1"/>
    <xf numFmtId="0" fontId="0" fillId="0" borderId="0" xfId="0" applyFill="1" applyAlignment="1">
      <alignment horizontal="center" vertical="center"/>
    </xf>
    <xf numFmtId="0" fontId="36" fillId="0" borderId="0" xfId="0" applyFont="1" applyAlignment="1">
      <alignment horizontal="center"/>
    </xf>
    <xf numFmtId="0" fontId="38" fillId="0" borderId="0" xfId="0" applyFont="1"/>
    <xf numFmtId="0" fontId="39" fillId="0" borderId="0" xfId="0" applyFont="1"/>
    <xf numFmtId="0" fontId="40" fillId="0" borderId="0" xfId="0" applyFont="1"/>
    <xf numFmtId="0" fontId="2" fillId="0" borderId="0" xfId="0" applyFont="1" applyAlignment="1">
      <alignment horizontal="center"/>
    </xf>
    <xf numFmtId="0" fontId="0" fillId="0" borderId="7" xfId="0" applyBorder="1"/>
    <xf numFmtId="0" fontId="9" fillId="0" borderId="8" xfId="0" applyFont="1" applyBorder="1"/>
    <xf numFmtId="0" fontId="6" fillId="0" borderId="8" xfId="0" applyFont="1" applyBorder="1"/>
    <xf numFmtId="0" fontId="0" fillId="0" borderId="8" xfId="0" applyBorder="1"/>
    <xf numFmtId="0" fontId="9" fillId="0" borderId="9" xfId="0" applyFont="1" applyBorder="1"/>
    <xf numFmtId="0" fontId="0" fillId="0" borderId="10" xfId="0" applyBorder="1"/>
    <xf numFmtId="2" fontId="0" fillId="0" borderId="0" xfId="0" applyNumberForma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9" xfId="0" applyBorder="1"/>
    <xf numFmtId="1" fontId="0" fillId="0" borderId="0" xfId="0" applyNumberFormat="1" applyBorder="1"/>
    <xf numFmtId="0" fontId="2" fillId="0" borderId="8" xfId="0" applyFont="1" applyBorder="1"/>
    <xf numFmtId="0" fontId="2" fillId="0" borderId="0" xfId="0" applyFont="1" applyBorder="1"/>
    <xf numFmtId="0" fontId="38" fillId="0" borderId="0" xfId="0" applyFont="1" applyBorder="1" applyAlignment="1">
      <alignment horizontal="center"/>
    </xf>
    <xf numFmtId="0" fontId="41" fillId="2" borderId="0" xfId="0" applyFont="1" applyFill="1"/>
    <xf numFmtId="0" fontId="38" fillId="0" borderId="5" xfId="0" applyFont="1" applyBorder="1" applyAlignment="1">
      <alignment horizontal="center"/>
    </xf>
    <xf numFmtId="0" fontId="38" fillId="0" borderId="6" xfId="0" applyFont="1" applyBorder="1" applyAlignment="1">
      <alignment horizontal="center"/>
    </xf>
    <xf numFmtId="0" fontId="38" fillId="0" borderId="4" xfId="0" applyFont="1" applyBorder="1" applyAlignment="1">
      <alignment horizontal="center"/>
    </xf>
    <xf numFmtId="0" fontId="4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22" fillId="0" borderId="0" xfId="0" applyFont="1" applyFill="1" applyBorder="1" applyAlignment="1" applyProtection="1">
      <alignment horizontal="center" vertical="top"/>
      <protection locked="0"/>
    </xf>
    <xf numFmtId="0" fontId="17" fillId="0" borderId="0" xfId="0" applyFont="1"/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32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Followed Hyperlink" xfId="651" builtinId="9" hidden="1"/>
    <cellStyle name="Followed Hyperlink" xfId="653" builtinId="9" hidden="1"/>
    <cellStyle name="Followed Hyperlink" xfId="655" builtinId="9" hidden="1"/>
    <cellStyle name="Followed Hyperlink" xfId="657" builtinId="9" hidden="1"/>
    <cellStyle name="Followed Hyperlink" xfId="659" builtinId="9" hidden="1"/>
    <cellStyle name="Followed Hyperlink" xfId="661" builtinId="9" hidden="1"/>
    <cellStyle name="Followed Hyperlink" xfId="663" builtinId="9" hidden="1"/>
    <cellStyle name="Followed Hyperlink" xfId="665" builtinId="9" hidden="1"/>
    <cellStyle name="Followed Hyperlink" xfId="667" builtinId="9" hidden="1"/>
    <cellStyle name="Followed Hyperlink" xfId="669" builtinId="9" hidden="1"/>
    <cellStyle name="Followed Hyperlink" xfId="671" builtinId="9" hidden="1"/>
    <cellStyle name="Followed Hyperlink" xfId="673" builtinId="9" hidden="1"/>
    <cellStyle name="Followed Hyperlink" xfId="675" builtinId="9" hidden="1"/>
    <cellStyle name="Followed Hyperlink" xfId="677" builtinId="9" hidden="1"/>
    <cellStyle name="Followed Hyperlink" xfId="679" builtinId="9" hidden="1"/>
    <cellStyle name="Followed Hyperlink" xfId="681" builtinId="9" hidden="1"/>
    <cellStyle name="Followed Hyperlink" xfId="683" builtinId="9" hidden="1"/>
    <cellStyle name="Followed Hyperlink" xfId="685" builtinId="9" hidden="1"/>
    <cellStyle name="Followed Hyperlink" xfId="687" builtinId="9" hidden="1"/>
    <cellStyle name="Followed Hyperlink" xfId="689" builtinId="9" hidden="1"/>
    <cellStyle name="Followed Hyperlink" xfId="691" builtinId="9" hidden="1"/>
    <cellStyle name="Followed Hyperlink" xfId="693" builtinId="9" hidden="1"/>
    <cellStyle name="Followed Hyperlink" xfId="695" builtinId="9" hidden="1"/>
    <cellStyle name="Followed Hyperlink" xfId="697" builtinId="9" hidden="1"/>
    <cellStyle name="Followed Hyperlink" xfId="699" builtinId="9" hidden="1"/>
    <cellStyle name="Followed Hyperlink" xfId="701" builtinId="9" hidden="1"/>
    <cellStyle name="Followed Hyperlink" xfId="703" builtinId="9" hidden="1"/>
    <cellStyle name="Followed Hyperlink" xfId="705" builtinId="9" hidden="1"/>
    <cellStyle name="Followed Hyperlink" xfId="707" builtinId="9" hidden="1"/>
    <cellStyle name="Followed Hyperlink" xfId="709" builtinId="9" hidden="1"/>
    <cellStyle name="Followed Hyperlink" xfId="711" builtinId="9" hidden="1"/>
    <cellStyle name="Followed Hyperlink" xfId="713" builtinId="9" hidden="1"/>
    <cellStyle name="Followed Hyperlink" xfId="715" builtinId="9" hidden="1"/>
    <cellStyle name="Followed Hyperlink" xfId="717" builtinId="9" hidden="1"/>
    <cellStyle name="Followed Hyperlink" xfId="719" builtinId="9" hidden="1"/>
    <cellStyle name="Followed Hyperlink" xfId="721" builtinId="9" hidden="1"/>
    <cellStyle name="Followed Hyperlink" xfId="723" builtinId="9" hidden="1"/>
    <cellStyle name="Followed Hyperlink" xfId="725" builtinId="9" hidden="1"/>
    <cellStyle name="Followed Hyperlink" xfId="727" builtinId="9" hidden="1"/>
    <cellStyle name="Followed Hyperlink" xfId="729" builtinId="9" hidden="1"/>
    <cellStyle name="Followed Hyperlink" xfId="731" builtinId="9" hidden="1"/>
    <cellStyle name="Followed Hyperlink" xfId="733" builtinId="9" hidden="1"/>
    <cellStyle name="Followed Hyperlink" xfId="735" builtinId="9" hidden="1"/>
    <cellStyle name="Followed Hyperlink" xfId="737" builtinId="9" hidden="1"/>
    <cellStyle name="Followed Hyperlink" xfId="739" builtinId="9" hidden="1"/>
    <cellStyle name="Followed Hyperlink" xfId="741" builtinId="9" hidden="1"/>
    <cellStyle name="Followed Hyperlink" xfId="743" builtinId="9" hidden="1"/>
    <cellStyle name="Followed Hyperlink" xfId="745" builtinId="9" hidden="1"/>
    <cellStyle name="Followed Hyperlink" xfId="747" builtinId="9" hidden="1"/>
    <cellStyle name="Followed Hyperlink" xfId="749" builtinId="9" hidden="1"/>
    <cellStyle name="Followed Hyperlink" xfId="751" builtinId="9" hidden="1"/>
    <cellStyle name="Followed Hyperlink" xfId="753" builtinId="9" hidden="1"/>
    <cellStyle name="Followed Hyperlink" xfId="755" builtinId="9" hidden="1"/>
    <cellStyle name="Followed Hyperlink" xfId="757" builtinId="9" hidden="1"/>
    <cellStyle name="Followed Hyperlink" xfId="759" builtinId="9" hidden="1"/>
    <cellStyle name="Followed Hyperlink" xfId="761" builtinId="9" hidden="1"/>
    <cellStyle name="Followed Hyperlink" xfId="763" builtinId="9" hidden="1"/>
    <cellStyle name="Followed Hyperlink" xfId="765" builtinId="9" hidden="1"/>
    <cellStyle name="Followed Hyperlink" xfId="767" builtinId="9" hidden="1"/>
    <cellStyle name="Followed Hyperlink" xfId="769" builtinId="9" hidden="1"/>
    <cellStyle name="Followed Hyperlink" xfId="771" builtinId="9" hidden="1"/>
    <cellStyle name="Followed Hyperlink" xfId="773" builtinId="9" hidden="1"/>
    <cellStyle name="Followed Hyperlink" xfId="775" builtinId="9" hidden="1"/>
    <cellStyle name="Followed Hyperlink" xfId="777" builtinId="9" hidden="1"/>
    <cellStyle name="Followed Hyperlink" xfId="779" builtinId="9" hidden="1"/>
    <cellStyle name="Followed Hyperlink" xfId="781" builtinId="9" hidden="1"/>
    <cellStyle name="Followed Hyperlink" xfId="783" builtinId="9" hidden="1"/>
    <cellStyle name="Followed Hyperlink" xfId="785" builtinId="9" hidden="1"/>
    <cellStyle name="Followed Hyperlink" xfId="787" builtinId="9" hidden="1"/>
    <cellStyle name="Followed Hyperlink" xfId="789" builtinId="9" hidden="1"/>
    <cellStyle name="Followed Hyperlink" xfId="791" builtinId="9" hidden="1"/>
    <cellStyle name="Followed Hyperlink" xfId="793" builtinId="9" hidden="1"/>
    <cellStyle name="Followed Hyperlink" xfId="795" builtinId="9" hidden="1"/>
    <cellStyle name="Followed Hyperlink" xfId="797" builtinId="9" hidden="1"/>
    <cellStyle name="Followed Hyperlink" xfId="799" builtinId="9" hidden="1"/>
    <cellStyle name="Followed Hyperlink" xfId="801" builtinId="9" hidden="1"/>
    <cellStyle name="Followed Hyperlink" xfId="803" builtinId="9" hidden="1"/>
    <cellStyle name="Followed Hyperlink" xfId="805" builtinId="9" hidden="1"/>
    <cellStyle name="Followed Hyperlink" xfId="807" builtinId="9" hidden="1"/>
    <cellStyle name="Followed Hyperlink" xfId="809" builtinId="9" hidden="1"/>
    <cellStyle name="Followed Hyperlink" xfId="811" builtinId="9" hidden="1"/>
    <cellStyle name="Followed Hyperlink" xfId="813" builtinId="9" hidden="1"/>
    <cellStyle name="Followed Hyperlink" xfId="815" builtinId="9" hidden="1"/>
    <cellStyle name="Followed Hyperlink" xfId="817" builtinId="9" hidden="1"/>
    <cellStyle name="Followed Hyperlink" xfId="819" builtinId="9" hidden="1"/>
    <cellStyle name="Followed Hyperlink" xfId="821" builtinId="9" hidden="1"/>
    <cellStyle name="Followed Hyperlink" xfId="823" builtinId="9" hidden="1"/>
    <cellStyle name="Followed Hyperlink" xfId="825" builtinId="9" hidden="1"/>
    <cellStyle name="Followed Hyperlink" xfId="827" builtinId="9" hidden="1"/>
    <cellStyle name="Followed Hyperlink" xfId="829" builtinId="9" hidden="1"/>
    <cellStyle name="Followed Hyperlink" xfId="831" builtinId="9" hidden="1"/>
    <cellStyle name="Followed Hyperlink" xfId="833" builtinId="9" hidden="1"/>
    <cellStyle name="Followed Hyperlink" xfId="835" builtinId="9" hidden="1"/>
    <cellStyle name="Followed Hyperlink" xfId="837" builtinId="9" hidden="1"/>
    <cellStyle name="Followed Hyperlink" xfId="839" builtinId="9" hidden="1"/>
    <cellStyle name="Followed Hyperlink" xfId="841" builtinId="9" hidden="1"/>
    <cellStyle name="Followed Hyperlink" xfId="843" builtinId="9" hidden="1"/>
    <cellStyle name="Followed Hyperlink" xfId="845" builtinId="9" hidden="1"/>
    <cellStyle name="Followed Hyperlink" xfId="847" builtinId="9" hidden="1"/>
    <cellStyle name="Followed Hyperlink" xfId="849" builtinId="9" hidden="1"/>
    <cellStyle name="Followed Hyperlink" xfId="851" builtinId="9" hidden="1"/>
    <cellStyle name="Followed Hyperlink" xfId="853" builtinId="9" hidden="1"/>
    <cellStyle name="Followed Hyperlink" xfId="855" builtinId="9" hidden="1"/>
    <cellStyle name="Followed Hyperlink" xfId="857" builtinId="9" hidden="1"/>
    <cellStyle name="Followed Hyperlink" xfId="859" builtinId="9" hidden="1"/>
    <cellStyle name="Followed Hyperlink" xfId="861" builtinId="9" hidden="1"/>
    <cellStyle name="Followed Hyperlink" xfId="863" builtinId="9" hidden="1"/>
    <cellStyle name="Followed Hyperlink" xfId="865" builtinId="9" hidden="1"/>
    <cellStyle name="Followed Hyperlink" xfId="867" builtinId="9" hidden="1"/>
    <cellStyle name="Followed Hyperlink" xfId="869" builtinId="9" hidden="1"/>
    <cellStyle name="Followed Hyperlink" xfId="871" builtinId="9" hidden="1"/>
    <cellStyle name="Followed Hyperlink" xfId="873" builtinId="9" hidden="1"/>
    <cellStyle name="Followed Hyperlink" xfId="875" builtinId="9" hidden="1"/>
    <cellStyle name="Followed Hyperlink" xfId="877" builtinId="9" hidden="1"/>
    <cellStyle name="Followed Hyperlink" xfId="879" builtinId="9" hidden="1"/>
    <cellStyle name="Followed Hyperlink" xfId="881" builtinId="9" hidden="1"/>
    <cellStyle name="Followed Hyperlink" xfId="883" builtinId="9" hidden="1"/>
    <cellStyle name="Followed Hyperlink" xfId="885" builtinId="9" hidden="1"/>
    <cellStyle name="Followed Hyperlink" xfId="887" builtinId="9" hidden="1"/>
    <cellStyle name="Followed Hyperlink" xfId="889" builtinId="9" hidden="1"/>
    <cellStyle name="Followed Hyperlink" xfId="891" builtinId="9" hidden="1"/>
    <cellStyle name="Followed Hyperlink" xfId="893" builtinId="9" hidden="1"/>
    <cellStyle name="Followed Hyperlink" xfId="895" builtinId="9" hidden="1"/>
    <cellStyle name="Followed Hyperlink" xfId="897" builtinId="9" hidden="1"/>
    <cellStyle name="Followed Hyperlink" xfId="899" builtinId="9" hidden="1"/>
    <cellStyle name="Followed Hyperlink" xfId="901" builtinId="9" hidden="1"/>
    <cellStyle name="Followed Hyperlink" xfId="903" builtinId="9" hidden="1"/>
    <cellStyle name="Followed Hyperlink" xfId="905" builtinId="9" hidden="1"/>
    <cellStyle name="Followed Hyperlink" xfId="907" builtinId="9" hidden="1"/>
    <cellStyle name="Followed Hyperlink" xfId="909" builtinId="9" hidden="1"/>
    <cellStyle name="Followed Hyperlink" xfId="911" builtinId="9" hidden="1"/>
    <cellStyle name="Followed Hyperlink" xfId="913" builtinId="9" hidden="1"/>
    <cellStyle name="Followed Hyperlink" xfId="915" builtinId="9" hidden="1"/>
    <cellStyle name="Followed Hyperlink" xfId="917" builtinId="9" hidden="1"/>
    <cellStyle name="Followed Hyperlink" xfId="919" builtinId="9" hidden="1"/>
    <cellStyle name="Followed Hyperlink" xfId="921" builtinId="9" hidden="1"/>
    <cellStyle name="Followed Hyperlink" xfId="923" builtinId="9" hidden="1"/>
    <cellStyle name="Followed Hyperlink" xfId="925" builtinId="9" hidden="1"/>
    <cellStyle name="Followed Hyperlink" xfId="927" builtinId="9" hidden="1"/>
    <cellStyle name="Followed Hyperlink" xfId="929" builtinId="9" hidden="1"/>
    <cellStyle name="Followed Hyperlink" xfId="931" builtinId="9" hidden="1"/>
    <cellStyle name="Followed Hyperlink" xfId="933" builtinId="9" hidden="1"/>
    <cellStyle name="Followed Hyperlink" xfId="935" builtinId="9" hidden="1"/>
    <cellStyle name="Followed Hyperlink" xfId="937" builtinId="9" hidden="1"/>
    <cellStyle name="Followed Hyperlink" xfId="939" builtinId="9" hidden="1"/>
    <cellStyle name="Followed Hyperlink" xfId="941" builtinId="9" hidden="1"/>
    <cellStyle name="Followed Hyperlink" xfId="943" builtinId="9" hidden="1"/>
    <cellStyle name="Followed Hyperlink" xfId="945" builtinId="9" hidden="1"/>
    <cellStyle name="Followed Hyperlink" xfId="947" builtinId="9" hidden="1"/>
    <cellStyle name="Followed Hyperlink" xfId="949" builtinId="9" hidden="1"/>
    <cellStyle name="Followed Hyperlink" xfId="951" builtinId="9" hidden="1"/>
    <cellStyle name="Followed Hyperlink" xfId="953" builtinId="9" hidden="1"/>
    <cellStyle name="Followed Hyperlink" xfId="955" builtinId="9" hidden="1"/>
    <cellStyle name="Followed Hyperlink" xfId="957" builtinId="9" hidden="1"/>
    <cellStyle name="Followed Hyperlink" xfId="959" builtinId="9" hidden="1"/>
    <cellStyle name="Followed Hyperlink" xfId="961" builtinId="9" hidden="1"/>
    <cellStyle name="Followed Hyperlink" xfId="963" builtinId="9" hidden="1"/>
    <cellStyle name="Followed Hyperlink" xfId="965" builtinId="9" hidden="1"/>
    <cellStyle name="Followed Hyperlink" xfId="967" builtinId="9" hidden="1"/>
    <cellStyle name="Followed Hyperlink" xfId="969" builtinId="9" hidden="1"/>
    <cellStyle name="Followed Hyperlink" xfId="971" builtinId="9" hidden="1"/>
    <cellStyle name="Followed Hyperlink" xfId="973" builtinId="9" hidden="1"/>
    <cellStyle name="Followed Hyperlink" xfId="975" builtinId="9" hidden="1"/>
    <cellStyle name="Followed Hyperlink" xfId="977" builtinId="9" hidden="1"/>
    <cellStyle name="Followed Hyperlink" xfId="979" builtinId="9" hidden="1"/>
    <cellStyle name="Followed Hyperlink" xfId="981" builtinId="9" hidden="1"/>
    <cellStyle name="Followed Hyperlink" xfId="983" builtinId="9" hidden="1"/>
    <cellStyle name="Followed Hyperlink" xfId="985" builtinId="9" hidden="1"/>
    <cellStyle name="Followed Hyperlink" xfId="987" builtinId="9" hidden="1"/>
    <cellStyle name="Followed Hyperlink" xfId="989" builtinId="9" hidden="1"/>
    <cellStyle name="Followed Hyperlink" xfId="991" builtinId="9" hidden="1"/>
    <cellStyle name="Followed Hyperlink" xfId="993" builtinId="9" hidden="1"/>
    <cellStyle name="Followed Hyperlink" xfId="995" builtinId="9" hidden="1"/>
    <cellStyle name="Followed Hyperlink" xfId="997" builtinId="9" hidden="1"/>
    <cellStyle name="Followed Hyperlink" xfId="999" builtinId="9" hidden="1"/>
    <cellStyle name="Followed Hyperlink" xfId="1001" builtinId="9" hidden="1"/>
    <cellStyle name="Followed Hyperlink" xfId="1003" builtinId="9" hidden="1"/>
    <cellStyle name="Followed Hyperlink" xfId="1005" builtinId="9" hidden="1"/>
    <cellStyle name="Followed Hyperlink" xfId="1007" builtinId="9" hidden="1"/>
    <cellStyle name="Followed Hyperlink" xfId="1009" builtinId="9" hidden="1"/>
    <cellStyle name="Followed Hyperlink" xfId="1011" builtinId="9" hidden="1"/>
    <cellStyle name="Followed Hyperlink" xfId="1013" builtinId="9" hidden="1"/>
    <cellStyle name="Followed Hyperlink" xfId="1015" builtinId="9" hidden="1"/>
    <cellStyle name="Followed Hyperlink" xfId="1017" builtinId="9" hidden="1"/>
    <cellStyle name="Followed Hyperlink" xfId="1019" builtinId="9" hidden="1"/>
    <cellStyle name="Followed Hyperlink" xfId="1021" builtinId="9" hidden="1"/>
    <cellStyle name="Followed Hyperlink" xfId="1023" builtinId="9" hidden="1"/>
    <cellStyle name="Followed Hyperlink" xfId="1025" builtinId="9" hidden="1"/>
    <cellStyle name="Followed Hyperlink" xfId="1027" builtinId="9" hidden="1"/>
    <cellStyle name="Followed Hyperlink" xfId="1029" builtinId="9" hidden="1"/>
    <cellStyle name="Followed Hyperlink" xfId="1031" builtinId="9" hidden="1"/>
    <cellStyle name="Followed Hyperlink" xfId="1033" builtinId="9" hidden="1"/>
    <cellStyle name="Followed Hyperlink" xfId="1035" builtinId="9" hidden="1"/>
    <cellStyle name="Followed Hyperlink" xfId="1037" builtinId="9" hidden="1"/>
    <cellStyle name="Followed Hyperlink" xfId="1039" builtinId="9" hidden="1"/>
    <cellStyle name="Followed Hyperlink" xfId="1041" builtinId="9" hidden="1"/>
    <cellStyle name="Followed Hyperlink" xfId="1043" builtinId="9" hidden="1"/>
    <cellStyle name="Followed Hyperlink" xfId="1045" builtinId="9" hidden="1"/>
    <cellStyle name="Followed Hyperlink" xfId="1047" builtinId="9" hidden="1"/>
    <cellStyle name="Followed Hyperlink" xfId="1049" builtinId="9" hidden="1"/>
    <cellStyle name="Followed Hyperlink" xfId="1051" builtinId="9" hidden="1"/>
    <cellStyle name="Followed Hyperlink" xfId="1053" builtinId="9" hidden="1"/>
    <cellStyle name="Followed Hyperlink" xfId="1055" builtinId="9" hidden="1"/>
    <cellStyle name="Followed Hyperlink" xfId="1057" builtinId="9" hidden="1"/>
    <cellStyle name="Followed Hyperlink" xfId="1059" builtinId="9" hidden="1"/>
    <cellStyle name="Followed Hyperlink" xfId="1061" builtinId="9" hidden="1"/>
    <cellStyle name="Followed Hyperlink" xfId="1063" builtinId="9" hidden="1"/>
    <cellStyle name="Followed Hyperlink" xfId="1065" builtinId="9" hidden="1"/>
    <cellStyle name="Followed Hyperlink" xfId="1067" builtinId="9" hidden="1"/>
    <cellStyle name="Followed Hyperlink" xfId="1069" builtinId="9" hidden="1"/>
    <cellStyle name="Followed Hyperlink" xfId="1071" builtinId="9" hidden="1"/>
    <cellStyle name="Followed Hyperlink" xfId="1073" builtinId="9" hidden="1"/>
    <cellStyle name="Followed Hyperlink" xfId="1075" builtinId="9" hidden="1"/>
    <cellStyle name="Followed Hyperlink" xfId="1077" builtinId="9" hidden="1"/>
    <cellStyle name="Followed Hyperlink" xfId="1079" builtinId="9" hidden="1"/>
    <cellStyle name="Followed Hyperlink" xfId="1081" builtinId="9" hidden="1"/>
    <cellStyle name="Followed Hyperlink" xfId="1083" builtinId="9" hidden="1"/>
    <cellStyle name="Followed Hyperlink" xfId="1085" builtinId="9" hidden="1"/>
    <cellStyle name="Followed Hyperlink" xfId="1087" builtinId="9" hidden="1"/>
    <cellStyle name="Followed Hyperlink" xfId="1089" builtinId="9" hidden="1"/>
    <cellStyle name="Followed Hyperlink" xfId="1091" builtinId="9" hidden="1"/>
    <cellStyle name="Followed Hyperlink" xfId="1093" builtinId="9" hidden="1"/>
    <cellStyle name="Followed Hyperlink" xfId="1095" builtinId="9" hidden="1"/>
    <cellStyle name="Followed Hyperlink" xfId="1097" builtinId="9" hidden="1"/>
    <cellStyle name="Followed Hyperlink" xfId="1099" builtinId="9" hidden="1"/>
    <cellStyle name="Followed Hyperlink" xfId="1101" builtinId="9" hidden="1"/>
    <cellStyle name="Followed Hyperlink" xfId="1103" builtinId="9" hidden="1"/>
    <cellStyle name="Followed Hyperlink" xfId="1105" builtinId="9" hidden="1"/>
    <cellStyle name="Followed Hyperlink" xfId="1107" builtinId="9" hidden="1"/>
    <cellStyle name="Followed Hyperlink" xfId="1109" builtinId="9" hidden="1"/>
    <cellStyle name="Followed Hyperlink" xfId="1111" builtinId="9" hidden="1"/>
    <cellStyle name="Followed Hyperlink" xfId="1113" builtinId="9" hidden="1"/>
    <cellStyle name="Followed Hyperlink" xfId="1115" builtinId="9" hidden="1"/>
    <cellStyle name="Followed Hyperlink" xfId="1117" builtinId="9" hidden="1"/>
    <cellStyle name="Followed Hyperlink" xfId="1119" builtinId="9" hidden="1"/>
    <cellStyle name="Followed Hyperlink" xfId="1121" builtinId="9" hidden="1"/>
    <cellStyle name="Followed Hyperlink" xfId="1123" builtinId="9" hidden="1"/>
    <cellStyle name="Followed Hyperlink" xfId="1125" builtinId="9" hidden="1"/>
    <cellStyle name="Followed Hyperlink" xfId="1127" builtinId="9" hidden="1"/>
    <cellStyle name="Followed Hyperlink" xfId="1129" builtinId="9" hidden="1"/>
    <cellStyle name="Followed Hyperlink" xfId="1131" builtinId="9" hidden="1"/>
    <cellStyle name="Followed Hyperlink" xfId="1133" builtinId="9" hidden="1"/>
    <cellStyle name="Followed Hyperlink" xfId="1135" builtinId="9" hidden="1"/>
    <cellStyle name="Followed Hyperlink" xfId="1137" builtinId="9" hidden="1"/>
    <cellStyle name="Followed Hyperlink" xfId="1139" builtinId="9" hidden="1"/>
    <cellStyle name="Followed Hyperlink" xfId="1141" builtinId="9" hidden="1"/>
    <cellStyle name="Followed Hyperlink" xfId="1143" builtinId="9" hidden="1"/>
    <cellStyle name="Followed Hyperlink" xfId="1145" builtinId="9" hidden="1"/>
    <cellStyle name="Followed Hyperlink" xfId="1147" builtinId="9" hidden="1"/>
    <cellStyle name="Followed Hyperlink" xfId="1149" builtinId="9" hidden="1"/>
    <cellStyle name="Followed Hyperlink" xfId="1151" builtinId="9" hidden="1"/>
    <cellStyle name="Followed Hyperlink" xfId="1153" builtinId="9" hidden="1"/>
    <cellStyle name="Followed Hyperlink" xfId="1155" builtinId="9" hidden="1"/>
    <cellStyle name="Followed Hyperlink" xfId="1157" builtinId="9" hidden="1"/>
    <cellStyle name="Followed Hyperlink" xfId="1159" builtinId="9" hidden="1"/>
    <cellStyle name="Followed Hyperlink" xfId="1161" builtinId="9" hidden="1"/>
    <cellStyle name="Followed Hyperlink" xfId="1163" builtinId="9" hidden="1"/>
    <cellStyle name="Followed Hyperlink" xfId="1165" builtinId="9" hidden="1"/>
    <cellStyle name="Followed Hyperlink" xfId="1167" builtinId="9" hidden="1"/>
    <cellStyle name="Followed Hyperlink" xfId="1169" builtinId="9" hidden="1"/>
    <cellStyle name="Followed Hyperlink" xfId="1171" builtinId="9" hidden="1"/>
    <cellStyle name="Followed Hyperlink" xfId="1173" builtinId="9" hidden="1"/>
    <cellStyle name="Followed Hyperlink" xfId="1175" builtinId="9" hidden="1"/>
    <cellStyle name="Followed Hyperlink" xfId="1177" builtinId="9" hidden="1"/>
    <cellStyle name="Followed Hyperlink" xfId="1179" builtinId="9" hidden="1"/>
    <cellStyle name="Followed Hyperlink" xfId="1181" builtinId="9" hidden="1"/>
    <cellStyle name="Followed Hyperlink" xfId="1183" builtinId="9" hidden="1"/>
    <cellStyle name="Followed Hyperlink" xfId="1185" builtinId="9" hidden="1"/>
    <cellStyle name="Followed Hyperlink" xfId="1187" builtinId="9" hidden="1"/>
    <cellStyle name="Followed Hyperlink" xfId="1189" builtinId="9" hidden="1"/>
    <cellStyle name="Followed Hyperlink" xfId="1191" builtinId="9" hidden="1"/>
    <cellStyle name="Followed Hyperlink" xfId="1193" builtinId="9" hidden="1"/>
    <cellStyle name="Followed Hyperlink" xfId="1195" builtinId="9" hidden="1"/>
    <cellStyle name="Followed Hyperlink" xfId="1197" builtinId="9" hidden="1"/>
    <cellStyle name="Followed Hyperlink" xfId="1199" builtinId="9" hidden="1"/>
    <cellStyle name="Followed Hyperlink" xfId="1201" builtinId="9" hidden="1"/>
    <cellStyle name="Followed Hyperlink" xfId="1203" builtinId="9" hidden="1"/>
    <cellStyle name="Followed Hyperlink" xfId="1205" builtinId="9" hidden="1"/>
    <cellStyle name="Followed Hyperlink" xfId="1207" builtinId="9" hidden="1"/>
    <cellStyle name="Followed Hyperlink" xfId="1209" builtinId="9" hidden="1"/>
    <cellStyle name="Followed Hyperlink" xfId="1211" builtinId="9" hidden="1"/>
    <cellStyle name="Followed Hyperlink" xfId="1213" builtinId="9" hidden="1"/>
    <cellStyle name="Followed Hyperlink" xfId="1215" builtinId="9" hidden="1"/>
    <cellStyle name="Followed Hyperlink" xfId="1217" builtinId="9" hidden="1"/>
    <cellStyle name="Followed Hyperlink" xfId="1219" builtinId="9" hidden="1"/>
    <cellStyle name="Followed Hyperlink" xfId="1221" builtinId="9" hidden="1"/>
    <cellStyle name="Followed Hyperlink" xfId="1223" builtinId="9" hidden="1"/>
    <cellStyle name="Followed Hyperlink" xfId="1225" builtinId="9" hidden="1"/>
    <cellStyle name="Followed Hyperlink" xfId="1227" builtinId="9" hidden="1"/>
    <cellStyle name="Followed Hyperlink" xfId="1229" builtinId="9" hidden="1"/>
    <cellStyle name="Followed Hyperlink" xfId="1231" builtinId="9" hidden="1"/>
    <cellStyle name="Followed Hyperlink" xfId="1233" builtinId="9" hidden="1"/>
    <cellStyle name="Followed Hyperlink" xfId="1235" builtinId="9" hidden="1"/>
    <cellStyle name="Followed Hyperlink" xfId="1237" builtinId="9" hidden="1"/>
    <cellStyle name="Followed Hyperlink" xfId="1239" builtinId="9" hidden="1"/>
    <cellStyle name="Followed Hyperlink" xfId="1241" builtinId="9" hidden="1"/>
    <cellStyle name="Followed Hyperlink" xfId="1243" builtinId="9" hidden="1"/>
    <cellStyle name="Followed Hyperlink" xfId="1245" builtinId="9" hidden="1"/>
    <cellStyle name="Followed Hyperlink" xfId="1247" builtinId="9" hidden="1"/>
    <cellStyle name="Followed Hyperlink" xfId="1249" builtinId="9" hidden="1"/>
    <cellStyle name="Followed Hyperlink" xfId="1251" builtinId="9" hidden="1"/>
    <cellStyle name="Followed Hyperlink" xfId="1253" builtinId="9" hidden="1"/>
    <cellStyle name="Followed Hyperlink" xfId="1255" builtinId="9" hidden="1"/>
    <cellStyle name="Followed Hyperlink" xfId="1257" builtinId="9" hidden="1"/>
    <cellStyle name="Followed Hyperlink" xfId="1259" builtinId="9" hidden="1"/>
    <cellStyle name="Followed Hyperlink" xfId="1261" builtinId="9" hidden="1"/>
    <cellStyle name="Followed Hyperlink" xfId="1263" builtinId="9" hidden="1"/>
    <cellStyle name="Followed Hyperlink" xfId="1265" builtinId="9" hidden="1"/>
    <cellStyle name="Followed Hyperlink" xfId="1267" builtinId="9" hidden="1"/>
    <cellStyle name="Followed Hyperlink" xfId="1269" builtinId="9" hidden="1"/>
    <cellStyle name="Followed Hyperlink" xfId="1271" builtinId="9" hidden="1"/>
    <cellStyle name="Followed Hyperlink" xfId="1273" builtinId="9" hidden="1"/>
    <cellStyle name="Followed Hyperlink" xfId="1275" builtinId="9" hidden="1"/>
    <cellStyle name="Followed Hyperlink" xfId="1277" builtinId="9" hidden="1"/>
    <cellStyle name="Followed Hyperlink" xfId="1279" builtinId="9" hidden="1"/>
    <cellStyle name="Followed Hyperlink" xfId="1281" builtinId="9" hidden="1"/>
    <cellStyle name="Followed Hyperlink" xfId="1283" builtinId="9" hidden="1"/>
    <cellStyle name="Followed Hyperlink" xfId="1285" builtinId="9" hidden="1"/>
    <cellStyle name="Followed Hyperlink" xfId="1287" builtinId="9" hidden="1"/>
    <cellStyle name="Followed Hyperlink" xfId="1289" builtinId="9" hidden="1"/>
    <cellStyle name="Followed Hyperlink" xfId="1291" builtinId="9" hidden="1"/>
    <cellStyle name="Followed Hyperlink" xfId="1293" builtinId="9" hidden="1"/>
    <cellStyle name="Followed Hyperlink" xfId="1295" builtinId="9" hidden="1"/>
    <cellStyle name="Followed Hyperlink" xfId="1297" builtinId="9" hidden="1"/>
    <cellStyle name="Followed Hyperlink" xfId="1299" builtinId="9" hidden="1"/>
    <cellStyle name="Followed Hyperlink" xfId="1301" builtinId="9" hidden="1"/>
    <cellStyle name="Followed Hyperlink" xfId="1303" builtinId="9" hidden="1"/>
    <cellStyle name="Followed Hyperlink" xfId="1305" builtinId="9" hidden="1"/>
    <cellStyle name="Followed Hyperlink" xfId="1307" builtinId="9" hidden="1"/>
    <cellStyle name="Followed Hyperlink" xfId="1309" builtinId="9" hidden="1"/>
    <cellStyle name="Followed Hyperlink" xfId="1311" builtinId="9" hidden="1"/>
    <cellStyle name="Followed Hyperlink" xfId="1313" builtinId="9" hidden="1"/>
    <cellStyle name="Followed Hyperlink" xfId="1315" builtinId="9" hidden="1"/>
    <cellStyle name="Followed Hyperlink" xfId="1317" builtinId="9" hidden="1"/>
    <cellStyle name="Followed Hyperlink" xfId="1319" builtinId="9" hidden="1"/>
    <cellStyle name="Followed Hyperlink" xfId="1321" builtinId="9" hidden="1"/>
    <cellStyle name="Followed Hyperlink" xfId="1323" builtinId="9" hidden="1"/>
    <cellStyle name="Followed Hyperlink" xfId="132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Hyperlink" xfId="650" builtinId="8" hidden="1"/>
    <cellStyle name="Hyperlink" xfId="652" builtinId="8" hidden="1"/>
    <cellStyle name="Hyperlink" xfId="654" builtinId="8" hidden="1"/>
    <cellStyle name="Hyperlink" xfId="656" builtinId="8" hidden="1"/>
    <cellStyle name="Hyperlink" xfId="658" builtinId="8" hidden="1"/>
    <cellStyle name="Hyperlink" xfId="660" builtinId="8" hidden="1"/>
    <cellStyle name="Hyperlink" xfId="662" builtinId="8" hidden="1"/>
    <cellStyle name="Hyperlink" xfId="664" builtinId="8" hidden="1"/>
    <cellStyle name="Hyperlink" xfId="666" builtinId="8" hidden="1"/>
    <cellStyle name="Hyperlink" xfId="668" builtinId="8" hidden="1"/>
    <cellStyle name="Hyperlink" xfId="670" builtinId="8" hidden="1"/>
    <cellStyle name="Hyperlink" xfId="672" builtinId="8" hidden="1"/>
    <cellStyle name="Hyperlink" xfId="674" builtinId="8" hidden="1"/>
    <cellStyle name="Hyperlink" xfId="676" builtinId="8" hidden="1"/>
    <cellStyle name="Hyperlink" xfId="678" builtinId="8" hidden="1"/>
    <cellStyle name="Hyperlink" xfId="680" builtinId="8" hidden="1"/>
    <cellStyle name="Hyperlink" xfId="682" builtinId="8" hidden="1"/>
    <cellStyle name="Hyperlink" xfId="684" builtinId="8" hidden="1"/>
    <cellStyle name="Hyperlink" xfId="686" builtinId="8" hidden="1"/>
    <cellStyle name="Hyperlink" xfId="688" builtinId="8" hidden="1"/>
    <cellStyle name="Hyperlink" xfId="690" builtinId="8" hidden="1"/>
    <cellStyle name="Hyperlink" xfId="692" builtinId="8" hidden="1"/>
    <cellStyle name="Hyperlink" xfId="694" builtinId="8" hidden="1"/>
    <cellStyle name="Hyperlink" xfId="696" builtinId="8" hidden="1"/>
    <cellStyle name="Hyperlink" xfId="698" builtinId="8" hidden="1"/>
    <cellStyle name="Hyperlink" xfId="700" builtinId="8" hidden="1"/>
    <cellStyle name="Hyperlink" xfId="702" builtinId="8" hidden="1"/>
    <cellStyle name="Hyperlink" xfId="704" builtinId="8" hidden="1"/>
    <cellStyle name="Hyperlink" xfId="706" builtinId="8" hidden="1"/>
    <cellStyle name="Hyperlink" xfId="708" builtinId="8" hidden="1"/>
    <cellStyle name="Hyperlink" xfId="710" builtinId="8" hidden="1"/>
    <cellStyle name="Hyperlink" xfId="712" builtinId="8" hidden="1"/>
    <cellStyle name="Hyperlink" xfId="714" builtinId="8" hidden="1"/>
    <cellStyle name="Hyperlink" xfId="716" builtinId="8" hidden="1"/>
    <cellStyle name="Hyperlink" xfId="718" builtinId="8" hidden="1"/>
    <cellStyle name="Hyperlink" xfId="720" builtinId="8" hidden="1"/>
    <cellStyle name="Hyperlink" xfId="722" builtinId="8" hidden="1"/>
    <cellStyle name="Hyperlink" xfId="724" builtinId="8" hidden="1"/>
    <cellStyle name="Hyperlink" xfId="726" builtinId="8" hidden="1"/>
    <cellStyle name="Hyperlink" xfId="728" builtinId="8" hidden="1"/>
    <cellStyle name="Hyperlink" xfId="730" builtinId="8" hidden="1"/>
    <cellStyle name="Hyperlink" xfId="732" builtinId="8" hidden="1"/>
    <cellStyle name="Hyperlink" xfId="734" builtinId="8" hidden="1"/>
    <cellStyle name="Hyperlink" xfId="736" builtinId="8" hidden="1"/>
    <cellStyle name="Hyperlink" xfId="738" builtinId="8" hidden="1"/>
    <cellStyle name="Hyperlink" xfId="740" builtinId="8" hidden="1"/>
    <cellStyle name="Hyperlink" xfId="742" builtinId="8" hidden="1"/>
    <cellStyle name="Hyperlink" xfId="744" builtinId="8" hidden="1"/>
    <cellStyle name="Hyperlink" xfId="746" builtinId="8" hidden="1"/>
    <cellStyle name="Hyperlink" xfId="748" builtinId="8" hidden="1"/>
    <cellStyle name="Hyperlink" xfId="750" builtinId="8" hidden="1"/>
    <cellStyle name="Hyperlink" xfId="752" builtinId="8" hidden="1"/>
    <cellStyle name="Hyperlink" xfId="754" builtinId="8" hidden="1"/>
    <cellStyle name="Hyperlink" xfId="756" builtinId="8" hidden="1"/>
    <cellStyle name="Hyperlink" xfId="758" builtinId="8" hidden="1"/>
    <cellStyle name="Hyperlink" xfId="760" builtinId="8" hidden="1"/>
    <cellStyle name="Hyperlink" xfId="762" builtinId="8" hidden="1"/>
    <cellStyle name="Hyperlink" xfId="764" builtinId="8" hidden="1"/>
    <cellStyle name="Hyperlink" xfId="766" builtinId="8" hidden="1"/>
    <cellStyle name="Hyperlink" xfId="768" builtinId="8" hidden="1"/>
    <cellStyle name="Hyperlink" xfId="770" builtinId="8" hidden="1"/>
    <cellStyle name="Hyperlink" xfId="772" builtinId="8" hidden="1"/>
    <cellStyle name="Hyperlink" xfId="774" builtinId="8" hidden="1"/>
    <cellStyle name="Hyperlink" xfId="776" builtinId="8" hidden="1"/>
    <cellStyle name="Hyperlink" xfId="778" builtinId="8" hidden="1"/>
    <cellStyle name="Hyperlink" xfId="780" builtinId="8" hidden="1"/>
    <cellStyle name="Hyperlink" xfId="782" builtinId="8" hidden="1"/>
    <cellStyle name="Hyperlink" xfId="784" builtinId="8" hidden="1"/>
    <cellStyle name="Hyperlink" xfId="786" builtinId="8" hidden="1"/>
    <cellStyle name="Hyperlink" xfId="788" builtinId="8" hidden="1"/>
    <cellStyle name="Hyperlink" xfId="790" builtinId="8" hidden="1"/>
    <cellStyle name="Hyperlink" xfId="792" builtinId="8" hidden="1"/>
    <cellStyle name="Hyperlink" xfId="794" builtinId="8" hidden="1"/>
    <cellStyle name="Hyperlink" xfId="796" builtinId="8" hidden="1"/>
    <cellStyle name="Hyperlink" xfId="798" builtinId="8" hidden="1"/>
    <cellStyle name="Hyperlink" xfId="800" builtinId="8" hidden="1"/>
    <cellStyle name="Hyperlink" xfId="802" builtinId="8" hidden="1"/>
    <cellStyle name="Hyperlink" xfId="804" builtinId="8" hidden="1"/>
    <cellStyle name="Hyperlink" xfId="806" builtinId="8" hidden="1"/>
    <cellStyle name="Hyperlink" xfId="808" builtinId="8" hidden="1"/>
    <cellStyle name="Hyperlink" xfId="810" builtinId="8" hidden="1"/>
    <cellStyle name="Hyperlink" xfId="812" builtinId="8" hidden="1"/>
    <cellStyle name="Hyperlink" xfId="814" builtinId="8" hidden="1"/>
    <cellStyle name="Hyperlink" xfId="816" builtinId="8" hidden="1"/>
    <cellStyle name="Hyperlink" xfId="818" builtinId="8" hidden="1"/>
    <cellStyle name="Hyperlink" xfId="820" builtinId="8" hidden="1"/>
    <cellStyle name="Hyperlink" xfId="822" builtinId="8" hidden="1"/>
    <cellStyle name="Hyperlink" xfId="824" builtinId="8" hidden="1"/>
    <cellStyle name="Hyperlink" xfId="826" builtinId="8" hidden="1"/>
    <cellStyle name="Hyperlink" xfId="828" builtinId="8" hidden="1"/>
    <cellStyle name="Hyperlink" xfId="830" builtinId="8" hidden="1"/>
    <cellStyle name="Hyperlink" xfId="832" builtinId="8" hidden="1"/>
    <cellStyle name="Hyperlink" xfId="834" builtinId="8" hidden="1"/>
    <cellStyle name="Hyperlink" xfId="836" builtinId="8" hidden="1"/>
    <cellStyle name="Hyperlink" xfId="838" builtinId="8" hidden="1"/>
    <cellStyle name="Hyperlink" xfId="840" builtinId="8" hidden="1"/>
    <cellStyle name="Hyperlink" xfId="842" builtinId="8" hidden="1"/>
    <cellStyle name="Hyperlink" xfId="844" builtinId="8" hidden="1"/>
    <cellStyle name="Hyperlink" xfId="846" builtinId="8" hidden="1"/>
    <cellStyle name="Hyperlink" xfId="848" builtinId="8" hidden="1"/>
    <cellStyle name="Hyperlink" xfId="850" builtinId="8" hidden="1"/>
    <cellStyle name="Hyperlink" xfId="852" builtinId="8" hidden="1"/>
    <cellStyle name="Hyperlink" xfId="854" builtinId="8" hidden="1"/>
    <cellStyle name="Hyperlink" xfId="856" builtinId="8" hidden="1"/>
    <cellStyle name="Hyperlink" xfId="858" builtinId="8" hidden="1"/>
    <cellStyle name="Hyperlink" xfId="860" builtinId="8" hidden="1"/>
    <cellStyle name="Hyperlink" xfId="862" builtinId="8" hidden="1"/>
    <cellStyle name="Hyperlink" xfId="864" builtinId="8" hidden="1"/>
    <cellStyle name="Hyperlink" xfId="866" builtinId="8" hidden="1"/>
    <cellStyle name="Hyperlink" xfId="868" builtinId="8" hidden="1"/>
    <cellStyle name="Hyperlink" xfId="870" builtinId="8" hidden="1"/>
    <cellStyle name="Hyperlink" xfId="872" builtinId="8" hidden="1"/>
    <cellStyle name="Hyperlink" xfId="874" builtinId="8" hidden="1"/>
    <cellStyle name="Hyperlink" xfId="876" builtinId="8" hidden="1"/>
    <cellStyle name="Hyperlink" xfId="878" builtinId="8" hidden="1"/>
    <cellStyle name="Hyperlink" xfId="880" builtinId="8" hidden="1"/>
    <cellStyle name="Hyperlink" xfId="882" builtinId="8" hidden="1"/>
    <cellStyle name="Hyperlink" xfId="884" builtinId="8" hidden="1"/>
    <cellStyle name="Hyperlink" xfId="886" builtinId="8" hidden="1"/>
    <cellStyle name="Hyperlink" xfId="888" builtinId="8" hidden="1"/>
    <cellStyle name="Hyperlink" xfId="890" builtinId="8" hidden="1"/>
    <cellStyle name="Hyperlink" xfId="892" builtinId="8" hidden="1"/>
    <cellStyle name="Hyperlink" xfId="894" builtinId="8" hidden="1"/>
    <cellStyle name="Hyperlink" xfId="896" builtinId="8" hidden="1"/>
    <cellStyle name="Hyperlink" xfId="898" builtinId="8" hidden="1"/>
    <cellStyle name="Hyperlink" xfId="900" builtinId="8" hidden="1"/>
    <cellStyle name="Hyperlink" xfId="902" builtinId="8" hidden="1"/>
    <cellStyle name="Hyperlink" xfId="904" builtinId="8" hidden="1"/>
    <cellStyle name="Hyperlink" xfId="906" builtinId="8" hidden="1"/>
    <cellStyle name="Hyperlink" xfId="908" builtinId="8" hidden="1"/>
    <cellStyle name="Hyperlink" xfId="910" builtinId="8" hidden="1"/>
    <cellStyle name="Hyperlink" xfId="912" builtinId="8" hidden="1"/>
    <cellStyle name="Hyperlink" xfId="914" builtinId="8" hidden="1"/>
    <cellStyle name="Hyperlink" xfId="916" builtinId="8" hidden="1"/>
    <cellStyle name="Hyperlink" xfId="918" builtinId="8" hidden="1"/>
    <cellStyle name="Hyperlink" xfId="920" builtinId="8" hidden="1"/>
    <cellStyle name="Hyperlink" xfId="922" builtinId="8" hidden="1"/>
    <cellStyle name="Hyperlink" xfId="924" builtinId="8" hidden="1"/>
    <cellStyle name="Hyperlink" xfId="926" builtinId="8" hidden="1"/>
    <cellStyle name="Hyperlink" xfId="928" builtinId="8" hidden="1"/>
    <cellStyle name="Hyperlink" xfId="930" builtinId="8" hidden="1"/>
    <cellStyle name="Hyperlink" xfId="932" builtinId="8" hidden="1"/>
    <cellStyle name="Hyperlink" xfId="934" builtinId="8" hidden="1"/>
    <cellStyle name="Hyperlink" xfId="936" builtinId="8" hidden="1"/>
    <cellStyle name="Hyperlink" xfId="938" builtinId="8" hidden="1"/>
    <cellStyle name="Hyperlink" xfId="940" builtinId="8" hidden="1"/>
    <cellStyle name="Hyperlink" xfId="942" builtinId="8" hidden="1"/>
    <cellStyle name="Hyperlink" xfId="944" builtinId="8" hidden="1"/>
    <cellStyle name="Hyperlink" xfId="946" builtinId="8" hidden="1"/>
    <cellStyle name="Hyperlink" xfId="948" builtinId="8" hidden="1"/>
    <cellStyle name="Hyperlink" xfId="950" builtinId="8" hidden="1"/>
    <cellStyle name="Hyperlink" xfId="952" builtinId="8" hidden="1"/>
    <cellStyle name="Hyperlink" xfId="954" builtinId="8" hidden="1"/>
    <cellStyle name="Hyperlink" xfId="956" builtinId="8" hidden="1"/>
    <cellStyle name="Hyperlink" xfId="958" builtinId="8" hidden="1"/>
    <cellStyle name="Hyperlink" xfId="960" builtinId="8" hidden="1"/>
    <cellStyle name="Hyperlink" xfId="962" builtinId="8" hidden="1"/>
    <cellStyle name="Hyperlink" xfId="964" builtinId="8" hidden="1"/>
    <cellStyle name="Hyperlink" xfId="966" builtinId="8" hidden="1"/>
    <cellStyle name="Hyperlink" xfId="968" builtinId="8" hidden="1"/>
    <cellStyle name="Hyperlink" xfId="970" builtinId="8" hidden="1"/>
    <cellStyle name="Hyperlink" xfId="972" builtinId="8" hidden="1"/>
    <cellStyle name="Hyperlink" xfId="974" builtinId="8" hidden="1"/>
    <cellStyle name="Hyperlink" xfId="976" builtinId="8" hidden="1"/>
    <cellStyle name="Hyperlink" xfId="978" builtinId="8" hidden="1"/>
    <cellStyle name="Hyperlink" xfId="980" builtinId="8" hidden="1"/>
    <cellStyle name="Hyperlink" xfId="982" builtinId="8" hidden="1"/>
    <cellStyle name="Hyperlink" xfId="984" builtinId="8" hidden="1"/>
    <cellStyle name="Hyperlink" xfId="986" builtinId="8" hidden="1"/>
    <cellStyle name="Hyperlink" xfId="988" builtinId="8" hidden="1"/>
    <cellStyle name="Hyperlink" xfId="990" builtinId="8" hidden="1"/>
    <cellStyle name="Hyperlink" xfId="992" builtinId="8" hidden="1"/>
    <cellStyle name="Hyperlink" xfId="994" builtinId="8" hidden="1"/>
    <cellStyle name="Hyperlink" xfId="996" builtinId="8" hidden="1"/>
    <cellStyle name="Hyperlink" xfId="998" builtinId="8" hidden="1"/>
    <cellStyle name="Hyperlink" xfId="1000" builtinId="8" hidden="1"/>
    <cellStyle name="Hyperlink" xfId="1002" builtinId="8" hidden="1"/>
    <cellStyle name="Hyperlink" xfId="1004" builtinId="8" hidden="1"/>
    <cellStyle name="Hyperlink" xfId="1006" builtinId="8" hidden="1"/>
    <cellStyle name="Hyperlink" xfId="1008" builtinId="8" hidden="1"/>
    <cellStyle name="Hyperlink" xfId="1010" builtinId="8" hidden="1"/>
    <cellStyle name="Hyperlink" xfId="1012" builtinId="8" hidden="1"/>
    <cellStyle name="Hyperlink" xfId="1014" builtinId="8" hidden="1"/>
    <cellStyle name="Hyperlink" xfId="1016" builtinId="8" hidden="1"/>
    <cellStyle name="Hyperlink" xfId="1018" builtinId="8" hidden="1"/>
    <cellStyle name="Hyperlink" xfId="1020" builtinId="8" hidden="1"/>
    <cellStyle name="Hyperlink" xfId="1022" builtinId="8" hidden="1"/>
    <cellStyle name="Hyperlink" xfId="1024" builtinId="8" hidden="1"/>
    <cellStyle name="Hyperlink" xfId="1026" builtinId="8" hidden="1"/>
    <cellStyle name="Hyperlink" xfId="1028" builtinId="8" hidden="1"/>
    <cellStyle name="Hyperlink" xfId="1030" builtinId="8" hidden="1"/>
    <cellStyle name="Hyperlink" xfId="1032" builtinId="8" hidden="1"/>
    <cellStyle name="Hyperlink" xfId="1034" builtinId="8" hidden="1"/>
    <cellStyle name="Hyperlink" xfId="1036" builtinId="8" hidden="1"/>
    <cellStyle name="Hyperlink" xfId="1038" builtinId="8" hidden="1"/>
    <cellStyle name="Hyperlink" xfId="1040" builtinId="8" hidden="1"/>
    <cellStyle name="Hyperlink" xfId="1042" builtinId="8" hidden="1"/>
    <cellStyle name="Hyperlink" xfId="1044" builtinId="8" hidden="1"/>
    <cellStyle name="Hyperlink" xfId="1046" builtinId="8" hidden="1"/>
    <cellStyle name="Hyperlink" xfId="1048" builtinId="8" hidden="1"/>
    <cellStyle name="Hyperlink" xfId="1050" builtinId="8" hidden="1"/>
    <cellStyle name="Hyperlink" xfId="1052" builtinId="8" hidden="1"/>
    <cellStyle name="Hyperlink" xfId="1054" builtinId="8" hidden="1"/>
    <cellStyle name="Hyperlink" xfId="1056" builtinId="8" hidden="1"/>
    <cellStyle name="Hyperlink" xfId="1058" builtinId="8" hidden="1"/>
    <cellStyle name="Hyperlink" xfId="1060" builtinId="8" hidden="1"/>
    <cellStyle name="Hyperlink" xfId="1062" builtinId="8" hidden="1"/>
    <cellStyle name="Hyperlink" xfId="1064" builtinId="8" hidden="1"/>
    <cellStyle name="Hyperlink" xfId="1066" builtinId="8" hidden="1"/>
    <cellStyle name="Hyperlink" xfId="1068" builtinId="8" hidden="1"/>
    <cellStyle name="Hyperlink" xfId="1070" builtinId="8" hidden="1"/>
    <cellStyle name="Hyperlink" xfId="1072" builtinId="8" hidden="1"/>
    <cellStyle name="Hyperlink" xfId="1074" builtinId="8" hidden="1"/>
    <cellStyle name="Hyperlink" xfId="1076" builtinId="8" hidden="1"/>
    <cellStyle name="Hyperlink" xfId="1078" builtinId="8" hidden="1"/>
    <cellStyle name="Hyperlink" xfId="1080" builtinId="8" hidden="1"/>
    <cellStyle name="Hyperlink" xfId="1082" builtinId="8" hidden="1"/>
    <cellStyle name="Hyperlink" xfId="1084" builtinId="8" hidden="1"/>
    <cellStyle name="Hyperlink" xfId="1086" builtinId="8" hidden="1"/>
    <cellStyle name="Hyperlink" xfId="1088" builtinId="8" hidden="1"/>
    <cellStyle name="Hyperlink" xfId="1090" builtinId="8" hidden="1"/>
    <cellStyle name="Hyperlink" xfId="1092" builtinId="8" hidden="1"/>
    <cellStyle name="Hyperlink" xfId="1094" builtinId="8" hidden="1"/>
    <cellStyle name="Hyperlink" xfId="1096" builtinId="8" hidden="1"/>
    <cellStyle name="Hyperlink" xfId="1098" builtinId="8" hidden="1"/>
    <cellStyle name="Hyperlink" xfId="1100" builtinId="8" hidden="1"/>
    <cellStyle name="Hyperlink" xfId="1102" builtinId="8" hidden="1"/>
    <cellStyle name="Hyperlink" xfId="1104" builtinId="8" hidden="1"/>
    <cellStyle name="Hyperlink" xfId="1106" builtinId="8" hidden="1"/>
    <cellStyle name="Hyperlink" xfId="1108" builtinId="8" hidden="1"/>
    <cellStyle name="Hyperlink" xfId="1110" builtinId="8" hidden="1"/>
    <cellStyle name="Hyperlink" xfId="1112" builtinId="8" hidden="1"/>
    <cellStyle name="Hyperlink" xfId="1114" builtinId="8" hidden="1"/>
    <cellStyle name="Hyperlink" xfId="1116" builtinId="8" hidden="1"/>
    <cellStyle name="Hyperlink" xfId="1118" builtinId="8" hidden="1"/>
    <cellStyle name="Hyperlink" xfId="1120" builtinId="8" hidden="1"/>
    <cellStyle name="Hyperlink" xfId="1122" builtinId="8" hidden="1"/>
    <cellStyle name="Hyperlink" xfId="1124" builtinId="8" hidden="1"/>
    <cellStyle name="Hyperlink" xfId="1126" builtinId="8" hidden="1"/>
    <cellStyle name="Hyperlink" xfId="1128" builtinId="8" hidden="1"/>
    <cellStyle name="Hyperlink" xfId="1130" builtinId="8" hidden="1"/>
    <cellStyle name="Hyperlink" xfId="1132" builtinId="8" hidden="1"/>
    <cellStyle name="Hyperlink" xfId="1134" builtinId="8" hidden="1"/>
    <cellStyle name="Hyperlink" xfId="1136" builtinId="8" hidden="1"/>
    <cellStyle name="Hyperlink" xfId="1138" builtinId="8" hidden="1"/>
    <cellStyle name="Hyperlink" xfId="1140" builtinId="8" hidden="1"/>
    <cellStyle name="Hyperlink" xfId="1142" builtinId="8" hidden="1"/>
    <cellStyle name="Hyperlink" xfId="1144" builtinId="8" hidden="1"/>
    <cellStyle name="Hyperlink" xfId="1146" builtinId="8" hidden="1"/>
    <cellStyle name="Hyperlink" xfId="1148" builtinId="8" hidden="1"/>
    <cellStyle name="Hyperlink" xfId="1150" builtinId="8" hidden="1"/>
    <cellStyle name="Hyperlink" xfId="1152" builtinId="8" hidden="1"/>
    <cellStyle name="Hyperlink" xfId="1154" builtinId="8" hidden="1"/>
    <cellStyle name="Hyperlink" xfId="1156" builtinId="8" hidden="1"/>
    <cellStyle name="Hyperlink" xfId="1158" builtinId="8" hidden="1"/>
    <cellStyle name="Hyperlink" xfId="1160" builtinId="8" hidden="1"/>
    <cellStyle name="Hyperlink" xfId="1162" builtinId="8" hidden="1"/>
    <cellStyle name="Hyperlink" xfId="1164" builtinId="8" hidden="1"/>
    <cellStyle name="Hyperlink" xfId="1166" builtinId="8" hidden="1"/>
    <cellStyle name="Hyperlink" xfId="1168" builtinId="8" hidden="1"/>
    <cellStyle name="Hyperlink" xfId="1170" builtinId="8" hidden="1"/>
    <cellStyle name="Hyperlink" xfId="1172" builtinId="8" hidden="1"/>
    <cellStyle name="Hyperlink" xfId="1174" builtinId="8" hidden="1"/>
    <cellStyle name="Hyperlink" xfId="1176" builtinId="8" hidden="1"/>
    <cellStyle name="Hyperlink" xfId="1178" builtinId="8" hidden="1"/>
    <cellStyle name="Hyperlink" xfId="1180" builtinId="8" hidden="1"/>
    <cellStyle name="Hyperlink" xfId="1182" builtinId="8" hidden="1"/>
    <cellStyle name="Hyperlink" xfId="1184" builtinId="8" hidden="1"/>
    <cellStyle name="Hyperlink" xfId="1186" builtinId="8" hidden="1"/>
    <cellStyle name="Hyperlink" xfId="1188" builtinId="8" hidden="1"/>
    <cellStyle name="Hyperlink" xfId="1190" builtinId="8" hidden="1"/>
    <cellStyle name="Hyperlink" xfId="1192" builtinId="8" hidden="1"/>
    <cellStyle name="Hyperlink" xfId="1194" builtinId="8" hidden="1"/>
    <cellStyle name="Hyperlink" xfId="1196" builtinId="8" hidden="1"/>
    <cellStyle name="Hyperlink" xfId="1198" builtinId="8" hidden="1"/>
    <cellStyle name="Hyperlink" xfId="1200" builtinId="8" hidden="1"/>
    <cellStyle name="Hyperlink" xfId="1202" builtinId="8" hidden="1"/>
    <cellStyle name="Hyperlink" xfId="1204" builtinId="8" hidden="1"/>
    <cellStyle name="Hyperlink" xfId="1206" builtinId="8" hidden="1"/>
    <cellStyle name="Hyperlink" xfId="1208" builtinId="8" hidden="1"/>
    <cellStyle name="Hyperlink" xfId="1210" builtinId="8" hidden="1"/>
    <cellStyle name="Hyperlink" xfId="1212" builtinId="8" hidden="1"/>
    <cellStyle name="Hyperlink" xfId="1214" builtinId="8" hidden="1"/>
    <cellStyle name="Hyperlink" xfId="1216" builtinId="8" hidden="1"/>
    <cellStyle name="Hyperlink" xfId="1218" builtinId="8" hidden="1"/>
    <cellStyle name="Hyperlink" xfId="1220" builtinId="8" hidden="1"/>
    <cellStyle name="Hyperlink" xfId="1222" builtinId="8" hidden="1"/>
    <cellStyle name="Hyperlink" xfId="1224" builtinId="8" hidden="1"/>
    <cellStyle name="Hyperlink" xfId="1226" builtinId="8" hidden="1"/>
    <cellStyle name="Hyperlink" xfId="1228" builtinId="8" hidden="1"/>
    <cellStyle name="Hyperlink" xfId="1230" builtinId="8" hidden="1"/>
    <cellStyle name="Hyperlink" xfId="1232" builtinId="8" hidden="1"/>
    <cellStyle name="Hyperlink" xfId="1234" builtinId="8" hidden="1"/>
    <cellStyle name="Hyperlink" xfId="1236" builtinId="8" hidden="1"/>
    <cellStyle name="Hyperlink" xfId="1238" builtinId="8" hidden="1"/>
    <cellStyle name="Hyperlink" xfId="1240" builtinId="8" hidden="1"/>
    <cellStyle name="Hyperlink" xfId="1242" builtinId="8" hidden="1"/>
    <cellStyle name="Hyperlink" xfId="1244" builtinId="8" hidden="1"/>
    <cellStyle name="Hyperlink" xfId="1246" builtinId="8" hidden="1"/>
    <cellStyle name="Hyperlink" xfId="1248" builtinId="8" hidden="1"/>
    <cellStyle name="Hyperlink" xfId="1250" builtinId="8" hidden="1"/>
    <cellStyle name="Hyperlink" xfId="1252" builtinId="8" hidden="1"/>
    <cellStyle name="Hyperlink" xfId="1254" builtinId="8" hidden="1"/>
    <cellStyle name="Hyperlink" xfId="1256" builtinId="8" hidden="1"/>
    <cellStyle name="Hyperlink" xfId="1258" builtinId="8" hidden="1"/>
    <cellStyle name="Hyperlink" xfId="1260" builtinId="8" hidden="1"/>
    <cellStyle name="Hyperlink" xfId="1262" builtinId="8" hidden="1"/>
    <cellStyle name="Hyperlink" xfId="1264" builtinId="8" hidden="1"/>
    <cellStyle name="Hyperlink" xfId="1266" builtinId="8" hidden="1"/>
    <cellStyle name="Hyperlink" xfId="1268" builtinId="8" hidden="1"/>
    <cellStyle name="Hyperlink" xfId="1270" builtinId="8" hidden="1"/>
    <cellStyle name="Hyperlink" xfId="1272" builtinId="8" hidden="1"/>
    <cellStyle name="Hyperlink" xfId="1274" builtinId="8" hidden="1"/>
    <cellStyle name="Hyperlink" xfId="1276" builtinId="8" hidden="1"/>
    <cellStyle name="Hyperlink" xfId="1278" builtinId="8" hidden="1"/>
    <cellStyle name="Hyperlink" xfId="1280" builtinId="8" hidden="1"/>
    <cellStyle name="Hyperlink" xfId="1282" builtinId="8" hidden="1"/>
    <cellStyle name="Hyperlink" xfId="1284" builtinId="8" hidden="1"/>
    <cellStyle name="Hyperlink" xfId="1286" builtinId="8" hidden="1"/>
    <cellStyle name="Hyperlink" xfId="1288" builtinId="8" hidden="1"/>
    <cellStyle name="Hyperlink" xfId="1290" builtinId="8" hidden="1"/>
    <cellStyle name="Hyperlink" xfId="1292" builtinId="8" hidden="1"/>
    <cellStyle name="Hyperlink" xfId="1294" builtinId="8" hidden="1"/>
    <cellStyle name="Hyperlink" xfId="1296" builtinId="8" hidden="1"/>
    <cellStyle name="Hyperlink" xfId="1298" builtinId="8" hidden="1"/>
    <cellStyle name="Hyperlink" xfId="1300" builtinId="8" hidden="1"/>
    <cellStyle name="Hyperlink" xfId="1302" builtinId="8" hidden="1"/>
    <cellStyle name="Hyperlink" xfId="1304" builtinId="8" hidden="1"/>
    <cellStyle name="Hyperlink" xfId="1306" builtinId="8" hidden="1"/>
    <cellStyle name="Hyperlink" xfId="1308" builtinId="8" hidden="1"/>
    <cellStyle name="Hyperlink" xfId="1310" builtinId="8" hidden="1"/>
    <cellStyle name="Hyperlink" xfId="1312" builtinId="8" hidden="1"/>
    <cellStyle name="Hyperlink" xfId="1314" builtinId="8" hidden="1"/>
    <cellStyle name="Hyperlink" xfId="1316" builtinId="8" hidden="1"/>
    <cellStyle name="Hyperlink" xfId="1318" builtinId="8" hidden="1"/>
    <cellStyle name="Hyperlink" xfId="1320" builtinId="8" hidden="1"/>
    <cellStyle name="Hyperlink" xfId="1322" builtinId="8" hidden="1"/>
    <cellStyle name="Hyperlink" xfId="1324" builtinId="8" hidden="1"/>
    <cellStyle name="Normal" xfId="0" builtinId="0"/>
    <cellStyle name="Normal 8" xfId="339"/>
  </cellStyles>
  <dxfs count="0"/>
  <tableStyles count="0" defaultTableStyle="TableStyleMedium9" defaultPivotStyle="PivotStyleMedium7"/>
  <colors>
    <mruColors>
      <color rgb="FF53FFF2"/>
      <color rgb="FFCF1D44"/>
      <color rgb="FFEE418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60" Type="http://schemas.openxmlformats.org/officeDocument/2006/relationships/worksheet" Target="worksheets/sheet60.xml"/><Relationship Id="rId61" Type="http://schemas.openxmlformats.org/officeDocument/2006/relationships/worksheet" Target="worksheets/sheet61.xml"/><Relationship Id="rId62" Type="http://schemas.openxmlformats.org/officeDocument/2006/relationships/worksheet" Target="worksheets/sheet62.xml"/><Relationship Id="rId63" Type="http://schemas.openxmlformats.org/officeDocument/2006/relationships/worksheet" Target="worksheets/sheet63.xml"/><Relationship Id="rId64" Type="http://schemas.openxmlformats.org/officeDocument/2006/relationships/worksheet" Target="worksheets/sheet64.xml"/><Relationship Id="rId65" Type="http://schemas.openxmlformats.org/officeDocument/2006/relationships/worksheet" Target="worksheets/sheet65.xml"/><Relationship Id="rId66" Type="http://schemas.openxmlformats.org/officeDocument/2006/relationships/worksheet" Target="worksheets/sheet66.xml"/><Relationship Id="rId67" Type="http://schemas.openxmlformats.org/officeDocument/2006/relationships/worksheet" Target="worksheets/sheet67.xml"/><Relationship Id="rId68" Type="http://schemas.openxmlformats.org/officeDocument/2006/relationships/worksheet" Target="worksheets/sheet68.xml"/><Relationship Id="rId69" Type="http://schemas.openxmlformats.org/officeDocument/2006/relationships/worksheet" Target="worksheets/sheet69.xml"/><Relationship Id="rId120" Type="http://schemas.openxmlformats.org/officeDocument/2006/relationships/externalLink" Target="externalLinks/externalLink30.xml"/><Relationship Id="rId121" Type="http://schemas.openxmlformats.org/officeDocument/2006/relationships/theme" Target="theme/theme1.xml"/><Relationship Id="rId122" Type="http://schemas.openxmlformats.org/officeDocument/2006/relationships/styles" Target="styles.xml"/><Relationship Id="rId123" Type="http://schemas.openxmlformats.org/officeDocument/2006/relationships/sharedStrings" Target="sharedStrings.xml"/><Relationship Id="rId124" Type="http://schemas.openxmlformats.org/officeDocument/2006/relationships/calcChain" Target="calcChain.xml"/><Relationship Id="rId40" Type="http://schemas.openxmlformats.org/officeDocument/2006/relationships/worksheet" Target="worksheets/sheet40.xml"/><Relationship Id="rId41" Type="http://schemas.openxmlformats.org/officeDocument/2006/relationships/worksheet" Target="worksheets/sheet41.xml"/><Relationship Id="rId42" Type="http://schemas.openxmlformats.org/officeDocument/2006/relationships/worksheet" Target="worksheets/sheet42.xml"/><Relationship Id="rId90" Type="http://schemas.openxmlformats.org/officeDocument/2006/relationships/worksheet" Target="worksheets/sheet90.xml"/><Relationship Id="rId91" Type="http://schemas.openxmlformats.org/officeDocument/2006/relationships/externalLink" Target="externalLinks/externalLink1.xml"/><Relationship Id="rId92" Type="http://schemas.openxmlformats.org/officeDocument/2006/relationships/externalLink" Target="externalLinks/externalLink2.xml"/><Relationship Id="rId93" Type="http://schemas.openxmlformats.org/officeDocument/2006/relationships/externalLink" Target="externalLinks/externalLink3.xml"/><Relationship Id="rId94" Type="http://schemas.openxmlformats.org/officeDocument/2006/relationships/externalLink" Target="externalLinks/externalLink4.xml"/><Relationship Id="rId95" Type="http://schemas.openxmlformats.org/officeDocument/2006/relationships/externalLink" Target="externalLinks/externalLink5.xml"/><Relationship Id="rId96" Type="http://schemas.openxmlformats.org/officeDocument/2006/relationships/externalLink" Target="externalLinks/externalLink6.xml"/><Relationship Id="rId101" Type="http://schemas.openxmlformats.org/officeDocument/2006/relationships/externalLink" Target="externalLinks/externalLink11.xml"/><Relationship Id="rId102" Type="http://schemas.openxmlformats.org/officeDocument/2006/relationships/externalLink" Target="externalLinks/externalLink12.xml"/><Relationship Id="rId103" Type="http://schemas.openxmlformats.org/officeDocument/2006/relationships/externalLink" Target="externalLinks/externalLink13.xml"/><Relationship Id="rId104" Type="http://schemas.openxmlformats.org/officeDocument/2006/relationships/externalLink" Target="externalLinks/externalLink14.xml"/><Relationship Id="rId105" Type="http://schemas.openxmlformats.org/officeDocument/2006/relationships/externalLink" Target="externalLinks/externalLink15.xml"/><Relationship Id="rId106" Type="http://schemas.openxmlformats.org/officeDocument/2006/relationships/externalLink" Target="externalLinks/externalLink16.xml"/><Relationship Id="rId107" Type="http://schemas.openxmlformats.org/officeDocument/2006/relationships/externalLink" Target="externalLinks/externalLink17.xml"/><Relationship Id="rId108" Type="http://schemas.openxmlformats.org/officeDocument/2006/relationships/externalLink" Target="externalLinks/externalLink18.xml"/><Relationship Id="rId109" Type="http://schemas.openxmlformats.org/officeDocument/2006/relationships/externalLink" Target="externalLinks/externalLink19.xml"/><Relationship Id="rId97" Type="http://schemas.openxmlformats.org/officeDocument/2006/relationships/externalLink" Target="externalLinks/externalLink7.xml"/><Relationship Id="rId98" Type="http://schemas.openxmlformats.org/officeDocument/2006/relationships/externalLink" Target="externalLinks/externalLink8.xml"/><Relationship Id="rId99" Type="http://schemas.openxmlformats.org/officeDocument/2006/relationships/externalLink" Target="externalLinks/externalLink9.xml"/><Relationship Id="rId43" Type="http://schemas.openxmlformats.org/officeDocument/2006/relationships/worksheet" Target="worksheets/sheet43.xml"/><Relationship Id="rId44" Type="http://schemas.openxmlformats.org/officeDocument/2006/relationships/worksheet" Target="worksheets/sheet44.xml"/><Relationship Id="rId45" Type="http://schemas.openxmlformats.org/officeDocument/2006/relationships/worksheet" Target="worksheets/sheet45.xml"/><Relationship Id="rId46" Type="http://schemas.openxmlformats.org/officeDocument/2006/relationships/worksheet" Target="worksheets/sheet46.xml"/><Relationship Id="rId47" Type="http://schemas.openxmlformats.org/officeDocument/2006/relationships/worksheet" Target="worksheets/sheet47.xml"/><Relationship Id="rId48" Type="http://schemas.openxmlformats.org/officeDocument/2006/relationships/worksheet" Target="worksheets/sheet48.xml"/><Relationship Id="rId49" Type="http://schemas.openxmlformats.org/officeDocument/2006/relationships/worksheet" Target="worksheets/sheet49.xml"/><Relationship Id="rId100" Type="http://schemas.openxmlformats.org/officeDocument/2006/relationships/externalLink" Target="externalLinks/externalLink10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70" Type="http://schemas.openxmlformats.org/officeDocument/2006/relationships/worksheet" Target="worksheets/sheet70.xml"/><Relationship Id="rId71" Type="http://schemas.openxmlformats.org/officeDocument/2006/relationships/worksheet" Target="worksheets/sheet71.xml"/><Relationship Id="rId72" Type="http://schemas.openxmlformats.org/officeDocument/2006/relationships/worksheet" Target="worksheets/sheet72.xml"/><Relationship Id="rId73" Type="http://schemas.openxmlformats.org/officeDocument/2006/relationships/worksheet" Target="worksheets/sheet73.xml"/><Relationship Id="rId74" Type="http://schemas.openxmlformats.org/officeDocument/2006/relationships/worksheet" Target="worksheets/sheet74.xml"/><Relationship Id="rId75" Type="http://schemas.openxmlformats.org/officeDocument/2006/relationships/worksheet" Target="worksheets/sheet75.xml"/><Relationship Id="rId76" Type="http://schemas.openxmlformats.org/officeDocument/2006/relationships/worksheet" Target="worksheets/sheet76.xml"/><Relationship Id="rId77" Type="http://schemas.openxmlformats.org/officeDocument/2006/relationships/worksheet" Target="worksheets/sheet77.xml"/><Relationship Id="rId78" Type="http://schemas.openxmlformats.org/officeDocument/2006/relationships/worksheet" Target="worksheets/sheet78.xml"/><Relationship Id="rId79" Type="http://schemas.openxmlformats.org/officeDocument/2006/relationships/worksheet" Target="worksheets/sheet79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50" Type="http://schemas.openxmlformats.org/officeDocument/2006/relationships/worksheet" Target="worksheets/sheet50.xml"/><Relationship Id="rId51" Type="http://schemas.openxmlformats.org/officeDocument/2006/relationships/worksheet" Target="worksheets/sheet51.xml"/><Relationship Id="rId52" Type="http://schemas.openxmlformats.org/officeDocument/2006/relationships/worksheet" Target="worksheets/sheet52.xml"/><Relationship Id="rId53" Type="http://schemas.openxmlformats.org/officeDocument/2006/relationships/worksheet" Target="worksheets/sheet53.xml"/><Relationship Id="rId54" Type="http://schemas.openxmlformats.org/officeDocument/2006/relationships/worksheet" Target="worksheets/sheet54.xml"/><Relationship Id="rId55" Type="http://schemas.openxmlformats.org/officeDocument/2006/relationships/worksheet" Target="worksheets/sheet55.xml"/><Relationship Id="rId56" Type="http://schemas.openxmlformats.org/officeDocument/2006/relationships/worksheet" Target="worksheets/sheet56.xml"/><Relationship Id="rId57" Type="http://schemas.openxmlformats.org/officeDocument/2006/relationships/worksheet" Target="worksheets/sheet57.xml"/><Relationship Id="rId58" Type="http://schemas.openxmlformats.org/officeDocument/2006/relationships/worksheet" Target="worksheets/sheet58.xml"/><Relationship Id="rId59" Type="http://schemas.openxmlformats.org/officeDocument/2006/relationships/worksheet" Target="worksheets/sheet59.xml"/><Relationship Id="rId110" Type="http://schemas.openxmlformats.org/officeDocument/2006/relationships/externalLink" Target="externalLinks/externalLink20.xml"/><Relationship Id="rId111" Type="http://schemas.openxmlformats.org/officeDocument/2006/relationships/externalLink" Target="externalLinks/externalLink21.xml"/><Relationship Id="rId112" Type="http://schemas.openxmlformats.org/officeDocument/2006/relationships/externalLink" Target="externalLinks/externalLink22.xml"/><Relationship Id="rId113" Type="http://schemas.openxmlformats.org/officeDocument/2006/relationships/externalLink" Target="externalLinks/externalLink23.xml"/><Relationship Id="rId114" Type="http://schemas.openxmlformats.org/officeDocument/2006/relationships/externalLink" Target="externalLinks/externalLink24.xml"/><Relationship Id="rId115" Type="http://schemas.openxmlformats.org/officeDocument/2006/relationships/externalLink" Target="externalLinks/externalLink25.xml"/><Relationship Id="rId116" Type="http://schemas.openxmlformats.org/officeDocument/2006/relationships/externalLink" Target="externalLinks/externalLink26.xml"/><Relationship Id="rId117" Type="http://schemas.openxmlformats.org/officeDocument/2006/relationships/externalLink" Target="externalLinks/externalLink27.xml"/><Relationship Id="rId118" Type="http://schemas.openxmlformats.org/officeDocument/2006/relationships/externalLink" Target="externalLinks/externalLink28.xml"/><Relationship Id="rId119" Type="http://schemas.openxmlformats.org/officeDocument/2006/relationships/externalLink" Target="externalLinks/externalLink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worksheet" Target="worksheets/sheet38.xml"/><Relationship Id="rId39" Type="http://schemas.openxmlformats.org/officeDocument/2006/relationships/worksheet" Target="worksheets/sheet39.xml"/><Relationship Id="rId80" Type="http://schemas.openxmlformats.org/officeDocument/2006/relationships/worksheet" Target="worksheets/sheet80.xml"/><Relationship Id="rId81" Type="http://schemas.openxmlformats.org/officeDocument/2006/relationships/worksheet" Target="worksheets/sheet81.xml"/><Relationship Id="rId82" Type="http://schemas.openxmlformats.org/officeDocument/2006/relationships/worksheet" Target="worksheets/sheet82.xml"/><Relationship Id="rId83" Type="http://schemas.openxmlformats.org/officeDocument/2006/relationships/worksheet" Target="worksheets/sheet83.xml"/><Relationship Id="rId84" Type="http://schemas.openxmlformats.org/officeDocument/2006/relationships/worksheet" Target="worksheets/sheet84.xml"/><Relationship Id="rId85" Type="http://schemas.openxmlformats.org/officeDocument/2006/relationships/worksheet" Target="worksheets/sheet85.xml"/><Relationship Id="rId86" Type="http://schemas.openxmlformats.org/officeDocument/2006/relationships/worksheet" Target="worksheets/sheet86.xml"/><Relationship Id="rId87" Type="http://schemas.openxmlformats.org/officeDocument/2006/relationships/worksheet" Target="worksheets/sheet87.xml"/><Relationship Id="rId88" Type="http://schemas.openxmlformats.org/officeDocument/2006/relationships/worksheet" Target="worksheets/sheet88.xml"/><Relationship Id="rId89" Type="http://schemas.openxmlformats.org/officeDocument/2006/relationships/worksheet" Target="worksheets/sheet89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_rels/chart4.xml.rels><?xml version="1.0" encoding="UTF-8" standalone="yes"?>
<Relationships xmlns="http://schemas.openxmlformats.org/package/2006/relationships"><Relationship Id="rId1" Type="http://schemas.microsoft.com/office/2011/relationships/chartStyle" Target="style2.xml"/><Relationship Id="rId2" Type="http://schemas.microsoft.com/office/2011/relationships/chartColorStyle" Target="colors2.xml"/></Relationships>
</file>

<file path=xl/charts/_rels/chart5.xml.rels><?xml version="1.0" encoding="UTF-8" standalone="yes"?>
<Relationships xmlns="http://schemas.openxmlformats.org/package/2006/relationships"><Relationship Id="rId1" Type="http://schemas.microsoft.com/office/2011/relationships/chartStyle" Target="style3.xml"/><Relationship Id="rId2" Type="http://schemas.microsoft.com/office/2011/relationships/chartColorStyle" Target="colors3.xml"/></Relationships>
</file>

<file path=xl/charts/_rels/chart6.xml.rels><?xml version="1.0" encoding="UTF-8" standalone="yes"?>
<Relationships xmlns="http://schemas.openxmlformats.org/package/2006/relationships"><Relationship Id="rId1" Type="http://schemas.microsoft.com/office/2011/relationships/chartStyle" Target="style4.xml"/><Relationship Id="rId2" Type="http://schemas.microsoft.com/office/2011/relationships/chartColorStyle" Target="colors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8180446194226"/>
          <c:y val="0.0267326732673267"/>
          <c:w val="0.824041776027997"/>
          <c:h val="0.6862368441568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'1c'!$Q$4</c:f>
              <c:strCache>
                <c:ptCount val="1"/>
                <c:pt idx="0">
                  <c:v>Arginase1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'1c'!$Q$11:$Q$13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0.41</c:v>
                  </c:pt>
                  <c:pt idx="2">
                    <c:v>1.446239970508354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'1c'!$P$5:$P$7</c:f>
              <c:strCache>
                <c:ptCount val="3"/>
                <c:pt idx="0">
                  <c:v>non silencing</c:v>
                </c:pt>
                <c:pt idx="1">
                  <c:v>Itgam siRNA</c:v>
                </c:pt>
                <c:pt idx="2">
                  <c:v>CD11b-/-</c:v>
                </c:pt>
              </c:strCache>
            </c:strRef>
          </c:cat>
          <c:val>
            <c:numRef>
              <c:f>'1c'!$Q$5:$Q$7</c:f>
              <c:numCache>
                <c:formatCode>0.00000</c:formatCode>
                <c:ptCount val="3"/>
                <c:pt idx="0">
                  <c:v>1.0</c:v>
                </c:pt>
                <c:pt idx="1">
                  <c:v>5.557039261107339</c:v>
                </c:pt>
                <c:pt idx="2">
                  <c:v>5.845877401132528</c:v>
                </c:pt>
              </c:numCache>
            </c:numRef>
          </c:val>
        </c:ser>
        <c:ser>
          <c:idx val="1"/>
          <c:order val="1"/>
          <c:tx>
            <c:strRef>
              <c:f>'1c'!$R$4</c:f>
              <c:strCache>
                <c:ptCount val="1"/>
                <c:pt idx="0">
                  <c:v>il6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'1c'!$R$11:$R$13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2.8</c:v>
                  </c:pt>
                  <c:pt idx="2">
                    <c:v>2.583564489360185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'1c'!$P$5:$P$7</c:f>
              <c:strCache>
                <c:ptCount val="3"/>
                <c:pt idx="0">
                  <c:v>non silencing</c:v>
                </c:pt>
                <c:pt idx="1">
                  <c:v>Itgam siRNA</c:v>
                </c:pt>
                <c:pt idx="2">
                  <c:v>CD11b-/-</c:v>
                </c:pt>
              </c:strCache>
            </c:strRef>
          </c:cat>
          <c:val>
            <c:numRef>
              <c:f>'1c'!$R$5:$R$7</c:f>
              <c:numCache>
                <c:formatCode>0.00000</c:formatCode>
                <c:ptCount val="3"/>
                <c:pt idx="0">
                  <c:v>1.0</c:v>
                </c:pt>
                <c:pt idx="1">
                  <c:v>10.7</c:v>
                </c:pt>
                <c:pt idx="2">
                  <c:v>5.637407962235087</c:v>
                </c:pt>
              </c:numCache>
            </c:numRef>
          </c:val>
        </c:ser>
        <c:ser>
          <c:idx val="2"/>
          <c:order val="2"/>
          <c:tx>
            <c:strRef>
              <c:f>'1c'!$S$4</c:f>
              <c:strCache>
                <c:ptCount val="1"/>
                <c:pt idx="0">
                  <c:v>Pdgfb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53FFF2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53FFF2"/>
              </a:solidFill>
              <a:ln>
                <a:solidFill>
                  <a:schemeClr val="tx1"/>
                </a:solidFill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53FFF2"/>
              </a:solidFill>
              <a:ln>
                <a:solidFill>
                  <a:schemeClr val="tx1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'1c'!$S$11:$S$13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4.24</c:v>
                  </c:pt>
                  <c:pt idx="2">
                    <c:v>0.332078064134806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'1c'!$P$5:$P$7</c:f>
              <c:strCache>
                <c:ptCount val="3"/>
                <c:pt idx="0">
                  <c:v>non silencing</c:v>
                </c:pt>
                <c:pt idx="1">
                  <c:v>Itgam siRNA</c:v>
                </c:pt>
                <c:pt idx="2">
                  <c:v>CD11b-/-</c:v>
                </c:pt>
              </c:strCache>
            </c:strRef>
          </c:cat>
          <c:val>
            <c:numRef>
              <c:f>'1c'!$S$5:$S$7</c:f>
              <c:numCache>
                <c:formatCode>0.00000</c:formatCode>
                <c:ptCount val="3"/>
                <c:pt idx="0">
                  <c:v>1.0</c:v>
                </c:pt>
                <c:pt idx="1">
                  <c:v>11.1</c:v>
                </c:pt>
                <c:pt idx="2">
                  <c:v>6.778031119495255</c:v>
                </c:pt>
              </c:numCache>
            </c:numRef>
          </c:val>
        </c:ser>
        <c:ser>
          <c:idx val="3"/>
          <c:order val="3"/>
          <c:tx>
            <c:strRef>
              <c:f>'1c'!$T$4</c:f>
              <c:strCache>
                <c:ptCount val="1"/>
                <c:pt idx="0">
                  <c:v>Nos2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'1c'!$T$11:$T$13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0.0220054039779906</c:v>
                  </c:pt>
                  <c:pt idx="2">
                    <c:v>0.0556069163641745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'1c'!$P$5:$P$7</c:f>
              <c:strCache>
                <c:ptCount val="3"/>
                <c:pt idx="0">
                  <c:v>non silencing</c:v>
                </c:pt>
                <c:pt idx="1">
                  <c:v>Itgam siRNA</c:v>
                </c:pt>
                <c:pt idx="2">
                  <c:v>CD11b-/-</c:v>
                </c:pt>
              </c:strCache>
            </c:strRef>
          </c:cat>
          <c:val>
            <c:numRef>
              <c:f>'1c'!$T$5:$T$7</c:f>
              <c:numCache>
                <c:formatCode>0.00000</c:formatCode>
                <c:ptCount val="3"/>
                <c:pt idx="0">
                  <c:v>1.0</c:v>
                </c:pt>
                <c:pt idx="1">
                  <c:v>0.460791185344118</c:v>
                </c:pt>
                <c:pt idx="2">
                  <c:v>0.172366300448651</c:v>
                </c:pt>
              </c:numCache>
            </c:numRef>
          </c:val>
        </c:ser>
        <c:ser>
          <c:idx val="4"/>
          <c:order val="4"/>
          <c:tx>
            <c:strRef>
              <c:f>'1c'!$U$4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'1c'!$U$11:$U$13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0.0711536750886058</c:v>
                  </c:pt>
                  <c:pt idx="2">
                    <c:v>0.0868526496482389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'1c'!$P$5:$P$7</c:f>
              <c:strCache>
                <c:ptCount val="3"/>
                <c:pt idx="0">
                  <c:v>non silencing</c:v>
                </c:pt>
                <c:pt idx="1">
                  <c:v>Itgam siRNA</c:v>
                </c:pt>
                <c:pt idx="2">
                  <c:v>CD11b-/-</c:v>
                </c:pt>
              </c:strCache>
            </c:strRef>
          </c:cat>
          <c:val>
            <c:numRef>
              <c:f>'1c'!$U$5:$U$7</c:f>
              <c:numCache>
                <c:formatCode>0.00000</c:formatCode>
                <c:ptCount val="3"/>
                <c:pt idx="0">
                  <c:v>1.0</c:v>
                </c:pt>
                <c:pt idx="1">
                  <c:v>0.347820757804894</c:v>
                </c:pt>
                <c:pt idx="2">
                  <c:v>0.170232917942304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029169944"/>
        <c:axId val="-2029158984"/>
      </c:barChart>
      <c:catAx>
        <c:axId val="-2029169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9158984"/>
        <c:crosses val="autoZero"/>
        <c:auto val="1"/>
        <c:lblAlgn val="ctr"/>
        <c:lblOffset val="100"/>
        <c:noMultiLvlLbl val="0"/>
      </c:catAx>
      <c:valAx>
        <c:axId val="-2029158984"/>
        <c:scaling>
          <c:orientation val="minMax"/>
        </c:scaling>
        <c:delete val="0"/>
        <c:axPos val="l"/>
        <c:numFmt formatCode="0.000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9169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[1]combined!$E$11</c:f>
              <c:strCache>
                <c:ptCount val="1"/>
                <c:pt idx="0">
                  <c:v>Desmin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</c:dPt>
          <c:errBars>
            <c:errBarType val="plus"/>
            <c:errValType val="cust"/>
            <c:noEndCap val="0"/>
            <c:plus>
              <c:numRef>
                <c:f>[1]combined!$F$14:$G$14</c:f>
                <c:numCache>
                  <c:formatCode>General</c:formatCode>
                  <c:ptCount val="2"/>
                  <c:pt idx="0">
                    <c:v>0.911829662455294</c:v>
                  </c:pt>
                  <c:pt idx="1">
                    <c:v>2.052597270668456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[1]combined!$F$10:$G$10</c:f>
              <c:strCache>
                <c:ptCount val="2"/>
                <c:pt idx="0">
                  <c:v>_x0002_WT</c:v>
                </c:pt>
                <c:pt idx="1">
                  <c:v>_x0008_CD11b KO</c:v>
                </c:pt>
              </c:strCache>
            </c:strRef>
          </c:cat>
          <c:val>
            <c:numRef>
              <c:f>[1]combined!$F$11:$G$11</c:f>
              <c:numCache>
                <c:formatCode>General</c:formatCode>
                <c:ptCount val="2"/>
                <c:pt idx="0">
                  <c:v>9.79</c:v>
                </c:pt>
                <c:pt idx="1">
                  <c:v>27.54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053096"/>
        <c:axId val="-1979144760"/>
      </c:barChart>
      <c:catAx>
        <c:axId val="-19790530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144760"/>
        <c:crosses val="autoZero"/>
        <c:auto val="1"/>
        <c:lblAlgn val="ctr"/>
        <c:lblOffset val="100"/>
        <c:noMultiLvlLbl val="0"/>
      </c:catAx>
      <c:valAx>
        <c:axId val="-197914476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Desmin+CD31+ vessels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053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[1]combined!$E$12</c:f>
              <c:strCache>
                <c:ptCount val="1"/>
                <c:pt idx="0">
                  <c:v>NG2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[1]combined!$F$15:$G$15</c:f>
                <c:numCache>
                  <c:formatCode>General</c:formatCode>
                  <c:ptCount val="2"/>
                  <c:pt idx="0">
                    <c:v>1.116661691531206</c:v>
                  </c:pt>
                  <c:pt idx="1">
                    <c:v>1.12633131103696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'2c'!$K$5:$L$5</c:f>
              <c:strCache>
                <c:ptCount val="2"/>
                <c:pt idx="0">
                  <c:v>WT</c:v>
                </c:pt>
                <c:pt idx="1">
                  <c:v>CD11b KO</c:v>
                </c:pt>
              </c:strCache>
            </c:strRef>
          </c:cat>
          <c:val>
            <c:numRef>
              <c:f>[1]combined!$F$12:$G$12</c:f>
              <c:numCache>
                <c:formatCode>General</c:formatCode>
                <c:ptCount val="2"/>
                <c:pt idx="0">
                  <c:v>14.06</c:v>
                </c:pt>
                <c:pt idx="1">
                  <c:v>31.32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092712"/>
        <c:axId val="-1979214904"/>
      </c:barChart>
      <c:catAx>
        <c:axId val="-1979092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214904"/>
        <c:crosses val="autoZero"/>
        <c:auto val="1"/>
        <c:lblAlgn val="ctr"/>
        <c:lblOffset val="100"/>
        <c:noMultiLvlLbl val="0"/>
      </c:catAx>
      <c:valAx>
        <c:axId val="-19792149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NG2/CD31+ vessels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0927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'2d'!$B$46</c:f>
              <c:strCache>
                <c:ptCount val="1"/>
                <c:pt idx="0">
                  <c:v>Extra/intravascular Dextran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'2d'!$C$47:$D$47</c:f>
                <c:numCache>
                  <c:formatCode>General</c:formatCode>
                  <c:ptCount val="2"/>
                  <c:pt idx="0">
                    <c:v>0.250872257578381</c:v>
                  </c:pt>
                  <c:pt idx="1">
                    <c:v>0.124468929921205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'2d'!$C$45:$D$45</c:f>
              <c:strCache>
                <c:ptCount val="2"/>
                <c:pt idx="0">
                  <c:v>WT</c:v>
                </c:pt>
                <c:pt idx="1">
                  <c:v>Itgam-/-</c:v>
                </c:pt>
              </c:strCache>
            </c:strRef>
          </c:cat>
          <c:val>
            <c:numRef>
              <c:f>'2d'!$C$46:$D$46</c:f>
              <c:numCache>
                <c:formatCode>General</c:formatCode>
                <c:ptCount val="2"/>
                <c:pt idx="0">
                  <c:v>2.46237673700113</c:v>
                </c:pt>
                <c:pt idx="1">
                  <c:v>1.488320551037706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93001864"/>
        <c:axId val="-2022737816"/>
      </c:barChart>
      <c:catAx>
        <c:axId val="-19930018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2737816"/>
        <c:crosses val="autoZero"/>
        <c:auto val="1"/>
        <c:lblAlgn val="ctr"/>
        <c:lblOffset val="100"/>
        <c:noMultiLvlLbl val="0"/>
      </c:catAx>
      <c:valAx>
        <c:axId val="-202273781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Extra/Intra vascular Dextran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930018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'2e'!$B$30</c:f>
              <c:strCache>
                <c:ptCount val="1"/>
                <c:pt idx="0">
                  <c:v>WT_d21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</c:dPt>
          <c:errBars>
            <c:errBarType val="plus"/>
            <c:errValType val="cust"/>
            <c:noEndCap val="0"/>
            <c:plus>
              <c:numRef>
                <c:f>'2e'!$C$35:$D$35</c:f>
                <c:numCache>
                  <c:formatCode>General</c:formatCode>
                  <c:ptCount val="2"/>
                  <c:pt idx="0">
                    <c:v>0.31</c:v>
                  </c:pt>
                  <c:pt idx="1">
                    <c:v>0.19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'2e'!$C$29:$D$29</c:f>
              <c:strCache>
                <c:ptCount val="2"/>
                <c:pt idx="0">
                  <c:v>PDGF</c:v>
                </c:pt>
                <c:pt idx="1">
                  <c:v>VEGFA</c:v>
                </c:pt>
              </c:strCache>
            </c:strRef>
          </c:cat>
          <c:val>
            <c:numRef>
              <c:f>'2e'!$C$30:$D$30</c:f>
              <c:numCache>
                <c:formatCode>General</c:formatCode>
                <c:ptCount val="2"/>
                <c:pt idx="0">
                  <c:v>1.0</c:v>
                </c:pt>
                <c:pt idx="1">
                  <c:v>1.0</c:v>
                </c:pt>
              </c:numCache>
            </c:numRef>
          </c:val>
        </c:ser>
        <c:ser>
          <c:idx val="1"/>
          <c:order val="1"/>
          <c:tx>
            <c:strRef>
              <c:f>'2e'!$B$31</c:f>
              <c:strCache>
                <c:ptCount val="1"/>
                <c:pt idx="0">
                  <c:v>CD11b_d21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'2e'!$C$36:$D$36</c:f>
                <c:numCache>
                  <c:formatCode>General</c:formatCode>
                  <c:ptCount val="2"/>
                  <c:pt idx="0">
                    <c:v>1.0</c:v>
                  </c:pt>
                  <c:pt idx="1">
                    <c:v>0.12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'2e'!$C$29:$D$29</c:f>
              <c:strCache>
                <c:ptCount val="2"/>
                <c:pt idx="0">
                  <c:v>PDGF</c:v>
                </c:pt>
                <c:pt idx="1">
                  <c:v>VEGFA</c:v>
                </c:pt>
              </c:strCache>
            </c:strRef>
          </c:cat>
          <c:val>
            <c:numRef>
              <c:f>'2e'!$C$31:$D$31</c:f>
              <c:numCache>
                <c:formatCode>General</c:formatCode>
                <c:ptCount val="2"/>
                <c:pt idx="0">
                  <c:v>7.91</c:v>
                </c:pt>
                <c:pt idx="1">
                  <c:v>1.01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2977688"/>
        <c:axId val="-2022974568"/>
      </c:barChart>
      <c:catAx>
        <c:axId val="-2022977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2974568"/>
        <c:crosses val="autoZero"/>
        <c:auto val="1"/>
        <c:lblAlgn val="ctr"/>
        <c:lblOffset val="100"/>
        <c:noMultiLvlLbl val="0"/>
      </c:catAx>
      <c:valAx>
        <c:axId val="-20229745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mRNA expression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297768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'2f'!$U$10:$U$11</c:f>
                <c:numCache>
                  <c:formatCode>General</c:formatCode>
                  <c:ptCount val="2"/>
                  <c:pt idx="0">
                    <c:v>4.049002158971616</c:v>
                  </c:pt>
                  <c:pt idx="1">
                    <c:v>4.629051642738805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'2f'!$S$10:$S$11</c:f>
              <c:strCache>
                <c:ptCount val="2"/>
                <c:pt idx="0">
                  <c:v>WT</c:v>
                </c:pt>
                <c:pt idx="1">
                  <c:v>CD11b</c:v>
                </c:pt>
              </c:strCache>
            </c:strRef>
          </c:cat>
          <c:val>
            <c:numRef>
              <c:f>'2f'!$T$10:$T$11</c:f>
              <c:numCache>
                <c:formatCode>General</c:formatCode>
                <c:ptCount val="2"/>
                <c:pt idx="0">
                  <c:v>28.3931149054946</c:v>
                </c:pt>
                <c:pt idx="1">
                  <c:v>65.4846781840423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181656"/>
        <c:axId val="-1979178680"/>
      </c:barChart>
      <c:catAx>
        <c:axId val="-19791816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178680"/>
        <c:crosses val="autoZero"/>
        <c:auto val="1"/>
        <c:lblAlgn val="ctr"/>
        <c:lblOffset val="100"/>
        <c:noMultiLvlLbl val="0"/>
      </c:catAx>
      <c:valAx>
        <c:axId val="-19791786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Concnetration PDGF in tumor pg/ug</a:t>
                </a:r>
                <a:r>
                  <a:rPr lang="en-US" baseline="0"/>
                  <a:t> total protein)</a:t>
                </a:r>
                <a:r>
                  <a:rPr lang="en-US"/>
                  <a:t>/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1816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'2f'!$U$19:$U$20</c:f>
                <c:numCache>
                  <c:formatCode>General</c:formatCode>
                  <c:ptCount val="2"/>
                  <c:pt idx="0">
                    <c:v>3.882861502201533</c:v>
                  </c:pt>
                  <c:pt idx="1">
                    <c:v>5.306506755834014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'2f'!$S$19:$S$20</c:f>
              <c:strCache>
                <c:ptCount val="2"/>
                <c:pt idx="0">
                  <c:v>WT</c:v>
                </c:pt>
                <c:pt idx="1">
                  <c:v>CD11b</c:v>
                </c:pt>
              </c:strCache>
            </c:strRef>
          </c:cat>
          <c:val>
            <c:numRef>
              <c:f>'2f'!$T$19:$T$20</c:f>
              <c:numCache>
                <c:formatCode>General</c:formatCode>
                <c:ptCount val="2"/>
                <c:pt idx="0">
                  <c:v>22.85038588553317</c:v>
                </c:pt>
                <c:pt idx="1">
                  <c:v>74.82839864106137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344104"/>
        <c:axId val="-1979341128"/>
      </c:barChart>
      <c:catAx>
        <c:axId val="-19793441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341128"/>
        <c:crosses val="autoZero"/>
        <c:auto val="1"/>
        <c:lblAlgn val="ctr"/>
        <c:lblOffset val="100"/>
        <c:noMultiLvlLbl val="0"/>
      </c:catAx>
      <c:valAx>
        <c:axId val="-1979341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PDGF (pg/ug protein in CD11b+ cells)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3441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21062992126"/>
          <c:y val="0.0509259259259259"/>
          <c:w val="0.641331583552056"/>
          <c:h val="0.8224693788276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'2i'!$E$26</c:f>
              <c:strCache>
                <c:ptCount val="1"/>
                <c:pt idx="0">
                  <c:v>WT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'2i'!$F$29:$G$29</c:f>
                <c:numCache>
                  <c:formatCode>General</c:formatCode>
                  <c:ptCount val="2"/>
                  <c:pt idx="0">
                    <c:v>0.0700764320026513</c:v>
                  </c:pt>
                  <c:pt idx="1">
                    <c:v>0.104375134331251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'2i'!$F$25:$G$25</c:f>
              <c:strCache>
                <c:ptCount val="2"/>
                <c:pt idx="0">
                  <c:v>control</c:v>
                </c:pt>
                <c:pt idx="1">
                  <c:v>imatinib</c:v>
                </c:pt>
              </c:strCache>
            </c:strRef>
          </c:cat>
          <c:val>
            <c:numRef>
              <c:f>'2i'!$F$26:$G$26</c:f>
              <c:numCache>
                <c:formatCode>General</c:formatCode>
                <c:ptCount val="2"/>
                <c:pt idx="0">
                  <c:v>0.91629</c:v>
                </c:pt>
                <c:pt idx="1">
                  <c:v>0.7021</c:v>
                </c:pt>
              </c:numCache>
            </c:numRef>
          </c:val>
        </c:ser>
        <c:ser>
          <c:idx val="1"/>
          <c:order val="1"/>
          <c:tx>
            <c:strRef>
              <c:f>'2i'!$E$27</c:f>
              <c:strCache>
                <c:ptCount val="1"/>
                <c:pt idx="0">
                  <c:v>CD11b-/-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'2i'!$F$30:$G$30</c:f>
                <c:numCache>
                  <c:formatCode>General</c:formatCode>
                  <c:ptCount val="2"/>
                  <c:pt idx="0">
                    <c:v>0.113161149014397</c:v>
                  </c:pt>
                  <c:pt idx="1">
                    <c:v>0.0694719978760428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'2i'!$F$25:$G$25</c:f>
              <c:strCache>
                <c:ptCount val="2"/>
                <c:pt idx="0">
                  <c:v>control</c:v>
                </c:pt>
                <c:pt idx="1">
                  <c:v>imatinib</c:v>
                </c:pt>
              </c:strCache>
            </c:strRef>
          </c:cat>
          <c:val>
            <c:numRef>
              <c:f>'2i'!$F$27:$G$27</c:f>
              <c:numCache>
                <c:formatCode>General</c:formatCode>
                <c:ptCount val="2"/>
                <c:pt idx="0">
                  <c:v>1.228357142857143</c:v>
                </c:pt>
                <c:pt idx="1">
                  <c:v>0.72634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2921576"/>
        <c:axId val="-2022997800"/>
      </c:barChart>
      <c:catAx>
        <c:axId val="-2022921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2997800"/>
        <c:crosses val="autoZero"/>
        <c:auto val="1"/>
        <c:lblAlgn val="ctr"/>
        <c:lblOffset val="100"/>
        <c:noMultiLvlLbl val="0"/>
      </c:catAx>
      <c:valAx>
        <c:axId val="-2022997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US" b="0"/>
                  <a:t>Tumor weight (g)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292157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'2i'!$R$26:$S$26</c:f>
              <c:strCache>
                <c:ptCount val="1"/>
                <c:pt idx="0">
                  <c:v>mean WT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'2i'!$T$29:$U$29</c:f>
                <c:numCache>
                  <c:formatCode>General</c:formatCode>
                  <c:ptCount val="2"/>
                  <c:pt idx="0">
                    <c:v>16.0</c:v>
                  </c:pt>
                  <c:pt idx="1">
                    <c:v>5.0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'2i'!$T$25:$U$25</c:f>
              <c:strCache>
                <c:ptCount val="2"/>
                <c:pt idx="0">
                  <c:v>control</c:v>
                </c:pt>
                <c:pt idx="1">
                  <c:v>imatinib</c:v>
                </c:pt>
              </c:strCache>
            </c:strRef>
          </c:cat>
          <c:val>
            <c:numRef>
              <c:f>'2i'!$T$26:$U$26</c:f>
              <c:numCache>
                <c:formatCode>General</c:formatCode>
                <c:ptCount val="2"/>
                <c:pt idx="0">
                  <c:v>116.0</c:v>
                </c:pt>
                <c:pt idx="1">
                  <c:v>130.0</c:v>
                </c:pt>
              </c:numCache>
            </c:numRef>
          </c:val>
        </c:ser>
        <c:ser>
          <c:idx val="1"/>
          <c:order val="1"/>
          <c:tx>
            <c:strRef>
              <c:f>'2i'!$R$27:$S$27</c:f>
              <c:strCache>
                <c:ptCount val="1"/>
                <c:pt idx="0">
                  <c:v>mean CD11b-/-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'2i'!$T$30:$U$30</c:f>
                <c:numCache>
                  <c:formatCode>General</c:formatCode>
                  <c:ptCount val="2"/>
                  <c:pt idx="0">
                    <c:v>15.0</c:v>
                  </c:pt>
                  <c:pt idx="1">
                    <c:v>12.0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'2i'!$T$25:$U$25</c:f>
              <c:strCache>
                <c:ptCount val="2"/>
                <c:pt idx="0">
                  <c:v>control</c:v>
                </c:pt>
                <c:pt idx="1">
                  <c:v>imatinib</c:v>
                </c:pt>
              </c:strCache>
            </c:strRef>
          </c:cat>
          <c:val>
            <c:numRef>
              <c:f>'2i'!$T$27:$U$27</c:f>
              <c:numCache>
                <c:formatCode>General</c:formatCode>
                <c:ptCount val="2"/>
                <c:pt idx="0">
                  <c:v>65.0</c:v>
                </c:pt>
                <c:pt idx="1">
                  <c:v>122.0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492552"/>
        <c:axId val="-1979255480"/>
      </c:barChart>
      <c:catAx>
        <c:axId val="-1979492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255480"/>
        <c:crosses val="autoZero"/>
        <c:auto val="1"/>
        <c:lblAlgn val="ctr"/>
        <c:lblOffset val="100"/>
        <c:noMultiLvlLbl val="0"/>
      </c:catAx>
      <c:valAx>
        <c:axId val="-19792554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Vesselss/field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49255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'2i'!$AG$32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'2i'!$AK$32:$AL$32</c:f>
                <c:numCache>
                  <c:formatCode>General</c:formatCode>
                  <c:ptCount val="2"/>
                  <c:pt idx="0">
                    <c:v>2.942726970681641</c:v>
                  </c:pt>
                  <c:pt idx="1">
                    <c:v>3.798948756396781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'2i'!$AH$31:$AI$31</c:f>
              <c:strCache>
                <c:ptCount val="2"/>
                <c:pt idx="0">
                  <c:v>Placebo</c:v>
                </c:pt>
                <c:pt idx="1">
                  <c:v>Imatinib</c:v>
                </c:pt>
              </c:strCache>
            </c:strRef>
          </c:cat>
          <c:val>
            <c:numRef>
              <c:f>'2i'!$AH$32:$AI$32</c:f>
              <c:numCache>
                <c:formatCode>General</c:formatCode>
                <c:ptCount val="2"/>
                <c:pt idx="0">
                  <c:v>36.38833076923077</c:v>
                </c:pt>
                <c:pt idx="1">
                  <c:v>35.68894166666667</c:v>
                </c:pt>
              </c:numCache>
            </c:numRef>
          </c:val>
        </c:ser>
        <c:ser>
          <c:idx val="1"/>
          <c:order val="1"/>
          <c:tx>
            <c:strRef>
              <c:f>'2i'!$AG$33</c:f>
              <c:strCache>
                <c:ptCount val="1"/>
                <c:pt idx="0">
                  <c:v>Itgam-/-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'2i'!$AK$33:$AL$33</c:f>
                <c:numCache>
                  <c:formatCode>General</c:formatCode>
                  <c:ptCount val="2"/>
                  <c:pt idx="0">
                    <c:v>4.84218228498856</c:v>
                  </c:pt>
                  <c:pt idx="1">
                    <c:v>4.011536025125263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'2i'!$AH$31:$AI$31</c:f>
              <c:strCache>
                <c:ptCount val="2"/>
                <c:pt idx="0">
                  <c:v>Placebo</c:v>
                </c:pt>
                <c:pt idx="1">
                  <c:v>Imatinib</c:v>
                </c:pt>
              </c:strCache>
            </c:strRef>
          </c:cat>
          <c:val>
            <c:numRef>
              <c:f>'2i'!$AH$33:$AI$33</c:f>
              <c:numCache>
                <c:formatCode>General</c:formatCode>
                <c:ptCount val="2"/>
                <c:pt idx="0">
                  <c:v>61.39142727272727</c:v>
                </c:pt>
                <c:pt idx="1">
                  <c:v>38.59070769230769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346424"/>
        <c:axId val="-1979151592"/>
      </c:barChart>
      <c:catAx>
        <c:axId val="-19793464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151592"/>
        <c:crosses val="autoZero"/>
        <c:auto val="1"/>
        <c:lblAlgn val="ctr"/>
        <c:lblOffset val="100"/>
        <c:noMultiLvlLbl val="0"/>
      </c:catAx>
      <c:valAx>
        <c:axId val="-19791515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%Desmn+CD31+</a:t>
                </a:r>
              </a:p>
            </c:rich>
          </c:tx>
          <c:layout>
            <c:manualLayout>
              <c:xMode val="edge"/>
              <c:yMode val="edge"/>
              <c:x val="0.00555555555555555"/>
              <c:y val="0.302235710119568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19793464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pSTAT3 activation in BMM</a:t>
            </a:r>
          </a:p>
        </c:rich>
      </c:tx>
      <c:layout>
        <c:manualLayout>
          <c:xMode val="edge"/>
          <c:yMode val="edge"/>
          <c:x val="0.290918539727988"/>
          <c:y val="0.0388902012248469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3641702621246"/>
          <c:y val="0.233341502722899"/>
          <c:w val="0.796389619423396"/>
          <c:h val="0.6000210070017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'[2]PSTAT SU'!$C$15:$D$15</c:f>
                <c:numCache>
                  <c:formatCode>General</c:formatCode>
                  <c:ptCount val="2"/>
                  <c:pt idx="0">
                    <c:v>0.0283166672807068</c:v>
                  </c:pt>
                  <c:pt idx="1">
                    <c:v>0.0623782012843354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'[2]PSTAT SU'!$C$10:$D$10</c:f>
              <c:strCache>
                <c:ptCount val="2"/>
                <c:pt idx="0">
                  <c:v>_x0003_WT </c:v>
                </c:pt>
                <c:pt idx="1">
                  <c:v>_x0003_Mut</c:v>
                </c:pt>
              </c:strCache>
            </c:strRef>
          </c:cat>
          <c:val>
            <c:numRef>
              <c:f>'[2]PSTAT SU'!$C$14:$D$14</c:f>
              <c:numCache>
                <c:formatCode>General</c:formatCode>
                <c:ptCount val="2"/>
                <c:pt idx="0">
                  <c:v>0.345048803718805</c:v>
                </c:pt>
                <c:pt idx="1">
                  <c:v>0.605223656187143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054664"/>
        <c:axId val="-2023051416"/>
      </c:barChart>
      <c:catAx>
        <c:axId val="-2023054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3051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23051416"/>
        <c:scaling>
          <c:orientation val="minMax"/>
          <c:max val="0.8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pSTAT3/STAT3</a:t>
                </a:r>
              </a:p>
            </c:rich>
          </c:tx>
          <c:layout>
            <c:manualLayout>
              <c:xMode val="edge"/>
              <c:yMode val="edge"/>
              <c:x val="0.0472741589119542"/>
              <c:y val="0.37223534558180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3054664"/>
        <c:crosses val="autoZero"/>
        <c:crossBetween val="between"/>
        <c:majorUnit val="0.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722827615298"/>
          <c:y val="0.0238568588469185"/>
          <c:w val="0.666219417885264"/>
          <c:h val="0.84752837306867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'1d'!$U$3</c:f>
              <c:strCache>
                <c:ptCount val="1"/>
                <c:pt idx="0">
                  <c:v>Arginase1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'1d'!$U$7:$Y$7</c:f>
                <c:numCache>
                  <c:formatCode>General</c:formatCode>
                  <c:ptCount val="5"/>
                  <c:pt idx="0">
                    <c:v>0.0433912614038972</c:v>
                  </c:pt>
                  <c:pt idx="1">
                    <c:v>0.0</c:v>
                  </c:pt>
                  <c:pt idx="2">
                    <c:v>0.0</c:v>
                  </c:pt>
                  <c:pt idx="3">
                    <c:v>0.192</c:v>
                  </c:pt>
                  <c:pt idx="4">
                    <c:v>0.344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'1d'!$T$4:$T$5</c:f>
              <c:strCache>
                <c:ptCount val="2"/>
                <c:pt idx="0">
                  <c:v>IgG</c:v>
                </c:pt>
                <c:pt idx="1">
                  <c:v>anti integrin aM</c:v>
                </c:pt>
              </c:strCache>
            </c:strRef>
          </c:cat>
          <c:val>
            <c:numRef>
              <c:f>'1d'!$U$4:$U$5</c:f>
              <c:numCache>
                <c:formatCode>0.00</c:formatCode>
                <c:ptCount val="2"/>
                <c:pt idx="0">
                  <c:v>1.0</c:v>
                </c:pt>
                <c:pt idx="1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'1d'!$V$3</c:f>
              <c:strCache>
                <c:ptCount val="1"/>
                <c:pt idx="0">
                  <c:v>IL6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'1d'!$U$8:$Y$8</c:f>
                <c:numCache>
                  <c:formatCode>General</c:formatCode>
                  <c:ptCount val="5"/>
                  <c:pt idx="0">
                    <c:v>0.24503663013923</c:v>
                  </c:pt>
                  <c:pt idx="1">
                    <c:v>0.221967911114872</c:v>
                  </c:pt>
                  <c:pt idx="2">
                    <c:v>0.24503663013923</c:v>
                  </c:pt>
                  <c:pt idx="3">
                    <c:v>0.076768423513979</c:v>
                  </c:pt>
                  <c:pt idx="4">
                    <c:v>0.0289501267008273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'1d'!$T$4:$T$5</c:f>
              <c:strCache>
                <c:ptCount val="2"/>
                <c:pt idx="0">
                  <c:v>IgG</c:v>
                </c:pt>
                <c:pt idx="1">
                  <c:v>anti integrin aM</c:v>
                </c:pt>
              </c:strCache>
            </c:strRef>
          </c:cat>
          <c:val>
            <c:numRef>
              <c:f>'1d'!$V$4:$V$5</c:f>
              <c:numCache>
                <c:formatCode>0.00</c:formatCode>
                <c:ptCount val="2"/>
                <c:pt idx="0" formatCode="General">
                  <c:v>1.0</c:v>
                </c:pt>
                <c:pt idx="1">
                  <c:v>3.89</c:v>
                </c:pt>
              </c:numCache>
            </c:numRef>
          </c:val>
        </c:ser>
        <c:ser>
          <c:idx val="2"/>
          <c:order val="2"/>
          <c:tx>
            <c:strRef>
              <c:f>'1d'!$W$3</c:f>
              <c:strCache>
                <c:ptCount val="1"/>
                <c:pt idx="0">
                  <c:v>PDGF-bb</c:v>
                </c:pt>
              </c:strCache>
            </c:strRef>
          </c:tx>
          <c:spPr>
            <a:solidFill>
              <a:srgbClr val="53FFF2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'1d'!$W$7:$W$8</c:f>
                <c:numCache>
                  <c:formatCode>General</c:formatCode>
                  <c:ptCount val="2"/>
                  <c:pt idx="0">
                    <c:v>0.0</c:v>
                  </c:pt>
                  <c:pt idx="1">
                    <c:v>0.24503663013923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'1d'!$T$4:$T$5</c:f>
              <c:strCache>
                <c:ptCount val="2"/>
                <c:pt idx="0">
                  <c:v>IgG</c:v>
                </c:pt>
                <c:pt idx="1">
                  <c:v>anti integrin aM</c:v>
                </c:pt>
              </c:strCache>
            </c:strRef>
          </c:cat>
          <c:val>
            <c:numRef>
              <c:f>'1d'!$W$4:$W$5</c:f>
              <c:numCache>
                <c:formatCode>0.00</c:formatCode>
                <c:ptCount val="2"/>
                <c:pt idx="0" formatCode="General">
                  <c:v>1.0</c:v>
                </c:pt>
                <c:pt idx="1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'1d'!$X$3</c:f>
              <c:strCache>
                <c:ptCount val="1"/>
                <c:pt idx="0">
                  <c:v>iNOS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'1d'!$X$7:$X$8</c:f>
                <c:numCache>
                  <c:formatCode>General</c:formatCode>
                  <c:ptCount val="2"/>
                  <c:pt idx="0">
                    <c:v>0.192</c:v>
                  </c:pt>
                  <c:pt idx="1">
                    <c:v>0.076768423513979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'1d'!$T$4:$T$5</c:f>
              <c:strCache>
                <c:ptCount val="2"/>
                <c:pt idx="0">
                  <c:v>IgG</c:v>
                </c:pt>
                <c:pt idx="1">
                  <c:v>anti integrin aM</c:v>
                </c:pt>
              </c:strCache>
            </c:strRef>
          </c:cat>
          <c:val>
            <c:numRef>
              <c:f>'1d'!$X$4:$X$5</c:f>
              <c:numCache>
                <c:formatCode>0.00</c:formatCode>
                <c:ptCount val="2"/>
                <c:pt idx="0">
                  <c:v>1.03</c:v>
                </c:pt>
                <c:pt idx="1">
                  <c:v>0.5</c:v>
                </c:pt>
              </c:numCache>
            </c:numRef>
          </c:val>
        </c:ser>
        <c:ser>
          <c:idx val="4"/>
          <c:order val="4"/>
          <c:tx>
            <c:strRef>
              <c:f>'1d'!$Y$3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'1d'!$Y$7:$Y$8</c:f>
                <c:numCache>
                  <c:formatCode>General</c:formatCode>
                  <c:ptCount val="2"/>
                  <c:pt idx="0">
                    <c:v>0.344</c:v>
                  </c:pt>
                  <c:pt idx="1">
                    <c:v>0.0289501267008273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'1d'!$T$4:$T$5</c:f>
              <c:strCache>
                <c:ptCount val="2"/>
                <c:pt idx="0">
                  <c:v>IgG</c:v>
                </c:pt>
                <c:pt idx="1">
                  <c:v>anti integrin aM</c:v>
                </c:pt>
              </c:strCache>
            </c:strRef>
          </c:cat>
          <c:val>
            <c:numRef>
              <c:f>'1d'!$Y$4:$Y$5</c:f>
              <c:numCache>
                <c:formatCode>0.00</c:formatCode>
                <c:ptCount val="2"/>
                <c:pt idx="0">
                  <c:v>1.105</c:v>
                </c:pt>
                <c:pt idx="1">
                  <c:v>0.17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069432"/>
        <c:axId val="-2029049880"/>
      </c:barChart>
      <c:catAx>
        <c:axId val="-20290694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9049880"/>
        <c:crosses val="autoZero"/>
        <c:auto val="1"/>
        <c:lblAlgn val="ctr"/>
        <c:lblOffset val="100"/>
        <c:noMultiLvlLbl val="0"/>
      </c:catAx>
      <c:valAx>
        <c:axId val="-202904988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mRNA expression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0.00" sourceLinked="1"/>
        <c:majorTickMark val="out"/>
        <c:minorTickMark val="none"/>
        <c:tickLblPos val="nextTo"/>
        <c:crossAx val="-202906943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2067147856518"/>
          <c:y val="0.0833333333333333"/>
          <c:w val="0.675935258092738"/>
          <c:h val="0.6374583339606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'3a'!$U$9</c:f>
              <c:strCache>
                <c:ptCount val="1"/>
                <c:pt idx="0">
                  <c:v>WT_DMSO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'3a'!$V$13:$AE$13</c:f>
                <c:numCache>
                  <c:formatCode>General</c:formatCode>
                  <c:ptCount val="10"/>
                  <c:pt idx="0">
                    <c:v>0.0</c:v>
                  </c:pt>
                  <c:pt idx="1">
                    <c:v>0.0548293129342146</c:v>
                  </c:pt>
                  <c:pt idx="2">
                    <c:v>0.0</c:v>
                  </c:pt>
                  <c:pt idx="3">
                    <c:v>0.180871383960605</c:v>
                  </c:pt>
                  <c:pt idx="4">
                    <c:v>0.207298440601414</c:v>
                  </c:pt>
                  <c:pt idx="5">
                    <c:v>0.544966395572989</c:v>
                  </c:pt>
                  <c:pt idx="6">
                    <c:v>0.0353461608615902</c:v>
                  </c:pt>
                  <c:pt idx="7">
                    <c:v>0.00960852944239237</c:v>
                  </c:pt>
                  <c:pt idx="8">
                    <c:v>0.188721920447948</c:v>
                  </c:pt>
                  <c:pt idx="9">
                    <c:v>0.539120166780248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'3a'!$V$8:$AE$8</c:f>
              <c:strCache>
                <c:ptCount val="10"/>
                <c:pt idx="0">
                  <c:v>Il6</c:v>
                </c:pt>
                <c:pt idx="1">
                  <c:v>Arginase1</c:v>
                </c:pt>
                <c:pt idx="2">
                  <c:v>Pdgf-bb</c:v>
                </c:pt>
                <c:pt idx="3">
                  <c:v>IL12B</c:v>
                </c:pt>
                <c:pt idx="4">
                  <c:v>iNOS</c:v>
                </c:pt>
                <c:pt idx="5">
                  <c:v>Il6</c:v>
                </c:pt>
                <c:pt idx="6">
                  <c:v>Arginase1</c:v>
                </c:pt>
                <c:pt idx="7">
                  <c:v>Pdgf-bb</c:v>
                </c:pt>
                <c:pt idx="8">
                  <c:v>IL12B</c:v>
                </c:pt>
                <c:pt idx="9">
                  <c:v>iNOS</c:v>
                </c:pt>
              </c:strCache>
            </c:strRef>
          </c:cat>
          <c:val>
            <c:numRef>
              <c:f>'3a'!$V$9:$AE$9</c:f>
              <c:numCache>
                <c:formatCode>General</c:formatCode>
                <c:ptCount val="10"/>
                <c:pt idx="0">
                  <c:v>1.0</c:v>
                </c:pt>
                <c:pt idx="1">
                  <c:v>1.093562786878228</c:v>
                </c:pt>
                <c:pt idx="2">
                  <c:v>1.0</c:v>
                </c:pt>
                <c:pt idx="3">
                  <c:v>1.153374509478854</c:v>
                </c:pt>
                <c:pt idx="4">
                  <c:v>1.319823696645565</c:v>
                </c:pt>
                <c:pt idx="5">
                  <c:v>1.104902533983854</c:v>
                </c:pt>
                <c:pt idx="6">
                  <c:v>0.666690738342439</c:v>
                </c:pt>
                <c:pt idx="7">
                  <c:v>0.683761846366116</c:v>
                </c:pt>
                <c:pt idx="8">
                  <c:v>0.90895911783056</c:v>
                </c:pt>
                <c:pt idx="9">
                  <c:v>0.92207203788529</c:v>
                </c:pt>
              </c:numCache>
            </c:numRef>
          </c:val>
        </c:ser>
        <c:ser>
          <c:idx val="1"/>
          <c:order val="1"/>
          <c:tx>
            <c:strRef>
              <c:f>'3a'!$U$10</c:f>
              <c:strCache>
                <c:ptCount val="1"/>
                <c:pt idx="0">
                  <c:v>CD11b-/-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'3a'!$V$14:$AE$14</c:f>
                <c:numCache>
                  <c:formatCode>General</c:formatCode>
                  <c:ptCount val="10"/>
                  <c:pt idx="0">
                    <c:v>0.0982196607290392</c:v>
                  </c:pt>
                  <c:pt idx="1">
                    <c:v>0.304613448017884</c:v>
                  </c:pt>
                  <c:pt idx="2">
                    <c:v>0.804117990022898</c:v>
                  </c:pt>
                  <c:pt idx="3">
                    <c:v>0.101723662199291</c:v>
                  </c:pt>
                  <c:pt idx="4">
                    <c:v>0.0254408026875969</c:v>
                  </c:pt>
                  <c:pt idx="5">
                    <c:v>0.218060180744672</c:v>
                  </c:pt>
                  <c:pt idx="6">
                    <c:v>0.259523735855601</c:v>
                  </c:pt>
                  <c:pt idx="7">
                    <c:v>0.145541231326202</c:v>
                  </c:pt>
                  <c:pt idx="8">
                    <c:v>0.0513361318400344</c:v>
                  </c:pt>
                  <c:pt idx="9">
                    <c:v>0.0898900676675412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'3a'!$V$8:$AE$8</c:f>
              <c:strCache>
                <c:ptCount val="10"/>
                <c:pt idx="0">
                  <c:v>Il6</c:v>
                </c:pt>
                <c:pt idx="1">
                  <c:v>Arginase1</c:v>
                </c:pt>
                <c:pt idx="2">
                  <c:v>Pdgf-bb</c:v>
                </c:pt>
                <c:pt idx="3">
                  <c:v>IL12B</c:v>
                </c:pt>
                <c:pt idx="4">
                  <c:v>iNOS</c:v>
                </c:pt>
                <c:pt idx="5">
                  <c:v>Il6</c:v>
                </c:pt>
                <c:pt idx="6">
                  <c:v>Arginase1</c:v>
                </c:pt>
                <c:pt idx="7">
                  <c:v>Pdgf-bb</c:v>
                </c:pt>
                <c:pt idx="8">
                  <c:v>IL12B</c:v>
                </c:pt>
                <c:pt idx="9">
                  <c:v>iNOS</c:v>
                </c:pt>
              </c:strCache>
            </c:strRef>
          </c:cat>
          <c:val>
            <c:numRef>
              <c:f>'3a'!$V$10:$AE$10</c:f>
              <c:numCache>
                <c:formatCode>General</c:formatCode>
                <c:ptCount val="10"/>
                <c:pt idx="0">
                  <c:v>5.186739992028041</c:v>
                </c:pt>
                <c:pt idx="1">
                  <c:v>7.027832890359549</c:v>
                </c:pt>
                <c:pt idx="2">
                  <c:v>4.800323040671185</c:v>
                </c:pt>
                <c:pt idx="3">
                  <c:v>0.234352158862993</c:v>
                </c:pt>
                <c:pt idx="4">
                  <c:v>0.0520675343852848</c:v>
                </c:pt>
                <c:pt idx="5">
                  <c:v>4.843740824995779</c:v>
                </c:pt>
                <c:pt idx="6">
                  <c:v>0.858986747827062</c:v>
                </c:pt>
                <c:pt idx="7">
                  <c:v>0.873651123816049</c:v>
                </c:pt>
                <c:pt idx="8">
                  <c:v>0.922918554181101</c:v>
                </c:pt>
                <c:pt idx="9">
                  <c:v>0.65864183326978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102664"/>
        <c:axId val="-2023097128"/>
      </c:barChart>
      <c:catAx>
        <c:axId val="-20231026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+ STAT3 inhibitors</a:t>
                </a:r>
              </a:p>
            </c:rich>
          </c:tx>
          <c:layout>
            <c:manualLayout>
              <c:xMode val="edge"/>
              <c:yMode val="edge"/>
              <c:x val="0.617179935841353"/>
              <c:y val="0.886410924255883"/>
            </c:manualLayout>
          </c:layout>
          <c:overlay val="0"/>
        </c:title>
        <c:numFmt formatCode="General" sourceLinked="0"/>
        <c:majorTickMark val="out"/>
        <c:minorTickMark val="none"/>
        <c:tickLblPos val="nextTo"/>
        <c:crossAx val="-2023097128"/>
        <c:crosses val="autoZero"/>
        <c:auto val="1"/>
        <c:lblAlgn val="ctr"/>
        <c:lblOffset val="100"/>
        <c:noMultiLvlLbl val="0"/>
      </c:catAx>
      <c:valAx>
        <c:axId val="-2023097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mRNA expression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2310266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69484008943326"/>
          <c:y val="0.0147266677707352"/>
          <c:w val="0.15716652085156"/>
          <c:h val="0.153597807922193"/>
        </c:manualLayout>
      </c:layout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[3]combined!$R$40</c:f>
              <c:strCache>
                <c:ptCount val="1"/>
                <c:pt idx="0">
                  <c:v>human CD11b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[3]combined!$S$45:$AA$45</c:f>
                <c:numCache>
                  <c:formatCode>General</c:formatCode>
                  <c:ptCount val="9"/>
                  <c:pt idx="0">
                    <c:v>1.529334095697895</c:v>
                  </c:pt>
                  <c:pt idx="1">
                    <c:v>0.629085840408693</c:v>
                  </c:pt>
                  <c:pt idx="2">
                    <c:v>0.656495024811492</c:v>
                  </c:pt>
                  <c:pt idx="3">
                    <c:v>0.816229617469911</c:v>
                  </c:pt>
                </c:numCache>
              </c:numRef>
            </c:plus>
            <c:minus>
              <c:numRef>
                <c:f>[3]combined!$S$46:$AA$46</c:f>
                <c:numCache>
                  <c:formatCode>General</c:formatCode>
                  <c:ptCount val="9"/>
                  <c:pt idx="4">
                    <c:v>0.087347758024756</c:v>
                  </c:pt>
                  <c:pt idx="5">
                    <c:v>0.0600638435263788</c:v>
                  </c:pt>
                  <c:pt idx="6">
                    <c:v>0.0348920607450421</c:v>
                  </c:pt>
                  <c:pt idx="7">
                    <c:v>0.247338524802768</c:v>
                  </c:pt>
                  <c:pt idx="8">
                    <c:v>0.0287408486279618</c:v>
                  </c:pt>
                </c:numCache>
              </c:numRef>
            </c:minus>
          </c:errBars>
          <c:val>
            <c:numRef>
              <c:f>[3]combined!$S$40:$AA$40</c:f>
              <c:numCache>
                <c:formatCode>General</c:formatCode>
                <c:ptCount val="9"/>
                <c:pt idx="0">
                  <c:v>4.513575620248093</c:v>
                </c:pt>
                <c:pt idx="1">
                  <c:v>3.312952288915099</c:v>
                </c:pt>
                <c:pt idx="2">
                  <c:v>3.540628170146265</c:v>
                </c:pt>
                <c:pt idx="3">
                  <c:v>7.843396917170257</c:v>
                </c:pt>
                <c:pt idx="4">
                  <c:v>-3.232836774830714</c:v>
                </c:pt>
                <c:pt idx="5">
                  <c:v>-3.835805463049663</c:v>
                </c:pt>
                <c:pt idx="6">
                  <c:v>-5.821588218278435</c:v>
                </c:pt>
                <c:pt idx="7">
                  <c:v>-2.145713845240382</c:v>
                </c:pt>
                <c:pt idx="8">
                  <c:v>-4.464345882611412</c:v>
                </c:pt>
              </c:numCache>
            </c:numRef>
          </c:val>
        </c:ser>
        <c:ser>
          <c:idx val="1"/>
          <c:order val="1"/>
          <c:tx>
            <c:strRef>
              <c:f>[3]combined!$R$41</c:f>
              <c:strCache>
                <c:ptCount val="1"/>
                <c:pt idx="0">
                  <c:v>BMDC murine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[3]combined!$S$47:$AA$47</c:f>
                <c:numCache>
                  <c:formatCode>General</c:formatCode>
                  <c:ptCount val="9"/>
                  <c:pt idx="0">
                    <c:v>0.0460480806254436</c:v>
                  </c:pt>
                  <c:pt idx="1">
                    <c:v>0.279569379454667</c:v>
                  </c:pt>
                  <c:pt idx="2">
                    <c:v>0.258931599626587</c:v>
                  </c:pt>
                  <c:pt idx="3">
                    <c:v>1.528739671843815</c:v>
                  </c:pt>
                </c:numCache>
              </c:numRef>
            </c:plus>
            <c:minus>
              <c:numRef>
                <c:f>[3]combined!$S$48:$AA$48</c:f>
                <c:numCache>
                  <c:formatCode>General</c:formatCode>
                  <c:ptCount val="9"/>
                  <c:pt idx="4">
                    <c:v>0.0807249843002613</c:v>
                  </c:pt>
                  <c:pt idx="5">
                    <c:v>0.0227152703815524</c:v>
                  </c:pt>
                  <c:pt idx="6">
                    <c:v>0.061819242721858</c:v>
                  </c:pt>
                  <c:pt idx="7">
                    <c:v>0.147339030561104</c:v>
                  </c:pt>
                  <c:pt idx="8">
                    <c:v>0.146997395389933</c:v>
                  </c:pt>
                </c:numCache>
              </c:numRef>
            </c:minus>
          </c:errBars>
          <c:val>
            <c:numRef>
              <c:f>[3]combined!$S$41:$AA$41</c:f>
              <c:numCache>
                <c:formatCode>General</c:formatCode>
                <c:ptCount val="9"/>
                <c:pt idx="0">
                  <c:v>2.81337627320896</c:v>
                </c:pt>
                <c:pt idx="1">
                  <c:v>3.388860948452313</c:v>
                </c:pt>
                <c:pt idx="2">
                  <c:v>2.545417663573674</c:v>
                </c:pt>
                <c:pt idx="3">
                  <c:v>4.066147038123136</c:v>
                </c:pt>
                <c:pt idx="4">
                  <c:v>-3.092253656937039</c:v>
                </c:pt>
                <c:pt idx="5">
                  <c:v>-6.642473621211176</c:v>
                </c:pt>
                <c:pt idx="6">
                  <c:v>-3.08397608006116</c:v>
                </c:pt>
                <c:pt idx="7">
                  <c:v>-2.539089684972703</c:v>
                </c:pt>
                <c:pt idx="8">
                  <c:v>-3.242040272914199</c:v>
                </c:pt>
              </c:numCache>
            </c:numRef>
          </c:val>
        </c:ser>
        <c:ser>
          <c:idx val="2"/>
          <c:order val="2"/>
          <c:tx>
            <c:strRef>
              <c:f>[3]combined!$R$42</c:f>
              <c:strCache>
                <c:ptCount val="1"/>
                <c:pt idx="0">
                  <c:v>BMM murine</c:v>
                </c:pt>
              </c:strCache>
            </c:strRef>
          </c:tx>
          <c:spPr>
            <a:ln>
              <a:solidFill>
                <a:schemeClr val="accent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[3]combined!$S$49:$AA$49</c:f>
                <c:numCache>
                  <c:formatCode>General</c:formatCode>
                  <c:ptCount val="9"/>
                  <c:pt idx="0">
                    <c:v>0.0460480806254436</c:v>
                  </c:pt>
                  <c:pt idx="1">
                    <c:v>0.279569379454667</c:v>
                  </c:pt>
                  <c:pt idx="2">
                    <c:v>0.258931599626587</c:v>
                  </c:pt>
                  <c:pt idx="3">
                    <c:v>1.528739671843815</c:v>
                  </c:pt>
                </c:numCache>
              </c:numRef>
            </c:plus>
            <c:minus>
              <c:numRef>
                <c:f>[3]combined!$S$50:$AA$50</c:f>
                <c:numCache>
                  <c:formatCode>General</c:formatCode>
                  <c:ptCount val="9"/>
                  <c:pt idx="4">
                    <c:v>0.0807249843002613</c:v>
                  </c:pt>
                  <c:pt idx="5">
                    <c:v>0.0227152703815524</c:v>
                  </c:pt>
                  <c:pt idx="6">
                    <c:v>0.061819242721858</c:v>
                  </c:pt>
                  <c:pt idx="7">
                    <c:v>0.147339030561104</c:v>
                  </c:pt>
                  <c:pt idx="8">
                    <c:v>0.146997395389933</c:v>
                  </c:pt>
                </c:numCache>
              </c:numRef>
            </c:minus>
          </c:errBars>
          <c:val>
            <c:numRef>
              <c:f>[3]combined!$S$42:$AA$42</c:f>
              <c:numCache>
                <c:formatCode>General</c:formatCode>
                <c:ptCount val="9"/>
                <c:pt idx="0">
                  <c:v>8.300153483604525</c:v>
                </c:pt>
                <c:pt idx="1">
                  <c:v>7.399987431159544</c:v>
                </c:pt>
                <c:pt idx="2">
                  <c:v>5.399354597448799</c:v>
                </c:pt>
                <c:pt idx="3">
                  <c:v>8.33496410484192</c:v>
                </c:pt>
                <c:pt idx="4">
                  <c:v>-2.582846829732507</c:v>
                </c:pt>
                <c:pt idx="5">
                  <c:v>-1.777163549170724</c:v>
                </c:pt>
                <c:pt idx="6">
                  <c:v>-2.005898061996895</c:v>
                </c:pt>
                <c:pt idx="7">
                  <c:v>-2.102815913496561</c:v>
                </c:pt>
                <c:pt idx="8">
                  <c:v>-2.116576335252635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286616"/>
        <c:axId val="-1978283560"/>
      </c:barChart>
      <c:catAx>
        <c:axId val="-1978286616"/>
        <c:scaling>
          <c:orientation val="minMax"/>
        </c:scaling>
        <c:delete val="0"/>
        <c:axPos val="b"/>
        <c:majorTickMark val="out"/>
        <c:minorTickMark val="none"/>
        <c:tickLblPos val="none"/>
        <c:crossAx val="-1978283560"/>
        <c:crosses val="autoZero"/>
        <c:auto val="1"/>
        <c:lblAlgn val="ctr"/>
        <c:lblOffset val="100"/>
        <c:noMultiLvlLbl val="0"/>
      </c:catAx>
      <c:valAx>
        <c:axId val="-197828356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1978286616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'3c'!$L$6</c:f>
              <c:strCache>
                <c:ptCount val="1"/>
                <c:pt idx="0">
                  <c:v>WT_scramble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'3c'!$P$6:$Q$6</c:f>
                <c:numCache>
                  <c:formatCode>General</c:formatCode>
                  <c:ptCount val="2"/>
                  <c:pt idx="0">
                    <c:v>0.338543448461779</c:v>
                  </c:pt>
                  <c:pt idx="1">
                    <c:v>0.204357529870429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'3c'!$M$5:$N$5</c:f>
              <c:strCache>
                <c:ptCount val="2"/>
                <c:pt idx="0">
                  <c:v>Il6</c:v>
                </c:pt>
                <c:pt idx="1">
                  <c:v>Pdgf</c:v>
                </c:pt>
              </c:strCache>
            </c:strRef>
          </c:cat>
          <c:val>
            <c:numRef>
              <c:f>'3c'!$M$6:$N$6</c:f>
              <c:numCache>
                <c:formatCode>General</c:formatCode>
                <c:ptCount val="2"/>
                <c:pt idx="0">
                  <c:v>1.12312674124748</c:v>
                </c:pt>
                <c:pt idx="1">
                  <c:v>1.040942944873464</c:v>
                </c:pt>
              </c:numCache>
            </c:numRef>
          </c:val>
        </c:ser>
        <c:ser>
          <c:idx val="1"/>
          <c:order val="1"/>
          <c:tx>
            <c:strRef>
              <c:f>'3c'!$L$7</c:f>
              <c:strCache>
                <c:ptCount val="1"/>
                <c:pt idx="0">
                  <c:v>WT_siIL6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'3c'!$P$7:$Q$7</c:f>
                <c:numCache>
                  <c:formatCode>General</c:formatCode>
                  <c:ptCount val="2"/>
                  <c:pt idx="0">
                    <c:v>0.2356</c:v>
                  </c:pt>
                  <c:pt idx="1">
                    <c:v>0.025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'3c'!$M$5:$N$5</c:f>
              <c:strCache>
                <c:ptCount val="2"/>
                <c:pt idx="0">
                  <c:v>Il6</c:v>
                </c:pt>
                <c:pt idx="1">
                  <c:v>Pdgf</c:v>
                </c:pt>
              </c:strCache>
            </c:strRef>
          </c:cat>
          <c:val>
            <c:numRef>
              <c:f>'3c'!$M$7:$N$7</c:f>
              <c:numCache>
                <c:formatCode>General</c:formatCode>
                <c:ptCount val="2"/>
                <c:pt idx="0">
                  <c:v>0.27</c:v>
                </c:pt>
                <c:pt idx="1">
                  <c:v>0.73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191624"/>
        <c:axId val="-2027188712"/>
      </c:barChart>
      <c:catAx>
        <c:axId val="-2027191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188712"/>
        <c:crosses val="autoZero"/>
        <c:auto val="1"/>
        <c:lblAlgn val="ctr"/>
        <c:lblOffset val="100"/>
        <c:noMultiLvlLbl val="0"/>
      </c:catAx>
      <c:valAx>
        <c:axId val="-2027188712"/>
        <c:scaling>
          <c:orientation val="minMax"/>
          <c:max val="6.0"/>
        </c:scaling>
        <c:delete val="0"/>
        <c:axPos val="l"/>
        <c:numFmt formatCode="General" sourceLinked="1"/>
        <c:majorTickMark val="out"/>
        <c:minorTickMark val="none"/>
        <c:tickLblPos val="nextTo"/>
        <c:crossAx val="-20271916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'3c'!$L$10</c:f>
              <c:strCache>
                <c:ptCount val="1"/>
                <c:pt idx="0">
                  <c:v>Itgam-/-_scram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'3c'!$P$10:$Q$10</c:f>
                <c:numCache>
                  <c:formatCode>General</c:formatCode>
                  <c:ptCount val="2"/>
                  <c:pt idx="0">
                    <c:v>1.408877012492386</c:v>
                  </c:pt>
                  <c:pt idx="1">
                    <c:v>0.711779347527992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'3c'!$M$5:$N$5</c:f>
              <c:strCache>
                <c:ptCount val="2"/>
                <c:pt idx="0">
                  <c:v>Il6</c:v>
                </c:pt>
                <c:pt idx="1">
                  <c:v>Pdgf</c:v>
                </c:pt>
              </c:strCache>
            </c:strRef>
          </c:cat>
          <c:val>
            <c:numRef>
              <c:f>'3c'!$M$10:$N$10</c:f>
              <c:numCache>
                <c:formatCode>General</c:formatCode>
                <c:ptCount val="2"/>
                <c:pt idx="0">
                  <c:v>4.86105748778984</c:v>
                </c:pt>
                <c:pt idx="1">
                  <c:v>4.067072685914774</c:v>
                </c:pt>
              </c:numCache>
            </c:numRef>
          </c:val>
        </c:ser>
        <c:ser>
          <c:idx val="1"/>
          <c:order val="1"/>
          <c:tx>
            <c:strRef>
              <c:f>'3c'!$L$11</c:f>
              <c:strCache>
                <c:ptCount val="1"/>
                <c:pt idx="0">
                  <c:v>Itgam-/- siIL6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'3c'!$P$11:$Q$11</c:f>
                <c:numCache>
                  <c:formatCode>General</c:formatCode>
                  <c:ptCount val="2"/>
                  <c:pt idx="0">
                    <c:v>0.0661479040486589</c:v>
                  </c:pt>
                  <c:pt idx="1">
                    <c:v>0.189788407212631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'3c'!$M$5:$N$5</c:f>
              <c:strCache>
                <c:ptCount val="2"/>
                <c:pt idx="0">
                  <c:v>Il6</c:v>
                </c:pt>
                <c:pt idx="1">
                  <c:v>Pdgf</c:v>
                </c:pt>
              </c:strCache>
            </c:strRef>
          </c:cat>
          <c:val>
            <c:numRef>
              <c:f>'3c'!$M$11:$N$11</c:f>
              <c:numCache>
                <c:formatCode>General</c:formatCode>
                <c:ptCount val="2"/>
                <c:pt idx="0">
                  <c:v>0.133024188532957</c:v>
                </c:pt>
                <c:pt idx="1">
                  <c:v>0.831541838858611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207032"/>
        <c:axId val="-2023204024"/>
      </c:barChart>
      <c:catAx>
        <c:axId val="-20232070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-2023204024"/>
        <c:crosses val="autoZero"/>
        <c:auto val="1"/>
        <c:lblAlgn val="ctr"/>
        <c:lblOffset val="100"/>
        <c:noMultiLvlLbl val="0"/>
      </c:catAx>
      <c:valAx>
        <c:axId val="-20232040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200"/>
            </a:pPr>
            <a:endParaRPr lang="en-US"/>
          </a:p>
        </c:txPr>
        <c:crossAx val="-202320703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'3d'!$R$17</c:f>
              <c:strCache>
                <c:ptCount val="1"/>
                <c:pt idx="0">
                  <c:v>fold average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4"/>
            <c:invertIfNegative val="0"/>
            <c:bubble3D val="0"/>
            <c:spPr>
              <a:solidFill>
                <a:schemeClr val="tx1"/>
              </a:solidFill>
            </c:spPr>
          </c:dPt>
          <c:errBars>
            <c:errBarType val="plus"/>
            <c:errValType val="cust"/>
            <c:noEndCap val="0"/>
            <c:plus>
              <c:numRef>
                <c:f>'3d'!$S$18:$S$23</c:f>
                <c:numCache>
                  <c:formatCode>General</c:formatCode>
                  <c:ptCount val="6"/>
                  <c:pt idx="0">
                    <c:v>0.278193683634516</c:v>
                  </c:pt>
                  <c:pt idx="1">
                    <c:v>0.0886808991549051</c:v>
                  </c:pt>
                  <c:pt idx="2">
                    <c:v>0.083500753283997</c:v>
                  </c:pt>
                  <c:pt idx="3">
                    <c:v>0.0397784004468311</c:v>
                  </c:pt>
                  <c:pt idx="4">
                    <c:v>0.17888158941375</c:v>
                  </c:pt>
                  <c:pt idx="5">
                    <c:v>0.0359355217190778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'3d'!$Q$18:$Q$23</c:f>
              <c:strCache>
                <c:ptCount val="6"/>
                <c:pt idx="0">
                  <c:v>non silencing</c:v>
                </c:pt>
                <c:pt idx="1">
                  <c:v>Itgam siRNA</c:v>
                </c:pt>
                <c:pt idx="2">
                  <c:v>IgG</c:v>
                </c:pt>
                <c:pt idx="3">
                  <c:v>Anti-integrinCD11b</c:v>
                </c:pt>
                <c:pt idx="4">
                  <c:v>WT</c:v>
                </c:pt>
                <c:pt idx="5">
                  <c:v>Itgam-/-</c:v>
                </c:pt>
              </c:strCache>
            </c:strRef>
          </c:cat>
          <c:val>
            <c:numRef>
              <c:f>'3d'!$R$18:$R$23</c:f>
              <c:numCache>
                <c:formatCode>General</c:formatCode>
                <c:ptCount val="6"/>
                <c:pt idx="0">
                  <c:v>1.0</c:v>
                </c:pt>
                <c:pt idx="1">
                  <c:v>0.241445440120164</c:v>
                </c:pt>
                <c:pt idx="2">
                  <c:v>1.0</c:v>
                </c:pt>
                <c:pt idx="3">
                  <c:v>0.201905003260404</c:v>
                </c:pt>
                <c:pt idx="4">
                  <c:v>1.0</c:v>
                </c:pt>
                <c:pt idx="5">
                  <c:v>0.102150641629827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160968"/>
        <c:axId val="-2023157992"/>
      </c:barChart>
      <c:catAx>
        <c:axId val="-2023160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157992"/>
        <c:crosses val="autoZero"/>
        <c:auto val="1"/>
        <c:lblAlgn val="ctr"/>
        <c:lblOffset val="100"/>
        <c:noMultiLvlLbl val="0"/>
      </c:catAx>
      <c:valAx>
        <c:axId val="-20231579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31609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r>
              <a:rPr lang="en-US"/>
              <a:t>Il6</a:t>
            </a:r>
          </a:p>
        </c:rich>
      </c:tx>
      <c:layout>
        <c:manualLayout>
          <c:xMode val="edge"/>
          <c:yMode val="edge"/>
          <c:x val="0.494095410597637"/>
          <c:y val="0.059259259259259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83042591779032"/>
          <c:y val="0.065092738407699"/>
          <c:w val="0.490515479723588"/>
          <c:h val="0.529647127442403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'3e'!$L$40</c:f>
              <c:strCache>
                <c:ptCount val="1"/>
                <c:pt idx="0">
                  <c:v>ICAM-1</c:v>
                </c:pt>
              </c:strCache>
            </c:strRef>
          </c:tx>
          <c:spPr>
            <a:ln w="25400" cap="rnd">
              <a:solidFill>
                <a:srgbClr val="AE1B5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rgbClr val="AE1B5D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'3e'!$O$41:$O$47</c:f>
                <c:numCache>
                  <c:formatCode>General</c:formatCode>
                  <c:ptCount val="7"/>
                  <c:pt idx="0">
                    <c:v>0.0104333274503373</c:v>
                  </c:pt>
                  <c:pt idx="1">
                    <c:v>0.0366167412594691</c:v>
                  </c:pt>
                  <c:pt idx="2">
                    <c:v>0.0940899110178625</c:v>
                  </c:pt>
                  <c:pt idx="3">
                    <c:v>0.145664831085438</c:v>
                  </c:pt>
                  <c:pt idx="4">
                    <c:v>0.0243148458972926</c:v>
                  </c:pt>
                  <c:pt idx="5">
                    <c:v>0.0178909287030891</c:v>
                  </c:pt>
                  <c:pt idx="6">
                    <c:v>0.00266352948506307</c:v>
                  </c:pt>
                </c:numCache>
              </c:numRef>
            </c:plus>
            <c:minus>
              <c:numRef>
                <c:f>'3e'!$O$41:$O$47</c:f>
                <c:numCache>
                  <c:formatCode>General</c:formatCode>
                  <c:ptCount val="7"/>
                  <c:pt idx="0">
                    <c:v>0.0104333274503373</c:v>
                  </c:pt>
                  <c:pt idx="1">
                    <c:v>0.0366167412594691</c:v>
                  </c:pt>
                  <c:pt idx="2">
                    <c:v>0.0940899110178625</c:v>
                  </c:pt>
                  <c:pt idx="3">
                    <c:v>0.145664831085438</c:v>
                  </c:pt>
                  <c:pt idx="4">
                    <c:v>0.0243148458972926</c:v>
                  </c:pt>
                  <c:pt idx="5">
                    <c:v>0.0178909287030891</c:v>
                  </c:pt>
                  <c:pt idx="6">
                    <c:v>0.00266352948506307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'3e'!$K$41:$K$47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'3e'!$L$41:$L$47</c:f>
              <c:numCache>
                <c:formatCode>General</c:formatCode>
                <c:ptCount val="7"/>
                <c:pt idx="0">
                  <c:v>0.992615497869835</c:v>
                </c:pt>
                <c:pt idx="1">
                  <c:v>0.964178134367845</c:v>
                </c:pt>
                <c:pt idx="2">
                  <c:v>0.939919752446771</c:v>
                </c:pt>
                <c:pt idx="3">
                  <c:v>0.806787687464154</c:v>
                </c:pt>
                <c:pt idx="4">
                  <c:v>0.20762996550157</c:v>
                </c:pt>
                <c:pt idx="5">
                  <c:v>0.0645792136809009</c:v>
                </c:pt>
                <c:pt idx="6">
                  <c:v>0.0320487961060721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'3e'!$M$40</c:f>
              <c:strCache>
                <c:ptCount val="1"/>
                <c:pt idx="0">
                  <c:v>SUS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12700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'3e'!$P$41:$P$47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0.122800924408419</c:v>
                  </c:pt>
                  <c:pt idx="2">
                    <c:v>0.0719886715149711</c:v>
                  </c:pt>
                  <c:pt idx="3">
                    <c:v>0.0946435567518128</c:v>
                  </c:pt>
                  <c:pt idx="4">
                    <c:v>0.259274861792009</c:v>
                  </c:pt>
                  <c:pt idx="5">
                    <c:v>0.200034435163367</c:v>
                  </c:pt>
                  <c:pt idx="6">
                    <c:v>0.0453575827612353</c:v>
                  </c:pt>
                </c:numCache>
              </c:numRef>
            </c:plus>
            <c:minus>
              <c:numRef>
                <c:f>'3e'!$P$41:$P$47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0.122800924408419</c:v>
                  </c:pt>
                  <c:pt idx="2">
                    <c:v>0.0719886715149711</c:v>
                  </c:pt>
                  <c:pt idx="3">
                    <c:v>0.0946435567518128</c:v>
                  </c:pt>
                  <c:pt idx="4">
                    <c:v>0.259274861792009</c:v>
                  </c:pt>
                  <c:pt idx="5">
                    <c:v>0.200034435163367</c:v>
                  </c:pt>
                  <c:pt idx="6">
                    <c:v>0.0453575827612353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'3e'!$K$41:$K$47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'3e'!$M$41:$M$47</c:f>
              <c:numCache>
                <c:formatCode>0.00</c:formatCode>
                <c:ptCount val="7"/>
                <c:pt idx="0">
                  <c:v>1.0</c:v>
                </c:pt>
                <c:pt idx="1">
                  <c:v>1.126134327521318</c:v>
                </c:pt>
                <c:pt idx="2">
                  <c:v>1.019575374232204</c:v>
                </c:pt>
                <c:pt idx="3">
                  <c:v>1.002006441480963</c:v>
                </c:pt>
                <c:pt idx="4">
                  <c:v>1.129215900253091</c:v>
                </c:pt>
                <c:pt idx="5">
                  <c:v>1.035427923879519</c:v>
                </c:pt>
                <c:pt idx="6">
                  <c:v>0.955318531853489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7295864"/>
        <c:axId val="-2027106168"/>
      </c:scatterChart>
      <c:valAx>
        <c:axId val="-2027295864"/>
        <c:scaling>
          <c:orientation val="minMax"/>
          <c:max val="6.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Time (h)</a:t>
                </a:r>
              </a:p>
            </c:rich>
          </c:tx>
          <c:layout>
            <c:manualLayout>
              <c:xMode val="edge"/>
              <c:yMode val="edge"/>
              <c:x val="0.525907877395154"/>
              <c:y val="0.70313502478856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7106168"/>
        <c:crosses val="autoZero"/>
        <c:crossBetween val="midCat"/>
        <c:majorUnit val="1.0"/>
      </c:valAx>
      <c:valAx>
        <c:axId val="-2027106168"/>
        <c:scaling>
          <c:orientation val="minMax"/>
          <c:max val="1.6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Relative mRNA expression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7295864"/>
        <c:crosses val="autoZero"/>
        <c:crossBetween val="midCat"/>
        <c:majorUnit val="0.4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72081959852376"/>
          <c:y val="0.044906969962088"/>
          <c:w val="0.227918040147624"/>
          <c:h val="0.17175453611776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8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Let7a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259718529501994"/>
          <c:y val="0.189285714285714"/>
          <c:w val="0.482010430514368"/>
          <c:h val="0.41581684642360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'3e'!$J$20</c:f>
              <c:strCache>
                <c:ptCount val="1"/>
                <c:pt idx="0">
                  <c:v>Suspension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tx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'3e'!$M$21:$M$27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0.192997526619756</c:v>
                  </c:pt>
                  <c:pt idx="2">
                    <c:v>0.305662768399158</c:v>
                  </c:pt>
                  <c:pt idx="3">
                    <c:v>0.0797354022673806</c:v>
                  </c:pt>
                  <c:pt idx="4">
                    <c:v>0.066697575867509</c:v>
                  </c:pt>
                  <c:pt idx="5">
                    <c:v>0.0456006013285676</c:v>
                  </c:pt>
                  <c:pt idx="6">
                    <c:v>0.0718485136361758</c:v>
                  </c:pt>
                </c:numCache>
              </c:numRef>
            </c:plus>
            <c:minus>
              <c:numRef>
                <c:f>'3e'!$M$21:$M$27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0.192997526619756</c:v>
                  </c:pt>
                  <c:pt idx="2">
                    <c:v>0.305662768399158</c:v>
                  </c:pt>
                  <c:pt idx="3">
                    <c:v>0.0797354022673806</c:v>
                  </c:pt>
                  <c:pt idx="4">
                    <c:v>0.066697575867509</c:v>
                  </c:pt>
                  <c:pt idx="5">
                    <c:v>0.0456006013285676</c:v>
                  </c:pt>
                  <c:pt idx="6">
                    <c:v>0.0718485136361758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'3e'!$I$21:$I$27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'3e'!$J$21:$J$27</c:f>
              <c:numCache>
                <c:formatCode>0.00</c:formatCode>
                <c:ptCount val="7"/>
                <c:pt idx="0">
                  <c:v>1.0</c:v>
                </c:pt>
                <c:pt idx="1">
                  <c:v>0.800094968817279</c:v>
                </c:pt>
                <c:pt idx="2">
                  <c:v>0.788630932861581</c:v>
                </c:pt>
                <c:pt idx="3">
                  <c:v>0.468786417652581</c:v>
                </c:pt>
                <c:pt idx="4">
                  <c:v>0.347962197039712</c:v>
                </c:pt>
                <c:pt idx="5">
                  <c:v>0.377772054852695</c:v>
                </c:pt>
                <c:pt idx="6">
                  <c:v>0.334277684541943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'3e'!$K$20</c:f>
              <c:strCache>
                <c:ptCount val="1"/>
                <c:pt idx="0">
                  <c:v>ICAM</c:v>
                </c:pt>
              </c:strCache>
            </c:strRef>
          </c:tx>
          <c:spPr>
            <a:ln w="19050" cap="rnd">
              <a:solidFill>
                <a:srgbClr val="AE1B5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rgbClr val="AE1B5D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'3e'!$N$21:$N$27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0.562793225282676</c:v>
                  </c:pt>
                  <c:pt idx="2">
                    <c:v>0.483194134404856</c:v>
                  </c:pt>
                  <c:pt idx="3">
                    <c:v>1.74721849653626</c:v>
                  </c:pt>
                  <c:pt idx="4">
                    <c:v>0.0306574247649429</c:v>
                  </c:pt>
                  <c:pt idx="5">
                    <c:v>1.911003352697442</c:v>
                  </c:pt>
                  <c:pt idx="6">
                    <c:v>2.200364181291864</c:v>
                  </c:pt>
                </c:numCache>
              </c:numRef>
            </c:plus>
            <c:minus>
              <c:numRef>
                <c:f>'3e'!$N$21:$N$27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0.562793225282676</c:v>
                  </c:pt>
                  <c:pt idx="2">
                    <c:v>0.483194134404856</c:v>
                  </c:pt>
                  <c:pt idx="3">
                    <c:v>1.74721849653626</c:v>
                  </c:pt>
                  <c:pt idx="4">
                    <c:v>0.0306574247649429</c:v>
                  </c:pt>
                  <c:pt idx="5">
                    <c:v>1.911003352697442</c:v>
                  </c:pt>
                  <c:pt idx="6">
                    <c:v>2.200364181291864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'3e'!$I$21:$I$27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'3e'!$K$21:$K$27</c:f>
              <c:numCache>
                <c:formatCode>0.00</c:formatCode>
                <c:ptCount val="7"/>
                <c:pt idx="0">
                  <c:v>1.0</c:v>
                </c:pt>
                <c:pt idx="1">
                  <c:v>3.042208625160648</c:v>
                </c:pt>
                <c:pt idx="2">
                  <c:v>8.210684765803614</c:v>
                </c:pt>
                <c:pt idx="3">
                  <c:v>8.663516346999198</c:v>
                </c:pt>
                <c:pt idx="4">
                  <c:v>8.845898351777831</c:v>
                </c:pt>
                <c:pt idx="5">
                  <c:v>8.49973149083802</c:v>
                </c:pt>
                <c:pt idx="6">
                  <c:v>8.138458463808057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7121432"/>
        <c:axId val="-2027209144"/>
      </c:scatterChart>
      <c:valAx>
        <c:axId val="-202712143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Time (h)</a:t>
                </a:r>
              </a:p>
            </c:rich>
          </c:tx>
          <c:layout>
            <c:manualLayout>
              <c:xMode val="edge"/>
              <c:yMode val="edge"/>
              <c:x val="0.419026949096152"/>
              <c:y val="0.77847149314669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7209144"/>
        <c:crosses val="autoZero"/>
        <c:crossBetween val="midCat"/>
      </c:valAx>
      <c:valAx>
        <c:axId val="-202720914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Relative mRNA expression</a:t>
                </a:r>
              </a:p>
            </c:rich>
          </c:tx>
          <c:layout>
            <c:manualLayout>
              <c:xMode val="edge"/>
              <c:yMode val="edge"/>
              <c:x val="0.0309859154929577"/>
              <c:y val="0.0835648148148148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0.0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7121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78162133142448"/>
          <c:y val="0.0422448235637212"/>
          <c:w val="0.316530831373351"/>
          <c:h val="0.26572288758022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4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964648950131"/>
          <c:y val="0.0899653979238754"/>
          <c:w val="0.534743684383202"/>
          <c:h val="0.7395962182927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solidFill>
                  <a:srgbClr val="C00000"/>
                </a:solidFill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[4]Sheet1!$O$7:$O$8</c:f>
                <c:numCache>
                  <c:formatCode>General</c:formatCode>
                  <c:ptCount val="2"/>
                  <c:pt idx="0">
                    <c:v>0.21</c:v>
                  </c:pt>
                  <c:pt idx="1">
                    <c:v>48.49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[4]Sheet1!$M$7:$M$8</c:f>
              <c:strCache>
                <c:ptCount val="2"/>
                <c:pt idx="0">
                  <c:v>_x0005_Susp.</c:v>
                </c:pt>
                <c:pt idx="1">
                  <c:v>_x0006_ICAM-1</c:v>
                </c:pt>
              </c:strCache>
            </c:strRef>
          </c:cat>
          <c:val>
            <c:numRef>
              <c:f>[4]Sheet1!$N$7:$N$8</c:f>
              <c:numCache>
                <c:formatCode>General</c:formatCode>
                <c:ptCount val="2"/>
                <c:pt idx="0">
                  <c:v>1.0</c:v>
                </c:pt>
                <c:pt idx="1">
                  <c:v>184.0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25"/>
        <c:axId val="-1979563432"/>
        <c:axId val="-1979559928"/>
      </c:barChart>
      <c:catAx>
        <c:axId val="-19795634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1979559928"/>
        <c:crosses val="autoZero"/>
        <c:auto val="1"/>
        <c:lblAlgn val="ctr"/>
        <c:lblOffset val="100"/>
        <c:noMultiLvlLbl val="0"/>
      </c:catAx>
      <c:valAx>
        <c:axId val="-197955992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19795634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964145473983"/>
          <c:y val="0.25601246105919"/>
          <c:w val="0.587941859747949"/>
          <c:h val="0.5963347805823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dPt>
            <c:idx val="1"/>
            <c:invertIfNegative val="0"/>
            <c:bubble3D val="0"/>
            <c:spPr>
              <a:solidFill>
                <a:srgbClr val="C00000"/>
              </a:solidFill>
              <a:ln>
                <a:noFill/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[4]Sheet1!$O$17:$O$18</c:f>
                <c:numCache>
                  <c:formatCode>General</c:formatCode>
                  <c:ptCount val="2"/>
                  <c:pt idx="0">
                    <c:v>0.2</c:v>
                  </c:pt>
                  <c:pt idx="1">
                    <c:v>0.74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[4]Sheet1!$M$17:$M$18</c:f>
              <c:strCache>
                <c:ptCount val="2"/>
                <c:pt idx="0">
                  <c:v>_x0005_Susp.</c:v>
                </c:pt>
                <c:pt idx="1">
                  <c:v>_x0006_ICAM-1</c:v>
                </c:pt>
              </c:strCache>
            </c:strRef>
          </c:cat>
          <c:val>
            <c:numRef>
              <c:f>[4]Sheet1!$N$17:$N$18</c:f>
              <c:numCache>
                <c:formatCode>General</c:formatCode>
                <c:ptCount val="2"/>
                <c:pt idx="0">
                  <c:v>3.97</c:v>
                </c:pt>
                <c:pt idx="1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25"/>
        <c:axId val="-1979461768"/>
        <c:axId val="-1979458488"/>
      </c:barChart>
      <c:catAx>
        <c:axId val="-1979461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1979458488"/>
        <c:crosses val="autoZero"/>
        <c:auto val="1"/>
        <c:lblAlgn val="ctr"/>
        <c:lblOffset val="100"/>
        <c:noMultiLvlLbl val="0"/>
      </c:catAx>
      <c:valAx>
        <c:axId val="-19794584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1979461768"/>
        <c:crosses val="autoZero"/>
        <c:crossBetween val="between"/>
        <c:majorUnit val="1.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[5]Sheet1!$B$4:$C$4</c:f>
              <c:strCache>
                <c:ptCount val="1"/>
                <c:pt idx="0">
                  <c:v>WT scramble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[5]Sheet1!$D$14:$H$14</c:f>
                <c:numCache>
                  <c:formatCode>General</c:formatCode>
                  <c:ptCount val="5"/>
                  <c:pt idx="0">
                    <c:v>0.076697475247521</c:v>
                  </c:pt>
                  <c:pt idx="1">
                    <c:v>0.0189547602724776</c:v>
                  </c:pt>
                  <c:pt idx="2">
                    <c:v>0.111810868358016</c:v>
                  </c:pt>
                  <c:pt idx="3">
                    <c:v>0.230136760730795</c:v>
                  </c:pt>
                  <c:pt idx="4">
                    <c:v>0.223267579059421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[5]Sheet1!$D$4:$H$4</c:f>
              <c:numCache>
                <c:formatCode>General</c:formatCode>
                <c:ptCount val="5"/>
                <c:pt idx="0">
                  <c:v>1.121709521676737</c:v>
                </c:pt>
                <c:pt idx="1">
                  <c:v>1.032455183011465</c:v>
                </c:pt>
                <c:pt idx="2">
                  <c:v>1.108462073609473</c:v>
                </c:pt>
                <c:pt idx="3">
                  <c:v>1.454503226619211</c:v>
                </c:pt>
                <c:pt idx="4">
                  <c:v>1.202423255644453</c:v>
                </c:pt>
              </c:numCache>
            </c:numRef>
          </c:val>
        </c:ser>
        <c:ser>
          <c:idx val="1"/>
          <c:order val="1"/>
          <c:tx>
            <c:strRef>
              <c:f>[5]Sheet1!$B$5:$C$5</c:f>
              <c:strCache>
                <c:ptCount val="1"/>
                <c:pt idx="0">
                  <c:v>WT PreMir Let7a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[5]Sheet1!$D$15:$H$15</c:f>
                <c:numCache>
                  <c:formatCode>General</c:formatCode>
                  <c:ptCount val="5"/>
                  <c:pt idx="0">
                    <c:v>0.198142232691929</c:v>
                  </c:pt>
                  <c:pt idx="1">
                    <c:v>0.113338270370209</c:v>
                  </c:pt>
                  <c:pt idx="2">
                    <c:v>0.162589930594891</c:v>
                  </c:pt>
                  <c:pt idx="3">
                    <c:v>0.261184257545011</c:v>
                  </c:pt>
                  <c:pt idx="4">
                    <c:v>0.573911744398667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[5]Sheet1!$D$5:$H$5</c:f>
              <c:numCache>
                <c:formatCode>General</c:formatCode>
                <c:ptCount val="5"/>
                <c:pt idx="0">
                  <c:v>0.898231395699664</c:v>
                </c:pt>
                <c:pt idx="1">
                  <c:v>0.910300736819961</c:v>
                </c:pt>
                <c:pt idx="2">
                  <c:v>0.946313437002649</c:v>
                </c:pt>
                <c:pt idx="3">
                  <c:v>2.161349847631736</c:v>
                </c:pt>
                <c:pt idx="4">
                  <c:v>1.658745675393937</c:v>
                </c:pt>
              </c:numCache>
            </c:numRef>
          </c:val>
        </c:ser>
        <c:ser>
          <c:idx val="2"/>
          <c:order val="2"/>
          <c:tx>
            <c:strRef>
              <c:f>[5]Sheet1!$B$6:$C$6</c:f>
              <c:strCache>
                <c:ptCount val="1"/>
                <c:pt idx="0">
                  <c:v>WT aMir Let7a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[5]Sheet1!$D$16:$H$16</c:f>
                <c:numCache>
                  <c:formatCode>General</c:formatCode>
                  <c:ptCount val="5"/>
                  <c:pt idx="0">
                    <c:v>0.076697475247521</c:v>
                  </c:pt>
                  <c:pt idx="1">
                    <c:v>0.9492712</c:v>
                  </c:pt>
                  <c:pt idx="2">
                    <c:v>0.569311716929188</c:v>
                  </c:pt>
                  <c:pt idx="3">
                    <c:v>0.06962715</c:v>
                  </c:pt>
                  <c:pt idx="4">
                    <c:v>0.01993289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[5]Sheet1!$D$6:$H$6</c:f>
              <c:numCache>
                <c:formatCode>General</c:formatCode>
                <c:ptCount val="5"/>
                <c:pt idx="0">
                  <c:v>2.576266515740225</c:v>
                </c:pt>
                <c:pt idx="1">
                  <c:v>3.964799854358963</c:v>
                </c:pt>
                <c:pt idx="2">
                  <c:v>2.978140604140707</c:v>
                </c:pt>
                <c:pt idx="3">
                  <c:v>0.264652263760911</c:v>
                </c:pt>
                <c:pt idx="4">
                  <c:v>0.0982032805442339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270968"/>
        <c:axId val="-2023267912"/>
      </c:barChart>
      <c:catAx>
        <c:axId val="-2023270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267912"/>
        <c:crosses val="autoZero"/>
        <c:auto val="1"/>
        <c:lblAlgn val="ctr"/>
        <c:lblOffset val="100"/>
        <c:noMultiLvlLbl val="0"/>
      </c:catAx>
      <c:valAx>
        <c:axId val="-20232679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32709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'1e'!$C$3</c:f>
              <c:strCache>
                <c:ptCount val="1"/>
                <c:pt idx="0">
                  <c:v>Arginase1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'1e'!$C$8:$C$10</c:f>
                <c:numCache>
                  <c:formatCode>General</c:formatCode>
                  <c:ptCount val="3"/>
                  <c:pt idx="0">
                    <c:v>0.0325320354932386</c:v>
                  </c:pt>
                  <c:pt idx="1">
                    <c:v>0.450419557499202</c:v>
                  </c:pt>
                  <c:pt idx="2">
                    <c:v>0.394010716154325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'1e'!$B$4:$B$6</c:f>
              <c:strCache>
                <c:ptCount val="3"/>
                <c:pt idx="0">
                  <c:v>ICAM</c:v>
                </c:pt>
                <c:pt idx="1">
                  <c:v>Suspension</c:v>
                </c:pt>
                <c:pt idx="2">
                  <c:v>VCAM</c:v>
                </c:pt>
              </c:strCache>
            </c:strRef>
          </c:cat>
          <c:val>
            <c:numRef>
              <c:f>'1e'!$C$4:$C$6</c:f>
              <c:numCache>
                <c:formatCode>General</c:formatCode>
                <c:ptCount val="3"/>
                <c:pt idx="0">
                  <c:v>1.035</c:v>
                </c:pt>
                <c:pt idx="1">
                  <c:v>4.476666666666667</c:v>
                </c:pt>
                <c:pt idx="2">
                  <c:v>3.913333333333334</c:v>
                </c:pt>
              </c:numCache>
            </c:numRef>
          </c:val>
        </c:ser>
        <c:ser>
          <c:idx val="1"/>
          <c:order val="1"/>
          <c:tx>
            <c:strRef>
              <c:f>'1e'!$D$3</c:f>
              <c:strCache>
                <c:ptCount val="1"/>
                <c:pt idx="0">
                  <c:v>IL6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'1e'!$D$8:$D$10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0.735127886593887</c:v>
                  </c:pt>
                  <c:pt idx="2">
                    <c:v>0.194390947157301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'1e'!$B$4:$B$6</c:f>
              <c:strCache>
                <c:ptCount val="3"/>
                <c:pt idx="0">
                  <c:v>ICAM</c:v>
                </c:pt>
                <c:pt idx="1">
                  <c:v>Suspension</c:v>
                </c:pt>
                <c:pt idx="2">
                  <c:v>VCAM</c:v>
                </c:pt>
              </c:strCache>
            </c:strRef>
          </c:cat>
          <c:val>
            <c:numRef>
              <c:f>'1e'!$D$4:$D$6</c:f>
              <c:numCache>
                <c:formatCode>0.00</c:formatCode>
                <c:ptCount val="3"/>
                <c:pt idx="0">
                  <c:v>1.0</c:v>
                </c:pt>
                <c:pt idx="1">
                  <c:v>4.387303830386624</c:v>
                </c:pt>
                <c:pt idx="2">
                  <c:v>2.677517021948646</c:v>
                </c:pt>
              </c:numCache>
            </c:numRef>
          </c:val>
        </c:ser>
        <c:ser>
          <c:idx val="2"/>
          <c:order val="2"/>
          <c:tx>
            <c:strRef>
              <c:f>'1e'!$E$3</c:f>
              <c:strCache>
                <c:ptCount val="1"/>
                <c:pt idx="0">
                  <c:v>Pdgfb</c:v>
                </c:pt>
              </c:strCache>
            </c:strRef>
          </c:tx>
          <c:spPr>
            <a:solidFill>
              <a:srgbClr val="53FFF2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'1e'!$E$8:$E$10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0.735127886593887</c:v>
                  </c:pt>
                  <c:pt idx="2">
                    <c:v>0.194390947157301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'1e'!$B$4:$B$6</c:f>
              <c:strCache>
                <c:ptCount val="3"/>
                <c:pt idx="0">
                  <c:v>ICAM</c:v>
                </c:pt>
                <c:pt idx="1">
                  <c:v>Suspension</c:v>
                </c:pt>
                <c:pt idx="2">
                  <c:v>VCAM</c:v>
                </c:pt>
              </c:strCache>
            </c:strRef>
          </c:cat>
          <c:val>
            <c:numRef>
              <c:f>'1e'!$E$4:$E$6</c:f>
              <c:numCache>
                <c:formatCode>0.00</c:formatCode>
                <c:ptCount val="3"/>
                <c:pt idx="0">
                  <c:v>1.0</c:v>
                </c:pt>
                <c:pt idx="1">
                  <c:v>3.683330675405486</c:v>
                </c:pt>
                <c:pt idx="2">
                  <c:v>2.569790368636953</c:v>
                </c:pt>
              </c:numCache>
            </c:numRef>
          </c:val>
        </c:ser>
        <c:ser>
          <c:idx val="3"/>
          <c:order val="3"/>
          <c:tx>
            <c:strRef>
              <c:f>'1e'!$F$3</c:f>
              <c:strCache>
                <c:ptCount val="1"/>
                <c:pt idx="0">
                  <c:v>nos2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'1e'!$F$8:$F$10</c:f>
                <c:numCache>
                  <c:formatCode>General</c:formatCode>
                  <c:ptCount val="3"/>
                  <c:pt idx="0">
                    <c:v>0.0</c:v>
                  </c:pt>
                  <c:pt idx="1">
                    <c:v>0.0497772817435602</c:v>
                  </c:pt>
                  <c:pt idx="2">
                    <c:v>0.0176383420737639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'1e'!$B$4:$B$6</c:f>
              <c:strCache>
                <c:ptCount val="3"/>
                <c:pt idx="0">
                  <c:v>ICAM</c:v>
                </c:pt>
                <c:pt idx="1">
                  <c:v>Suspension</c:v>
                </c:pt>
                <c:pt idx="2">
                  <c:v>VCAM</c:v>
                </c:pt>
              </c:strCache>
            </c:strRef>
          </c:cat>
          <c:val>
            <c:numRef>
              <c:f>'1e'!$F$4:$F$6</c:f>
              <c:numCache>
                <c:formatCode>General</c:formatCode>
                <c:ptCount val="3"/>
                <c:pt idx="0">
                  <c:v>1.0</c:v>
                </c:pt>
                <c:pt idx="1">
                  <c:v>0.735127886593887</c:v>
                </c:pt>
                <c:pt idx="2">
                  <c:v>0.194390947157301</c:v>
                </c:pt>
              </c:numCache>
            </c:numRef>
          </c:val>
        </c:ser>
        <c:ser>
          <c:idx val="4"/>
          <c:order val="4"/>
          <c:tx>
            <c:strRef>
              <c:f>'1e'!$G$3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'1e'!$G$8:$G$10</c:f>
                <c:numCache>
                  <c:formatCode>General</c:formatCode>
                  <c:ptCount val="3"/>
                  <c:pt idx="0">
                    <c:v>0.00666666666666667</c:v>
                  </c:pt>
                  <c:pt idx="1">
                    <c:v>0.0176383420737639</c:v>
                  </c:pt>
                  <c:pt idx="2">
                    <c:v>0.0491030662088541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'1e'!$B$4:$B$6</c:f>
              <c:strCache>
                <c:ptCount val="3"/>
                <c:pt idx="0">
                  <c:v>ICAM</c:v>
                </c:pt>
                <c:pt idx="1">
                  <c:v>Suspension</c:v>
                </c:pt>
                <c:pt idx="2">
                  <c:v>VCAM</c:v>
                </c:pt>
              </c:strCache>
            </c:strRef>
          </c:cat>
          <c:val>
            <c:numRef>
              <c:f>'1e'!$G$4:$G$6</c:f>
              <c:numCache>
                <c:formatCode>General</c:formatCode>
                <c:ptCount val="3"/>
                <c:pt idx="0">
                  <c:v>1.006666666666667</c:v>
                </c:pt>
                <c:pt idx="1">
                  <c:v>0.213333333333333</c:v>
                </c:pt>
                <c:pt idx="2">
                  <c:v>0.253333333333333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2756024"/>
        <c:axId val="-2022753048"/>
      </c:barChart>
      <c:catAx>
        <c:axId val="-2022756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2753048"/>
        <c:crosses val="autoZero"/>
        <c:auto val="1"/>
        <c:lblAlgn val="ctr"/>
        <c:lblOffset val="100"/>
        <c:noMultiLvlLbl val="0"/>
      </c:catAx>
      <c:valAx>
        <c:axId val="-20227530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Relative mRNA expression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275602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[5]Sheet1!$B$9:$C$9</c:f>
              <c:strCache>
                <c:ptCount val="1"/>
                <c:pt idx="0">
                  <c:v>CD11b-/- scramble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[5]Sheet1!$D$19:$H$19</c:f>
                <c:numCache>
                  <c:formatCode>General</c:formatCode>
                  <c:ptCount val="5"/>
                  <c:pt idx="0">
                    <c:v>0.35777222263931</c:v>
                  </c:pt>
                  <c:pt idx="1">
                    <c:v>0.440835425805221</c:v>
                  </c:pt>
                  <c:pt idx="2">
                    <c:v>0.0232064373830811</c:v>
                  </c:pt>
                  <c:pt idx="3">
                    <c:v>0.223235940337171</c:v>
                  </c:pt>
                  <c:pt idx="4">
                    <c:v>0.000534412754073201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[5]Sheet1!$D$9:$H$9</c:f>
              <c:numCache>
                <c:formatCode>General</c:formatCode>
                <c:ptCount val="5"/>
                <c:pt idx="0">
                  <c:v>3.028700503664652</c:v>
                </c:pt>
                <c:pt idx="1">
                  <c:v>3.529927593337524</c:v>
                </c:pt>
                <c:pt idx="2">
                  <c:v>4.326787509704121</c:v>
                </c:pt>
                <c:pt idx="3">
                  <c:v>2.001263545667783</c:v>
                </c:pt>
                <c:pt idx="4">
                  <c:v>0.0281486361252578</c:v>
                </c:pt>
              </c:numCache>
            </c:numRef>
          </c:val>
        </c:ser>
        <c:ser>
          <c:idx val="1"/>
          <c:order val="1"/>
          <c:tx>
            <c:strRef>
              <c:f>[5]Sheet1!$B$10:$C$10</c:f>
              <c:strCache>
                <c:ptCount val="1"/>
                <c:pt idx="0">
                  <c:v>CD11b-/- PreMir Let7a</c:v>
                </c:pt>
              </c:strCache>
            </c:strRef>
          </c:tx>
          <c:spPr>
            <a:solidFill>
              <a:srgbClr val="AE1B5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[5]Sheet1!$D$20:$H$20</c:f>
                <c:numCache>
                  <c:formatCode>General</c:formatCode>
                  <c:ptCount val="5"/>
                  <c:pt idx="0">
                    <c:v>0.15803311326784</c:v>
                  </c:pt>
                  <c:pt idx="1">
                    <c:v>0.286984835765051</c:v>
                  </c:pt>
                  <c:pt idx="2">
                    <c:v>0.203444916697997</c:v>
                  </c:pt>
                  <c:pt idx="3">
                    <c:v>0.252913330179864</c:v>
                  </c:pt>
                  <c:pt idx="4">
                    <c:v>0.153426795876472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[5]Sheet1!$D$10:$H$10</c:f>
              <c:numCache>
                <c:formatCode>General</c:formatCode>
                <c:ptCount val="5"/>
                <c:pt idx="0">
                  <c:v>0.965281677430173</c:v>
                </c:pt>
                <c:pt idx="1">
                  <c:v>0.910013633070725</c:v>
                </c:pt>
                <c:pt idx="2">
                  <c:v>0.726516363748185</c:v>
                </c:pt>
                <c:pt idx="3">
                  <c:v>1.463507732091746</c:v>
                </c:pt>
                <c:pt idx="4">
                  <c:v>0.974180347552363</c:v>
                </c:pt>
              </c:numCache>
            </c:numRef>
          </c:val>
        </c:ser>
        <c:ser>
          <c:idx val="2"/>
          <c:order val="2"/>
          <c:tx>
            <c:strRef>
              <c:f>[5]Sheet1!$B$11:$C$11</c:f>
              <c:strCache>
                <c:ptCount val="1"/>
                <c:pt idx="0">
                  <c:v>CD11b-/- aMir Let7a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[5]Sheet1!$D$21:$H$21</c:f>
                <c:numCache>
                  <c:formatCode>General</c:formatCode>
                  <c:ptCount val="5"/>
                  <c:pt idx="0">
                    <c:v>0.348133558720601</c:v>
                  </c:pt>
                  <c:pt idx="1">
                    <c:v>0.14208929</c:v>
                  </c:pt>
                  <c:pt idx="2">
                    <c:v>0.256140330074841</c:v>
                  </c:pt>
                  <c:pt idx="3">
                    <c:v>0.04299463</c:v>
                  </c:pt>
                  <c:pt idx="4">
                    <c:v>0.00526817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[5]Sheet1!$D$3:$H$3</c:f>
              <c:strCache>
                <c:ptCount val="5"/>
                <c:pt idx="0">
                  <c:v>_x0003_Il6</c:v>
                </c:pt>
                <c:pt idx="1">
                  <c:v>_x0004_Arg1</c:v>
                </c:pt>
                <c:pt idx="2">
                  <c:v>_x0004_Pdgf</c:v>
                </c:pt>
                <c:pt idx="3">
                  <c:v>_x0005_Il12b</c:v>
                </c:pt>
                <c:pt idx="4">
                  <c:v>_x0004_Nos2</c:v>
                </c:pt>
              </c:strCache>
            </c:strRef>
          </c:cat>
          <c:val>
            <c:numRef>
              <c:f>[5]Sheet1!$D$11:$H$11</c:f>
              <c:numCache>
                <c:formatCode>General</c:formatCode>
                <c:ptCount val="5"/>
                <c:pt idx="0">
                  <c:v>2.237127945126717</c:v>
                </c:pt>
                <c:pt idx="1">
                  <c:v>3.687402703391793</c:v>
                </c:pt>
                <c:pt idx="2">
                  <c:v>2.66087368587271</c:v>
                </c:pt>
                <c:pt idx="3">
                  <c:v>0.256179259314242</c:v>
                </c:pt>
                <c:pt idx="4">
                  <c:v>0.0350970882315027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195496"/>
        <c:axId val="-1978192440"/>
      </c:barChart>
      <c:catAx>
        <c:axId val="-1978195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8192440"/>
        <c:crosses val="autoZero"/>
        <c:auto val="1"/>
        <c:lblAlgn val="ctr"/>
        <c:lblOffset val="100"/>
        <c:noMultiLvlLbl val="0"/>
      </c:catAx>
      <c:valAx>
        <c:axId val="-19781924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197819549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[6]graphed!$AE$25</c:f>
              <c:strCache>
                <c:ptCount val="1"/>
                <c:pt idx="0">
                  <c:v>scramble</c:v>
                </c:pt>
              </c:strCache>
            </c:strRef>
          </c:tx>
          <c:spPr>
            <a:solidFill>
              <a:srgbClr val="000000"/>
            </a:solidFill>
            <a:ln w="25400">
              <a:noFill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[6]graphed!$AI$25:$AJ$25</c:f>
                <c:numCache>
                  <c:formatCode>General</c:formatCode>
                  <c:ptCount val="2"/>
                  <c:pt idx="0">
                    <c:v>0.111810868358016</c:v>
                  </c:pt>
                  <c:pt idx="1">
                    <c:v>0.0866697973120384</c:v>
                  </c:pt>
                </c:numCache>
              </c:numRef>
            </c:pl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[6]graphed!$AF$24:$AG$24</c:f>
              <c:strCache>
                <c:ptCount val="2"/>
                <c:pt idx="0">
                  <c:v>_x0004_Pdgf</c:v>
                </c:pt>
                <c:pt idx="1">
                  <c:v>_x0004_Vegf</c:v>
                </c:pt>
              </c:strCache>
            </c:strRef>
          </c:cat>
          <c:val>
            <c:numRef>
              <c:f>[6]graphed!$AF$25:$AG$25</c:f>
              <c:numCache>
                <c:formatCode>General</c:formatCode>
                <c:ptCount val="2"/>
                <c:pt idx="0">
                  <c:v>1.108462073609473</c:v>
                </c:pt>
                <c:pt idx="1">
                  <c:v>0.984925206843928</c:v>
                </c:pt>
              </c:numCache>
            </c:numRef>
          </c:val>
        </c:ser>
        <c:ser>
          <c:idx val="1"/>
          <c:order val="1"/>
          <c:tx>
            <c:strRef>
              <c:f>[6]graphed!$AE$26</c:f>
              <c:strCache>
                <c:ptCount val="1"/>
                <c:pt idx="0">
                  <c:v>aMir Let7a</c:v>
                </c:pt>
              </c:strCache>
            </c:strRef>
          </c:tx>
          <c:spPr>
            <a:solidFill>
              <a:srgbClr val="DD0806"/>
            </a:solidFill>
            <a:ln w="25400">
              <a:noFill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[6]graphed!$AI$26:$AJ$26</c:f>
                <c:numCache>
                  <c:formatCode>General</c:formatCode>
                  <c:ptCount val="2"/>
                  <c:pt idx="0">
                    <c:v>0.569311716929188</c:v>
                  </c:pt>
                  <c:pt idx="1">
                    <c:v>0.068427858238072</c:v>
                  </c:pt>
                </c:numCache>
              </c:numRef>
            </c:plus>
            <c:spPr>
              <a:ln w="3175">
                <a:solidFill>
                  <a:srgbClr val="000000"/>
                </a:solidFill>
                <a:prstDash val="solid"/>
              </a:ln>
            </c:spPr>
          </c:errBars>
          <c:cat>
            <c:strRef>
              <c:f>[6]graphed!$AF$24:$AG$24</c:f>
              <c:strCache>
                <c:ptCount val="2"/>
                <c:pt idx="0">
                  <c:v>_x0004_Pdgf</c:v>
                </c:pt>
                <c:pt idx="1">
                  <c:v>_x0004_Vegf</c:v>
                </c:pt>
              </c:strCache>
            </c:strRef>
          </c:cat>
          <c:val>
            <c:numRef>
              <c:f>[6]graphed!$AF$26:$AG$26</c:f>
              <c:numCache>
                <c:formatCode>General</c:formatCode>
                <c:ptCount val="2"/>
                <c:pt idx="0">
                  <c:v>2.978140604140707</c:v>
                </c:pt>
                <c:pt idx="1">
                  <c:v>1.28247290713717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-1978109960"/>
        <c:axId val="-1978106776"/>
      </c:barChart>
      <c:catAx>
        <c:axId val="-1978109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1978106776"/>
        <c:crosses val="autoZero"/>
        <c:auto val="1"/>
        <c:lblAlgn val="ctr"/>
        <c:lblOffset val="100"/>
        <c:noMultiLvlLbl val="0"/>
      </c:catAx>
      <c:valAx>
        <c:axId val="-1978106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3175">
            <a:solidFill>
              <a:srgbClr val="808080"/>
            </a:solidFill>
            <a:prstDash val="solid"/>
          </a:ln>
        </c:spPr>
        <c:crossAx val="-19781099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30037006283131"/>
          <c:y val="0.398009708531495"/>
          <c:w val="0.23193884053787"/>
          <c:h val="0.179104368839173"/>
        </c:manualLayout>
      </c:layout>
      <c:overlay val="0"/>
      <c:spPr>
        <a:noFill/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9525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719816272966"/>
          <c:y val="0.0809838874307378"/>
          <c:w val="0.722567585301837"/>
          <c:h val="0.8301006124234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'3l'!$C$4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'3l'!$B$5:$C$11</c:f>
              <c:multiLvlStrCache>
                <c:ptCount val="7"/>
                <c:lvl>
                  <c:pt idx="0">
                    <c:v>Il6</c:v>
                  </c:pt>
                  <c:pt idx="1">
                    <c:v>Arg1</c:v>
                  </c:pt>
                  <c:pt idx="2">
                    <c:v>Pdgfb</c:v>
                  </c:pt>
                  <c:pt idx="4">
                    <c:v>Il6</c:v>
                  </c:pt>
                  <c:pt idx="5">
                    <c:v>Arg1</c:v>
                  </c:pt>
                  <c:pt idx="6">
                    <c:v>Pdgfb</c:v>
                  </c:pt>
                </c:lvl>
                <c:lvl>
                  <c:pt idx="0">
                    <c:v>WT</c:v>
                  </c:pt>
                  <c:pt idx="4">
                    <c:v>CD11b-/-</c:v>
                  </c:pt>
                </c:lvl>
              </c:multiLvlStrCache>
            </c:multiLvlStrRef>
          </c:cat>
          <c:val>
            <c:numRef>
              <c:f>'3l'!$C$5:$C$11</c:f>
              <c:numCache>
                <c:formatCode>General</c:formatCode>
                <c:ptCount val="7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</c:numCache>
            </c:numRef>
          </c:val>
        </c:ser>
        <c:ser>
          <c:idx val="1"/>
          <c:order val="1"/>
          <c:tx>
            <c:strRef>
              <c:f>'3l'!$D$4</c:f>
              <c:strCache>
                <c:ptCount val="1"/>
                <c:pt idx="0">
                  <c:v>vehicle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'3l'!$G$5:$G$11</c:f>
                <c:numCache>
                  <c:formatCode>General</c:formatCode>
                  <c:ptCount val="7"/>
                  <c:pt idx="0">
                    <c:v>0.113525</c:v>
                  </c:pt>
                  <c:pt idx="1">
                    <c:v>0.12860036483254</c:v>
                  </c:pt>
                  <c:pt idx="2">
                    <c:v>0.03323573</c:v>
                  </c:pt>
                  <c:pt idx="4">
                    <c:v>0.6811542</c:v>
                  </c:pt>
                  <c:pt idx="5">
                    <c:v>0.0847873304088847</c:v>
                  </c:pt>
                  <c:pt idx="6">
                    <c:v>0.02560369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'3l'!$B$5:$C$11</c:f>
              <c:multiLvlStrCache>
                <c:ptCount val="7"/>
                <c:lvl>
                  <c:pt idx="0">
                    <c:v>Il6</c:v>
                  </c:pt>
                  <c:pt idx="1">
                    <c:v>Arg1</c:v>
                  </c:pt>
                  <c:pt idx="2">
                    <c:v>Pdgfb</c:v>
                  </c:pt>
                  <c:pt idx="4">
                    <c:v>Il6</c:v>
                  </c:pt>
                  <c:pt idx="5">
                    <c:v>Arg1</c:v>
                  </c:pt>
                  <c:pt idx="6">
                    <c:v>Pdgfb</c:v>
                  </c:pt>
                </c:lvl>
                <c:lvl>
                  <c:pt idx="0">
                    <c:v>WT</c:v>
                  </c:pt>
                  <c:pt idx="4">
                    <c:v>CD11b-/-</c:v>
                  </c:pt>
                </c:lvl>
              </c:multiLvlStrCache>
            </c:multiLvlStrRef>
          </c:cat>
          <c:val>
            <c:numRef>
              <c:f>'3l'!$D$5:$D$11</c:f>
              <c:numCache>
                <c:formatCode>General</c:formatCode>
                <c:ptCount val="7"/>
                <c:pt idx="0">
                  <c:v>1.013048</c:v>
                </c:pt>
                <c:pt idx="1">
                  <c:v>1.016145</c:v>
                </c:pt>
                <c:pt idx="2">
                  <c:v>1.001083</c:v>
                </c:pt>
                <c:pt idx="4">
                  <c:v>3.878097</c:v>
                </c:pt>
                <c:pt idx="5">
                  <c:v>1.87812106332451</c:v>
                </c:pt>
                <c:pt idx="6">
                  <c:v>1.191257</c:v>
                </c:pt>
              </c:numCache>
            </c:numRef>
          </c:val>
        </c:ser>
        <c:ser>
          <c:idx val="2"/>
          <c:order val="2"/>
          <c:tx>
            <c:strRef>
              <c:f>'3l'!$E$4</c:f>
              <c:strCache>
                <c:ptCount val="1"/>
                <c:pt idx="0">
                  <c:v>10058-F4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'3l'!$H$5:$H$11</c:f>
                <c:numCache>
                  <c:formatCode>General</c:formatCode>
                  <c:ptCount val="7"/>
                  <c:pt idx="0">
                    <c:v>0.07848138</c:v>
                  </c:pt>
                  <c:pt idx="1">
                    <c:v>0.058759455865523</c:v>
                  </c:pt>
                  <c:pt idx="2">
                    <c:v>0.1715977</c:v>
                  </c:pt>
                  <c:pt idx="4">
                    <c:v>0.07507053</c:v>
                  </c:pt>
                  <c:pt idx="5">
                    <c:v>0.125425221188708</c:v>
                  </c:pt>
                  <c:pt idx="6">
                    <c:v>0.2254159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multiLvlStrRef>
              <c:f>'3l'!$B$5:$C$11</c:f>
              <c:multiLvlStrCache>
                <c:ptCount val="7"/>
                <c:lvl>
                  <c:pt idx="0">
                    <c:v>Il6</c:v>
                  </c:pt>
                  <c:pt idx="1">
                    <c:v>Arg1</c:v>
                  </c:pt>
                  <c:pt idx="2">
                    <c:v>Pdgfb</c:v>
                  </c:pt>
                  <c:pt idx="4">
                    <c:v>Il6</c:v>
                  </c:pt>
                  <c:pt idx="5">
                    <c:v>Arg1</c:v>
                  </c:pt>
                  <c:pt idx="6">
                    <c:v>Pdgfb</c:v>
                  </c:pt>
                </c:lvl>
                <c:lvl>
                  <c:pt idx="0">
                    <c:v>WT</c:v>
                  </c:pt>
                  <c:pt idx="4">
                    <c:v>CD11b-/-</c:v>
                  </c:pt>
                </c:lvl>
              </c:multiLvlStrCache>
            </c:multiLvlStrRef>
          </c:cat>
          <c:val>
            <c:numRef>
              <c:f>'3l'!$E$5:$E$11</c:f>
              <c:numCache>
                <c:formatCode>General</c:formatCode>
                <c:ptCount val="7"/>
                <c:pt idx="0">
                  <c:v>0.3492555</c:v>
                </c:pt>
                <c:pt idx="1">
                  <c:v>0.692369344287359</c:v>
                </c:pt>
                <c:pt idx="2">
                  <c:v>1.090115</c:v>
                </c:pt>
                <c:pt idx="4">
                  <c:v>0.9073916</c:v>
                </c:pt>
                <c:pt idx="5">
                  <c:v>0.834437001504455</c:v>
                </c:pt>
                <c:pt idx="6">
                  <c:v>0.3568105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overlap val="-5"/>
        <c:axId val="-1979231544"/>
        <c:axId val="-1979096184"/>
      </c:barChart>
      <c:catAx>
        <c:axId val="-1979231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9096184"/>
        <c:crosses val="autoZero"/>
        <c:auto val="1"/>
        <c:lblAlgn val="ctr"/>
        <c:lblOffset val="100"/>
        <c:noMultiLvlLbl val="0"/>
      </c:catAx>
      <c:valAx>
        <c:axId val="-197909618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aseline="0"/>
                  <a:t> mRNA expression</a:t>
                </a: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9231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791287401574803"/>
          <c:y val="0.144096675415573"/>
          <c:w val="0.112605908062788"/>
          <c:h val="0.159620449135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 horizontalDpi="0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0"/>
          <c:invertIfNegative val="0"/>
          <c:cat>
            <c:numRef>
              <c:f>[7]Sheet1!$B$24:$Q$24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[7]Sheet1!$B$54:$Q$54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6.0</c:v>
                </c:pt>
                <c:pt idx="3">
                  <c:v>16.0</c:v>
                </c:pt>
                <c:pt idx="4">
                  <c:v>17.0</c:v>
                </c:pt>
                <c:pt idx="5">
                  <c:v>29.0</c:v>
                </c:pt>
                <c:pt idx="6">
                  <c:v>19.0</c:v>
                </c:pt>
                <c:pt idx="7">
                  <c:v>3.0</c:v>
                </c:pt>
                <c:pt idx="8">
                  <c:v>2.0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23322872"/>
        <c:axId val="-2023317192"/>
      </c:barChart>
      <c:catAx>
        <c:axId val="-20233228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 Length</a:t>
                </a:r>
                <a:r>
                  <a:rPr lang="en-US" baseline="0"/>
                  <a:t> of sprouts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317192"/>
        <c:crosses val="autoZero"/>
        <c:auto val="1"/>
        <c:lblAlgn val="ctr"/>
        <c:lblOffset val="100"/>
        <c:noMultiLvlLbl val="0"/>
      </c:catAx>
      <c:valAx>
        <c:axId val="-2023317192"/>
        <c:scaling>
          <c:orientation val="minMax"/>
          <c:max val="3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layout>
            <c:manualLayout>
              <c:xMode val="edge"/>
              <c:yMode val="edge"/>
              <c:x val="0.0276013086352735"/>
              <c:y val="0.18477710275096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20233228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[7]Sheet1!$B$59:$Q$59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[7]Sheet1!$B$88:$Q$88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2.0</c:v>
                </c:pt>
                <c:pt idx="4">
                  <c:v>0.0</c:v>
                </c:pt>
                <c:pt idx="5">
                  <c:v>4.0</c:v>
                </c:pt>
                <c:pt idx="6">
                  <c:v>2.0</c:v>
                </c:pt>
                <c:pt idx="7">
                  <c:v>10.0</c:v>
                </c:pt>
                <c:pt idx="8">
                  <c:v>18.0</c:v>
                </c:pt>
                <c:pt idx="9">
                  <c:v>28.0</c:v>
                </c:pt>
                <c:pt idx="10">
                  <c:v>15.0</c:v>
                </c:pt>
                <c:pt idx="11">
                  <c:v>4.0</c:v>
                </c:pt>
                <c:pt idx="12">
                  <c:v>7.0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23291544"/>
        <c:axId val="-2023285864"/>
      </c:barChart>
      <c:catAx>
        <c:axId val="-20232915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</a:t>
                </a:r>
                <a:r>
                  <a:rPr lang="en-US" baseline="0"/>
                  <a:t> of sprouts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285864"/>
        <c:crosses val="autoZero"/>
        <c:auto val="1"/>
        <c:lblAlgn val="ctr"/>
        <c:lblOffset val="100"/>
        <c:tickLblSkip val="1"/>
        <c:noMultiLvlLbl val="0"/>
      </c:catAx>
      <c:valAx>
        <c:axId val="-2023285864"/>
        <c:scaling>
          <c:orientation val="minMax"/>
          <c:max val="3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2915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[7]Sheet1!$B$91:$Q$91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[7]Sheet1!$B$123:$Q$123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1.0</c:v>
                </c:pt>
                <c:pt idx="3">
                  <c:v>1.0</c:v>
                </c:pt>
                <c:pt idx="4">
                  <c:v>2.0</c:v>
                </c:pt>
                <c:pt idx="5">
                  <c:v>3.0</c:v>
                </c:pt>
                <c:pt idx="6">
                  <c:v>1.0</c:v>
                </c:pt>
                <c:pt idx="7">
                  <c:v>4.0</c:v>
                </c:pt>
                <c:pt idx="8">
                  <c:v>12.0</c:v>
                </c:pt>
                <c:pt idx="9">
                  <c:v>28.0</c:v>
                </c:pt>
                <c:pt idx="10">
                  <c:v>21.0</c:v>
                </c:pt>
                <c:pt idx="11">
                  <c:v>11.0</c:v>
                </c:pt>
                <c:pt idx="12">
                  <c:v>6.0</c:v>
                </c:pt>
                <c:pt idx="13">
                  <c:v>2.0</c:v>
                </c:pt>
                <c:pt idx="14">
                  <c:v>1.0</c:v>
                </c:pt>
                <c:pt idx="1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overlap val="29"/>
        <c:axId val="-2023394552"/>
        <c:axId val="-2023389112"/>
      </c:barChart>
      <c:catAx>
        <c:axId val="-2023394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389112"/>
        <c:crosses val="autoZero"/>
        <c:auto val="1"/>
        <c:lblAlgn val="ctr"/>
        <c:lblOffset val="100"/>
        <c:noMultiLvlLbl val="0"/>
      </c:catAx>
      <c:valAx>
        <c:axId val="-20233891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394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6230602132624"/>
          <c:y val="0.0830318235628299"/>
          <c:w val="0.849072646439635"/>
          <c:h val="0.75266333630611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cat>
            <c:numRef>
              <c:f>[7]Sheet1!$B$127:$Q$127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[7]Sheet1!$B$160:$Q$160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6.0</c:v>
                </c:pt>
                <c:pt idx="3">
                  <c:v>12.0</c:v>
                </c:pt>
                <c:pt idx="4">
                  <c:v>18.0</c:v>
                </c:pt>
                <c:pt idx="5">
                  <c:v>27.0</c:v>
                </c:pt>
                <c:pt idx="6">
                  <c:v>15.0</c:v>
                </c:pt>
                <c:pt idx="7">
                  <c:v>6.0</c:v>
                </c:pt>
                <c:pt idx="8">
                  <c:v>2.0</c:v>
                </c:pt>
                <c:pt idx="9">
                  <c:v>5.0</c:v>
                </c:pt>
                <c:pt idx="10">
                  <c:v>3.0</c:v>
                </c:pt>
                <c:pt idx="11">
                  <c:v>2.0</c:v>
                </c:pt>
                <c:pt idx="12">
                  <c:v>1.0</c:v>
                </c:pt>
                <c:pt idx="13">
                  <c:v>1.0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23362408"/>
        <c:axId val="-2023403768"/>
      </c:barChart>
      <c:catAx>
        <c:axId val="-20233624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of sprouts</a:t>
                </a:r>
              </a:p>
            </c:rich>
          </c:tx>
          <c:layout>
            <c:manualLayout>
              <c:xMode val="edge"/>
              <c:yMode val="edge"/>
              <c:x val="0.467880483463318"/>
              <c:y val="0.900997944443915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023403768"/>
        <c:crosses val="autoZero"/>
        <c:auto val="1"/>
        <c:lblAlgn val="ctr"/>
        <c:lblOffset val="100"/>
        <c:noMultiLvlLbl val="0"/>
      </c:catAx>
      <c:valAx>
        <c:axId val="-2023403768"/>
        <c:scaling>
          <c:orientation val="minMax"/>
          <c:max val="30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Numbrr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3624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[7]Sheet1!$B$164:$Q$164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[7]Sheet1!$B$200:$Q$200</c:f>
              <c:numCache>
                <c:formatCode>General</c:formatCode>
                <c:ptCount val="16"/>
                <c:pt idx="0">
                  <c:v>0.0</c:v>
                </c:pt>
                <c:pt idx="1">
                  <c:v>1.0</c:v>
                </c:pt>
                <c:pt idx="2">
                  <c:v>7.0</c:v>
                </c:pt>
                <c:pt idx="3">
                  <c:v>22.0</c:v>
                </c:pt>
                <c:pt idx="4">
                  <c:v>27.0</c:v>
                </c:pt>
                <c:pt idx="5">
                  <c:v>25.0</c:v>
                </c:pt>
                <c:pt idx="6">
                  <c:v>11.0</c:v>
                </c:pt>
                <c:pt idx="7">
                  <c:v>5.0</c:v>
                </c:pt>
                <c:pt idx="8">
                  <c:v>3.0</c:v>
                </c:pt>
                <c:pt idx="9">
                  <c:v>1.0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axId val="-2023536040"/>
        <c:axId val="-2023530600"/>
      </c:barChart>
      <c:catAx>
        <c:axId val="-20235360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530600"/>
        <c:crosses val="autoZero"/>
        <c:auto val="1"/>
        <c:lblAlgn val="ctr"/>
        <c:lblOffset val="100"/>
        <c:tickLblSkip val="1"/>
        <c:noMultiLvlLbl val="0"/>
      </c:catAx>
      <c:valAx>
        <c:axId val="-2023530600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</a:t>
                </a:r>
                <a:r>
                  <a:rPr lang="en-US" baseline="0"/>
                  <a:t> </a:t>
                </a:r>
                <a:r>
                  <a:rPr lang="en-US"/>
                  <a:t>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536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cat>
            <c:numRef>
              <c:f>[7]Sheet1!$B$205:$Q$205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[7]Sheet1!$B$241:$Q$241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5.0</c:v>
                </c:pt>
                <c:pt idx="3">
                  <c:v>21.0</c:v>
                </c:pt>
                <c:pt idx="4">
                  <c:v>23.0</c:v>
                </c:pt>
                <c:pt idx="5">
                  <c:v>31.0</c:v>
                </c:pt>
                <c:pt idx="6">
                  <c:v>18.0</c:v>
                </c:pt>
                <c:pt idx="7">
                  <c:v>6.0</c:v>
                </c:pt>
                <c:pt idx="8">
                  <c:v>5.0</c:v>
                </c:pt>
                <c:pt idx="9">
                  <c:v>2.0</c:v>
                </c:pt>
                <c:pt idx="10">
                  <c:v>2.0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58339784"/>
        <c:axId val="-1979286936"/>
      </c:barChart>
      <c:catAx>
        <c:axId val="-2058339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</a:t>
                </a:r>
                <a:r>
                  <a:rPr lang="en-US" baseline="0"/>
                  <a:t> of sprouts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1979286936"/>
        <c:crosses val="autoZero"/>
        <c:auto val="1"/>
        <c:lblAlgn val="ctr"/>
        <c:lblOffset val="100"/>
        <c:noMultiLvlLbl val="0"/>
      </c:catAx>
      <c:valAx>
        <c:axId val="-1979286936"/>
        <c:scaling>
          <c:orientation val="minMax"/>
          <c:max val="35.0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8339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[7]Sheet1!$B$264:$Q$264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2.0</c:v>
                </c:pt>
                <c:pt idx="3">
                  <c:v>18.0</c:v>
                </c:pt>
                <c:pt idx="4">
                  <c:v>10.0</c:v>
                </c:pt>
                <c:pt idx="5">
                  <c:v>9.0</c:v>
                </c:pt>
                <c:pt idx="6">
                  <c:v>3.0</c:v>
                </c:pt>
                <c:pt idx="7">
                  <c:v>2.0</c:v>
                </c:pt>
                <c:pt idx="8">
                  <c:v>1.0</c:v>
                </c:pt>
                <c:pt idx="9">
                  <c:v>0.0</c:v>
                </c:pt>
                <c:pt idx="10">
                  <c:v>1.0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125304"/>
        <c:axId val="-1979083528"/>
      </c:barChart>
      <c:catAx>
        <c:axId val="-19791253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</a:t>
                </a:r>
                <a:r>
                  <a:rPr lang="en-US" baseline="0"/>
                  <a:t> of  sprouts</a:t>
                </a:r>
                <a:endParaRPr lang="en-US"/>
              </a:p>
            </c:rich>
          </c:tx>
          <c:overlay val="0"/>
        </c:title>
        <c:majorTickMark val="out"/>
        <c:minorTickMark val="none"/>
        <c:tickLblPos val="nextTo"/>
        <c:crossAx val="-1979083528"/>
        <c:crosses val="autoZero"/>
        <c:auto val="1"/>
        <c:lblAlgn val="ctr"/>
        <c:lblOffset val="100"/>
        <c:noMultiLvlLbl val="0"/>
      </c:catAx>
      <c:valAx>
        <c:axId val="-197908352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1253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'1f'!$Y$3</c:f>
              <c:strCache>
                <c:ptCount val="1"/>
                <c:pt idx="0">
                  <c:v>Arg1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'1f'!$Y$8:$Y$9</c:f>
                <c:numCache>
                  <c:formatCode>General</c:formatCode>
                  <c:ptCount val="2"/>
                  <c:pt idx="0">
                    <c:v>0.306115935696837</c:v>
                  </c:pt>
                  <c:pt idx="1">
                    <c:v>2.722999877884656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'1f'!$X$4:$X$5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'1f'!$Y$4:$Y$5</c:f>
              <c:numCache>
                <c:formatCode>General</c:formatCode>
                <c:ptCount val="2"/>
                <c:pt idx="0">
                  <c:v>1.0</c:v>
                </c:pt>
                <c:pt idx="1">
                  <c:v>8.40640202530411</c:v>
                </c:pt>
              </c:numCache>
            </c:numRef>
          </c:val>
        </c:ser>
        <c:ser>
          <c:idx val="1"/>
          <c:order val="1"/>
          <c:tx>
            <c:strRef>
              <c:f>'1f'!$Z$3</c:f>
              <c:strCache>
                <c:ptCount val="1"/>
                <c:pt idx="0">
                  <c:v>Il6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'1f'!$Z$8:$Z$9</c:f>
                <c:numCache>
                  <c:formatCode>General</c:formatCode>
                  <c:ptCount val="2"/>
                  <c:pt idx="0">
                    <c:v>0.187139211460023</c:v>
                  </c:pt>
                  <c:pt idx="1">
                    <c:v>0.749900401894317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'1f'!$X$4:$X$5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'1f'!$Z$4:$Z$5</c:f>
              <c:numCache>
                <c:formatCode>General</c:formatCode>
                <c:ptCount val="2"/>
                <c:pt idx="0" formatCode="0.00000">
                  <c:v>1.0</c:v>
                </c:pt>
                <c:pt idx="1">
                  <c:v>3.976856013427787</c:v>
                </c:pt>
              </c:numCache>
            </c:numRef>
          </c:val>
        </c:ser>
        <c:ser>
          <c:idx val="2"/>
          <c:order val="2"/>
          <c:tx>
            <c:strRef>
              <c:f>'1f'!$AA$3</c:f>
              <c:strCache>
                <c:ptCount val="1"/>
                <c:pt idx="0">
                  <c:v>Pdgfb</c:v>
                </c:pt>
              </c:strCache>
            </c:strRef>
          </c:tx>
          <c:spPr>
            <a:solidFill>
              <a:srgbClr val="53FFF2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'1f'!$AA$8:$AA$9</c:f>
                <c:numCache>
                  <c:formatCode>General</c:formatCode>
                  <c:ptCount val="2"/>
                  <c:pt idx="0">
                    <c:v>0.209</c:v>
                  </c:pt>
                  <c:pt idx="1">
                    <c:v>0.879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'1f'!$X$4:$X$5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'1f'!$AA$4:$AA$5</c:f>
              <c:numCache>
                <c:formatCode>0.00000</c:formatCode>
                <c:ptCount val="2"/>
                <c:pt idx="0">
                  <c:v>1.0</c:v>
                </c:pt>
                <c:pt idx="1">
                  <c:v>3.781147666056594</c:v>
                </c:pt>
              </c:numCache>
            </c:numRef>
          </c:val>
        </c:ser>
        <c:ser>
          <c:idx val="3"/>
          <c:order val="3"/>
          <c:tx>
            <c:strRef>
              <c:f>'1f'!$AC$3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chemeClr val="accent6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'1f'!$AC$8:$AC$9</c:f>
                <c:numCache>
                  <c:formatCode>General</c:formatCode>
                  <c:ptCount val="2"/>
                  <c:pt idx="0">
                    <c:v>0.50135043882679</c:v>
                  </c:pt>
                  <c:pt idx="1">
                    <c:v>0.104553665332076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'1f'!$X$4:$X$5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'1f'!$AC$4:$AC$5</c:f>
              <c:numCache>
                <c:formatCode>General</c:formatCode>
                <c:ptCount val="2"/>
                <c:pt idx="0">
                  <c:v>1.0</c:v>
                </c:pt>
                <c:pt idx="1">
                  <c:v>0.23</c:v>
                </c:pt>
              </c:numCache>
            </c:numRef>
          </c:val>
        </c:ser>
        <c:ser>
          <c:idx val="4"/>
          <c:order val="4"/>
          <c:tx>
            <c:strRef>
              <c:f>'1f'!$AB$3</c:f>
              <c:strCache>
                <c:ptCount val="1"/>
                <c:pt idx="0">
                  <c:v>Nos2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'1f'!$AB$8:$AB$9</c:f>
                <c:numCache>
                  <c:formatCode>General</c:formatCode>
                  <c:ptCount val="2"/>
                  <c:pt idx="0">
                    <c:v>0.121</c:v>
                  </c:pt>
                  <c:pt idx="1">
                    <c:v>0.026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'1f'!$X$4:$X$5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'1f'!$AB$4:$AB$5</c:f>
              <c:numCache>
                <c:formatCode>General</c:formatCode>
                <c:ptCount val="2"/>
                <c:pt idx="0">
                  <c:v>1.0</c:v>
                </c:pt>
                <c:pt idx="1">
                  <c:v>0.0699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022920"/>
        <c:axId val="-1979014936"/>
      </c:barChart>
      <c:catAx>
        <c:axId val="-1979022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9014936"/>
        <c:crosses val="autoZero"/>
        <c:auto val="1"/>
        <c:lblAlgn val="ctr"/>
        <c:lblOffset val="100"/>
        <c:noMultiLvlLbl val="0"/>
      </c:catAx>
      <c:valAx>
        <c:axId val="-1979014936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9022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cat>
            <c:numRef>
              <c:f>[7]Sheet1!$B$269:$Q$269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[7]Sheet1!$B$300:$Q$300</c:f>
              <c:numCache>
                <c:formatCode>General</c:formatCode>
                <c:ptCount val="16"/>
                <c:pt idx="0">
                  <c:v>0.0</c:v>
                </c:pt>
                <c:pt idx="1">
                  <c:v>3.0</c:v>
                </c:pt>
                <c:pt idx="2">
                  <c:v>13.0</c:v>
                </c:pt>
                <c:pt idx="3">
                  <c:v>25.0</c:v>
                </c:pt>
                <c:pt idx="4">
                  <c:v>29.0</c:v>
                </c:pt>
                <c:pt idx="5">
                  <c:v>17.0</c:v>
                </c:pt>
                <c:pt idx="6">
                  <c:v>6.0</c:v>
                </c:pt>
                <c:pt idx="7">
                  <c:v>2.0</c:v>
                </c:pt>
                <c:pt idx="8">
                  <c:v>1.0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"/>
        <c:overlap val="2"/>
        <c:axId val="-1979431224"/>
        <c:axId val="-2060263736"/>
      </c:barChart>
      <c:catAx>
        <c:axId val="-19794312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60263736"/>
        <c:crosses val="autoZero"/>
        <c:auto val="1"/>
        <c:lblAlgn val="ctr"/>
        <c:lblOffset val="100"/>
        <c:noMultiLvlLbl val="0"/>
      </c:catAx>
      <c:valAx>
        <c:axId val="-20602637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431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[7]Sheet1!$B$16:$Q$16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2.0</c:v>
                </c:pt>
                <c:pt idx="5">
                  <c:v>1.0</c:v>
                </c:pt>
                <c:pt idx="6">
                  <c:v>2.0</c:v>
                </c:pt>
                <c:pt idx="7">
                  <c:v>5.0</c:v>
                </c:pt>
                <c:pt idx="8">
                  <c:v>7.0</c:v>
                </c:pt>
                <c:pt idx="9">
                  <c:v>11.0</c:v>
                </c:pt>
                <c:pt idx="10">
                  <c:v>8.0</c:v>
                </c:pt>
                <c:pt idx="11">
                  <c:v>5.0</c:v>
                </c:pt>
                <c:pt idx="12">
                  <c:v>0.0</c:v>
                </c:pt>
                <c:pt idx="13">
                  <c:v>1.0</c:v>
                </c:pt>
                <c:pt idx="14">
                  <c:v>2.0</c:v>
                </c:pt>
                <c:pt idx="1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60325096"/>
        <c:axId val="-2060319672"/>
      </c:barChart>
      <c:catAx>
        <c:axId val="-20603250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Length of sprouts</a:t>
                </a:r>
              </a:p>
            </c:rich>
          </c:tx>
          <c:overlay val="0"/>
        </c:title>
        <c:majorTickMark val="out"/>
        <c:minorTickMark val="none"/>
        <c:tickLblPos val="nextTo"/>
        <c:crossAx val="-2060319672"/>
        <c:crosses val="autoZero"/>
        <c:auto val="1"/>
        <c:lblAlgn val="ctr"/>
        <c:lblOffset val="100"/>
        <c:noMultiLvlLbl val="0"/>
      </c:catAx>
      <c:valAx>
        <c:axId val="-2060319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Number of sprouts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60325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'4c'!$I$6</c:f>
              <c:strCache>
                <c:ptCount val="1"/>
                <c:pt idx="0">
                  <c:v>% pericyte coverage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'4c'!$J$7:$J$8</c:f>
                <c:numCache>
                  <c:formatCode>General</c:formatCode>
                  <c:ptCount val="2"/>
                  <c:pt idx="0">
                    <c:v>3.2</c:v>
                  </c:pt>
                  <c:pt idx="1">
                    <c:v>5.4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'4c'!$H$7:$H$8</c:f>
              <c:strCache>
                <c:ptCount val="2"/>
                <c:pt idx="0">
                  <c:v>WT scrambled miRNA</c:v>
                </c:pt>
                <c:pt idx="1">
                  <c:v>WT miRNA </c:v>
                </c:pt>
              </c:strCache>
            </c:strRef>
          </c:cat>
          <c:val>
            <c:numRef>
              <c:f>'4c'!$I$7:$I$8</c:f>
              <c:numCache>
                <c:formatCode>General</c:formatCode>
                <c:ptCount val="2"/>
                <c:pt idx="0">
                  <c:v>29.6</c:v>
                </c:pt>
                <c:pt idx="1">
                  <c:v>59.4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260440"/>
        <c:axId val="-2023227944"/>
      </c:barChart>
      <c:catAx>
        <c:axId val="-20232604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227944"/>
        <c:crosses val="autoZero"/>
        <c:auto val="1"/>
        <c:lblAlgn val="ctr"/>
        <c:lblOffset val="100"/>
        <c:noMultiLvlLbl val="0"/>
      </c:catAx>
      <c:valAx>
        <c:axId val="-202322794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32604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</c:spPr>
          </c:dPt>
          <c:errBars>
            <c:errBarType val="plus"/>
            <c:errValType val="cust"/>
            <c:noEndCap val="0"/>
            <c:plus>
              <c:numRef>
                <c:f>'[8]Tumor growth and weight (3)'!$Y$76:$Y$77</c:f>
                <c:numCache>
                  <c:formatCode>General</c:formatCode>
                  <c:ptCount val="2"/>
                  <c:pt idx="0">
                    <c:v>0.113946111824845</c:v>
                  </c:pt>
                  <c:pt idx="1">
                    <c:v>0.100634637959019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'[8]Tumor growth and weight (3)'!$W$76:$W$77</c:f>
              <c:strCache>
                <c:ptCount val="2"/>
                <c:pt idx="0">
                  <c:v>_x000f_(scrambled miR)</c:v>
                </c:pt>
                <c:pt idx="1">
                  <c:v>_x0010_(anti-miR-Let7a)</c:v>
                </c:pt>
              </c:strCache>
            </c:strRef>
          </c:cat>
          <c:val>
            <c:numRef>
              <c:f>'[8]Tumor growth and weight (3)'!$X$76:$X$77</c:f>
              <c:numCache>
                <c:formatCode>General</c:formatCode>
                <c:ptCount val="2"/>
                <c:pt idx="0">
                  <c:v>0.92812</c:v>
                </c:pt>
                <c:pt idx="1">
                  <c:v>1.3799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-2027165976"/>
        <c:axId val="-2027270664"/>
      </c:barChart>
      <c:catAx>
        <c:axId val="-20271659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270664"/>
        <c:crosses val="autoZero"/>
        <c:auto val="1"/>
        <c:lblAlgn val="ctr"/>
        <c:lblOffset val="100"/>
        <c:noMultiLvlLbl val="0"/>
      </c:catAx>
      <c:valAx>
        <c:axId val="-202727066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7165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1"/>
          <c:order val="0"/>
          <c:tx>
            <c:strRef>
              <c:f>'[8]Tumor growth and weight (3)'!$K$76:$L$76</c:f>
              <c:strCache>
                <c:ptCount val="1"/>
                <c:pt idx="0">
                  <c:v>(anti-miR-Let7a)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quare"/>
            <c:size val="6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'[8]Tumor growth and weight (3)'!$M$83:$S$83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1.689299452106964</c:v>
                  </c:pt>
                  <c:pt idx="2">
                    <c:v>12.12746868561939</c:v>
                  </c:pt>
                  <c:pt idx="3">
                    <c:v>51.56875429708464</c:v>
                  </c:pt>
                  <c:pt idx="4">
                    <c:v>93.74048099822071</c:v>
                  </c:pt>
                  <c:pt idx="5">
                    <c:v>98.6973644687963</c:v>
                  </c:pt>
                  <c:pt idx="6">
                    <c:v>113.1118061564056</c:v>
                  </c:pt>
                </c:numCache>
              </c:numRef>
            </c:plus>
            <c:minus>
              <c:numRef>
                <c:f>'[8]Tumor growth and weight (3)'!$M$83:$S$83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1.689299452106964</c:v>
                  </c:pt>
                  <c:pt idx="2">
                    <c:v>12.12746868561939</c:v>
                  </c:pt>
                  <c:pt idx="3">
                    <c:v>51.56875429708464</c:v>
                  </c:pt>
                  <c:pt idx="4">
                    <c:v>93.74048099822071</c:v>
                  </c:pt>
                  <c:pt idx="5">
                    <c:v>98.6973644687963</c:v>
                  </c:pt>
                  <c:pt idx="6">
                    <c:v>113.1118061564056</c:v>
                  </c:pt>
                </c:numCache>
              </c:numRef>
            </c:minus>
          </c:errBars>
          <c:xVal>
            <c:numRef>
              <c:f>'[8]Tumor growth and weight (3)'!$M$75:$S$75</c:f>
              <c:numCache>
                <c:formatCode>General</c:formatCode>
                <c:ptCount val="7"/>
                <c:pt idx="0">
                  <c:v>1.0</c:v>
                </c:pt>
                <c:pt idx="1">
                  <c:v>7.0</c:v>
                </c:pt>
                <c:pt idx="2">
                  <c:v>10.0</c:v>
                </c:pt>
                <c:pt idx="3">
                  <c:v>13.0</c:v>
                </c:pt>
                <c:pt idx="4">
                  <c:v>16.0</c:v>
                </c:pt>
                <c:pt idx="5">
                  <c:v>18.0</c:v>
                </c:pt>
                <c:pt idx="6">
                  <c:v>21.0</c:v>
                </c:pt>
              </c:numCache>
            </c:numRef>
          </c:xVal>
          <c:yVal>
            <c:numRef>
              <c:f>'[8]Tumor growth and weight (3)'!$M$76:$S$76</c:f>
              <c:numCache>
                <c:formatCode>General</c:formatCode>
                <c:ptCount val="7"/>
                <c:pt idx="0">
                  <c:v>0.0005</c:v>
                </c:pt>
                <c:pt idx="1">
                  <c:v>32.22916666666666</c:v>
                </c:pt>
                <c:pt idx="2">
                  <c:v>181.6388888888889</c:v>
                </c:pt>
                <c:pt idx="3">
                  <c:v>378.6944444444445</c:v>
                </c:pt>
                <c:pt idx="4">
                  <c:v>714.1666666666666</c:v>
                </c:pt>
                <c:pt idx="5">
                  <c:v>894.9444444444445</c:v>
                </c:pt>
                <c:pt idx="6">
                  <c:v>998.4375</c:v>
                </c:pt>
              </c:numCache>
            </c:numRef>
          </c:yVal>
          <c:smooth val="0"/>
        </c:ser>
        <c:ser>
          <c:idx val="0"/>
          <c:order val="1"/>
          <c:tx>
            <c:strRef>
              <c:f>'[8]Tumor growth and weight (3)'!$K$79:$L$79</c:f>
              <c:strCache>
                <c:ptCount val="1"/>
                <c:pt idx="0">
                  <c:v>(scrambled miR)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circle"/>
            <c:size val="9"/>
            <c:spPr>
              <a:solidFill>
                <a:schemeClr val="tx1"/>
              </a:solidFill>
              <a:ln>
                <a:solidFill>
                  <a:srgbClr val="1F497D"/>
                </a:solidFill>
              </a:ln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'[8]Tumor growth and weight (3)'!$M$86:$S$86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3.881516138665692</c:v>
                  </c:pt>
                  <c:pt idx="2">
                    <c:v>9.07149003326417</c:v>
                  </c:pt>
                  <c:pt idx="3">
                    <c:v>19.64492762581758</c:v>
                  </c:pt>
                  <c:pt idx="4">
                    <c:v>29.02834462498106</c:v>
                  </c:pt>
                  <c:pt idx="5">
                    <c:v>42.06921591795347</c:v>
                  </c:pt>
                  <c:pt idx="6">
                    <c:v>44.40087586723692</c:v>
                  </c:pt>
                </c:numCache>
              </c:numRef>
            </c:plus>
            <c:minus>
              <c:numRef>
                <c:f>'[8]Tumor growth and weight (3)'!$M$86:$S$86</c:f>
                <c:numCache>
                  <c:formatCode>General</c:formatCode>
                  <c:ptCount val="7"/>
                  <c:pt idx="0">
                    <c:v>0.0</c:v>
                  </c:pt>
                  <c:pt idx="1">
                    <c:v>3.881516138665692</c:v>
                  </c:pt>
                  <c:pt idx="2">
                    <c:v>9.07149003326417</c:v>
                  </c:pt>
                  <c:pt idx="3">
                    <c:v>19.64492762581758</c:v>
                  </c:pt>
                  <c:pt idx="4">
                    <c:v>29.02834462498106</c:v>
                  </c:pt>
                  <c:pt idx="5">
                    <c:v>42.06921591795347</c:v>
                  </c:pt>
                  <c:pt idx="6">
                    <c:v>44.40087586723692</c:v>
                  </c:pt>
                </c:numCache>
              </c:numRef>
            </c:minus>
          </c:errBars>
          <c:xVal>
            <c:numRef>
              <c:f>'[8]Tumor growth and weight (3)'!$M$75:$S$75</c:f>
              <c:numCache>
                <c:formatCode>General</c:formatCode>
                <c:ptCount val="7"/>
                <c:pt idx="0">
                  <c:v>1.0</c:v>
                </c:pt>
                <c:pt idx="1">
                  <c:v>7.0</c:v>
                </c:pt>
                <c:pt idx="2">
                  <c:v>10.0</c:v>
                </c:pt>
                <c:pt idx="3">
                  <c:v>13.0</c:v>
                </c:pt>
                <c:pt idx="4">
                  <c:v>16.0</c:v>
                </c:pt>
                <c:pt idx="5">
                  <c:v>18.0</c:v>
                </c:pt>
                <c:pt idx="6">
                  <c:v>21.0</c:v>
                </c:pt>
              </c:numCache>
            </c:numRef>
          </c:xVal>
          <c:yVal>
            <c:numRef>
              <c:f>'[8]Tumor growth and weight (3)'!$M$79:$S$79</c:f>
              <c:numCache>
                <c:formatCode>General</c:formatCode>
                <c:ptCount val="7"/>
                <c:pt idx="0">
                  <c:v>0.0005</c:v>
                </c:pt>
                <c:pt idx="1">
                  <c:v>31.09375</c:v>
                </c:pt>
                <c:pt idx="2">
                  <c:v>98.70625</c:v>
                </c:pt>
                <c:pt idx="3">
                  <c:v>224.64375</c:v>
                </c:pt>
                <c:pt idx="4">
                  <c:v>467.25</c:v>
                </c:pt>
                <c:pt idx="5">
                  <c:v>637.95625</c:v>
                </c:pt>
                <c:pt idx="6">
                  <c:v>757.4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29437960"/>
        <c:axId val="-2029717784"/>
      </c:scatterChart>
      <c:valAx>
        <c:axId val="-2029437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29717784"/>
        <c:crosses val="autoZero"/>
        <c:crossBetween val="midCat"/>
      </c:valAx>
      <c:valAx>
        <c:axId val="-202971778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943796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" l="0.700000000000001" r="0.700000000000001" t="0.750000000000001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Expression</a:t>
            </a:r>
            <a:r>
              <a:rPr lang="en-US" baseline="0"/>
              <a:t> </a:t>
            </a:r>
            <a:r>
              <a:rPr lang="en-US"/>
              <a:t>of miRlet7a in tumor derived cells</a:t>
            </a:r>
          </a:p>
        </c:rich>
      </c:tx>
      <c:layout>
        <c:manualLayout>
          <c:xMode val="edge"/>
          <c:yMode val="edge"/>
          <c:x val="0.172568758774466"/>
          <c:y val="0.031403336604514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[9]graphed!$Z$19</c:f>
              <c:strCache>
                <c:ptCount val="1"/>
                <c:pt idx="0">
                  <c:v>scrambled miR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[9]graphed!$AC$20:$AC$22</c:f>
                <c:numCache>
                  <c:formatCode>General</c:formatCode>
                  <c:ptCount val="3"/>
                  <c:pt idx="0">
                    <c:v>0.00306499351685521</c:v>
                  </c:pt>
                  <c:pt idx="1">
                    <c:v>0.00182396881324505</c:v>
                  </c:pt>
                  <c:pt idx="2">
                    <c:v>0.00183346836809981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[9]graphed!$Y$20:$Y$22</c:f>
              <c:strCache>
                <c:ptCount val="3"/>
                <c:pt idx="0">
                  <c:v>_x000f_CD11b+F480+Gr1-</c:v>
                </c:pt>
                <c:pt idx="1">
                  <c:v>_x0010_CD11b+F480-Gr1hi</c:v>
                </c:pt>
                <c:pt idx="2">
                  <c:v>_x000f_CD11b-F480-Gr1-</c:v>
                </c:pt>
              </c:strCache>
            </c:strRef>
          </c:cat>
          <c:val>
            <c:numRef>
              <c:f>[9]graphed!$Z$20:$Z$22</c:f>
              <c:numCache>
                <c:formatCode>General</c:formatCode>
                <c:ptCount val="3"/>
                <c:pt idx="0">
                  <c:v>0.047918808405965</c:v>
                </c:pt>
                <c:pt idx="1">
                  <c:v>0.00386359861208551</c:v>
                </c:pt>
                <c:pt idx="2">
                  <c:v>0.0479172966759011</c:v>
                </c:pt>
              </c:numCache>
            </c:numRef>
          </c:val>
        </c:ser>
        <c:ser>
          <c:idx val="1"/>
          <c:order val="1"/>
          <c:tx>
            <c:strRef>
              <c:f>[9]graphed!$AA$19</c:f>
              <c:strCache>
                <c:ptCount val="1"/>
                <c:pt idx="0">
                  <c:v>anti miRlet7a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[9]graphed!$AD$20:$AD$22</c:f>
                <c:numCache>
                  <c:formatCode>General</c:formatCode>
                  <c:ptCount val="3"/>
                  <c:pt idx="0">
                    <c:v>0.00387914284637884</c:v>
                  </c:pt>
                  <c:pt idx="1">
                    <c:v>0.00149960852269629</c:v>
                  </c:pt>
                  <c:pt idx="2">
                    <c:v>0.00778475361594662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[9]graphed!$Y$20:$Y$22</c:f>
              <c:strCache>
                <c:ptCount val="3"/>
                <c:pt idx="0">
                  <c:v>_x000f_CD11b+F480+Gr1-</c:v>
                </c:pt>
                <c:pt idx="1">
                  <c:v>_x0010_CD11b+F480-Gr1hi</c:v>
                </c:pt>
                <c:pt idx="2">
                  <c:v>_x000f_CD11b-F480-Gr1-</c:v>
                </c:pt>
              </c:strCache>
            </c:strRef>
          </c:cat>
          <c:val>
            <c:numRef>
              <c:f>[9]graphed!$AA$20:$AA$22</c:f>
              <c:numCache>
                <c:formatCode>General</c:formatCode>
                <c:ptCount val="3"/>
                <c:pt idx="0">
                  <c:v>0.0155962706885997</c:v>
                </c:pt>
                <c:pt idx="1">
                  <c:v>0.00319494657175442</c:v>
                </c:pt>
                <c:pt idx="2">
                  <c:v>0.0436571197554872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590280"/>
        <c:axId val="-2029585432"/>
      </c:barChart>
      <c:catAx>
        <c:axId val="-20295902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9585432"/>
        <c:crosses val="autoZero"/>
        <c:auto val="1"/>
        <c:lblAlgn val="ctr"/>
        <c:lblOffset val="100"/>
        <c:noMultiLvlLbl val="0"/>
      </c:catAx>
      <c:valAx>
        <c:axId val="-202958543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[2^-dCt]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95902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Expression  of miRlet7a in PB derived cells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0285172933265"/>
          <c:y val="0.197195510135701"/>
          <c:w val="0.699624625324201"/>
          <c:h val="0.72330099453235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[9]graphed!$AG$33</c:f>
              <c:strCache>
                <c:ptCount val="1"/>
                <c:pt idx="0">
                  <c:v>scrambled miR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[9]graphed!$AJ$34:$AJ$36</c:f>
                <c:numCache>
                  <c:formatCode>General</c:formatCode>
                  <c:ptCount val="3"/>
                  <c:pt idx="0">
                    <c:v>0.00231613094025306</c:v>
                  </c:pt>
                  <c:pt idx="1">
                    <c:v>0.0606766135313008</c:v>
                  </c:pt>
                  <c:pt idx="2">
                    <c:v>8.59316776734683E-5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[9]graphed!$AF$34:$AF$36</c:f>
              <c:strCache>
                <c:ptCount val="3"/>
                <c:pt idx="0">
                  <c:v>
CD11b-Gr1-</c:v>
                </c:pt>
                <c:pt idx="1">
                  <c:v>_x0010_CD11b+Gr1low neg</c:v>
                </c:pt>
                <c:pt idx="2">
                  <c:v>_x000b_CD11b+Gr1hi</c:v>
                </c:pt>
              </c:strCache>
            </c:strRef>
          </c:cat>
          <c:val>
            <c:numRef>
              <c:f>[9]graphed!$AG$34:$AG$36</c:f>
              <c:numCache>
                <c:formatCode>General</c:formatCode>
                <c:ptCount val="3"/>
                <c:pt idx="0">
                  <c:v>0.00779244659485946</c:v>
                </c:pt>
                <c:pt idx="1">
                  <c:v>0.613164907096787</c:v>
                </c:pt>
                <c:pt idx="2">
                  <c:v>0.000447930785683268</c:v>
                </c:pt>
              </c:numCache>
            </c:numRef>
          </c:val>
        </c:ser>
        <c:ser>
          <c:idx val="1"/>
          <c:order val="1"/>
          <c:tx>
            <c:strRef>
              <c:f>[9]graphed!$AH$33</c:f>
              <c:strCache>
                <c:ptCount val="1"/>
                <c:pt idx="0">
                  <c:v>anti miRlet7a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[9]graphed!$AK$34:$AK$36</c:f>
                <c:numCache>
                  <c:formatCode>General</c:formatCode>
                  <c:ptCount val="3"/>
                  <c:pt idx="0">
                    <c:v>0.000532463719133036</c:v>
                  </c:pt>
                  <c:pt idx="1">
                    <c:v>0.00239997223353071</c:v>
                  </c:pt>
                  <c:pt idx="2">
                    <c:v>0.00574529280059009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[9]graphed!$AF$34:$AF$36</c:f>
              <c:strCache>
                <c:ptCount val="3"/>
                <c:pt idx="0">
                  <c:v>
CD11b-Gr1-</c:v>
                </c:pt>
                <c:pt idx="1">
                  <c:v>_x0010_CD11b+Gr1low neg</c:v>
                </c:pt>
                <c:pt idx="2">
                  <c:v>_x000b_CD11b+Gr1hi</c:v>
                </c:pt>
              </c:strCache>
            </c:strRef>
          </c:cat>
          <c:val>
            <c:numRef>
              <c:f>[9]graphed!$AH$34:$AH$36</c:f>
              <c:numCache>
                <c:formatCode>General</c:formatCode>
                <c:ptCount val="3"/>
                <c:pt idx="0">
                  <c:v>0.00225857690622293</c:v>
                </c:pt>
                <c:pt idx="1">
                  <c:v>0.0346708622322072</c:v>
                </c:pt>
                <c:pt idx="2">
                  <c:v>0.0107230804409801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961256"/>
        <c:axId val="-2029964824"/>
      </c:barChart>
      <c:catAx>
        <c:axId val="-202996125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9964824"/>
        <c:crosses val="autoZero"/>
        <c:auto val="1"/>
        <c:lblAlgn val="ctr"/>
        <c:lblOffset val="100"/>
        <c:noMultiLvlLbl val="0"/>
      </c:catAx>
      <c:valAx>
        <c:axId val="-20299648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[2^-dCT]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99612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'[10]polarization Macrophage'!$Q$23</c:f>
              <c:strCache>
                <c:ptCount val="1"/>
                <c:pt idx="0">
                  <c:v>Group A (scrambled miR)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'[10]polarization Macrophage'!$R$26:$AC$26</c:f>
                <c:numCache>
                  <c:formatCode>General</c:formatCode>
                  <c:ptCount val="12"/>
                  <c:pt idx="0">
                    <c:v>0.000130380209198758</c:v>
                  </c:pt>
                  <c:pt idx="1">
                    <c:v>0.000127689880521247</c:v>
                  </c:pt>
                  <c:pt idx="2">
                    <c:v>0.000106134753966968</c:v>
                  </c:pt>
                  <c:pt idx="3">
                    <c:v>0.000630860713584673</c:v>
                  </c:pt>
                  <c:pt idx="4">
                    <c:v>0.000123334962001565</c:v>
                  </c:pt>
                  <c:pt idx="5">
                    <c:v>0.00052974817050486</c:v>
                  </c:pt>
                  <c:pt idx="7">
                    <c:v>0.000283089828199679</c:v>
                  </c:pt>
                  <c:pt idx="8">
                    <c:v>0.000283089828199679</c:v>
                  </c:pt>
                  <c:pt idx="9">
                    <c:v>0.000266300002908326</c:v>
                  </c:pt>
                  <c:pt idx="10">
                    <c:v>0.000648993803063179</c:v>
                  </c:pt>
                  <c:pt idx="11">
                    <c:v>0.00097896788522671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'[10]polarization Macrophage'!$R$22:$AC$22</c:f>
              <c:strCache>
                <c:ptCount val="12"/>
                <c:pt idx="0">
                  <c:v>_x0003_Il6</c:v>
                </c:pt>
                <c:pt idx="1">
                  <c:v>_x0004_Arg1</c:v>
                </c:pt>
                <c:pt idx="2">
                  <c:v>_x0004_Il10</c:v>
                </c:pt>
                <c:pt idx="3">
                  <c:v>_x0004_Tgfb</c:v>
                </c:pt>
                <c:pt idx="4">
                  <c:v>_x0007_Pdgf-bb</c:v>
                </c:pt>
                <c:pt idx="5">
                  <c:v>_x0006_Vegf-a</c:v>
                </c:pt>
                <c:pt idx="7">
                  <c:v>_x0004_Nos2</c:v>
                </c:pt>
                <c:pt idx="8">
                  <c:v>_x0004_Ifng</c:v>
                </c:pt>
                <c:pt idx="9">
                  <c:v>_x0005_Il12b</c:v>
                </c:pt>
                <c:pt idx="10">
                  <c:v>_x0004_il1b</c:v>
                </c:pt>
                <c:pt idx="11">
                  <c:v>_x0004_Tnfa</c:v>
                </c:pt>
              </c:strCache>
            </c:strRef>
          </c:cat>
          <c:val>
            <c:numRef>
              <c:f>'[10]polarization Macrophage'!$R$23:$AC$23</c:f>
              <c:numCache>
                <c:formatCode>General</c:formatCode>
                <c:ptCount val="12"/>
                <c:pt idx="0">
                  <c:v>0.0032803860462911</c:v>
                </c:pt>
                <c:pt idx="1">
                  <c:v>0.00166089635869932</c:v>
                </c:pt>
                <c:pt idx="2">
                  <c:v>0.000311579321345956</c:v>
                </c:pt>
                <c:pt idx="3">
                  <c:v>0.00267136623201681</c:v>
                </c:pt>
                <c:pt idx="4">
                  <c:v>0.00278460164724659</c:v>
                </c:pt>
                <c:pt idx="5">
                  <c:v>0.00498917217564379</c:v>
                </c:pt>
                <c:pt idx="7">
                  <c:v>0.00418078256071554</c:v>
                </c:pt>
                <c:pt idx="8">
                  <c:v>0.00418078256071554</c:v>
                </c:pt>
                <c:pt idx="9">
                  <c:v>0.00144510531892644</c:v>
                </c:pt>
                <c:pt idx="10">
                  <c:v>0.015664707507935</c:v>
                </c:pt>
                <c:pt idx="11">
                  <c:v>0.00315634715479364</c:v>
                </c:pt>
              </c:numCache>
            </c:numRef>
          </c:val>
        </c:ser>
        <c:ser>
          <c:idx val="1"/>
          <c:order val="1"/>
          <c:tx>
            <c:strRef>
              <c:f>'[10]polarization Macrophage'!$Q$24</c:f>
              <c:strCache>
                <c:ptCount val="1"/>
                <c:pt idx="0">
                  <c:v>Group B (anit miRlet7a)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'[10]polarization Macrophage'!$R$27:$AC$27</c:f>
                <c:numCache>
                  <c:formatCode>General</c:formatCode>
                  <c:ptCount val="12"/>
                  <c:pt idx="0">
                    <c:v>0.00126699587535249</c:v>
                  </c:pt>
                  <c:pt idx="1">
                    <c:v>0.000804098131814671</c:v>
                  </c:pt>
                  <c:pt idx="2">
                    <c:v>0.000289263864320202</c:v>
                  </c:pt>
                  <c:pt idx="3">
                    <c:v>0.00124089762426851</c:v>
                  </c:pt>
                  <c:pt idx="4">
                    <c:v>0.0101461492598947</c:v>
                  </c:pt>
                  <c:pt idx="5">
                    <c:v>0.000225002111234995</c:v>
                  </c:pt>
                  <c:pt idx="7">
                    <c:v>1.08963654438542E-5</c:v>
                  </c:pt>
                  <c:pt idx="8">
                    <c:v>1.08963654438542E-5</c:v>
                  </c:pt>
                  <c:pt idx="9">
                    <c:v>4.06487682592886E-5</c:v>
                  </c:pt>
                  <c:pt idx="10">
                    <c:v>0.000450184882643429</c:v>
                  </c:pt>
                  <c:pt idx="11">
                    <c:v>2.49451725965575E-5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'[10]polarization Macrophage'!$R$22:$AC$22</c:f>
              <c:strCache>
                <c:ptCount val="12"/>
                <c:pt idx="0">
                  <c:v>_x0003_Il6</c:v>
                </c:pt>
                <c:pt idx="1">
                  <c:v>_x0004_Arg1</c:v>
                </c:pt>
                <c:pt idx="2">
                  <c:v>_x0004_Il10</c:v>
                </c:pt>
                <c:pt idx="3">
                  <c:v>_x0004_Tgfb</c:v>
                </c:pt>
                <c:pt idx="4">
                  <c:v>_x0007_Pdgf-bb</c:v>
                </c:pt>
                <c:pt idx="5">
                  <c:v>_x0006_Vegf-a</c:v>
                </c:pt>
                <c:pt idx="7">
                  <c:v>_x0004_Nos2</c:v>
                </c:pt>
                <c:pt idx="8">
                  <c:v>_x0004_Ifng</c:v>
                </c:pt>
                <c:pt idx="9">
                  <c:v>_x0005_Il12b</c:v>
                </c:pt>
                <c:pt idx="10">
                  <c:v>_x0004_il1b</c:v>
                </c:pt>
                <c:pt idx="11">
                  <c:v>_x0004_Tnfa</c:v>
                </c:pt>
              </c:strCache>
            </c:strRef>
          </c:cat>
          <c:val>
            <c:numRef>
              <c:f>'[10]polarization Macrophage'!$R$24:$AC$24</c:f>
              <c:numCache>
                <c:formatCode>General</c:formatCode>
                <c:ptCount val="12"/>
                <c:pt idx="0">
                  <c:v>0.0158209366919829</c:v>
                </c:pt>
                <c:pt idx="1">
                  <c:v>0.0093710455051225</c:v>
                </c:pt>
                <c:pt idx="2">
                  <c:v>0.00211802197117254</c:v>
                </c:pt>
                <c:pt idx="3">
                  <c:v>0.0137495968966086</c:v>
                </c:pt>
                <c:pt idx="4">
                  <c:v>0.0622588144433771</c:v>
                </c:pt>
                <c:pt idx="5">
                  <c:v>0.00582708156551681</c:v>
                </c:pt>
                <c:pt idx="7">
                  <c:v>4.74955227520285E-5</c:v>
                </c:pt>
                <c:pt idx="8">
                  <c:v>4.74955227520285E-5</c:v>
                </c:pt>
                <c:pt idx="9">
                  <c:v>0.000250241407769122</c:v>
                </c:pt>
                <c:pt idx="10">
                  <c:v>0.00392517717791485</c:v>
                </c:pt>
                <c:pt idx="11">
                  <c:v>8.35701771730468E-5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axId val="-2023449128"/>
        <c:axId val="-2023446088"/>
      </c:barChart>
      <c:catAx>
        <c:axId val="-2023449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en-US"/>
          </a:p>
        </c:txPr>
        <c:crossAx val="-2023446088"/>
        <c:crosses val="autoZero"/>
        <c:auto val="1"/>
        <c:lblAlgn val="ctr"/>
        <c:lblOffset val="100"/>
        <c:noMultiLvlLbl val="0"/>
      </c:catAx>
      <c:valAx>
        <c:axId val="-202344608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Arial"/>
              </a:defRPr>
            </a:pPr>
            <a:endParaRPr lang="en-US"/>
          </a:p>
        </c:txPr>
        <c:crossAx val="-202344912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0381050905056"/>
          <c:y val="0.103971696904595"/>
          <c:w val="0.335160133574181"/>
          <c:h val="0.301442945414051"/>
        </c:manualLayout>
      </c:layout>
      <c:overlay val="0"/>
      <c:txPr>
        <a:bodyPr/>
        <a:lstStyle/>
        <a:p>
          <a:pPr>
            <a:defRPr>
              <a:latin typeface="Arial"/>
            </a:defRPr>
          </a:pPr>
          <a:endParaRPr lang="en-US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'[11]perfusion 4x image'!$L$57</c:f>
              <c:strCache>
                <c:ptCount val="1"/>
                <c:pt idx="0">
                  <c:v>Saline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errBars>
            <c:errBarType val="plus"/>
            <c:errValType val="cust"/>
            <c:noEndCap val="0"/>
            <c:plus>
              <c:numRef>
                <c:f>'[11]perfusion 4x image'!$P$57:$Q$57</c:f>
                <c:numCache>
                  <c:formatCode>General</c:formatCode>
                  <c:ptCount val="2"/>
                  <c:pt idx="0">
                    <c:v>0.162690016794065</c:v>
                  </c:pt>
                  <c:pt idx="1">
                    <c:v>0.0930000676773195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'[11]perfusion 4x image'!$M$56:$N$56</c:f>
              <c:strCache>
                <c:ptCount val="2"/>
                <c:pt idx="0">
                  <c:v>_x0008_Scramble</c:v>
                </c:pt>
                <c:pt idx="1">
                  <c:v>_x0006_Target</c:v>
                </c:pt>
              </c:strCache>
            </c:strRef>
          </c:cat>
          <c:val>
            <c:numRef>
              <c:f>'[11]perfusion 4x image'!$M$57:$N$57</c:f>
              <c:numCache>
                <c:formatCode>General</c:formatCode>
                <c:ptCount val="2"/>
                <c:pt idx="0">
                  <c:v>1</c:v>
                </c:pt>
                <c:pt idx="1">
                  <c:v>1.739504929202839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-2023412664"/>
        <c:axId val="-2023409688"/>
      </c:barChart>
      <c:catAx>
        <c:axId val="-20234126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409688"/>
        <c:crosses val="autoZero"/>
        <c:auto val="1"/>
        <c:lblAlgn val="ctr"/>
        <c:lblOffset val="100"/>
        <c:noMultiLvlLbl val="0"/>
      </c:catAx>
      <c:valAx>
        <c:axId val="-2023409688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%Intr/Extra vascular detrav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412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'[12]coloc group1'!$I$4</c:f>
              <c:strCache>
                <c:ptCount val="1"/>
                <c:pt idx="0">
                  <c:v>mean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'[12]coloc group1'!$J$5:$J$6</c:f>
                <c:numCache>
                  <c:formatCode>General</c:formatCode>
                  <c:ptCount val="2"/>
                  <c:pt idx="0">
                    <c:v>5.9</c:v>
                  </c:pt>
                  <c:pt idx="1">
                    <c:v>4.3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'[12]coloc group1'!$H$5:$H$6</c:f>
              <c:strCache>
                <c:ptCount val="2"/>
                <c:pt idx="0">
                  <c:v>	scrambled</c:v>
                </c:pt>
                <c:pt idx="1">
                  <c:v>_x000d_anti mirLet7a</c:v>
                </c:pt>
              </c:strCache>
            </c:strRef>
          </c:cat>
          <c:val>
            <c:numRef>
              <c:f>'[12]coloc group1'!$I$5:$I$6</c:f>
              <c:numCache>
                <c:formatCode>General</c:formatCode>
                <c:ptCount val="2"/>
                <c:pt idx="0">
                  <c:v>46.3</c:v>
                </c:pt>
                <c:pt idx="1">
                  <c:v>74.6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-2023595624"/>
        <c:axId val="-2023605848"/>
      </c:barChart>
      <c:catAx>
        <c:axId val="-20235956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605848"/>
        <c:crosses val="autoZero"/>
        <c:auto val="1"/>
        <c:lblAlgn val="ctr"/>
        <c:lblOffset val="100"/>
        <c:noMultiLvlLbl val="0"/>
      </c:catAx>
      <c:valAx>
        <c:axId val="-202360584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CD31+SMA+ vessels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3595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'1G'!$C$30</c:f>
              <c:strCache>
                <c:ptCount val="1"/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'1G'!$B$31:$B$39</c:f>
              <c:numCache>
                <c:formatCode>General</c:formatCode>
                <c:ptCount val="9"/>
              </c:numCache>
            </c:numRef>
          </c:cat>
          <c:val>
            <c:numRef>
              <c:f>'1G'!$C$31:$C$39</c:f>
              <c:numCache>
                <c:formatCode>General</c:formatCode>
                <c:ptCount val="9"/>
              </c:numCache>
            </c:numRef>
          </c:val>
        </c:ser>
        <c:ser>
          <c:idx val="1"/>
          <c:order val="1"/>
          <c:tx>
            <c:strRef>
              <c:f>'1G'!$D$30</c:f>
              <c:strCache>
                <c:ptCount val="1"/>
              </c:strCache>
            </c:strRef>
          </c:tx>
          <c:spPr>
            <a:solidFill>
              <a:srgbClr val="EE418B"/>
            </a:solidFill>
            <a:ln>
              <a:noFill/>
            </a:ln>
            <a:effectLst/>
          </c:spPr>
          <c:invertIfNegative val="0"/>
          <c:cat>
            <c:numRef>
              <c:f>'1G'!$B$31:$B$39</c:f>
              <c:numCache>
                <c:formatCode>General</c:formatCode>
                <c:ptCount val="9"/>
              </c:numCache>
            </c:numRef>
          </c:cat>
          <c:val>
            <c:numRef>
              <c:f>'1G'!$D$31:$D$39</c:f>
              <c:numCache>
                <c:formatCode>General</c:formatCode>
                <c:ptCount val="9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8914728"/>
        <c:axId val="-1978911192"/>
      </c:barChart>
      <c:catAx>
        <c:axId val="-19789147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1978911192"/>
        <c:crosses val="autoZero"/>
        <c:auto val="1"/>
        <c:lblAlgn val="ctr"/>
        <c:lblOffset val="100"/>
        <c:noMultiLvlLbl val="0"/>
      </c:catAx>
      <c:valAx>
        <c:axId val="-197891119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charset="0"/>
                    <a:ea typeface="Arial" charset="0"/>
                    <a:cs typeface="Arial" charset="0"/>
                  </a:defRPr>
                </a:pPr>
                <a:r>
                  <a:rPr lang="en-US"/>
                  <a:t>pp65(ser536)/p65 ratio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charset="0"/>
                <a:ea typeface="Arial" charset="0"/>
                <a:cs typeface="Arial" charset="0"/>
              </a:defRPr>
            </a:pPr>
            <a:endParaRPr lang="en-US"/>
          </a:p>
        </c:txPr>
        <c:crossAx val="-1978914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2349737532808"/>
          <c:y val="0.0974558909303003"/>
          <c:w val="0.21196719160105"/>
          <c:h val="0.147914479440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charset="0"/>
              <a:ea typeface="Arial" charset="0"/>
              <a:cs typeface="Arial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Arial" charset="0"/>
          <a:ea typeface="Arial" charset="0"/>
          <a:cs typeface="Arial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[13]Sheet1!$O$15</c:f>
              <c:strCache>
                <c:ptCount val="1"/>
                <c:pt idx="0">
                  <c:v>CD4+</c:v>
                </c:pt>
              </c:strCache>
            </c:strRef>
          </c:tx>
          <c:spPr>
            <a:solidFill>
              <a:schemeClr val="tx1"/>
            </a:solidFill>
            <a:ln>
              <a:solidFill>
                <a:srgbClr val="FF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dPt>
          <c:errBars>
            <c:errBarType val="plus"/>
            <c:errValType val="cust"/>
            <c:noEndCap val="0"/>
            <c:plus>
              <c:numRef>
                <c:f>[13]Sheet1!$P$16:$Q$16</c:f>
                <c:numCache>
                  <c:formatCode>General</c:formatCode>
                  <c:ptCount val="2"/>
                  <c:pt idx="0">
                    <c:v>0.680301343049808</c:v>
                  </c:pt>
                  <c:pt idx="1">
                    <c:v>1.431566525191681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[13]Sheet1!$P$14:$Q$14</c:f>
              <c:strCache>
                <c:ptCount val="2"/>
                <c:pt idx="0">
                  <c:v>	scrambled</c:v>
                </c:pt>
                <c:pt idx="1">
                  <c:v>_x0008_anti-mir</c:v>
                </c:pt>
              </c:strCache>
            </c:strRef>
          </c:cat>
          <c:val>
            <c:numRef>
              <c:f>[13]Sheet1!$P$15:$Q$15</c:f>
              <c:numCache>
                <c:formatCode>General</c:formatCode>
                <c:ptCount val="2"/>
                <c:pt idx="0">
                  <c:v>10.0909090909091</c:v>
                </c:pt>
                <c:pt idx="1">
                  <c:v>14.22222222222222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-2023654472"/>
        <c:axId val="-2023657128"/>
      </c:barChart>
      <c:catAx>
        <c:axId val="-20236544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657128"/>
        <c:crosses val="autoZero"/>
        <c:auto val="1"/>
        <c:lblAlgn val="ctr"/>
        <c:lblOffset val="100"/>
        <c:noMultiLvlLbl val="0"/>
      </c:catAx>
      <c:valAx>
        <c:axId val="-202365712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3654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CD8+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[13]Sheet1!$O$15</c:f>
              <c:strCache>
                <c:ptCount val="1"/>
                <c:pt idx="0">
                  <c:v>CD4+</c:v>
                </c:pt>
              </c:strCache>
            </c:strRef>
          </c:tx>
          <c:spPr>
            <a:solidFill>
              <a:schemeClr val="tx1"/>
            </a:solidFill>
            <a:ln>
              <a:solidFill>
                <a:srgbClr val="FF0000"/>
              </a:solidFill>
            </a:ln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dPt>
          <c:dPt>
            <c:idx val="1"/>
            <c:invertIfNegative val="0"/>
            <c:bubble3D val="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dPt>
          <c:errBars>
            <c:errBarType val="plus"/>
            <c:errValType val="cust"/>
            <c:noEndCap val="0"/>
            <c:plus>
              <c:numRef>
                <c:f>[13]Sheet1!$P$16:$Q$16</c:f>
                <c:numCache>
                  <c:formatCode>General</c:formatCode>
                  <c:ptCount val="2"/>
                  <c:pt idx="0">
                    <c:v>0.680301343049808</c:v>
                  </c:pt>
                  <c:pt idx="1">
                    <c:v>1.431566525191681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[13]Sheet1!$U$14:$V$14</c:f>
              <c:strCache>
                <c:ptCount val="2"/>
                <c:pt idx="0">
                  <c:v>	scrambled</c:v>
                </c:pt>
                <c:pt idx="1">
                  <c:v>_x0008_anti-mir</c:v>
                </c:pt>
              </c:strCache>
            </c:strRef>
          </c:cat>
          <c:val>
            <c:numRef>
              <c:f>[13]Sheet1!$U$15:$V$15</c:f>
              <c:numCache>
                <c:formatCode>General</c:formatCode>
                <c:ptCount val="2"/>
                <c:pt idx="0">
                  <c:v>11.0</c:v>
                </c:pt>
                <c:pt idx="1">
                  <c:v>2.454545454545455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7"/>
        <c:axId val="-2058335784"/>
        <c:axId val="-2058314792"/>
      </c:barChart>
      <c:catAx>
        <c:axId val="-2058335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58314792"/>
        <c:crosses val="autoZero"/>
        <c:auto val="1"/>
        <c:lblAlgn val="ctr"/>
        <c:lblOffset val="100"/>
        <c:noMultiLvlLbl val="0"/>
      </c:catAx>
      <c:valAx>
        <c:axId val="-20583147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58335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'5c'!$V$4:$V$5</c:f>
                <c:numCache>
                  <c:formatCode>General</c:formatCode>
                  <c:ptCount val="2"/>
                  <c:pt idx="0">
                    <c:v>0.128065847167096</c:v>
                  </c:pt>
                  <c:pt idx="1">
                    <c:v>0.082169273172213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'5c'!$S$4:$S$5</c:f>
              <c:strCache>
                <c:ptCount val="2"/>
                <c:pt idx="0">
                  <c:v>Control</c:v>
                </c:pt>
                <c:pt idx="1">
                  <c:v>LA1</c:v>
                </c:pt>
              </c:strCache>
            </c:strRef>
          </c:cat>
          <c:val>
            <c:numRef>
              <c:f>'5c'!$U$4:$U$5</c:f>
              <c:numCache>
                <c:formatCode>General</c:formatCode>
                <c:ptCount val="2"/>
                <c:pt idx="0">
                  <c:v>1.0</c:v>
                </c:pt>
                <c:pt idx="1">
                  <c:v>2.346239172961072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328904"/>
        <c:axId val="-2060251976"/>
      </c:barChart>
      <c:catAx>
        <c:axId val="-1979328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60251976"/>
        <c:crosses val="autoZero"/>
        <c:auto val="1"/>
        <c:lblAlgn val="ctr"/>
        <c:lblOffset val="100"/>
        <c:noMultiLvlLbl val="0"/>
      </c:catAx>
      <c:valAx>
        <c:axId val="-2060251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Relative miRNA expression</a:t>
                </a:r>
                <a:r>
                  <a:rPr lang="en-US" sz="1000" b="1" i="0" u="none" strike="noStrike" baseline="0"/>
                  <a:t> 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328904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'5c'!$V$18:$V$19</c:f>
                <c:numCache>
                  <c:formatCode>General</c:formatCode>
                  <c:ptCount val="2"/>
                  <c:pt idx="0">
                    <c:v>0.0241698782227966</c:v>
                  </c:pt>
                  <c:pt idx="1">
                    <c:v>0.00427905918477307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'5c'!$S$18:$S$19</c:f>
              <c:strCache>
                <c:ptCount val="2"/>
                <c:pt idx="0">
                  <c:v>Control</c:v>
                </c:pt>
                <c:pt idx="1">
                  <c:v>LA1</c:v>
                </c:pt>
              </c:strCache>
            </c:strRef>
          </c:cat>
          <c:val>
            <c:numRef>
              <c:f>'5c'!$U$18:$U$19</c:f>
              <c:numCache>
                <c:formatCode>General</c:formatCode>
                <c:ptCount val="2"/>
                <c:pt idx="0">
                  <c:v>1.0</c:v>
                </c:pt>
                <c:pt idx="1">
                  <c:v>0.433980329878352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662520"/>
        <c:axId val="-1979659544"/>
      </c:barChart>
      <c:catAx>
        <c:axId val="-1979662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659544"/>
        <c:crosses val="autoZero"/>
        <c:auto val="1"/>
        <c:lblAlgn val="ctr"/>
        <c:lblOffset val="100"/>
        <c:noMultiLvlLbl val="0"/>
      </c:catAx>
      <c:valAx>
        <c:axId val="-1979659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Relative mRNA expression </a:t>
                </a:r>
                <a:endParaRPr lang="en-US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0530973451327434"/>
              <c:y val="0.153353272701377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1979662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2"/>
              </a:solidFill>
            </c:spPr>
          </c:dPt>
          <c:errBars>
            <c:errBarType val="plus"/>
            <c:errValType val="cust"/>
            <c:noEndCap val="0"/>
            <c:plus>
              <c:numRef>
                <c:f>'5c'!$V$33:$V$34</c:f>
                <c:numCache>
                  <c:formatCode>General</c:formatCode>
                  <c:ptCount val="2"/>
                  <c:pt idx="0">
                    <c:v>0.0422303588104733</c:v>
                  </c:pt>
                  <c:pt idx="1">
                    <c:v>0.0461904387001558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'5c'!$S$18:$S$19</c:f>
              <c:strCache>
                <c:ptCount val="2"/>
                <c:pt idx="0">
                  <c:v>Control</c:v>
                </c:pt>
                <c:pt idx="1">
                  <c:v>LA1</c:v>
                </c:pt>
              </c:strCache>
            </c:strRef>
          </c:cat>
          <c:val>
            <c:numRef>
              <c:f>'5c'!$U$33:$U$34</c:f>
              <c:numCache>
                <c:formatCode>General</c:formatCode>
                <c:ptCount val="2"/>
                <c:pt idx="0">
                  <c:v>1.0</c:v>
                </c:pt>
                <c:pt idx="1">
                  <c:v>0.184185836548948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9628728"/>
        <c:axId val="-1979625752"/>
      </c:barChart>
      <c:catAx>
        <c:axId val="-1979628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9625752"/>
        <c:crosses val="autoZero"/>
        <c:auto val="1"/>
        <c:lblAlgn val="ctr"/>
        <c:lblOffset val="100"/>
        <c:noMultiLvlLbl val="0"/>
      </c:catAx>
      <c:valAx>
        <c:axId val="-19796257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baseline="0">
                    <a:effectLst/>
                  </a:rPr>
                  <a:t>Relative mRNA expression </a:t>
                </a:r>
                <a:endParaRPr lang="en-US" sz="1000">
                  <a:effectLst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628728"/>
        <c:crosses val="autoZero"/>
        <c:crossBetween val="between"/>
      </c:valAx>
    </c:plotArea>
    <c:legend>
      <c:legendPos val="r"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'[14]Analysis (2)'!$B$38:$I$38</c:f>
                <c:numCache>
                  <c:formatCode>General</c:formatCode>
                  <c:ptCount val="8"/>
                  <c:pt idx="1">
                    <c:v>4.419289551403688</c:v>
                  </c:pt>
                  <c:pt idx="2">
                    <c:v>2.662605871739844</c:v>
                  </c:pt>
                  <c:pt idx="3">
                    <c:v>4.716191890538921</c:v>
                  </c:pt>
                  <c:pt idx="4">
                    <c:v>1.685383585061626</c:v>
                  </c:pt>
                  <c:pt idx="5">
                    <c:v>1.173898069204338</c:v>
                  </c:pt>
                  <c:pt idx="6">
                    <c:v>3.115063742420601</c:v>
                  </c:pt>
                  <c:pt idx="7">
                    <c:v>2.666185982532858</c:v>
                  </c:pt>
                </c:numCache>
              </c:numRef>
            </c:plus>
            <c:minus>
              <c:numRef>
                <c:f>'[14]Analysis (2)'!$B$38:$I$38</c:f>
                <c:numCache>
                  <c:formatCode>General</c:formatCode>
                  <c:ptCount val="8"/>
                  <c:pt idx="1">
                    <c:v>4.419289551403688</c:v>
                  </c:pt>
                  <c:pt idx="2">
                    <c:v>2.662605871739844</c:v>
                  </c:pt>
                  <c:pt idx="3">
                    <c:v>4.716191890538921</c:v>
                  </c:pt>
                  <c:pt idx="4">
                    <c:v>1.685383585061626</c:v>
                  </c:pt>
                  <c:pt idx="5">
                    <c:v>1.173898069204338</c:v>
                  </c:pt>
                  <c:pt idx="6">
                    <c:v>3.115063742420601</c:v>
                  </c:pt>
                  <c:pt idx="7">
                    <c:v>2.666185982532858</c:v>
                  </c:pt>
                </c:numCache>
              </c:numRef>
            </c:minus>
          </c:errBars>
          <c:xVal>
            <c:numRef>
              <c:f>'[14]Analysis (2)'!$B$31:$H$31</c:f>
              <c:numCache>
                <c:formatCode>General</c:formatCode>
                <c:ptCount val="7"/>
                <c:pt idx="1">
                  <c:v>10.0</c:v>
                </c:pt>
                <c:pt idx="2">
                  <c:v>1.0</c:v>
                </c:pt>
                <c:pt idx="3">
                  <c:v>0.1</c:v>
                </c:pt>
                <c:pt idx="4">
                  <c:v>0.01</c:v>
                </c:pt>
                <c:pt idx="5">
                  <c:v>0.001</c:v>
                </c:pt>
                <c:pt idx="6">
                  <c:v>0.0001</c:v>
                </c:pt>
              </c:numCache>
            </c:numRef>
          </c:xVal>
          <c:yVal>
            <c:numRef>
              <c:f>'[14]Analysis (2)'!$B$37:$H$37</c:f>
              <c:numCache>
                <c:formatCode>General</c:formatCode>
                <c:ptCount val="7"/>
                <c:pt idx="1">
                  <c:v>109.1787737840274</c:v>
                </c:pt>
                <c:pt idx="2">
                  <c:v>101.2618215817849</c:v>
                </c:pt>
                <c:pt idx="3">
                  <c:v>99.72854043459348</c:v>
                </c:pt>
                <c:pt idx="4">
                  <c:v>95.61793229440167</c:v>
                </c:pt>
                <c:pt idx="5">
                  <c:v>101.1424949444601</c:v>
                </c:pt>
                <c:pt idx="6">
                  <c:v>106.8281481993025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79688184"/>
        <c:axId val="-1979683096"/>
      </c:scatterChart>
      <c:valAx>
        <c:axId val="-1979688184"/>
        <c:scaling>
          <c:logBase val="10.0"/>
          <c:orientation val="minMax"/>
          <c:max val="100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DMSO </a:t>
                </a:r>
                <a:r>
                  <a:rPr lang="en-US" baseline="0"/>
                  <a:t>(uM)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683096"/>
        <c:crosses val="autoZero"/>
        <c:crossBetween val="midCat"/>
      </c:valAx>
      <c:valAx>
        <c:axId val="-197968309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Control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688184"/>
        <c:crossesAt val="1.0E-5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errBars>
            <c:errDir val="y"/>
            <c:errBarType val="both"/>
            <c:errValType val="cust"/>
            <c:noEndCap val="0"/>
            <c:plus>
              <c:numRef>
                <c:f>[15]Analysis!$B$38:$I$38</c:f>
                <c:numCache>
                  <c:formatCode>General</c:formatCode>
                  <c:ptCount val="8"/>
                  <c:pt idx="1">
                    <c:v>2.976179397997871</c:v>
                  </c:pt>
                  <c:pt idx="2">
                    <c:v>0.930842801981678</c:v>
                  </c:pt>
                  <c:pt idx="3">
                    <c:v>3.160215424655401</c:v>
                  </c:pt>
                  <c:pt idx="4">
                    <c:v>2.624500037316453</c:v>
                  </c:pt>
                  <c:pt idx="5">
                    <c:v>2.622609580297089</c:v>
                  </c:pt>
                  <c:pt idx="6">
                    <c:v>3.052804241571461</c:v>
                  </c:pt>
                  <c:pt idx="7">
                    <c:v>5.141657806610884</c:v>
                  </c:pt>
                </c:numCache>
              </c:numRef>
            </c:plus>
            <c:minus>
              <c:numRef>
                <c:f>[15]Analysis!$B$38:$I$38</c:f>
                <c:numCache>
                  <c:formatCode>General</c:formatCode>
                  <c:ptCount val="8"/>
                  <c:pt idx="1">
                    <c:v>2.976179397997871</c:v>
                  </c:pt>
                  <c:pt idx="2">
                    <c:v>0.930842801981678</c:v>
                  </c:pt>
                  <c:pt idx="3">
                    <c:v>3.160215424655401</c:v>
                  </c:pt>
                  <c:pt idx="4">
                    <c:v>2.624500037316453</c:v>
                  </c:pt>
                  <c:pt idx="5">
                    <c:v>2.622609580297089</c:v>
                  </c:pt>
                  <c:pt idx="6">
                    <c:v>3.052804241571461</c:v>
                  </c:pt>
                  <c:pt idx="7">
                    <c:v>5.141657806610884</c:v>
                  </c:pt>
                </c:numCache>
              </c:numRef>
            </c:minus>
          </c:errBars>
          <c:xVal>
            <c:numRef>
              <c:f>[15]Analysis!$B$31:$H$31</c:f>
              <c:numCache>
                <c:formatCode>General</c:formatCode>
                <c:ptCount val="7"/>
                <c:pt idx="0">
                  <c:v>100.0</c:v>
                </c:pt>
                <c:pt idx="1">
                  <c:v>10.0</c:v>
                </c:pt>
                <c:pt idx="2">
                  <c:v>1.0</c:v>
                </c:pt>
                <c:pt idx="3">
                  <c:v>0.1</c:v>
                </c:pt>
                <c:pt idx="4">
                  <c:v>0.01</c:v>
                </c:pt>
                <c:pt idx="5">
                  <c:v>0.001</c:v>
                </c:pt>
                <c:pt idx="6">
                  <c:v>0.0001</c:v>
                </c:pt>
              </c:numCache>
            </c:numRef>
          </c:xVal>
          <c:yVal>
            <c:numRef>
              <c:f>[15]Analysis!$B$37:$H$37</c:f>
              <c:numCache>
                <c:formatCode>General</c:formatCode>
                <c:ptCount val="7"/>
                <c:pt idx="1">
                  <c:v>77.38889712301693</c:v>
                </c:pt>
                <c:pt idx="2">
                  <c:v>102.0395276979199</c:v>
                </c:pt>
                <c:pt idx="3">
                  <c:v>93.28968717063975</c:v>
                </c:pt>
                <c:pt idx="4">
                  <c:v>103.4243995376644</c:v>
                </c:pt>
                <c:pt idx="5">
                  <c:v>95.19073425062614</c:v>
                </c:pt>
                <c:pt idx="6">
                  <c:v>103.1726049988039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58277560"/>
        <c:axId val="-1979617304"/>
      </c:scatterChart>
      <c:valAx>
        <c:axId val="-2058277560"/>
        <c:scaling>
          <c:logBase val="10.0"/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LA1</a:t>
                </a:r>
                <a:r>
                  <a:rPr lang="en-US" baseline="0"/>
                  <a:t> Concentration (uM)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9617304"/>
        <c:crosses val="autoZero"/>
        <c:crossBetween val="midCat"/>
      </c:valAx>
      <c:valAx>
        <c:axId val="-1979617304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Control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58277560"/>
        <c:crossesAt val="1.0E-5"/>
        <c:crossBetween val="midCat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CD expression of BM derived cells</a:t>
            </a:r>
          </a:p>
        </c:rich>
      </c:tx>
      <c:layout>
        <c:manualLayout>
          <c:xMode val="edge"/>
          <c:yMode val="edge"/>
          <c:x val="0.341304804290768"/>
          <c:y val="0.036764611740605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2174074573364"/>
          <c:y val="0.213235294117647"/>
          <c:w val="0.652174605314416"/>
          <c:h val="0.39705882352941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[16]Sheet1!$I$12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rgbClr val="00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[16]Sheet1!$L$13:$L$20</c:f>
                <c:numCache>
                  <c:formatCode>General</c:formatCode>
                  <c:ptCount val="8"/>
                  <c:pt idx="0">
                    <c:v>1.8</c:v>
                  </c:pt>
                  <c:pt idx="1">
                    <c:v>0.494974746836904</c:v>
                  </c:pt>
                  <c:pt idx="2">
                    <c:v>8.97318505325732</c:v>
                  </c:pt>
                  <c:pt idx="3">
                    <c:v>2.333452377915544</c:v>
                  </c:pt>
                  <c:pt idx="4">
                    <c:v>0.0</c:v>
                  </c:pt>
                  <c:pt idx="5">
                    <c:v>2.276883835420615</c:v>
                  </c:pt>
                  <c:pt idx="6">
                    <c:v>0.113137084989848</c:v>
                  </c:pt>
                  <c:pt idx="7">
                    <c:v>2.184959953866013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[16]Sheet1!$H$13:$H$20</c:f>
              <c:strCache>
                <c:ptCount val="8"/>
                <c:pt idx="0">
                  <c:v>_x0006_alphaM</c:v>
                </c:pt>
                <c:pt idx="1">
                  <c:v>_x0004_CD45</c:v>
                </c:pt>
                <c:pt idx="2">
                  <c:v>_x0002_B2</c:v>
                </c:pt>
                <c:pt idx="3">
                  <c:v>_x0004_Gr1+</c:v>
                </c:pt>
                <c:pt idx="4">
                  <c:v>_x0007_alpha 4</c:v>
                </c:pt>
                <c:pt idx="5">
                  <c:v>_x0007_alpha 5</c:v>
                </c:pt>
                <c:pt idx="6">
                  <c:v>_x0007_alpha V</c:v>
                </c:pt>
                <c:pt idx="7">
                  <c:v>_x0007_alpha L</c:v>
                </c:pt>
              </c:strCache>
            </c:strRef>
          </c:cat>
          <c:val>
            <c:numRef>
              <c:f>[16]Sheet1!$I$13:$I$20</c:f>
              <c:numCache>
                <c:formatCode>General</c:formatCode>
                <c:ptCount val="8"/>
                <c:pt idx="0">
                  <c:v>80.2</c:v>
                </c:pt>
                <c:pt idx="1">
                  <c:v>99.6</c:v>
                </c:pt>
                <c:pt idx="2">
                  <c:v>65.255</c:v>
                </c:pt>
                <c:pt idx="3">
                  <c:v>78.15000000000001</c:v>
                </c:pt>
                <c:pt idx="4">
                  <c:v>99.9</c:v>
                </c:pt>
                <c:pt idx="5">
                  <c:v>78.13</c:v>
                </c:pt>
                <c:pt idx="6">
                  <c:v>13.7</c:v>
                </c:pt>
                <c:pt idx="7">
                  <c:v>90.015</c:v>
                </c:pt>
              </c:numCache>
            </c:numRef>
          </c:val>
        </c:ser>
        <c:ser>
          <c:idx val="1"/>
          <c:order val="1"/>
          <c:tx>
            <c:strRef>
              <c:f>[16]Sheet1!$J$12</c:f>
              <c:strCache>
                <c:ptCount val="1"/>
                <c:pt idx="0">
                  <c:v>Itgam-/-</c:v>
                </c:pt>
              </c:strCache>
            </c:strRef>
          </c:tx>
          <c:spPr>
            <a:solidFill>
              <a:srgbClr val="FF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[16]Sheet1!$M$13:$M$20</c:f>
                <c:numCache>
                  <c:formatCode>General</c:formatCode>
                  <c:ptCount val="8"/>
                  <c:pt idx="0">
                    <c:v>0.0</c:v>
                  </c:pt>
                  <c:pt idx="1">
                    <c:v>0.296984848098351</c:v>
                  </c:pt>
                  <c:pt idx="2">
                    <c:v>4.638620484583787</c:v>
                  </c:pt>
                  <c:pt idx="3">
                    <c:v>0.353553390593274</c:v>
                  </c:pt>
                  <c:pt idx="4">
                    <c:v>0.141421356237312</c:v>
                  </c:pt>
                  <c:pt idx="5">
                    <c:v>0.989949493660027</c:v>
                  </c:pt>
                  <c:pt idx="6">
                    <c:v>1.45663996924429</c:v>
                  </c:pt>
                  <c:pt idx="7">
                    <c:v>1.400071426748547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[16]Sheet1!$H$13:$H$20</c:f>
              <c:strCache>
                <c:ptCount val="8"/>
                <c:pt idx="0">
                  <c:v>_x0006_alphaM</c:v>
                </c:pt>
                <c:pt idx="1">
                  <c:v>_x0004_CD45</c:v>
                </c:pt>
                <c:pt idx="2">
                  <c:v>_x0002_B2</c:v>
                </c:pt>
                <c:pt idx="3">
                  <c:v>_x0004_Gr1+</c:v>
                </c:pt>
                <c:pt idx="4">
                  <c:v>_x0007_alpha 4</c:v>
                </c:pt>
                <c:pt idx="5">
                  <c:v>_x0007_alpha 5</c:v>
                </c:pt>
                <c:pt idx="6">
                  <c:v>_x0007_alpha V</c:v>
                </c:pt>
                <c:pt idx="7">
                  <c:v>_x0007_alpha L</c:v>
                </c:pt>
              </c:strCache>
            </c:strRef>
          </c:cat>
          <c:val>
            <c:numRef>
              <c:f>[16]Sheet1!$J$13:$J$20</c:f>
              <c:numCache>
                <c:formatCode>General</c:formatCode>
                <c:ptCount val="8"/>
                <c:pt idx="0">
                  <c:v>0.1</c:v>
                </c:pt>
                <c:pt idx="1">
                  <c:v>99.46</c:v>
                </c:pt>
                <c:pt idx="2">
                  <c:v>62.62</c:v>
                </c:pt>
                <c:pt idx="3">
                  <c:v>80.03</c:v>
                </c:pt>
                <c:pt idx="4">
                  <c:v>99.9</c:v>
                </c:pt>
                <c:pt idx="5">
                  <c:v>82.87</c:v>
                </c:pt>
                <c:pt idx="6">
                  <c:v>11.37</c:v>
                </c:pt>
                <c:pt idx="7">
                  <c:v>88.24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367192"/>
        <c:axId val="-2024019416"/>
      </c:barChart>
      <c:catAx>
        <c:axId val="-2024367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540000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4019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24019416"/>
        <c:scaling>
          <c:orientation val="minMax"/>
          <c:max val="100.0"/>
        </c:scaling>
        <c:delete val="0"/>
        <c:axPos val="l"/>
        <c:title>
          <c:tx>
            <c:rich>
              <a:bodyPr/>
              <a:lstStyle/>
              <a:p>
                <a:pPr>
                  <a:defRPr sz="8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% positive cells</a:t>
                </a:r>
              </a:p>
            </c:rich>
          </c:tx>
          <c:layout>
            <c:manualLayout>
              <c:xMode val="edge"/>
              <c:yMode val="edge"/>
              <c:x val="0.0347826086956522"/>
              <c:y val="0.2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4367192"/>
        <c:crosses val="autoZero"/>
        <c:crossBetween val="between"/>
        <c:majorUnit val="25.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37297368955412"/>
          <c:y val="0.314751368411786"/>
          <c:w val="0.139112102052153"/>
          <c:h val="0.15538358693746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9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 orientation="landscape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Bone Marrow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'[17]Bone Marrow'!$A$15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both"/>
            <c:errValType val="cust"/>
            <c:noEndCap val="0"/>
            <c:plus>
              <c:numRef>
                <c:f>'[17]Bone Marrow'!$B$19:$C$19</c:f>
                <c:numCache>
                  <c:formatCode>General</c:formatCode>
                  <c:ptCount val="2"/>
                  <c:pt idx="0">
                    <c:v>1.967513941783161</c:v>
                  </c:pt>
                  <c:pt idx="1">
                    <c:v>0.472487507183465</c:v>
                  </c:pt>
                </c:numCache>
              </c:numRef>
            </c:plus>
            <c:minus>
              <c:numRef>
                <c:f>'[17]Bone Marrow'!$B$19:$C$19</c:f>
                <c:numCache>
                  <c:formatCode>General</c:formatCode>
                  <c:ptCount val="2"/>
                  <c:pt idx="0">
                    <c:v>1.967513941783161</c:v>
                  </c:pt>
                  <c:pt idx="1">
                    <c:v>0.472487507183465</c:v>
                  </c:pt>
                </c:numCache>
              </c:numRef>
            </c:minus>
          </c:errBars>
          <c:cat>
            <c:strRef>
              <c:f>S2b!$C$3:$D$3</c:f>
              <c:strCache>
                <c:ptCount val="2"/>
                <c:pt idx="0">
                  <c:v>Gr1hi </c:v>
                </c:pt>
                <c:pt idx="1">
                  <c:v>Gr1lo</c:v>
                </c:pt>
              </c:strCache>
            </c:strRef>
          </c:cat>
          <c:val>
            <c:numRef>
              <c:f>'[17]Bone Marrow'!$B$15:$C$15</c:f>
              <c:numCache>
                <c:formatCode>General</c:formatCode>
                <c:ptCount val="2"/>
                <c:pt idx="0">
                  <c:v>42.33333333333334</c:v>
                </c:pt>
                <c:pt idx="1">
                  <c:v>7.906666666666667</c:v>
                </c:pt>
              </c:numCache>
            </c:numRef>
          </c:val>
        </c:ser>
        <c:ser>
          <c:idx val="0"/>
          <c:order val="1"/>
          <c:tx>
            <c:strRef>
              <c:f>'[17]Bone Marrow'!$A$14</c:f>
              <c:strCache>
                <c:ptCount val="1"/>
                <c:pt idx="0">
                  <c:v>CD11bko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'[17]Bone Marrow'!$B$18:$C$18</c:f>
                <c:numCache>
                  <c:formatCode>General</c:formatCode>
                  <c:ptCount val="2"/>
                  <c:pt idx="0">
                    <c:v>0.633333333333334</c:v>
                  </c:pt>
                  <c:pt idx="1">
                    <c:v>0.356417358350198</c:v>
                  </c:pt>
                </c:numCache>
              </c:numRef>
            </c:plus>
            <c:minus>
              <c:numRef>
                <c:f>'[17]Bone Marrow'!$B$18:$C$18</c:f>
                <c:numCache>
                  <c:formatCode>General</c:formatCode>
                  <c:ptCount val="2"/>
                  <c:pt idx="0">
                    <c:v>0.633333333333334</c:v>
                  </c:pt>
                  <c:pt idx="1">
                    <c:v>0.356417358350198</c:v>
                  </c:pt>
                </c:numCache>
              </c:numRef>
            </c:minus>
          </c:errBars>
          <c:cat>
            <c:strRef>
              <c:f>S2b!$C$3:$D$3</c:f>
              <c:strCache>
                <c:ptCount val="2"/>
                <c:pt idx="0">
                  <c:v>Gr1hi </c:v>
                </c:pt>
                <c:pt idx="1">
                  <c:v>Gr1lo</c:v>
                </c:pt>
              </c:strCache>
            </c:strRef>
          </c:cat>
          <c:val>
            <c:numRef>
              <c:f>'[17]Bone Marrow'!$B$14:$C$14</c:f>
              <c:numCache>
                <c:formatCode>General</c:formatCode>
                <c:ptCount val="2"/>
                <c:pt idx="0">
                  <c:v>45.33333333333334</c:v>
                </c:pt>
                <c:pt idx="1">
                  <c:v>8.229999999999998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959400"/>
        <c:axId val="-2029956120"/>
      </c:barChart>
      <c:catAx>
        <c:axId val="-20299594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9956120"/>
        <c:crosses val="autoZero"/>
        <c:auto val="1"/>
        <c:lblAlgn val="ctr"/>
        <c:lblOffset val="100"/>
        <c:noMultiLvlLbl val="0"/>
      </c:catAx>
      <c:valAx>
        <c:axId val="-20299561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live cells</a:t>
                </a:r>
              </a:p>
            </c:rich>
          </c:tx>
          <c:layout>
            <c:manualLayout>
              <c:xMode val="edge"/>
              <c:yMode val="edge"/>
              <c:x val="0.025"/>
              <c:y val="0.29222951297754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995940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Peripheral Blood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'[32]Peripheral Blood'!$A$14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'[32]Peripheral Blood'!$B$18:$C$18</c:f>
                <c:numCache>
                  <c:formatCode>General</c:formatCode>
                  <c:ptCount val="2"/>
                  <c:pt idx="0">
                    <c:v>0.69905491756927</c:v>
                  </c:pt>
                  <c:pt idx="1">
                    <c:v>0.138604152575279</c:v>
                  </c:pt>
                </c:numCache>
              </c:numRef>
            </c:plus>
            <c:minus>
              <c:numRef>
                <c:f>'[32]Peripheral Blood'!$B$18:$C$18</c:f>
                <c:numCache>
                  <c:formatCode>General</c:formatCode>
                  <c:ptCount val="2"/>
                  <c:pt idx="0">
                    <c:v>0.69905491756927</c:v>
                  </c:pt>
                  <c:pt idx="1">
                    <c:v>0.138604152575279</c:v>
                  </c:pt>
                </c:numCache>
              </c:numRef>
            </c:minus>
          </c:errBars>
          <c:cat>
            <c:strRef>
              <c:f>'[32]Peripheral Blood'!$B$4:$C$4</c:f>
              <c:strCache>
                <c:ptCount val="2"/>
                <c:pt idx="0">
                  <c:v>_x0006_Gr1hi </c:v>
                </c:pt>
                <c:pt idx="1">
                  <c:v>_x0007_Gr1med </c:v>
                </c:pt>
              </c:strCache>
            </c:strRef>
          </c:cat>
          <c:val>
            <c:numRef>
              <c:f>'[32]Peripheral Blood'!$B$14:$C$14</c:f>
              <c:numCache>
                <c:formatCode>General</c:formatCode>
                <c:ptCount val="2"/>
                <c:pt idx="0">
                  <c:v>3.556666666666667</c:v>
                </c:pt>
                <c:pt idx="1">
                  <c:v>1.356666666666667</c:v>
                </c:pt>
              </c:numCache>
            </c:numRef>
          </c:val>
        </c:ser>
        <c:ser>
          <c:idx val="0"/>
          <c:order val="1"/>
          <c:tx>
            <c:strRef>
              <c:f>'[32]Peripheral Blood'!$A$13</c:f>
              <c:strCache>
                <c:ptCount val="1"/>
                <c:pt idx="0">
                  <c:v>CD11bko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both"/>
            <c:errValType val="cust"/>
            <c:noEndCap val="0"/>
            <c:plus>
              <c:numRef>
                <c:f>'[32]Peripheral Blood'!$B$17:$C$17</c:f>
                <c:numCache>
                  <c:formatCode>General</c:formatCode>
                  <c:ptCount val="2"/>
                  <c:pt idx="0">
                    <c:v>0.0744610263456289</c:v>
                  </c:pt>
                  <c:pt idx="1">
                    <c:v>0.0669161996662821</c:v>
                  </c:pt>
                </c:numCache>
              </c:numRef>
            </c:plus>
            <c:minus>
              <c:numRef>
                <c:f>'[32]Peripheral Blood'!$B$17:$C$17</c:f>
                <c:numCache>
                  <c:formatCode>General</c:formatCode>
                  <c:ptCount val="2"/>
                  <c:pt idx="0">
                    <c:v>0.0744610263456289</c:v>
                  </c:pt>
                  <c:pt idx="1">
                    <c:v>0.0669161996662821</c:v>
                  </c:pt>
                </c:numCache>
              </c:numRef>
            </c:minus>
          </c:errBars>
          <c:cat>
            <c:strRef>
              <c:f>'[32]Peripheral Blood'!$B$4:$C$4</c:f>
              <c:strCache>
                <c:ptCount val="2"/>
                <c:pt idx="0">
                  <c:v>_x0006_Gr1hi </c:v>
                </c:pt>
                <c:pt idx="1">
                  <c:v>_x0007_Gr1med </c:v>
                </c:pt>
              </c:strCache>
            </c:strRef>
          </c:cat>
          <c:val>
            <c:numRef>
              <c:f>'[32]Peripheral Blood'!$B$13:$C$13</c:f>
              <c:numCache>
                <c:formatCode>General</c:formatCode>
                <c:ptCount val="2"/>
                <c:pt idx="0">
                  <c:v>3.903333333333333</c:v>
                </c:pt>
                <c:pt idx="1">
                  <c:v>1.125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894360"/>
        <c:axId val="-1978891384"/>
      </c:barChart>
      <c:catAx>
        <c:axId val="-1978894360"/>
        <c:scaling>
          <c:orientation val="minMax"/>
        </c:scaling>
        <c:delete val="0"/>
        <c:axPos val="b"/>
        <c:majorTickMark val="out"/>
        <c:minorTickMark val="none"/>
        <c:tickLblPos val="nextTo"/>
        <c:crossAx val="-1978891384"/>
        <c:crosses val="autoZero"/>
        <c:auto val="1"/>
        <c:lblAlgn val="ctr"/>
        <c:lblOffset val="100"/>
        <c:noMultiLvlLbl val="0"/>
      </c:catAx>
      <c:valAx>
        <c:axId val="-1978891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of Total Cells</a:t>
                </a:r>
              </a:p>
            </c:rich>
          </c:tx>
          <c:layout>
            <c:manualLayout>
              <c:xMode val="edge"/>
              <c:yMode val="edge"/>
              <c:x val="0.0222222222222222"/>
              <c:y val="0.30668926800816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-19788943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'1j'!$P$8:$Q$8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'1j'!$R$11:$U$11</c:f>
                <c:numCache>
                  <c:formatCode>General</c:formatCode>
                  <c:ptCount val="4"/>
                  <c:pt idx="0">
                    <c:v>0.044</c:v>
                  </c:pt>
                  <c:pt idx="1">
                    <c:v>0.36</c:v>
                  </c:pt>
                  <c:pt idx="2">
                    <c:v>0.2</c:v>
                  </c:pt>
                  <c:pt idx="3">
                    <c:v>0.24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'1j'!$R$7:$U$7</c:f>
              <c:strCache>
                <c:ptCount val="4"/>
                <c:pt idx="0">
                  <c:v>Il6</c:v>
                </c:pt>
                <c:pt idx="1">
                  <c:v>Pdgfb</c:v>
                </c:pt>
                <c:pt idx="2">
                  <c:v>Vegfa</c:v>
                </c:pt>
                <c:pt idx="3">
                  <c:v>Il10</c:v>
                </c:pt>
              </c:strCache>
            </c:strRef>
          </c:cat>
          <c:val>
            <c:numRef>
              <c:f>'1j'!$R$8:$U$8</c:f>
              <c:numCache>
                <c:formatCode>General</c:formatCode>
                <c:ptCount val="4"/>
                <c:pt idx="0">
                  <c:v>1.0</c:v>
                </c:pt>
                <c:pt idx="1">
                  <c:v>1.13</c:v>
                </c:pt>
                <c:pt idx="2">
                  <c:v>1.04</c:v>
                </c:pt>
                <c:pt idx="3">
                  <c:v>1.06</c:v>
                </c:pt>
              </c:numCache>
            </c:numRef>
          </c:val>
        </c:ser>
        <c:ser>
          <c:idx val="1"/>
          <c:order val="1"/>
          <c:tx>
            <c:strRef>
              <c:f>'1j'!$P$9:$Q$9</c:f>
              <c:strCache>
                <c:ptCount val="1"/>
                <c:pt idx="0">
                  <c:v>Itgam-/-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'1j'!$R$12:$U$12</c:f>
                <c:numCache>
                  <c:formatCode>General</c:formatCode>
                  <c:ptCount val="4"/>
                  <c:pt idx="0">
                    <c:v>0.47</c:v>
                  </c:pt>
                  <c:pt idx="1">
                    <c:v>1.48</c:v>
                  </c:pt>
                  <c:pt idx="2">
                    <c:v>0.131</c:v>
                  </c:pt>
                  <c:pt idx="3">
                    <c:v>1.22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'1j'!$R$7:$U$7</c:f>
              <c:strCache>
                <c:ptCount val="4"/>
                <c:pt idx="0">
                  <c:v>Il6</c:v>
                </c:pt>
                <c:pt idx="1">
                  <c:v>Pdgfb</c:v>
                </c:pt>
                <c:pt idx="2">
                  <c:v>Vegfa</c:v>
                </c:pt>
                <c:pt idx="3">
                  <c:v>Il10</c:v>
                </c:pt>
              </c:strCache>
            </c:strRef>
          </c:cat>
          <c:val>
            <c:numRef>
              <c:f>'1j'!$R$9:$U$9</c:f>
              <c:numCache>
                <c:formatCode>General</c:formatCode>
                <c:ptCount val="4"/>
                <c:pt idx="0">
                  <c:v>3.98</c:v>
                </c:pt>
                <c:pt idx="1">
                  <c:v>8.99</c:v>
                </c:pt>
                <c:pt idx="2">
                  <c:v>1.05</c:v>
                </c:pt>
                <c:pt idx="3">
                  <c:v>5.92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9403768"/>
        <c:axId val="-2029400216"/>
      </c:barChart>
      <c:catAx>
        <c:axId val="-2029403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9400216"/>
        <c:crosses val="autoZero"/>
        <c:auto val="1"/>
        <c:lblAlgn val="ctr"/>
        <c:lblOffset val="100"/>
        <c:noMultiLvlLbl val="0"/>
      </c:catAx>
      <c:valAx>
        <c:axId val="-20294002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Relative mRNA expresson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9403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519717158143994"/>
          <c:y val="0.0809873586461664"/>
          <c:w val="0.214608798249855"/>
          <c:h val="0.06389046419412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[18]Sheet1!$G$6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[18]Sheet1!$H$11:$J$11</c:f>
                <c:numCache>
                  <c:formatCode>General</c:formatCode>
                  <c:ptCount val="3"/>
                  <c:pt idx="0">
                    <c:v>2.059277786021096</c:v>
                  </c:pt>
                  <c:pt idx="1">
                    <c:v>1.138041995417276</c:v>
                  </c:pt>
                  <c:pt idx="2">
                    <c:v>4.032163742265987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[18]Sheet1!$H$5:$J$5</c:f>
              <c:strCache>
                <c:ptCount val="3"/>
                <c:pt idx="0">
                  <c:v>_x000b_F480hi Gr1-</c:v>
                </c:pt>
                <c:pt idx="1">
                  <c:v>_x000e_F480lo/- Gr1lo</c:v>
                </c:pt>
                <c:pt idx="2">
                  <c:v>_x000b_F4/80-gr1hi</c:v>
                </c:pt>
              </c:strCache>
            </c:strRef>
          </c:cat>
          <c:val>
            <c:numRef>
              <c:f>[18]Sheet1!$H$6:$J$6</c:f>
              <c:numCache>
                <c:formatCode>General</c:formatCode>
                <c:ptCount val="3"/>
                <c:pt idx="0">
                  <c:v>18.825</c:v>
                </c:pt>
                <c:pt idx="1">
                  <c:v>3.5825</c:v>
                </c:pt>
                <c:pt idx="2">
                  <c:v>9.985</c:v>
                </c:pt>
              </c:numCache>
            </c:numRef>
          </c:val>
        </c:ser>
        <c:ser>
          <c:idx val="1"/>
          <c:order val="1"/>
          <c:tx>
            <c:strRef>
              <c:f>[18]Sheet1!$G$7</c:f>
              <c:strCache>
                <c:ptCount val="1"/>
                <c:pt idx="0">
                  <c:v>CD11b-/-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[18]Sheet1!$H$12:$J$12</c:f>
                <c:numCache>
                  <c:formatCode>General</c:formatCode>
                  <c:ptCount val="3"/>
                  <c:pt idx="0">
                    <c:v>1.79089130509551</c:v>
                  </c:pt>
                  <c:pt idx="1">
                    <c:v>0.427129469052807</c:v>
                  </c:pt>
                  <c:pt idx="2">
                    <c:v>1.73555866765975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[18]Sheet1!$H$5:$J$5</c:f>
              <c:strCache>
                <c:ptCount val="3"/>
                <c:pt idx="0">
                  <c:v>_x000b_F480hi Gr1-</c:v>
                </c:pt>
                <c:pt idx="1">
                  <c:v>_x000e_F480lo/- Gr1lo</c:v>
                </c:pt>
                <c:pt idx="2">
                  <c:v>_x000b_F4/80-gr1hi</c:v>
                </c:pt>
              </c:strCache>
            </c:strRef>
          </c:cat>
          <c:val>
            <c:numRef>
              <c:f>[18]Sheet1!$H$7:$J$7</c:f>
              <c:numCache>
                <c:formatCode>General</c:formatCode>
                <c:ptCount val="3"/>
                <c:pt idx="0">
                  <c:v>17.475</c:v>
                </c:pt>
                <c:pt idx="1">
                  <c:v>2.9725</c:v>
                </c:pt>
                <c:pt idx="2">
                  <c:v>11.1075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846712"/>
        <c:axId val="-1978843432"/>
      </c:barChart>
      <c:catAx>
        <c:axId val="-1978846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1978843432"/>
        <c:crosses val="autoZero"/>
        <c:auto val="1"/>
        <c:lblAlgn val="ctr"/>
        <c:lblOffset val="100"/>
        <c:noMultiLvlLbl val="0"/>
      </c:catAx>
      <c:valAx>
        <c:axId val="-1978843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% Live cells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19788467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TNFa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S2f!$D$9</c:f>
              <c:strCache>
                <c:ptCount val="1"/>
                <c:pt idx="0">
                  <c:v>mean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S2f!$E$10:$E$11</c:f>
                <c:numCache>
                  <c:formatCode>General</c:formatCode>
                  <c:ptCount val="2"/>
                  <c:pt idx="0">
                    <c:v>30.0</c:v>
                  </c:pt>
                  <c:pt idx="1">
                    <c:v>171.0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S2f!$A$10:$A$11</c:f>
              <c:strCache>
                <c:ptCount val="2"/>
                <c:pt idx="0">
                  <c:v>WT</c:v>
                </c:pt>
                <c:pt idx="1">
                  <c:v>CD11b-/-</c:v>
                </c:pt>
              </c:strCache>
            </c:strRef>
          </c:cat>
          <c:val>
            <c:numRef>
              <c:f>S2f!$D$10:$D$11</c:f>
              <c:numCache>
                <c:formatCode>General</c:formatCode>
                <c:ptCount val="2"/>
                <c:pt idx="0">
                  <c:v>3372.0</c:v>
                </c:pt>
                <c:pt idx="1">
                  <c:v>1716.0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6836040"/>
        <c:axId val="-2027099976"/>
      </c:barChart>
      <c:catAx>
        <c:axId val="-21468360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099976"/>
        <c:crosses val="autoZero"/>
        <c:auto val="1"/>
        <c:lblAlgn val="ctr"/>
        <c:lblOffset val="100"/>
        <c:noMultiLvlLbl val="0"/>
      </c:catAx>
      <c:valAx>
        <c:axId val="-202709997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Conentration 9pg/ml</a:t>
                </a:r>
                <a:r>
                  <a:rPr lang="en-US" sz="1000" b="1" i="0" u="none" strike="noStrike" baseline="0"/>
                  <a:t> 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68360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IL6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S2f!$D$14</c:f>
              <c:strCache>
                <c:ptCount val="1"/>
                <c:pt idx="0">
                  <c:v>mean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S2f!$E$15:$E$16</c:f>
                <c:numCache>
                  <c:formatCode>General</c:formatCode>
                  <c:ptCount val="2"/>
                  <c:pt idx="0">
                    <c:v>483.0</c:v>
                  </c:pt>
                  <c:pt idx="1">
                    <c:v>13.0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S2f!$A$15:$A$16</c:f>
              <c:strCache>
                <c:ptCount val="2"/>
                <c:pt idx="0">
                  <c:v>WT</c:v>
                </c:pt>
                <c:pt idx="1">
                  <c:v>CD11b-/-</c:v>
                </c:pt>
              </c:strCache>
            </c:strRef>
          </c:cat>
          <c:val>
            <c:numRef>
              <c:f>S2f!$D$15:$D$16</c:f>
              <c:numCache>
                <c:formatCode>General</c:formatCode>
                <c:ptCount val="2"/>
                <c:pt idx="0">
                  <c:v>1682.0</c:v>
                </c:pt>
                <c:pt idx="1">
                  <c:v>2422.0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146818216"/>
        <c:axId val="-2027076536"/>
      </c:barChart>
      <c:catAx>
        <c:axId val="-21468182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076536"/>
        <c:crosses val="autoZero"/>
        <c:auto val="1"/>
        <c:lblAlgn val="ctr"/>
        <c:lblOffset val="100"/>
        <c:noMultiLvlLbl val="0"/>
      </c:catAx>
      <c:valAx>
        <c:axId val="-20270765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000" b="1" i="0" u="none" strike="noStrike" baseline="0">
                    <a:effectLst/>
                  </a:rPr>
                  <a:t>Conentration 9pg/ml</a:t>
                </a:r>
                <a:r>
                  <a:rPr lang="en-US" sz="1000" b="1" i="0" u="none" strike="noStrike" baseline="0"/>
                  <a:t> 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1468182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6176224579744"/>
          <c:y val="0.0284058707764196"/>
          <c:w val="0.852603340264208"/>
          <c:h val="0.668374112736093"/>
        </c:manualLayout>
      </c:layout>
      <c:barChart>
        <c:barDir val="col"/>
        <c:grouping val="clustered"/>
        <c:varyColors val="0"/>
        <c:ser>
          <c:idx val="0"/>
          <c:order val="0"/>
          <c:tx>
            <c:v>WT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'[19]1b'!$R$11:$AC$11</c:f>
                <c:numCache>
                  <c:formatCode>General</c:formatCode>
                  <c:ptCount val="12"/>
                  <c:pt idx="0">
                    <c:v>0.000207611643030065</c:v>
                  </c:pt>
                  <c:pt idx="1">
                    <c:v>2.2930178454038E-5</c:v>
                  </c:pt>
                  <c:pt idx="2">
                    <c:v>0.000181057420490255</c:v>
                  </c:pt>
                  <c:pt idx="3">
                    <c:v>0.000202955332772534</c:v>
                  </c:pt>
                  <c:pt idx="4">
                    <c:v>0.000230219385576734</c:v>
                  </c:pt>
                  <c:pt idx="5">
                    <c:v>9.56373322097023E-5</c:v>
                  </c:pt>
                  <c:pt idx="7">
                    <c:v>0.000339835321044525</c:v>
                  </c:pt>
                  <c:pt idx="8">
                    <c:v>3.09781104947084E-5</c:v>
                  </c:pt>
                  <c:pt idx="9">
                    <c:v>8.93837754842761E-5</c:v>
                  </c:pt>
                  <c:pt idx="10">
                    <c:v>0.000345311527599261</c:v>
                  </c:pt>
                  <c:pt idx="11">
                    <c:v>3.42202184810469E-6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S2g!$R$6:$AC$6</c:f>
              <c:strCache>
                <c:ptCount val="12"/>
                <c:pt idx="0">
                  <c:v>Arg1</c:v>
                </c:pt>
                <c:pt idx="1">
                  <c:v>Tgfb</c:v>
                </c:pt>
                <c:pt idx="2">
                  <c:v>IL10</c:v>
                </c:pt>
                <c:pt idx="3">
                  <c:v>Il6</c:v>
                </c:pt>
                <c:pt idx="4">
                  <c:v>Pdgf-</c:v>
                </c:pt>
                <c:pt idx="5">
                  <c:v>Vegfa</c:v>
                </c:pt>
                <c:pt idx="7">
                  <c:v>Nos2</c:v>
                </c:pt>
                <c:pt idx="8">
                  <c:v>Il12b</c:v>
                </c:pt>
                <c:pt idx="9">
                  <c:v>ifng</c:v>
                </c:pt>
                <c:pt idx="10">
                  <c:v>Il1b</c:v>
                </c:pt>
                <c:pt idx="11">
                  <c:v>Tnfa</c:v>
                </c:pt>
              </c:strCache>
            </c:strRef>
          </c:cat>
          <c:val>
            <c:numRef>
              <c:f>'[19]1b'!$R$5:$AC$5</c:f>
              <c:numCache>
                <c:formatCode>General</c:formatCode>
                <c:ptCount val="12"/>
                <c:pt idx="0">
                  <c:v>0.000175512379502065</c:v>
                </c:pt>
                <c:pt idx="1">
                  <c:v>0.00020210294607341</c:v>
                </c:pt>
                <c:pt idx="2">
                  <c:v>0.000206</c:v>
                </c:pt>
                <c:pt idx="3">
                  <c:v>0.000131823229806275</c:v>
                </c:pt>
                <c:pt idx="4">
                  <c:v>0.0022256405541878</c:v>
                </c:pt>
                <c:pt idx="5">
                  <c:v>0.000808638632963821</c:v>
                </c:pt>
                <c:pt idx="7">
                  <c:v>0.000140642959427555</c:v>
                </c:pt>
                <c:pt idx="8">
                  <c:v>3.6E-5</c:v>
                </c:pt>
                <c:pt idx="9">
                  <c:v>0.00126115269294405</c:v>
                </c:pt>
                <c:pt idx="10">
                  <c:v>0.00492567105669455</c:v>
                </c:pt>
                <c:pt idx="11">
                  <c:v>0.000863305188027937</c:v>
                </c:pt>
              </c:numCache>
            </c:numRef>
          </c:val>
        </c:ser>
        <c:ser>
          <c:idx val="1"/>
          <c:order val="1"/>
          <c:tx>
            <c:v>Itgam-/-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'[19]1b'!$R$12:$AC$12</c:f>
                <c:numCache>
                  <c:formatCode>General</c:formatCode>
                  <c:ptCount val="12"/>
                  <c:pt idx="0">
                    <c:v>0.000187685994188396</c:v>
                  </c:pt>
                  <c:pt idx="1">
                    <c:v>0.000409987464024644</c:v>
                  </c:pt>
                  <c:pt idx="2">
                    <c:v>0.00105449252765514</c:v>
                  </c:pt>
                  <c:pt idx="3">
                    <c:v>0.000135630160664254</c:v>
                  </c:pt>
                  <c:pt idx="4">
                    <c:v>3.90882839214719E-5</c:v>
                  </c:pt>
                  <c:pt idx="5">
                    <c:v>0.000549994106356751</c:v>
                  </c:pt>
                  <c:pt idx="7">
                    <c:v>1.75591097892859E-6</c:v>
                  </c:pt>
                  <c:pt idx="8">
                    <c:v>3.805114296021E-5</c:v>
                  </c:pt>
                  <c:pt idx="9">
                    <c:v>9.1718614809692E-8</c:v>
                  </c:pt>
                  <c:pt idx="10">
                    <c:v>0.000321710021364305</c:v>
                  </c:pt>
                  <c:pt idx="11">
                    <c:v>7.5480376867014E-8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S2g!$R$6:$AC$6</c:f>
              <c:strCache>
                <c:ptCount val="12"/>
                <c:pt idx="0">
                  <c:v>Arg1</c:v>
                </c:pt>
                <c:pt idx="1">
                  <c:v>Tgfb</c:v>
                </c:pt>
                <c:pt idx="2">
                  <c:v>IL10</c:v>
                </c:pt>
                <c:pt idx="3">
                  <c:v>Il6</c:v>
                </c:pt>
                <c:pt idx="4">
                  <c:v>Pdgf-</c:v>
                </c:pt>
                <c:pt idx="5">
                  <c:v>Vegfa</c:v>
                </c:pt>
                <c:pt idx="7">
                  <c:v>Nos2</c:v>
                </c:pt>
                <c:pt idx="8">
                  <c:v>Il12b</c:v>
                </c:pt>
                <c:pt idx="9">
                  <c:v>ifng</c:v>
                </c:pt>
                <c:pt idx="10">
                  <c:v>Il1b</c:v>
                </c:pt>
                <c:pt idx="11">
                  <c:v>Tnfa</c:v>
                </c:pt>
              </c:strCache>
            </c:strRef>
          </c:cat>
          <c:val>
            <c:numRef>
              <c:f>'[19]1b'!$R$6:$AC$6</c:f>
              <c:numCache>
                <c:formatCode>General</c:formatCode>
                <c:ptCount val="12"/>
                <c:pt idx="0">
                  <c:v>0.000868108284370382</c:v>
                </c:pt>
                <c:pt idx="1">
                  <c:v>0.00245157338416891</c:v>
                </c:pt>
                <c:pt idx="2">
                  <c:v>0.002184</c:v>
                </c:pt>
                <c:pt idx="3">
                  <c:v>0.000709643602739424</c:v>
                </c:pt>
                <c:pt idx="4">
                  <c:v>0.00928888259551489</c:v>
                </c:pt>
                <c:pt idx="5">
                  <c:v>0.000900465666868997</c:v>
                </c:pt>
                <c:pt idx="7">
                  <c:v>4.85588201244248E-6</c:v>
                </c:pt>
                <c:pt idx="8">
                  <c:v>2E-6</c:v>
                </c:pt>
                <c:pt idx="9">
                  <c:v>0.00051820292399143</c:v>
                </c:pt>
                <c:pt idx="10">
                  <c:v>0.00053615482828801</c:v>
                </c:pt>
                <c:pt idx="11">
                  <c:v>0.000408013180009181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2023858376"/>
        <c:axId val="-2023854936"/>
      </c:barChart>
      <c:catAx>
        <c:axId val="-2023858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3854936"/>
        <c:crosses val="autoZero"/>
        <c:auto val="1"/>
        <c:lblAlgn val="ctr"/>
        <c:lblOffset val="100"/>
        <c:noMultiLvlLbl val="0"/>
      </c:catAx>
      <c:valAx>
        <c:axId val="-20238549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r>
                  <a:rPr lang="en-US"/>
                  <a:t>Relative mRNA expression</a:t>
                </a:r>
              </a:p>
              <a:p>
                <a:pPr>
                  <a:defRPr sz="12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Helvetica" charset="0"/>
                    <a:ea typeface="Helvetica" charset="0"/>
                    <a:cs typeface="Helvetica" charset="0"/>
                  </a:defRPr>
                </a:pPr>
                <a:endParaRPr lang="en-US"/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0.00000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38583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50995181381149"/>
          <c:y val="0.0522287879828837"/>
          <c:w val="0.0917332101689473"/>
          <c:h val="0.18542285455283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[20]Sheet2!$V$5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S2h!$U$8:$U$9</c:f>
                <c:numCache>
                  <c:formatCode>General</c:formatCode>
                  <c:ptCount val="2"/>
                  <c:pt idx="0">
                    <c:v>0.50135043882679</c:v>
                  </c:pt>
                  <c:pt idx="1">
                    <c:v>0.104553665332076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[20]Sheet2!$U$6:$U$7</c:f>
              <c:strCache>
                <c:ptCount val="2"/>
                <c:pt idx="0">
                  <c:v>_x0004_ICAM</c:v>
                </c:pt>
                <c:pt idx="1">
                  <c:v>
Suspension</c:v>
                </c:pt>
              </c:strCache>
            </c:strRef>
          </c:cat>
          <c:val>
            <c:numRef>
              <c:f>[20]Sheet2!$V$6:$V$7</c:f>
              <c:numCache>
                <c:formatCode>General</c:formatCode>
                <c:ptCount val="2"/>
                <c:pt idx="0">
                  <c:v>1.0</c:v>
                </c:pt>
                <c:pt idx="1">
                  <c:v>0.21</c:v>
                </c:pt>
              </c:numCache>
            </c:numRef>
          </c:val>
        </c:ser>
        <c:ser>
          <c:idx val="1"/>
          <c:order val="1"/>
          <c:tx>
            <c:strRef>
              <c:f>[20]Sheet2!$W$5</c:f>
              <c:strCache>
                <c:ptCount val="1"/>
                <c:pt idx="0">
                  <c:v>Nos2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S2h!$V$8:$V$9</c:f>
                <c:numCache>
                  <c:formatCode>General</c:formatCode>
                  <c:ptCount val="2"/>
                  <c:pt idx="0">
                    <c:v>0.121</c:v>
                  </c:pt>
                  <c:pt idx="1">
                    <c:v>0.026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[20]Sheet2!$U$6:$U$7</c:f>
              <c:strCache>
                <c:ptCount val="2"/>
                <c:pt idx="0">
                  <c:v>_x0004_ICAM</c:v>
                </c:pt>
                <c:pt idx="1">
                  <c:v>
Suspension</c:v>
                </c:pt>
              </c:strCache>
            </c:strRef>
          </c:cat>
          <c:val>
            <c:numRef>
              <c:f>[20]Sheet2!$W$6:$W$7</c:f>
              <c:numCache>
                <c:formatCode>General</c:formatCode>
                <c:ptCount val="2"/>
                <c:pt idx="0">
                  <c:v>1.0</c:v>
                </c:pt>
                <c:pt idx="1">
                  <c:v>0.21</c:v>
                </c:pt>
              </c:numCache>
            </c:numRef>
          </c:val>
        </c:ser>
        <c:ser>
          <c:idx val="2"/>
          <c:order val="2"/>
          <c:tx>
            <c:strRef>
              <c:f>[20]Sheet2!$X$5</c:f>
              <c:strCache>
                <c:ptCount val="1"/>
                <c:pt idx="0">
                  <c:v>Il1b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S2h!$W$8:$W$9</c:f>
                <c:numCache>
                  <c:formatCode>General</c:formatCode>
                  <c:ptCount val="2"/>
                  <c:pt idx="0">
                    <c:v>0.423384675815156</c:v>
                  </c:pt>
                  <c:pt idx="1">
                    <c:v>0.139377642366718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[20]Sheet2!$U$6:$U$7</c:f>
              <c:strCache>
                <c:ptCount val="2"/>
                <c:pt idx="0">
                  <c:v>_x0004_ICAM</c:v>
                </c:pt>
                <c:pt idx="1">
                  <c:v>
Suspension</c:v>
                </c:pt>
              </c:strCache>
            </c:strRef>
          </c:cat>
          <c:val>
            <c:numRef>
              <c:f>[20]Sheet2!$X$6:$X$7</c:f>
              <c:numCache>
                <c:formatCode>General</c:formatCode>
                <c:ptCount val="2"/>
                <c:pt idx="0">
                  <c:v>1.0</c:v>
                </c:pt>
                <c:pt idx="1">
                  <c:v>0.315724608608277</c:v>
                </c:pt>
              </c:numCache>
            </c:numRef>
          </c:val>
        </c:ser>
        <c:ser>
          <c:idx val="3"/>
          <c:order val="3"/>
          <c:tx>
            <c:strRef>
              <c:f>[20]Sheet2!$Y$5</c:f>
              <c:strCache>
                <c:ptCount val="1"/>
                <c:pt idx="0">
                  <c:v>IFNg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S2h!$X$8:$X$9</c:f>
                <c:numCache>
                  <c:formatCode>General</c:formatCode>
                  <c:ptCount val="2"/>
                  <c:pt idx="0">
                    <c:v>0.141474662149961</c:v>
                  </c:pt>
                  <c:pt idx="1">
                    <c:v>0.0718981411363004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[20]Sheet2!$U$6:$U$7</c:f>
              <c:strCache>
                <c:ptCount val="2"/>
                <c:pt idx="0">
                  <c:v>_x0004_ICAM</c:v>
                </c:pt>
                <c:pt idx="1">
                  <c:v>
Suspension</c:v>
                </c:pt>
              </c:strCache>
            </c:strRef>
          </c:cat>
          <c:val>
            <c:numRef>
              <c:f>[20]Sheet2!$Y$6:$Y$7</c:f>
              <c:numCache>
                <c:formatCode>General</c:formatCode>
                <c:ptCount val="2"/>
                <c:pt idx="0">
                  <c:v>1.0</c:v>
                </c:pt>
                <c:pt idx="1">
                  <c:v>0.308562067577562</c:v>
                </c:pt>
              </c:numCache>
            </c:numRef>
          </c:val>
        </c:ser>
        <c:ser>
          <c:idx val="4"/>
          <c:order val="4"/>
          <c:tx>
            <c:strRef>
              <c:f>[20]Sheet2!$Z$5</c:f>
              <c:strCache>
                <c:ptCount val="1"/>
                <c:pt idx="0">
                  <c:v>TNFa</c:v>
                </c:pt>
              </c:strCache>
            </c:strRef>
          </c:tx>
          <c:spPr>
            <a:solidFill>
              <a:schemeClr val="accent5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S2h!$Y$8:$Y$9</c:f>
                <c:numCache>
                  <c:formatCode>General</c:formatCode>
                  <c:ptCount val="2"/>
                  <c:pt idx="0">
                    <c:v>0.257549936616337</c:v>
                  </c:pt>
                  <c:pt idx="1">
                    <c:v>0.0198424837369465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[20]Sheet2!$U$6:$U$7</c:f>
              <c:strCache>
                <c:ptCount val="2"/>
                <c:pt idx="0">
                  <c:v>_x0004_ICAM</c:v>
                </c:pt>
                <c:pt idx="1">
                  <c:v>
Suspension</c:v>
                </c:pt>
              </c:strCache>
            </c:strRef>
          </c:cat>
          <c:val>
            <c:numRef>
              <c:f>[20]Sheet2!$Z$6:$Z$7</c:f>
              <c:numCache>
                <c:formatCode>General</c:formatCode>
                <c:ptCount val="2"/>
                <c:pt idx="0">
                  <c:v>1.0</c:v>
                </c:pt>
                <c:pt idx="1">
                  <c:v>0.172327797949533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942568"/>
        <c:axId val="-2023946568"/>
      </c:barChart>
      <c:catAx>
        <c:axId val="-2023942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946568"/>
        <c:crosses val="autoZero"/>
        <c:auto val="1"/>
        <c:lblAlgn val="ctr"/>
        <c:lblOffset val="100"/>
        <c:noMultiLvlLbl val="0"/>
      </c:catAx>
      <c:valAx>
        <c:axId val="-202394656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394256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S2h!$U$23</c:f>
              <c:strCache>
                <c:ptCount val="1"/>
                <c:pt idx="0">
                  <c:v>Il6</c:v>
                </c:pt>
              </c:strCache>
            </c:strRef>
          </c:tx>
          <c:invertIfNegative val="0"/>
          <c:cat>
            <c:strRef>
              <c:f>S2h!$T$24:$T$25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S2h!$U$24:$U$25</c:f>
              <c:numCache>
                <c:formatCode>General</c:formatCode>
                <c:ptCount val="2"/>
                <c:pt idx="0" formatCode="0.00000">
                  <c:v>1.0</c:v>
                </c:pt>
                <c:pt idx="1">
                  <c:v>3.976856013427787</c:v>
                </c:pt>
              </c:numCache>
            </c:numRef>
          </c:val>
        </c:ser>
        <c:ser>
          <c:idx val="1"/>
          <c:order val="1"/>
          <c:tx>
            <c:strRef>
              <c:f>S2h!$V$23</c:f>
              <c:strCache>
                <c:ptCount val="1"/>
                <c:pt idx="0">
                  <c:v>Arg1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S2h!$U$29:$X$29</c:f>
                <c:numCache>
                  <c:formatCode>General</c:formatCode>
                  <c:ptCount val="4"/>
                  <c:pt idx="0">
                    <c:v>0.749900401894317</c:v>
                  </c:pt>
                  <c:pt idx="1">
                    <c:v>3.898645950211218</c:v>
                  </c:pt>
                  <c:pt idx="2">
                    <c:v>0.879</c:v>
                  </c:pt>
                  <c:pt idx="3">
                    <c:v>0.249214471600185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S2h!$T$24:$T$25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S2h!$V$24:$V$25</c:f>
              <c:numCache>
                <c:formatCode>General</c:formatCode>
                <c:ptCount val="2"/>
                <c:pt idx="0">
                  <c:v>1.0</c:v>
                </c:pt>
                <c:pt idx="1">
                  <c:v>14.885</c:v>
                </c:pt>
              </c:numCache>
            </c:numRef>
          </c:val>
        </c:ser>
        <c:ser>
          <c:idx val="2"/>
          <c:order val="2"/>
          <c:tx>
            <c:strRef>
              <c:f>S2h!$W$23</c:f>
              <c:strCache>
                <c:ptCount val="1"/>
                <c:pt idx="0">
                  <c:v>Pdgfb</c:v>
                </c:pt>
              </c:strCache>
            </c:strRef>
          </c:tx>
          <c:invertIfNegative val="0"/>
          <c:cat>
            <c:strRef>
              <c:f>S2h!$T$24:$T$25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S2h!$W$24:$W$25</c:f>
              <c:numCache>
                <c:formatCode>0.00000</c:formatCode>
                <c:ptCount val="2"/>
                <c:pt idx="0">
                  <c:v>1.0</c:v>
                </c:pt>
                <c:pt idx="1">
                  <c:v>3.781147666056594</c:v>
                </c:pt>
              </c:numCache>
            </c:numRef>
          </c:val>
        </c:ser>
        <c:ser>
          <c:idx val="3"/>
          <c:order val="3"/>
          <c:tx>
            <c:strRef>
              <c:f>S2h!$X$23</c:f>
              <c:strCache>
                <c:ptCount val="1"/>
                <c:pt idx="0">
                  <c:v>Il10</c:v>
                </c:pt>
              </c:strCache>
            </c:strRef>
          </c:tx>
          <c:invertIfNegative val="0"/>
          <c:cat>
            <c:strRef>
              <c:f>S2h!$T$24:$T$25</c:f>
              <c:strCache>
                <c:ptCount val="2"/>
                <c:pt idx="0">
                  <c:v>ICAM</c:v>
                </c:pt>
                <c:pt idx="1">
                  <c:v>Suspension</c:v>
                </c:pt>
              </c:strCache>
            </c:strRef>
          </c:cat>
          <c:val>
            <c:numRef>
              <c:f>S2h!$X$24:$X$25</c:f>
              <c:numCache>
                <c:formatCode>0.00000</c:formatCode>
                <c:ptCount val="2"/>
                <c:pt idx="0">
                  <c:v>1.0</c:v>
                </c:pt>
                <c:pt idx="1">
                  <c:v>3.448911946565506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998360"/>
        <c:axId val="-2023995240"/>
      </c:barChart>
      <c:catAx>
        <c:axId val="-2023998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3995240"/>
        <c:crosses val="autoZero"/>
        <c:auto val="1"/>
        <c:lblAlgn val="ctr"/>
        <c:lblOffset val="100"/>
        <c:noMultiLvlLbl val="0"/>
      </c:catAx>
      <c:valAx>
        <c:axId val="-2023995240"/>
        <c:scaling>
          <c:orientation val="minMax"/>
        </c:scaling>
        <c:delete val="0"/>
        <c:axPos val="l"/>
        <c:numFmt formatCode="0.00000" sourceLinked="1"/>
        <c:majorTickMark val="out"/>
        <c:minorTickMark val="none"/>
        <c:tickLblPos val="nextTo"/>
        <c:crossAx val="-2023998360"/>
        <c:crosses val="autoZero"/>
        <c:crossBetween val="between"/>
        <c:majorUnit val="4.0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>
          <a:latin typeface="Helvetica"/>
          <a:cs typeface="Helvetica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[21]S2a!$E$18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[21]S2a!$F$21:$G$21</c:f>
                <c:numCache>
                  <c:formatCode>General</c:formatCode>
                  <c:ptCount val="2"/>
                  <c:pt idx="0">
                    <c:v>2.8</c:v>
                  </c:pt>
                  <c:pt idx="1">
                    <c:v>6.67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[21]S2a!$F$17:$G$17</c:f>
              <c:strCache>
                <c:ptCount val="2"/>
                <c:pt idx="0">
                  <c:v>_x0003_CD4</c:v>
                </c:pt>
                <c:pt idx="1">
                  <c:v>_x0003_CD8</c:v>
                </c:pt>
              </c:strCache>
            </c:strRef>
          </c:cat>
          <c:val>
            <c:numRef>
              <c:f>[21]S2a!$F$18:$G$18</c:f>
              <c:numCache>
                <c:formatCode>General</c:formatCode>
                <c:ptCount val="2"/>
                <c:pt idx="0">
                  <c:v>36.65</c:v>
                </c:pt>
                <c:pt idx="1">
                  <c:v>25.8</c:v>
                </c:pt>
              </c:numCache>
            </c:numRef>
          </c:val>
        </c:ser>
        <c:ser>
          <c:idx val="1"/>
          <c:order val="1"/>
          <c:tx>
            <c:strRef>
              <c:f>[21]S2a!$E$19</c:f>
              <c:strCache>
                <c:ptCount val="1"/>
                <c:pt idx="0">
                  <c:v>Itgam-/-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[21]S2a!$F$22:$G$22</c:f>
                <c:numCache>
                  <c:formatCode>General</c:formatCode>
                  <c:ptCount val="2"/>
                  <c:pt idx="0">
                    <c:v>1.02</c:v>
                  </c:pt>
                  <c:pt idx="1">
                    <c:v>1.11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[21]S2a!$F$17:$G$17</c:f>
              <c:strCache>
                <c:ptCount val="2"/>
                <c:pt idx="0">
                  <c:v>_x0003_CD4</c:v>
                </c:pt>
                <c:pt idx="1">
                  <c:v>_x0003_CD8</c:v>
                </c:pt>
              </c:strCache>
            </c:strRef>
          </c:cat>
          <c:val>
            <c:numRef>
              <c:f>[21]S2a!$F$19:$G$19</c:f>
              <c:numCache>
                <c:formatCode>General</c:formatCode>
                <c:ptCount val="2"/>
                <c:pt idx="0">
                  <c:v>24.5</c:v>
                </c:pt>
                <c:pt idx="1">
                  <c:v>6.26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024065960"/>
        <c:axId val="-2024070008"/>
      </c:barChart>
      <c:catAx>
        <c:axId val="-2024065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4070008"/>
        <c:crosses val="autoZero"/>
        <c:auto val="1"/>
        <c:lblAlgn val="ctr"/>
        <c:lblOffset val="100"/>
        <c:noMultiLvlLbl val="0"/>
      </c:catAx>
      <c:valAx>
        <c:axId val="-202407000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CD3+ cells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40659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Helvetica" charset="0"/>
              <a:ea typeface="Helvetica" charset="0"/>
              <a:cs typeface="Helvetica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[21]S2a!$L$17</c:f>
              <c:strCache>
                <c:ptCount val="1"/>
                <c:pt idx="0">
                  <c:v>FoxP3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tx1"/>
              </a:solidFill>
              <a:ln>
                <a:noFill/>
              </a:ln>
              <a:effectLst/>
            </c:spPr>
          </c:dPt>
          <c:errBars>
            <c:errBarType val="plus"/>
            <c:errValType val="cust"/>
            <c:noEndCap val="0"/>
            <c:plus>
              <c:numRef>
                <c:f>[21]S2a!$L$21:$L$22</c:f>
                <c:numCache>
                  <c:formatCode>General</c:formatCode>
                  <c:ptCount val="2"/>
                  <c:pt idx="0">
                    <c:v>3.16</c:v>
                  </c:pt>
                  <c:pt idx="1">
                    <c:v>0.53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[21]S2a!$K$18:$K$19</c:f>
              <c:strCache>
                <c:ptCount val="2"/>
                <c:pt idx="0">
                  <c:v>_x0002_WT</c:v>
                </c:pt>
                <c:pt idx="1">
                  <c:v>_x0008_Itgam-/-</c:v>
                </c:pt>
              </c:strCache>
            </c:strRef>
          </c:cat>
          <c:val>
            <c:numRef>
              <c:f>[21]S2a!$L$18:$L$19</c:f>
              <c:numCache>
                <c:formatCode>General</c:formatCode>
                <c:ptCount val="2"/>
                <c:pt idx="0">
                  <c:v>18.5</c:v>
                </c:pt>
                <c:pt idx="1">
                  <c:v>30.975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9"/>
        <c:overlap val="100"/>
        <c:axId val="-2024111880"/>
        <c:axId val="-2024108632"/>
      </c:barChart>
      <c:catAx>
        <c:axId val="-20241118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4108632"/>
        <c:crosses val="autoZero"/>
        <c:auto val="1"/>
        <c:lblAlgn val="ctr"/>
        <c:lblOffset val="100"/>
        <c:noMultiLvlLbl val="0"/>
      </c:catAx>
      <c:valAx>
        <c:axId val="-20241086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of CD4+ cells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Helvetica" charset="0"/>
                <a:ea typeface="Helvetica" charset="0"/>
                <a:cs typeface="Helvetica" charset="0"/>
              </a:defRPr>
            </a:pPr>
            <a:endParaRPr lang="en-US"/>
          </a:p>
        </c:txPr>
        <c:crossAx val="-2024111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latin typeface="Helvetica" charset="0"/>
          <a:ea typeface="Helvetica" charset="0"/>
          <a:cs typeface="Helvetica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[22]CD4!$H$7:$I$7</c:f>
                <c:numCache>
                  <c:formatCode>General</c:formatCode>
                  <c:ptCount val="2"/>
                  <c:pt idx="0">
                    <c:v>1.434796841127217</c:v>
                  </c:pt>
                  <c:pt idx="1">
                    <c:v>3.103661716325205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[22]CD4!$H$5:$I$5</c:f>
              <c:strCache>
                <c:ptCount val="2"/>
                <c:pt idx="0">
                  <c:v>_x0002_WT</c:v>
                </c:pt>
                <c:pt idx="1">
                  <c:v>_x0008_Itgam-/-</c:v>
                </c:pt>
              </c:strCache>
            </c:strRef>
          </c:cat>
          <c:val>
            <c:numRef>
              <c:f>[22]CD4!$H$6:$I$6</c:f>
              <c:numCache>
                <c:formatCode>General</c:formatCode>
                <c:ptCount val="2"/>
                <c:pt idx="0">
                  <c:v>12.44444444444444</c:v>
                </c:pt>
                <c:pt idx="1">
                  <c:v>20.22222222222222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286296"/>
        <c:axId val="-2027283320"/>
      </c:barChart>
      <c:catAx>
        <c:axId val="-2027286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283320"/>
        <c:crosses val="autoZero"/>
        <c:auto val="1"/>
        <c:lblAlgn val="ctr"/>
        <c:lblOffset val="100"/>
        <c:noMultiLvlLbl val="0"/>
      </c:catAx>
      <c:valAx>
        <c:axId val="-20272833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CD4 cells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2027286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[22]CD8!$H$10:$I$10</c:f>
                <c:numCache>
                  <c:formatCode>General</c:formatCode>
                  <c:ptCount val="2"/>
                  <c:pt idx="0">
                    <c:v>0.645497224367903</c:v>
                  </c:pt>
                  <c:pt idx="1">
                    <c:v>0.400616808384888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[22]CD8!$H$8:$I$8</c:f>
              <c:strCache>
                <c:ptCount val="2"/>
                <c:pt idx="0">
                  <c:v>_x0002_WT</c:v>
                </c:pt>
                <c:pt idx="1">
                  <c:v>_x0008_Itgam-/-</c:v>
                </c:pt>
              </c:strCache>
            </c:strRef>
          </c:cat>
          <c:val>
            <c:numRef>
              <c:f>[22]CD8!$H$9:$I$9</c:f>
              <c:numCache>
                <c:formatCode>General</c:formatCode>
                <c:ptCount val="2"/>
                <c:pt idx="0">
                  <c:v>5.666666666666667</c:v>
                </c:pt>
                <c:pt idx="1">
                  <c:v>1.222222222222222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7146360"/>
        <c:axId val="-2027143384"/>
      </c:barChart>
      <c:catAx>
        <c:axId val="-20271463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7143384"/>
        <c:crosses val="autoZero"/>
        <c:auto val="1"/>
        <c:lblAlgn val="ctr"/>
        <c:lblOffset val="100"/>
        <c:noMultiLvlLbl val="0"/>
      </c:catAx>
      <c:valAx>
        <c:axId val="-202714338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CD8+ cells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-2027146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'2b'!$M$49</c:f>
              <c:strCache>
                <c:ptCount val="1"/>
                <c:pt idx="0">
                  <c:v>WT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pPr>
              <a:solidFill>
                <a:schemeClr val="tx1"/>
              </a:solidFill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'2b'!$M$55:$M$58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10.50504929098672</c:v>
                  </c:pt>
                  <c:pt idx="2">
                    <c:v>8.699482268246608</c:v>
                  </c:pt>
                  <c:pt idx="3">
                    <c:v>13.63845943490597</c:v>
                  </c:pt>
                </c:numCache>
              </c:numRef>
            </c:plus>
            <c:minus>
              <c:numRef>
                <c:f>'2b'!$M$55:$M$58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10.50504929098672</c:v>
                  </c:pt>
                  <c:pt idx="2">
                    <c:v>8.699482268246608</c:v>
                  </c:pt>
                  <c:pt idx="3">
                    <c:v>13.63845943490597</c:v>
                  </c:pt>
                </c:numCache>
              </c:numRef>
            </c:minus>
          </c:errBars>
          <c:xVal>
            <c:numRef>
              <c:f>'2b'!$L$50:$L$53</c:f>
              <c:numCache>
                <c:formatCode>General</c:formatCode>
                <c:ptCount val="4"/>
                <c:pt idx="0">
                  <c:v>1.0</c:v>
                </c:pt>
                <c:pt idx="1">
                  <c:v>7.0</c:v>
                </c:pt>
                <c:pt idx="2">
                  <c:v>14.0</c:v>
                </c:pt>
                <c:pt idx="3">
                  <c:v>21.0</c:v>
                </c:pt>
              </c:numCache>
            </c:numRef>
          </c:xVal>
          <c:yVal>
            <c:numRef>
              <c:f>'2b'!$M$50:$M$53</c:f>
              <c:numCache>
                <c:formatCode>General</c:formatCode>
                <c:ptCount val="4"/>
                <c:pt idx="0">
                  <c:v>4.0</c:v>
                </c:pt>
                <c:pt idx="1">
                  <c:v>59.38461538461539</c:v>
                </c:pt>
                <c:pt idx="2">
                  <c:v>128.909090909091</c:v>
                </c:pt>
                <c:pt idx="3">
                  <c:v>165.5454545454545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'2b'!$N$49</c:f>
              <c:strCache>
                <c:ptCount val="1"/>
                <c:pt idx="0">
                  <c:v>Mut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'2b'!$N$55:$N$58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8.469815687355763</c:v>
                  </c:pt>
                  <c:pt idx="2">
                    <c:v>8.607020859786976</c:v>
                  </c:pt>
                  <c:pt idx="3">
                    <c:v>8.622966749069345</c:v>
                  </c:pt>
                </c:numCache>
              </c:numRef>
            </c:plus>
            <c:minus>
              <c:numRef>
                <c:f>'2b'!$N$55:$N$58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8.469815687355763</c:v>
                  </c:pt>
                  <c:pt idx="2">
                    <c:v>8.607020859786976</c:v>
                  </c:pt>
                  <c:pt idx="3">
                    <c:v>8.622966749069345</c:v>
                  </c:pt>
                </c:numCache>
              </c:numRef>
            </c:minus>
          </c:errBars>
          <c:xVal>
            <c:numRef>
              <c:f>'2b'!$L$50:$L$53</c:f>
              <c:numCache>
                <c:formatCode>General</c:formatCode>
                <c:ptCount val="4"/>
                <c:pt idx="0">
                  <c:v>1.0</c:v>
                </c:pt>
                <c:pt idx="1">
                  <c:v>7.0</c:v>
                </c:pt>
                <c:pt idx="2">
                  <c:v>14.0</c:v>
                </c:pt>
                <c:pt idx="3">
                  <c:v>21.0</c:v>
                </c:pt>
              </c:numCache>
            </c:numRef>
          </c:xVal>
          <c:yVal>
            <c:numRef>
              <c:f>'2b'!$N$50:$N$53</c:f>
              <c:numCache>
                <c:formatCode>General</c:formatCode>
                <c:ptCount val="4"/>
                <c:pt idx="0">
                  <c:v>4.0</c:v>
                </c:pt>
                <c:pt idx="1">
                  <c:v>64.0</c:v>
                </c:pt>
                <c:pt idx="2">
                  <c:v>100.6666666666667</c:v>
                </c:pt>
                <c:pt idx="3">
                  <c:v>108.0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92609672"/>
        <c:axId val="-1992881240"/>
      </c:scatterChart>
      <c:valAx>
        <c:axId val="-1992609672"/>
        <c:scaling>
          <c:orientation val="minMax"/>
          <c:max val="21.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92881240"/>
        <c:crosses val="autoZero"/>
        <c:crossBetween val="midCat"/>
        <c:majorUnit val="7.0"/>
      </c:valAx>
      <c:valAx>
        <c:axId val="-199288124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vessles/field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9260967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M1/M2 polarization (Integrin aM)</a:t>
            </a:r>
          </a:p>
        </c:rich>
      </c:tx>
      <c:layout>
        <c:manualLayout>
          <c:xMode val="edge"/>
          <c:yMode val="edge"/>
          <c:x val="0.36696724207551"/>
          <c:y val="0.14077841492639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303798720162184"/>
          <c:y val="0.290324104944267"/>
          <c:w val="0.637133427006803"/>
          <c:h val="0.48924988055422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"/>
            <c:invertIfNegative val="0"/>
            <c:bubble3D val="0"/>
            <c:spPr>
              <a:solidFill>
                <a:srgbClr val="00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errBars>
            <c:errBarType val="plus"/>
            <c:errValType val="cust"/>
            <c:noEndCap val="0"/>
            <c:plus>
              <c:numRef>
                <c:f>[23]Sheet1!$C$9:$E$9</c:f>
                <c:numCache>
                  <c:formatCode>General</c:formatCode>
                  <c:ptCount val="3"/>
                  <c:pt idx="0">
                    <c:v>4.186884283091658</c:v>
                  </c:pt>
                  <c:pt idx="1">
                    <c:v>6.506492484007375</c:v>
                  </c:pt>
                  <c:pt idx="2">
                    <c:v>5.615158056546581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[23]Sheet1!$C$4:$E$4</c:f>
              <c:strCache>
                <c:ptCount val="3"/>
                <c:pt idx="0">
                  <c:v>_x0004_mCSF</c:v>
                </c:pt>
                <c:pt idx="1">
                  <c:v>_x0004_IL-4</c:v>
                </c:pt>
                <c:pt idx="2">
                  <c:v>_x0008_INFg/LPS</c:v>
                </c:pt>
              </c:strCache>
            </c:strRef>
          </c:cat>
          <c:val>
            <c:numRef>
              <c:f>[23]Sheet1!$C$8:$E$8</c:f>
              <c:numCache>
                <c:formatCode>General</c:formatCode>
                <c:ptCount val="3"/>
                <c:pt idx="0">
                  <c:v>203.2</c:v>
                </c:pt>
                <c:pt idx="1">
                  <c:v>152.1333333333333</c:v>
                </c:pt>
                <c:pt idx="2">
                  <c:v>243.0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9462184"/>
        <c:axId val="-2029463464"/>
      </c:barChart>
      <c:catAx>
        <c:axId val="-2029462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94634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20294634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9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/>
                  <a:t>CD11b(MFI)</a:t>
                </a:r>
              </a:p>
            </c:rich>
          </c:tx>
          <c:layout>
            <c:manualLayout>
              <c:xMode val="edge"/>
              <c:yMode val="edge"/>
              <c:x val="0.150844437714516"/>
              <c:y val="0.31703055460458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-20294621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S4c!$F$9:$H$9</c:f>
                <c:numCache>
                  <c:formatCode>General</c:formatCode>
                  <c:ptCount val="3"/>
                  <c:pt idx="0">
                    <c:v>5.0</c:v>
                  </c:pt>
                  <c:pt idx="1">
                    <c:v>7.55</c:v>
                  </c:pt>
                  <c:pt idx="2">
                    <c:v>17.2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S4c!$F$4:$H$4</c:f>
              <c:strCache>
                <c:ptCount val="3"/>
                <c:pt idx="0">
                  <c:v>Untreated</c:v>
                </c:pt>
                <c:pt idx="1">
                  <c:v>TGFbeta</c:v>
                </c:pt>
                <c:pt idx="2">
                  <c:v>IL10</c:v>
                </c:pt>
              </c:strCache>
            </c:strRef>
          </c:cat>
          <c:val>
            <c:numRef>
              <c:f>S4c!$F$8:$H$8</c:f>
              <c:numCache>
                <c:formatCode>General</c:formatCode>
                <c:ptCount val="3"/>
                <c:pt idx="0">
                  <c:v>214.0</c:v>
                </c:pt>
                <c:pt idx="1">
                  <c:v>92.0</c:v>
                </c:pt>
                <c:pt idx="2">
                  <c:v>189.0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797160"/>
        <c:axId val="-1978793896"/>
      </c:barChart>
      <c:catAx>
        <c:axId val="-1978797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1978793896"/>
        <c:crosses val="autoZero"/>
        <c:auto val="1"/>
        <c:lblAlgn val="ctr"/>
        <c:lblOffset val="100"/>
        <c:noMultiLvlLbl val="0"/>
      </c:catAx>
      <c:valAx>
        <c:axId val="-197879389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Mean fluorescence</a:t>
                </a:r>
                <a:r>
                  <a:rPr lang="en-US" baseline="0"/>
                  <a:t> intenisty (MFI)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19787971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S4d!$F$37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S4d!$G$38:$G$43</c:f>
                <c:numCache>
                  <c:formatCode>General</c:formatCode>
                  <c:ptCount val="6"/>
                  <c:pt idx="0">
                    <c:v>0.0</c:v>
                  </c:pt>
                  <c:pt idx="1">
                    <c:v>0.005</c:v>
                  </c:pt>
                  <c:pt idx="2">
                    <c:v>0.03</c:v>
                  </c:pt>
                  <c:pt idx="3">
                    <c:v>0.02</c:v>
                  </c:pt>
                  <c:pt idx="4">
                    <c:v>0.07</c:v>
                  </c:pt>
                  <c:pt idx="5">
                    <c:v>0.28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S4d!$E$38:$E$43</c:f>
              <c:strCache>
                <c:ptCount val="6"/>
                <c:pt idx="0">
                  <c:v>Untreated</c:v>
                </c:pt>
                <c:pt idx="1">
                  <c:v>TGFbeta</c:v>
                </c:pt>
                <c:pt idx="2">
                  <c:v>IL4</c:v>
                </c:pt>
                <c:pt idx="3">
                  <c:v>TCM</c:v>
                </c:pt>
                <c:pt idx="4">
                  <c:v>IL10</c:v>
                </c:pt>
                <c:pt idx="5">
                  <c:v>IL6</c:v>
                </c:pt>
              </c:strCache>
            </c:strRef>
          </c:cat>
          <c:val>
            <c:numRef>
              <c:f>S4d!$F$38:$F$43</c:f>
              <c:numCache>
                <c:formatCode>General</c:formatCode>
                <c:ptCount val="6"/>
                <c:pt idx="0">
                  <c:v>1.0</c:v>
                </c:pt>
                <c:pt idx="1">
                  <c:v>0.427</c:v>
                </c:pt>
                <c:pt idx="2">
                  <c:v>0.255</c:v>
                </c:pt>
                <c:pt idx="3">
                  <c:v>0.139</c:v>
                </c:pt>
                <c:pt idx="4">
                  <c:v>1.65</c:v>
                </c:pt>
                <c:pt idx="5">
                  <c:v>1.16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756488"/>
        <c:axId val="-1978753512"/>
      </c:barChart>
      <c:catAx>
        <c:axId val="-1978756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8753512"/>
        <c:crosses val="autoZero"/>
        <c:auto val="1"/>
        <c:lblAlgn val="ctr"/>
        <c:lblOffset val="100"/>
        <c:noMultiLvlLbl val="0"/>
      </c:catAx>
      <c:valAx>
        <c:axId val="-197875351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mRNA expression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8756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S4f!$L$8</c:f>
              <c:strCache>
                <c:ptCount val="1"/>
                <c:pt idx="0">
                  <c:v>control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S4f!$M$12:$O$12</c:f>
                <c:numCache>
                  <c:formatCode>General</c:formatCode>
                  <c:ptCount val="3"/>
                  <c:pt idx="0">
                    <c:v>13.42054809279838</c:v>
                  </c:pt>
                  <c:pt idx="1">
                    <c:v>21.57158624981792</c:v>
                  </c:pt>
                  <c:pt idx="2">
                    <c:v>26.27419519858474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S4f!$M$7:$O$7</c:f>
              <c:strCache>
                <c:ptCount val="3"/>
                <c:pt idx="0">
                  <c:v>Basal</c:v>
                </c:pt>
                <c:pt idx="1">
                  <c:v>TGF-b</c:v>
                </c:pt>
                <c:pt idx="2">
                  <c:v>LCM</c:v>
                </c:pt>
              </c:strCache>
            </c:strRef>
          </c:cat>
          <c:val>
            <c:numRef>
              <c:f>S4f!$M$8:$O$8</c:f>
              <c:numCache>
                <c:formatCode>General</c:formatCode>
                <c:ptCount val="3"/>
                <c:pt idx="0">
                  <c:v>353.3333333333333</c:v>
                </c:pt>
                <c:pt idx="1">
                  <c:v>207.6666666666667</c:v>
                </c:pt>
                <c:pt idx="2">
                  <c:v>171.0</c:v>
                </c:pt>
              </c:numCache>
            </c:numRef>
          </c:val>
        </c:ser>
        <c:ser>
          <c:idx val="1"/>
          <c:order val="1"/>
          <c:tx>
            <c:strRef>
              <c:f>S4f!$L$9</c:f>
              <c:strCache>
                <c:ptCount val="1"/>
                <c:pt idx="0">
                  <c:v>SB525334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S4f!$M$7:$O$7</c:f>
              <c:strCache>
                <c:ptCount val="3"/>
                <c:pt idx="0">
                  <c:v>Basal</c:v>
                </c:pt>
                <c:pt idx="1">
                  <c:v>TGF-b</c:v>
                </c:pt>
                <c:pt idx="2">
                  <c:v>LCM</c:v>
                </c:pt>
              </c:strCache>
            </c:strRef>
          </c:cat>
          <c:val>
            <c:numRef>
              <c:f>S4f!$M$9:$O$9</c:f>
              <c:numCache>
                <c:formatCode>General</c:formatCode>
                <c:ptCount val="3"/>
                <c:pt idx="0">
                  <c:v>354.6666666666666</c:v>
                </c:pt>
                <c:pt idx="1">
                  <c:v>344.0</c:v>
                </c:pt>
                <c:pt idx="2">
                  <c:v>280.0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708520"/>
        <c:axId val="-1978705544"/>
      </c:barChart>
      <c:catAx>
        <c:axId val="-19787085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8705544"/>
        <c:crosses val="autoZero"/>
        <c:auto val="1"/>
        <c:lblAlgn val="ctr"/>
        <c:lblOffset val="100"/>
        <c:noMultiLvlLbl val="0"/>
      </c:catAx>
      <c:valAx>
        <c:axId val="-19787055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Mean fluorescence Intensity</a:t>
                </a:r>
              </a:p>
              <a:p>
                <a:pPr>
                  <a:defRPr/>
                </a:pP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87085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'[24]graph dCt'!$R$38</c:f>
              <c:strCache>
                <c:ptCount val="1"/>
                <c:pt idx="0">
                  <c:v>iNos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'[24]graph dCt'!$Z$39:$Z$45</c:f>
                <c:numCache>
                  <c:formatCode>General</c:formatCode>
                  <c:ptCount val="7"/>
                  <c:pt idx="0">
                    <c:v>1.64705229146275E-6</c:v>
                  </c:pt>
                  <c:pt idx="1">
                    <c:v>3.05233504872333E-7</c:v>
                  </c:pt>
                  <c:pt idx="2">
                    <c:v>1.08028795643238E-6</c:v>
                  </c:pt>
                  <c:pt idx="4">
                    <c:v>5.50752537409765E-6</c:v>
                  </c:pt>
                  <c:pt idx="5">
                    <c:v>8.44047137809581E-6</c:v>
                  </c:pt>
                  <c:pt idx="6">
                    <c:v>8.39643931300464E-6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'[24]graph dCt'!$Q$39:$Q$45</c:f>
              <c:strCache>
                <c:ptCount val="7"/>
                <c:pt idx="0">
                  <c:v>_x0005_Basal</c:v>
                </c:pt>
                <c:pt idx="1">
                  <c:v>_x0004_TGFb</c:v>
                </c:pt>
                <c:pt idx="2">
                  <c:v>_x0003_TCM</c:v>
                </c:pt>
                <c:pt idx="4">
                  <c:v>
Basal + SB</c:v>
                </c:pt>
                <c:pt idx="5">
                  <c:v>	TGFb + SB</c:v>
                </c:pt>
                <c:pt idx="6">
                  <c:v>_x0008_TCM + SB</c:v>
                </c:pt>
              </c:strCache>
            </c:strRef>
          </c:cat>
          <c:val>
            <c:numRef>
              <c:f>'[24]graph dCt'!$R$39:$R$45</c:f>
              <c:numCache>
                <c:formatCode>General</c:formatCode>
                <c:ptCount val="7"/>
                <c:pt idx="0">
                  <c:v>3.17000674486158E-5</c:v>
                </c:pt>
                <c:pt idx="1">
                  <c:v>4.9190378978593E-6</c:v>
                </c:pt>
                <c:pt idx="2">
                  <c:v>2.16440378165689E-6</c:v>
                </c:pt>
                <c:pt idx="4">
                  <c:v>2.28775696291595E-5</c:v>
                </c:pt>
                <c:pt idx="5">
                  <c:v>2.84419548528535E-5</c:v>
                </c:pt>
                <c:pt idx="6">
                  <c:v>2.73974088039376E-5</c:v>
                </c:pt>
              </c:numCache>
            </c:numRef>
          </c:val>
        </c:ser>
        <c:ser>
          <c:idx val="1"/>
          <c:order val="1"/>
          <c:tx>
            <c:strRef>
              <c:f>'[24]graph dCt'!$S$38</c:f>
              <c:strCache>
                <c:ptCount val="1"/>
                <c:pt idx="0">
                  <c:v>Ifng</c:v>
                </c:pt>
              </c:strCache>
            </c:strRef>
          </c:tx>
          <c:spPr>
            <a:solidFill>
              <a:schemeClr val="accent2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'[24]graph dCt'!$AA$39:$AA$45</c:f>
                <c:numCache>
                  <c:formatCode>General</c:formatCode>
                  <c:ptCount val="7"/>
                  <c:pt idx="0">
                    <c:v>3.66247887836888E-7</c:v>
                  </c:pt>
                  <c:pt idx="1">
                    <c:v>8.39453417317162E-8</c:v>
                  </c:pt>
                  <c:pt idx="2">
                    <c:v>1.0483911532429E-7</c:v>
                  </c:pt>
                  <c:pt idx="4">
                    <c:v>2.54646812504116E-7</c:v>
                  </c:pt>
                  <c:pt idx="5">
                    <c:v>5.22682516363832E-8</c:v>
                  </c:pt>
                  <c:pt idx="6">
                    <c:v>4.7899734280668E-7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'[24]graph dCt'!$Q$39:$Q$45</c:f>
              <c:strCache>
                <c:ptCount val="7"/>
                <c:pt idx="0">
                  <c:v>_x0005_Basal</c:v>
                </c:pt>
                <c:pt idx="1">
                  <c:v>_x0004_TGFb</c:v>
                </c:pt>
                <c:pt idx="2">
                  <c:v>_x0003_TCM</c:v>
                </c:pt>
                <c:pt idx="4">
                  <c:v>
Basal + SB</c:v>
                </c:pt>
                <c:pt idx="5">
                  <c:v>	TGFb + SB</c:v>
                </c:pt>
                <c:pt idx="6">
                  <c:v>_x0008_TCM + SB</c:v>
                </c:pt>
              </c:strCache>
            </c:strRef>
          </c:cat>
          <c:val>
            <c:numRef>
              <c:f>'[24]graph dCt'!$S$39:$S$45</c:f>
              <c:numCache>
                <c:formatCode>General</c:formatCode>
                <c:ptCount val="7"/>
                <c:pt idx="0">
                  <c:v>2.06349890067331E-5</c:v>
                </c:pt>
                <c:pt idx="1">
                  <c:v>4.72752652797641E-6</c:v>
                </c:pt>
                <c:pt idx="2">
                  <c:v>5.20096717598107E-6</c:v>
                </c:pt>
                <c:pt idx="4">
                  <c:v>1.4964656209315E-5</c:v>
                </c:pt>
                <c:pt idx="5">
                  <c:v>1.98783633261307E-5</c:v>
                </c:pt>
                <c:pt idx="6">
                  <c:v>1.55063758044322E-5</c:v>
                </c:pt>
              </c:numCache>
            </c:numRef>
          </c:val>
        </c:ser>
        <c:ser>
          <c:idx val="2"/>
          <c:order val="2"/>
          <c:tx>
            <c:strRef>
              <c:f>'[24]graph dCt'!$T$38</c:f>
              <c:strCache>
                <c:ptCount val="1"/>
                <c:pt idx="0">
                  <c:v>Il12b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'[24]graph dCt'!$AB$39:$AB$45</c:f>
                <c:numCache>
                  <c:formatCode>General</c:formatCode>
                  <c:ptCount val="7"/>
                  <c:pt idx="0">
                    <c:v>2.78408770897042E-6</c:v>
                  </c:pt>
                  <c:pt idx="1">
                    <c:v>6.40494489319895E-7</c:v>
                  </c:pt>
                  <c:pt idx="2">
                    <c:v>2.64464279754087E-6</c:v>
                  </c:pt>
                  <c:pt idx="4">
                    <c:v>3.07879550558859E-6</c:v>
                  </c:pt>
                  <c:pt idx="5">
                    <c:v>3.28600088379532E-6</c:v>
                  </c:pt>
                  <c:pt idx="6">
                    <c:v>4.73083620683717E-6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'[24]graph dCt'!$Q$39:$Q$45</c:f>
              <c:strCache>
                <c:ptCount val="7"/>
                <c:pt idx="0">
                  <c:v>_x0005_Basal</c:v>
                </c:pt>
                <c:pt idx="1">
                  <c:v>_x0004_TGFb</c:v>
                </c:pt>
                <c:pt idx="2">
                  <c:v>_x0003_TCM</c:v>
                </c:pt>
                <c:pt idx="4">
                  <c:v>
Basal + SB</c:v>
                </c:pt>
                <c:pt idx="5">
                  <c:v>	TGFb + SB</c:v>
                </c:pt>
                <c:pt idx="6">
                  <c:v>_x0008_TCM + SB</c:v>
                </c:pt>
              </c:strCache>
            </c:strRef>
          </c:cat>
          <c:val>
            <c:numRef>
              <c:f>'[24]graph dCt'!$T$39:$T$45</c:f>
              <c:numCache>
                <c:formatCode>General</c:formatCode>
                <c:ptCount val="7"/>
                <c:pt idx="0">
                  <c:v>2.83497362304092E-5</c:v>
                </c:pt>
                <c:pt idx="1">
                  <c:v>5.73044080691631E-6</c:v>
                </c:pt>
                <c:pt idx="2">
                  <c:v>6.09362894253975E-6</c:v>
                </c:pt>
                <c:pt idx="4">
                  <c:v>2.42554512908587E-5</c:v>
                </c:pt>
                <c:pt idx="5">
                  <c:v>2.04604747368073E-5</c:v>
                </c:pt>
                <c:pt idx="6">
                  <c:v>2.21211143582383E-5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149912"/>
        <c:axId val="-2024146840"/>
      </c:barChart>
      <c:catAx>
        <c:axId val="-20241499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4146840"/>
        <c:crosses val="autoZero"/>
        <c:auto val="1"/>
        <c:lblAlgn val="ctr"/>
        <c:lblOffset val="100"/>
        <c:noMultiLvlLbl val="0"/>
      </c:catAx>
      <c:valAx>
        <c:axId val="-20241468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crossAx val="-202414991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Tumor blood vessel maturation</a:t>
            </a:r>
          </a:p>
        </c:rich>
      </c:tx>
      <c:layout>
        <c:manualLayout>
          <c:xMode val="edge"/>
          <c:yMode val="edge"/>
          <c:x val="0.203333995227849"/>
          <c:y val="0.042452830188679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96667306859723"/>
          <c:y val="0.254716981132076"/>
          <c:w val="0.756669129782323"/>
          <c:h val="0.5518867924528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[25]Desmin!$D$39:$E$39</c:f>
                <c:numCache>
                  <c:formatCode>General</c:formatCode>
                  <c:ptCount val="2"/>
                  <c:pt idx="0">
                    <c:v>1.351793047934648</c:v>
                  </c:pt>
                  <c:pt idx="1">
                    <c:v>3.626693285043244</c:v>
                  </c:pt>
                </c:numCache>
              </c:numRef>
            </c:plus>
            <c:spPr>
              <a:ln w="12700">
                <a:solidFill>
                  <a:srgbClr val="000000"/>
                </a:solidFill>
                <a:prstDash val="solid"/>
              </a:ln>
            </c:spPr>
          </c:errBars>
          <c:cat>
            <c:strRef>
              <c:f>[25]Desmin!$D$37:$E$37</c:f>
              <c:strCache>
                <c:ptCount val="2"/>
                <c:pt idx="0">
                  <c:v>_x0002_WT</c:v>
                </c:pt>
                <c:pt idx="1">
                  <c:v>_x0008_CD11b KO</c:v>
                </c:pt>
              </c:strCache>
            </c:strRef>
          </c:cat>
          <c:val>
            <c:numRef>
              <c:f>[25]Desmin!$D$38:$E$38</c:f>
              <c:numCache>
                <c:formatCode>General</c:formatCode>
                <c:ptCount val="2"/>
                <c:pt idx="0">
                  <c:v>23.63</c:v>
                </c:pt>
                <c:pt idx="1">
                  <c:v>39.4041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067352"/>
        <c:axId val="-1978064184"/>
      </c:barChart>
      <c:catAx>
        <c:axId val="-1978067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9780641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-1978064184"/>
        <c:scaling>
          <c:orientation val="minMax"/>
          <c:max val="50.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CD31 coloc with desmin (%)</a:t>
                </a:r>
              </a:p>
            </c:rich>
          </c:tx>
          <c:layout>
            <c:manualLayout>
              <c:xMode val="edge"/>
              <c:yMode val="edge"/>
              <c:x val="0.0533335069450096"/>
              <c:y val="0.16509433962264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n-US"/>
          </a:p>
        </c:txPr>
        <c:crossAx val="-1978067352"/>
        <c:crosses val="autoZero"/>
        <c:crossBetween val="between"/>
        <c:majorUnit val="10.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.0" l="0.75" r="0.75" t="1.0" header="0.5" footer="0.5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743492084875"/>
          <c:y val="0.256179963805894"/>
          <c:w val="0.684859935679557"/>
          <c:h val="0.5246279437122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'[26]graphed (2)'!$W$8</c:f>
              <c:strCache>
                <c:ptCount val="1"/>
                <c:pt idx="0">
                  <c:v>WT P+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'[26]graphed (2)'!$R$8:$R$11</c:f>
                <c:numCache>
                  <c:formatCode>General</c:formatCode>
                  <c:ptCount val="4"/>
                  <c:pt idx="0">
                    <c:v>0.372005511624916</c:v>
                  </c:pt>
                  <c:pt idx="1">
                    <c:v>0.442526957341331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'[26]graphed (2)'!$X$7:$Y$7</c:f>
              <c:strCache>
                <c:ptCount val="2"/>
                <c:pt idx="0">
                  <c:v>_x0004_Pdgf</c:v>
                </c:pt>
                <c:pt idx="1">
                  <c:v>_x0004_Vegf</c:v>
                </c:pt>
              </c:strCache>
            </c:strRef>
          </c:cat>
          <c:val>
            <c:numRef>
              <c:f>'[26]graphed (2)'!$X$8:$Y$8</c:f>
              <c:numCache>
                <c:formatCode>General</c:formatCode>
                <c:ptCount val="2"/>
                <c:pt idx="0">
                  <c:v>1.26304761990875</c:v>
                </c:pt>
                <c:pt idx="1">
                  <c:v>1.118247326043763</c:v>
                </c:pt>
              </c:numCache>
            </c:numRef>
          </c:val>
        </c:ser>
        <c:ser>
          <c:idx val="1"/>
          <c:order val="1"/>
          <c:tx>
            <c:strRef>
              <c:f>'[26]graphed (2)'!$W$9</c:f>
              <c:strCache>
                <c:ptCount val="1"/>
                <c:pt idx="0">
                  <c:v>CD11b-/- P+</c:v>
                </c:pt>
              </c:strCache>
            </c:strRef>
          </c:tx>
          <c:spPr>
            <a:solidFill>
              <a:schemeClr val="tx2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'[26]graphed (2)'!$U$15:$U$18</c:f>
                <c:numCache>
                  <c:formatCode>General</c:formatCode>
                  <c:ptCount val="4"/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'[26]graphed (2)'!$X$7:$Y$7</c:f>
              <c:strCache>
                <c:ptCount val="2"/>
                <c:pt idx="0">
                  <c:v>_x0004_Pdgf</c:v>
                </c:pt>
                <c:pt idx="1">
                  <c:v>_x0004_Vegf</c:v>
                </c:pt>
              </c:strCache>
            </c:strRef>
          </c:cat>
          <c:val>
            <c:numRef>
              <c:f>'[26]graphed (2)'!$X$9:$Y$9</c:f>
              <c:numCache>
                <c:formatCode>General</c:formatCode>
                <c:ptCount val="2"/>
                <c:pt idx="0">
                  <c:v>7.582095676280234</c:v>
                </c:pt>
                <c:pt idx="1">
                  <c:v>1.302560325402919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000808"/>
        <c:axId val="-1977997528"/>
      </c:barChart>
      <c:catAx>
        <c:axId val="-197800080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12700">
            <a:solidFill>
              <a:schemeClr val="tx1"/>
            </a:solidFill>
          </a:ln>
        </c:spPr>
        <c:crossAx val="-1977997528"/>
        <c:crosses val="autoZero"/>
        <c:auto val="1"/>
        <c:lblAlgn val="ctr"/>
        <c:lblOffset val="100"/>
        <c:noMultiLvlLbl val="0"/>
      </c:catAx>
      <c:valAx>
        <c:axId val="-197799752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mRNA expression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19780008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18859068701607"/>
          <c:y val="0.168374116125003"/>
          <c:w val="0.290448841279822"/>
          <c:h val="0.25048751371622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IL6 expression</a:t>
            </a:r>
          </a:p>
        </c:rich>
      </c:tx>
      <c:layout>
        <c:manualLayout>
          <c:xMode val="edge"/>
          <c:yMode val="edge"/>
          <c:x val="0.375205118110236"/>
          <c:y val="0.0297029702970297"/>
        </c:manualLayout>
      </c:layout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'[27]mRNA polarization'!$R$4</c:f>
              <c:strCache>
                <c:ptCount val="1"/>
                <c:pt idx="0">
                  <c:v>Basal</c:v>
                </c:pt>
              </c:strCache>
            </c:strRef>
          </c:tx>
          <c:xVal>
            <c:numRef>
              <c:f>'[27]mRNA polarization'!$Q$5:$Q$11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'[27]mRNA polarization'!$R$5:$R$11</c:f>
              <c:numCache>
                <c:formatCode>General</c:formatCode>
                <c:ptCount val="7"/>
                <c:pt idx="0">
                  <c:v>0.000461783370204701</c:v>
                </c:pt>
                <c:pt idx="1">
                  <c:v>0.000837926963640002</c:v>
                </c:pt>
                <c:pt idx="2">
                  <c:v>0.000665012979787417</c:v>
                </c:pt>
                <c:pt idx="3">
                  <c:v>0.000527403351644959</c:v>
                </c:pt>
                <c:pt idx="4">
                  <c:v>0.000315296505312853</c:v>
                </c:pt>
                <c:pt idx="5">
                  <c:v>0.000519749944687275</c:v>
                </c:pt>
                <c:pt idx="6">
                  <c:v>0.00086792524009555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'[27]mRNA polarization'!$S$4</c:f>
              <c:strCache>
                <c:ptCount val="1"/>
                <c:pt idx="0">
                  <c:v>TGF-b</c:v>
                </c:pt>
              </c:strCache>
            </c:strRef>
          </c:tx>
          <c:xVal>
            <c:numRef>
              <c:f>'[27]mRNA polarization'!$Q$5:$Q$11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'[27]mRNA polarization'!$S$5:$S$11</c:f>
              <c:numCache>
                <c:formatCode>General</c:formatCode>
                <c:ptCount val="7"/>
                <c:pt idx="0">
                  <c:v>0.00050233311343253</c:v>
                </c:pt>
                <c:pt idx="1">
                  <c:v>0.000599719024639301</c:v>
                </c:pt>
                <c:pt idx="2">
                  <c:v>0.000912206784076081</c:v>
                </c:pt>
                <c:pt idx="3">
                  <c:v>0.0010149208101994</c:v>
                </c:pt>
                <c:pt idx="4">
                  <c:v>0.00197280631732482</c:v>
                </c:pt>
                <c:pt idx="5">
                  <c:v>0.00222088400595545</c:v>
                </c:pt>
                <c:pt idx="6">
                  <c:v>0.00321899310066842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'[27]mRNA polarization'!$T$4</c:f>
              <c:strCache>
                <c:ptCount val="1"/>
                <c:pt idx="0">
                  <c:v>IL-4</c:v>
                </c:pt>
              </c:strCache>
            </c:strRef>
          </c:tx>
          <c:xVal>
            <c:numRef>
              <c:f>'[27]mRNA polarization'!$Q$5:$Q$11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'[27]mRNA polarization'!$T$5:$T$11</c:f>
              <c:numCache>
                <c:formatCode>General</c:formatCode>
                <c:ptCount val="7"/>
                <c:pt idx="0">
                  <c:v>0.000674376928173483</c:v>
                </c:pt>
                <c:pt idx="1">
                  <c:v>0.00070581876168418</c:v>
                </c:pt>
                <c:pt idx="2">
                  <c:v>0.000497513164087055</c:v>
                </c:pt>
                <c:pt idx="3">
                  <c:v>0.00151652214458559</c:v>
                </c:pt>
                <c:pt idx="4">
                  <c:v>0.00217954302703306</c:v>
                </c:pt>
                <c:pt idx="5">
                  <c:v>0.00255534415064319</c:v>
                </c:pt>
                <c:pt idx="6">
                  <c:v>0.00219172617397105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79580632"/>
        <c:axId val="-1978769752"/>
      </c:scatterChart>
      <c:valAx>
        <c:axId val="-1979580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1978769752"/>
        <c:crosses val="autoZero"/>
        <c:crossBetween val="midCat"/>
      </c:valAx>
      <c:valAx>
        <c:axId val="-19787697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197958063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Immune suppressive cytokines downregulate miRlet7a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[27]Polarization!$T$36</c:f>
              <c:strCache>
                <c:ptCount val="1"/>
                <c:pt idx="0">
                  <c:v>basal</c:v>
                </c:pt>
              </c:strCache>
            </c:strRef>
          </c:tx>
          <c:marker>
            <c:spPr>
              <a:ln>
                <a:solidFill>
                  <a:schemeClr val="tx1"/>
                </a:solidFill>
              </a:ln>
            </c:spPr>
          </c:marker>
          <c:trendline>
            <c:trendlineType val="log"/>
            <c:dispRSqr val="0"/>
            <c:dispEq val="0"/>
          </c:trendline>
          <c:xVal>
            <c:numRef>
              <c:f>[27]Polarization!$S$37:$S$43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[27]Polarization!$T$37:$T$43</c:f>
              <c:numCache>
                <c:formatCode>General</c:formatCode>
                <c:ptCount val="7"/>
                <c:pt idx="0">
                  <c:v>0.0516693304807481</c:v>
                </c:pt>
                <c:pt idx="1">
                  <c:v>0.0484869057639798</c:v>
                </c:pt>
                <c:pt idx="2">
                  <c:v>0.0497510574349129</c:v>
                </c:pt>
                <c:pt idx="3">
                  <c:v>0.0542372559641449</c:v>
                </c:pt>
                <c:pt idx="4">
                  <c:v>0.0564136267924251</c:v>
                </c:pt>
                <c:pt idx="5">
                  <c:v>0.0551332707019366</c:v>
                </c:pt>
                <c:pt idx="6">
                  <c:v>0.0528214604108792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79540104"/>
        <c:axId val="-2057377624"/>
      </c:scatterChart>
      <c:scatterChart>
        <c:scatterStyle val="smoothMarker"/>
        <c:varyColors val="0"/>
        <c:ser>
          <c:idx val="1"/>
          <c:order val="1"/>
          <c:tx>
            <c:strRef>
              <c:f>[27]Polarization!$U$36</c:f>
              <c:strCache>
                <c:ptCount val="1"/>
                <c:pt idx="0">
                  <c:v>TGF-b</c:v>
                </c:pt>
              </c:strCache>
            </c:strRef>
          </c:tx>
          <c:xVal>
            <c:numRef>
              <c:f>[27]Polarization!$S$37:$S$43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[27]Polarization!$U$37:$U$43</c:f>
              <c:numCache>
                <c:formatCode>General</c:formatCode>
                <c:ptCount val="7"/>
                <c:pt idx="0">
                  <c:v>0.0510916026013485</c:v>
                </c:pt>
                <c:pt idx="1">
                  <c:v>0.0485723467028469</c:v>
                </c:pt>
                <c:pt idx="2">
                  <c:v>0.0531032511375068</c:v>
                </c:pt>
                <c:pt idx="3">
                  <c:v>0.0384061191381877</c:v>
                </c:pt>
                <c:pt idx="4">
                  <c:v>0.0201458711187204</c:v>
                </c:pt>
                <c:pt idx="5">
                  <c:v>0.0167482016069156</c:v>
                </c:pt>
                <c:pt idx="6">
                  <c:v>0.0132002494206402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[27]Polarization!$V$36</c:f>
              <c:strCache>
                <c:ptCount val="1"/>
                <c:pt idx="0">
                  <c:v>IL-4</c:v>
                </c:pt>
              </c:strCache>
            </c:strRef>
          </c:tx>
          <c:xVal>
            <c:numRef>
              <c:f>[27]Polarization!$S$37:$S$43</c:f>
              <c:numCache>
                <c:formatCode>General</c:formatCode>
                <c:ptCount val="7"/>
                <c:pt idx="0">
                  <c:v>0.0</c:v>
                </c:pt>
                <c:pt idx="1">
                  <c:v>1.0</c:v>
                </c:pt>
                <c:pt idx="2">
                  <c:v>2.0</c:v>
                </c:pt>
                <c:pt idx="3">
                  <c:v>3.0</c:v>
                </c:pt>
                <c:pt idx="4">
                  <c:v>4.0</c:v>
                </c:pt>
                <c:pt idx="5">
                  <c:v>5.0</c:v>
                </c:pt>
                <c:pt idx="6">
                  <c:v>6.0</c:v>
                </c:pt>
              </c:numCache>
            </c:numRef>
          </c:xVal>
          <c:yVal>
            <c:numRef>
              <c:f>[27]Polarization!$V$37:$V$43</c:f>
              <c:numCache>
                <c:formatCode>General</c:formatCode>
                <c:ptCount val="7"/>
                <c:pt idx="0">
                  <c:v>0.0403636653753522</c:v>
                </c:pt>
                <c:pt idx="1">
                  <c:v>0.0415709924226485</c:v>
                </c:pt>
                <c:pt idx="2">
                  <c:v>0.0339393795203528</c:v>
                </c:pt>
                <c:pt idx="3">
                  <c:v>0.0287865159617577</c:v>
                </c:pt>
                <c:pt idx="4">
                  <c:v>0.0227391951277759</c:v>
                </c:pt>
                <c:pt idx="5">
                  <c:v>0.025461743115381</c:v>
                </c:pt>
                <c:pt idx="6">
                  <c:v>0.0208880119738525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79540104"/>
        <c:axId val="-2057377624"/>
      </c:scatterChart>
      <c:valAx>
        <c:axId val="-1979540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57377624"/>
        <c:crosses val="autoZero"/>
        <c:crossBetween val="midCat"/>
      </c:valAx>
      <c:valAx>
        <c:axId val="-2057377624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1979540104"/>
        <c:crosses val="autoZero"/>
        <c:crossBetween val="midCat"/>
      </c:valAx>
    </c:plotArea>
    <c:legend>
      <c:legendPos val="r"/>
      <c:legendEntry>
        <c:idx val="3"/>
        <c:delete val="1"/>
      </c:legendEntry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Lin28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S6b!$T$8:$T$12</c:f>
                <c:numCache>
                  <c:formatCode>General</c:formatCode>
                  <c:ptCount val="5"/>
                  <c:pt idx="0">
                    <c:v>0.411048443208991</c:v>
                  </c:pt>
                  <c:pt idx="1">
                    <c:v>0.351545574441868</c:v>
                  </c:pt>
                  <c:pt idx="2">
                    <c:v>0.451566665753804</c:v>
                  </c:pt>
                  <c:pt idx="3">
                    <c:v>0.568005033134561</c:v>
                  </c:pt>
                  <c:pt idx="4">
                    <c:v>0.448831741801338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S6b!$L$8:$L$12</c:f>
              <c:strCache>
                <c:ptCount val="5"/>
                <c:pt idx="0">
                  <c:v>basal</c:v>
                </c:pt>
                <c:pt idx="1">
                  <c:v>TGF-b</c:v>
                </c:pt>
                <c:pt idx="2">
                  <c:v>IL4</c:v>
                </c:pt>
                <c:pt idx="3">
                  <c:v>ICAM</c:v>
                </c:pt>
                <c:pt idx="4">
                  <c:v>BSA</c:v>
                </c:pt>
              </c:strCache>
            </c:strRef>
          </c:cat>
          <c:val>
            <c:numRef>
              <c:f>S6b!$S$8:$S$12</c:f>
              <c:numCache>
                <c:formatCode>General</c:formatCode>
                <c:ptCount val="5"/>
                <c:pt idx="0">
                  <c:v>1.0</c:v>
                </c:pt>
                <c:pt idx="1">
                  <c:v>1.230612195113972</c:v>
                </c:pt>
                <c:pt idx="2">
                  <c:v>1.071923357778459</c:v>
                </c:pt>
                <c:pt idx="3">
                  <c:v>1.019091269969339</c:v>
                </c:pt>
                <c:pt idx="4">
                  <c:v>0.994265885442331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2024323032"/>
        <c:axId val="-2024319480"/>
      </c:barChart>
      <c:catAx>
        <c:axId val="-2024323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319480"/>
        <c:crosses val="autoZero"/>
        <c:auto val="1"/>
        <c:lblAlgn val="ctr"/>
        <c:lblOffset val="100"/>
        <c:noMultiLvlLbl val="0"/>
      </c:catAx>
      <c:valAx>
        <c:axId val="-2024319480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3230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'2b'!$AF$8</c:f>
              <c:strCache>
                <c:ptCount val="1"/>
                <c:pt idx="0">
                  <c:v>WT 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'2b'!$AF$14:$AF$17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1.344857604101133</c:v>
                  </c:pt>
                  <c:pt idx="2">
                    <c:v>2.390826087927777</c:v>
                  </c:pt>
                  <c:pt idx="3">
                    <c:v>7.274384280931732</c:v>
                  </c:pt>
                </c:numCache>
              </c:numRef>
            </c:plus>
            <c:minus>
              <c:numRef>
                <c:f>'2b'!$AF$14:$AF$17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1.344857604101133</c:v>
                  </c:pt>
                  <c:pt idx="2">
                    <c:v>2.390826087927777</c:v>
                  </c:pt>
                  <c:pt idx="3">
                    <c:v>7.274384280931732</c:v>
                  </c:pt>
                </c:numCache>
              </c:numRef>
            </c:minus>
          </c:errBars>
          <c:xVal>
            <c:numRef>
              <c:f>'2b'!$AE$9:$AE$12</c:f>
              <c:numCache>
                <c:formatCode>General</c:formatCode>
                <c:ptCount val="4"/>
                <c:pt idx="0">
                  <c:v>0.0</c:v>
                </c:pt>
                <c:pt idx="1">
                  <c:v>7.0</c:v>
                </c:pt>
                <c:pt idx="2">
                  <c:v>14.0</c:v>
                </c:pt>
                <c:pt idx="3">
                  <c:v>21.0</c:v>
                </c:pt>
              </c:numCache>
            </c:numRef>
          </c:xVal>
          <c:yVal>
            <c:numRef>
              <c:f>'2b'!$AF$9:$AF$12</c:f>
              <c:numCache>
                <c:formatCode>General</c:formatCode>
                <c:ptCount val="4"/>
                <c:pt idx="0">
                  <c:v>2.0</c:v>
                </c:pt>
                <c:pt idx="1">
                  <c:v>18.44444444444444</c:v>
                </c:pt>
                <c:pt idx="2">
                  <c:v>77.22222222222223</c:v>
                </c:pt>
                <c:pt idx="3">
                  <c:v>130.9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'2b'!$AG$8</c:f>
              <c:strCache>
                <c:ptCount val="1"/>
                <c:pt idx="0">
                  <c:v>Mut</c:v>
                </c:pt>
              </c:strCache>
            </c:strRef>
          </c:tx>
          <c:errBars>
            <c:errDir val="y"/>
            <c:errBarType val="both"/>
            <c:errValType val="cust"/>
            <c:noEndCap val="0"/>
            <c:plus>
              <c:numRef>
                <c:f>'2b'!$AG$14:$AG$17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1.49071198499986</c:v>
                  </c:pt>
                  <c:pt idx="2">
                    <c:v>3.605551275463989</c:v>
                  </c:pt>
                  <c:pt idx="3">
                    <c:v>4.002915604073276</c:v>
                  </c:pt>
                </c:numCache>
              </c:numRef>
            </c:plus>
            <c:minus>
              <c:numRef>
                <c:f>'2b'!$AG$14:$AG$17</c:f>
                <c:numCache>
                  <c:formatCode>General</c:formatCode>
                  <c:ptCount val="4"/>
                  <c:pt idx="0">
                    <c:v>2.0</c:v>
                  </c:pt>
                  <c:pt idx="1">
                    <c:v>1.49071198499986</c:v>
                  </c:pt>
                  <c:pt idx="2">
                    <c:v>3.605551275463989</c:v>
                  </c:pt>
                  <c:pt idx="3">
                    <c:v>4.002915604073276</c:v>
                  </c:pt>
                </c:numCache>
              </c:numRef>
            </c:minus>
          </c:errBars>
          <c:xVal>
            <c:numRef>
              <c:f>'2b'!$AE$9:$AE$12</c:f>
              <c:numCache>
                <c:formatCode>General</c:formatCode>
                <c:ptCount val="4"/>
                <c:pt idx="0">
                  <c:v>0.0</c:v>
                </c:pt>
                <c:pt idx="1">
                  <c:v>7.0</c:v>
                </c:pt>
                <c:pt idx="2">
                  <c:v>14.0</c:v>
                </c:pt>
                <c:pt idx="3">
                  <c:v>21.0</c:v>
                </c:pt>
              </c:numCache>
            </c:numRef>
          </c:xVal>
          <c:yVal>
            <c:numRef>
              <c:f>'2b'!$AG$9:$AG$12</c:f>
              <c:numCache>
                <c:formatCode>General</c:formatCode>
                <c:ptCount val="4"/>
                <c:pt idx="0">
                  <c:v>3.0</c:v>
                </c:pt>
                <c:pt idx="1">
                  <c:v>16.66666666666667</c:v>
                </c:pt>
                <c:pt idx="2">
                  <c:v>36.66666666666666</c:v>
                </c:pt>
                <c:pt idx="3">
                  <c:v>52.7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978411240"/>
        <c:axId val="-1978405800"/>
      </c:scatterChart>
      <c:valAx>
        <c:axId val="-19784112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Time (day)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8405800"/>
        <c:crosses val="autoZero"/>
        <c:crossBetween val="midCat"/>
      </c:valAx>
      <c:valAx>
        <c:axId val="-19784058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Vessel Branchpoint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8411240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Let7a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[28]microRNA!$T$3</c:f>
              <c:strCache>
                <c:ptCount val="1"/>
                <c:pt idx="0">
                  <c:v>average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[28]microRNA!$U$4:$U$8</c:f>
                <c:numCache>
                  <c:formatCode>General</c:formatCode>
                  <c:ptCount val="5"/>
                  <c:pt idx="0">
                    <c:v>0.0162421385875864</c:v>
                  </c:pt>
                  <c:pt idx="1">
                    <c:v>0.00121666149423027</c:v>
                  </c:pt>
                  <c:pt idx="2">
                    <c:v>0.00370756048885858</c:v>
                  </c:pt>
                  <c:pt idx="3">
                    <c:v>0.0217103284950798</c:v>
                  </c:pt>
                  <c:pt idx="4">
                    <c:v>9.55533256434055E-5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[28]microRNA!$S$4:$S$8</c:f>
              <c:strCache>
                <c:ptCount val="5"/>
                <c:pt idx="0">
                  <c:v>_x0005_basal</c:v>
                </c:pt>
                <c:pt idx="1">
                  <c:v>_x0005_TGF-b</c:v>
                </c:pt>
                <c:pt idx="2">
                  <c:v>_x0003_IL4</c:v>
                </c:pt>
                <c:pt idx="3">
                  <c:v>_x0004_ICAM</c:v>
                </c:pt>
                <c:pt idx="4">
                  <c:v>_x0003_BSA</c:v>
                </c:pt>
              </c:strCache>
            </c:strRef>
          </c:cat>
          <c:val>
            <c:numRef>
              <c:f>[28]microRNA!$T$4:$T$8</c:f>
              <c:numCache>
                <c:formatCode>General</c:formatCode>
                <c:ptCount val="5"/>
                <c:pt idx="0">
                  <c:v>0.0592463378330297</c:v>
                </c:pt>
                <c:pt idx="1">
                  <c:v>0.0169616137862729</c:v>
                </c:pt>
                <c:pt idx="2">
                  <c:v>0.0275527215625137</c:v>
                </c:pt>
                <c:pt idx="3">
                  <c:v>0.0824318615688552</c:v>
                </c:pt>
                <c:pt idx="4">
                  <c:v>0.00044770297894888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-58"/>
        <c:axId val="-2024284440"/>
        <c:axId val="-2024280888"/>
      </c:barChart>
      <c:catAx>
        <c:axId val="-2024284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280888"/>
        <c:crosses val="autoZero"/>
        <c:auto val="1"/>
        <c:lblAlgn val="ctr"/>
        <c:lblOffset val="100"/>
        <c:noMultiLvlLbl val="0"/>
      </c:catAx>
      <c:valAx>
        <c:axId val="-2024280888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accent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2844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IL6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errBars>
            <c:errBarType val="plus"/>
            <c:errValType val="cust"/>
            <c:noEndCap val="0"/>
            <c:plus>
              <c:numRef>
                <c:f>'[28]mRNA I'!$P$7:$P$11</c:f>
                <c:numCache>
                  <c:formatCode>General</c:formatCode>
                  <c:ptCount val="5"/>
                  <c:pt idx="0">
                    <c:v>0.000171356195049446</c:v>
                  </c:pt>
                  <c:pt idx="1">
                    <c:v>0.00503614139163199</c:v>
                  </c:pt>
                  <c:pt idx="2">
                    <c:v>0.00179186183730022</c:v>
                  </c:pt>
                  <c:pt idx="3">
                    <c:v>0.000766830108558793</c:v>
                  </c:pt>
                  <c:pt idx="4">
                    <c:v>0.00307282585037366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'[28]mRNA I'!$K$7:$K$11</c:f>
              <c:strCache>
                <c:ptCount val="5"/>
                <c:pt idx="0">
                  <c:v>_x0005_basal</c:v>
                </c:pt>
                <c:pt idx="1">
                  <c:v>_x0005_TGF-b</c:v>
                </c:pt>
                <c:pt idx="2">
                  <c:v>_x0003_IL4</c:v>
                </c:pt>
                <c:pt idx="3">
                  <c:v>_x0004_ICAM</c:v>
                </c:pt>
                <c:pt idx="4">
                  <c:v>_x0003_BSA</c:v>
                </c:pt>
              </c:strCache>
            </c:strRef>
          </c:cat>
          <c:val>
            <c:numRef>
              <c:f>'[28]mRNA I'!$O$7:$O$11</c:f>
              <c:numCache>
                <c:formatCode>General</c:formatCode>
                <c:ptCount val="5"/>
                <c:pt idx="0">
                  <c:v>0.00375609020026083</c:v>
                </c:pt>
                <c:pt idx="1">
                  <c:v>0.0177313706158148</c:v>
                </c:pt>
                <c:pt idx="2">
                  <c:v>0.0163182132946364</c:v>
                </c:pt>
                <c:pt idx="3">
                  <c:v>0.00409764529077651</c:v>
                </c:pt>
                <c:pt idx="4">
                  <c:v>0.0162957453155186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374728"/>
        <c:axId val="-2024372040"/>
      </c:barChart>
      <c:catAx>
        <c:axId val="-20243747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2024372040"/>
        <c:crosses val="autoZero"/>
        <c:auto val="1"/>
        <c:lblAlgn val="ctr"/>
        <c:lblOffset val="100"/>
        <c:noMultiLvlLbl val="0"/>
      </c:catAx>
      <c:valAx>
        <c:axId val="-202437204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2024374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Let7a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S6c!$O$15</c:f>
              <c:strCache>
                <c:ptCount val="1"/>
                <c:pt idx="0">
                  <c:v>WT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Lit>
                <c:formatCode>General</c:formatCode>
                <c:ptCount val="1"/>
                <c:pt idx="0">
                  <c:v>1.0</c:v>
                </c:pt>
              </c:numLit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S6c!$N$16:$N$18</c:f>
              <c:strCache>
                <c:ptCount val="3"/>
                <c:pt idx="0">
                  <c:v>mCSF</c:v>
                </c:pt>
                <c:pt idx="1">
                  <c:v>IL4</c:v>
                </c:pt>
                <c:pt idx="2">
                  <c:v>IFNg/LPS</c:v>
                </c:pt>
              </c:strCache>
            </c:strRef>
          </c:cat>
          <c:val>
            <c:numRef>
              <c:f>S6c!$O$16:$O$18</c:f>
              <c:numCache>
                <c:formatCode>General</c:formatCode>
                <c:ptCount val="3"/>
                <c:pt idx="0">
                  <c:v>1.0</c:v>
                </c:pt>
                <c:pt idx="1">
                  <c:v>0.68</c:v>
                </c:pt>
                <c:pt idx="2">
                  <c:v>3.58</c:v>
                </c:pt>
              </c:numCache>
            </c:numRef>
          </c:val>
        </c:ser>
        <c:ser>
          <c:idx val="1"/>
          <c:order val="1"/>
          <c:tx>
            <c:strRef>
              <c:f>S6c!$P$15</c:f>
              <c:strCache>
                <c:ptCount val="1"/>
                <c:pt idx="0">
                  <c:v>Itgam-/-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S6c!$J$20:$J$22</c:f>
                <c:numCache>
                  <c:formatCode>General</c:formatCode>
                  <c:ptCount val="3"/>
                  <c:pt idx="0">
                    <c:v>0.0291555700689079</c:v>
                  </c:pt>
                  <c:pt idx="1">
                    <c:v>0.0154148065286869</c:v>
                  </c:pt>
                  <c:pt idx="2">
                    <c:v>0.283073380909578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S6c!$N$16:$N$18</c:f>
              <c:strCache>
                <c:ptCount val="3"/>
                <c:pt idx="0">
                  <c:v>mCSF</c:v>
                </c:pt>
                <c:pt idx="1">
                  <c:v>IL4</c:v>
                </c:pt>
                <c:pt idx="2">
                  <c:v>IFNg/LPS</c:v>
                </c:pt>
              </c:strCache>
            </c:strRef>
          </c:cat>
          <c:val>
            <c:numRef>
              <c:f>S6c!$P$16:$P$18</c:f>
              <c:numCache>
                <c:formatCode>General</c:formatCode>
                <c:ptCount val="3"/>
                <c:pt idx="0">
                  <c:v>0.26</c:v>
                </c:pt>
                <c:pt idx="1">
                  <c:v>0.22</c:v>
                </c:pt>
                <c:pt idx="2">
                  <c:v>0.76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-2024439864"/>
        <c:axId val="-2024441960"/>
      </c:barChart>
      <c:catAx>
        <c:axId val="-2024439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441960"/>
        <c:crosses val="autoZero"/>
        <c:auto val="1"/>
        <c:lblAlgn val="ctr"/>
        <c:lblOffset val="100"/>
        <c:noMultiLvlLbl val="0"/>
      </c:catAx>
      <c:valAx>
        <c:axId val="-202444196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024439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'[29]Lin28 levels BM and BMM'!$S$7</c:f>
              <c:strCache>
                <c:ptCount val="1"/>
                <c:pt idx="0">
                  <c:v>BM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'[29]Lin28 levels BM and BMM'!$T$10:$U$10</c:f>
                <c:numCache>
                  <c:formatCode>General</c:formatCode>
                  <c:ptCount val="2"/>
                  <c:pt idx="0">
                    <c:v>0.0641688841785898</c:v>
                  </c:pt>
                  <c:pt idx="1">
                    <c:v>0.0244724567002922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'[29]Lin28 levels BM and BMM'!$T$6:$U$6</c:f>
              <c:strCache>
                <c:ptCount val="2"/>
                <c:pt idx="0">
                  <c:v>_x0002_WR</c:v>
                </c:pt>
                <c:pt idx="1">
                  <c:v>_x0008_CD11b-/-</c:v>
                </c:pt>
              </c:strCache>
            </c:strRef>
          </c:cat>
          <c:val>
            <c:numRef>
              <c:f>'[29]Lin28 levels BM and BMM'!$T$7:$U$7</c:f>
              <c:numCache>
                <c:formatCode>General</c:formatCode>
                <c:ptCount val="2"/>
                <c:pt idx="0">
                  <c:v>0.94926446019056</c:v>
                </c:pt>
                <c:pt idx="1">
                  <c:v>0.859291779367648</c:v>
                </c:pt>
              </c:numCache>
            </c:numRef>
          </c:val>
        </c:ser>
        <c:ser>
          <c:idx val="1"/>
          <c:order val="1"/>
          <c:tx>
            <c:strRef>
              <c:f>'[29]Lin28 levels BM and BMM'!$S$8</c:f>
              <c:strCache>
                <c:ptCount val="1"/>
                <c:pt idx="0">
                  <c:v>BMM</c:v>
                </c:pt>
              </c:strCache>
            </c:strRef>
          </c:tx>
          <c:spPr>
            <a:solidFill>
              <a:srgbClr val="404CBD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'[29]Lin28 levels BM and BMM'!$T$11:$U$11</c:f>
                <c:numCache>
                  <c:formatCode>General</c:formatCode>
                  <c:ptCount val="2"/>
                  <c:pt idx="0">
                    <c:v>0.066184329087451</c:v>
                  </c:pt>
                  <c:pt idx="1">
                    <c:v>0.130018136523044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'[29]Lin28 levels BM and BMM'!$T$6:$U$6</c:f>
              <c:strCache>
                <c:ptCount val="2"/>
                <c:pt idx="0">
                  <c:v>_x0002_WR</c:v>
                </c:pt>
                <c:pt idx="1">
                  <c:v>_x0008_CD11b-/-</c:v>
                </c:pt>
              </c:strCache>
            </c:strRef>
          </c:cat>
          <c:val>
            <c:numRef>
              <c:f>'[29]Lin28 levels BM and BMM'!$T$8:$U$8</c:f>
              <c:numCache>
                <c:formatCode>General</c:formatCode>
                <c:ptCount val="2"/>
                <c:pt idx="0">
                  <c:v>0.919652610045142</c:v>
                </c:pt>
                <c:pt idx="1">
                  <c:v>0.953770704295088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4494120"/>
        <c:axId val="-2024497336"/>
      </c:barChart>
      <c:catAx>
        <c:axId val="-2024494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4497336"/>
        <c:crosses val="autoZero"/>
        <c:auto val="1"/>
        <c:lblAlgn val="ctr"/>
        <c:lblOffset val="100"/>
        <c:noMultiLvlLbl val="0"/>
      </c:catAx>
      <c:valAx>
        <c:axId val="-2024497336"/>
        <c:scaling>
          <c:orientation val="minMax"/>
          <c:min val="0.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44941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4078386710389"/>
          <c:y val="0.165980436366159"/>
          <c:w val="0.758959687395684"/>
          <c:h val="0.54170800235873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solidFill>
                <a:schemeClr val="tx1"/>
              </a:solidFill>
            </a:ln>
          </c:spPr>
          <c:invertIfNegative val="0"/>
          <c:errBars>
            <c:errBarType val="plus"/>
            <c:errValType val="cust"/>
            <c:noEndCap val="0"/>
            <c:plus>
              <c:numRef>
                <c:f>S6e!$R$5:$R$7</c:f>
                <c:numCache>
                  <c:formatCode>General</c:formatCode>
                  <c:ptCount val="3"/>
                  <c:pt idx="0">
                    <c:v>0.06</c:v>
                  </c:pt>
                  <c:pt idx="1">
                    <c:v>0.0117436189620611</c:v>
                  </c:pt>
                  <c:pt idx="2">
                    <c:v>0.00321142594964929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S6e!$P$5:$P$7</c:f>
              <c:strCache>
                <c:ptCount val="3"/>
                <c:pt idx="0">
                  <c:v>BM_unstimulated</c:v>
                </c:pt>
                <c:pt idx="1">
                  <c:v>BM_TGF-b</c:v>
                </c:pt>
                <c:pt idx="2">
                  <c:v>BM_IL6</c:v>
                </c:pt>
              </c:strCache>
            </c:strRef>
          </c:cat>
          <c:val>
            <c:numRef>
              <c:f>S6e!$Q$5:$Q$7</c:f>
              <c:numCache>
                <c:formatCode>General</c:formatCode>
                <c:ptCount val="3"/>
                <c:pt idx="0">
                  <c:v>1.0</c:v>
                </c:pt>
                <c:pt idx="1">
                  <c:v>1.060703862780399</c:v>
                </c:pt>
                <c:pt idx="2">
                  <c:v>1.242456049753663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23740232"/>
        <c:axId val="-2023751048"/>
      </c:barChart>
      <c:catAx>
        <c:axId val="-202374023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3751048"/>
        <c:crosses val="autoZero"/>
        <c:auto val="1"/>
        <c:lblAlgn val="ctr"/>
        <c:lblOffset val="100"/>
        <c:noMultiLvlLbl val="0"/>
      </c:catAx>
      <c:valAx>
        <c:axId val="-202375104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Lin28 mRNA expression</a:t>
                </a:r>
              </a:p>
              <a:p>
                <a:pPr>
                  <a:defRPr/>
                </a:pPr>
                <a:endParaRPr lang="en-US"/>
              </a:p>
            </c:rich>
          </c:tx>
          <c:layout>
            <c:manualLayout>
              <c:xMode val="edge"/>
              <c:yMode val="edge"/>
              <c:x val="0.0374064837905237"/>
              <c:y val="0.077874709493912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spPr>
          <a:ln w="12700">
            <a:solidFill>
              <a:schemeClr val="tx1"/>
            </a:solidFill>
          </a:ln>
        </c:spPr>
        <c:crossAx val="-202374023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200">
          <a:latin typeface="Arial"/>
          <a:cs typeface="Arial"/>
        </a:defRPr>
      </a:pPr>
      <a:endParaRPr lang="en-US"/>
    </a:p>
  </c:txPr>
  <c:printSettings>
    <c:headerFooter/>
    <c:pageMargins b="1.0" l="0.75" r="0.75" t="1.0" header="0.5" footer="0.5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C00000"/>
            </a:solidFill>
          </c:spPr>
          <c:invertIfNegative val="0"/>
          <c:cat>
            <c:numRef>
              <c:f>[30]Sheet1!$B$127:$Q$127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[30]Sheet1!$B$160:$Q$160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6.0</c:v>
                </c:pt>
                <c:pt idx="3">
                  <c:v>12.0</c:v>
                </c:pt>
                <c:pt idx="4">
                  <c:v>18.0</c:v>
                </c:pt>
                <c:pt idx="5">
                  <c:v>27.0</c:v>
                </c:pt>
                <c:pt idx="6">
                  <c:v>15.0</c:v>
                </c:pt>
                <c:pt idx="7">
                  <c:v>6.0</c:v>
                </c:pt>
                <c:pt idx="8">
                  <c:v>2.0</c:v>
                </c:pt>
                <c:pt idx="9">
                  <c:v>5.0</c:v>
                </c:pt>
                <c:pt idx="10">
                  <c:v>3.0</c:v>
                </c:pt>
                <c:pt idx="11">
                  <c:v>2.0</c:v>
                </c:pt>
                <c:pt idx="12">
                  <c:v>1.0</c:v>
                </c:pt>
                <c:pt idx="13">
                  <c:v>1.0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23725704"/>
        <c:axId val="-2011441736"/>
      </c:barChart>
      <c:catAx>
        <c:axId val="-2023725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-2011441736"/>
        <c:crosses val="autoZero"/>
        <c:auto val="1"/>
        <c:lblAlgn val="ctr"/>
        <c:lblOffset val="100"/>
        <c:noMultiLvlLbl val="0"/>
      </c:catAx>
      <c:valAx>
        <c:axId val="-2011441736"/>
        <c:scaling>
          <c:orientation val="minMax"/>
          <c:max val="30.0"/>
        </c:scaling>
        <c:delete val="0"/>
        <c:axPos val="l"/>
        <c:numFmt formatCode="General" sourceLinked="1"/>
        <c:majorTickMark val="out"/>
        <c:minorTickMark val="none"/>
        <c:tickLblPos val="nextTo"/>
        <c:crossAx val="-20237257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[30]Sheet1!$B$264:$Q$264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2.0</c:v>
                </c:pt>
                <c:pt idx="3">
                  <c:v>18.0</c:v>
                </c:pt>
                <c:pt idx="4">
                  <c:v>10.0</c:v>
                </c:pt>
                <c:pt idx="5">
                  <c:v>9.0</c:v>
                </c:pt>
                <c:pt idx="6">
                  <c:v>3.0</c:v>
                </c:pt>
                <c:pt idx="7">
                  <c:v>2.0</c:v>
                </c:pt>
                <c:pt idx="8">
                  <c:v>1.0</c:v>
                </c:pt>
                <c:pt idx="9">
                  <c:v>0.0</c:v>
                </c:pt>
                <c:pt idx="10">
                  <c:v>1.0</c:v>
                </c:pt>
                <c:pt idx="11">
                  <c:v>0.0</c:v>
                </c:pt>
                <c:pt idx="12">
                  <c:v>0.0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11417624"/>
        <c:axId val="-2011414680"/>
      </c:barChart>
      <c:catAx>
        <c:axId val="-2011417624"/>
        <c:scaling>
          <c:orientation val="minMax"/>
        </c:scaling>
        <c:delete val="0"/>
        <c:axPos val="b"/>
        <c:majorTickMark val="out"/>
        <c:minorTickMark val="none"/>
        <c:tickLblPos val="nextTo"/>
        <c:crossAx val="-2011414680"/>
        <c:crosses val="autoZero"/>
        <c:auto val="1"/>
        <c:lblAlgn val="ctr"/>
        <c:lblOffset val="100"/>
        <c:noMultiLvlLbl val="0"/>
      </c:catAx>
      <c:valAx>
        <c:axId val="-20114146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1417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val>
            <c:numRef>
              <c:f>[30]Sheet1!$B$16:$Q$16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2.0</c:v>
                </c:pt>
                <c:pt idx="5">
                  <c:v>1.0</c:v>
                </c:pt>
                <c:pt idx="6">
                  <c:v>2.0</c:v>
                </c:pt>
                <c:pt idx="7">
                  <c:v>5.0</c:v>
                </c:pt>
                <c:pt idx="8">
                  <c:v>7.0</c:v>
                </c:pt>
                <c:pt idx="9">
                  <c:v>11.0</c:v>
                </c:pt>
                <c:pt idx="10">
                  <c:v>8.0</c:v>
                </c:pt>
                <c:pt idx="11">
                  <c:v>5.0</c:v>
                </c:pt>
                <c:pt idx="12">
                  <c:v>0.0</c:v>
                </c:pt>
                <c:pt idx="13">
                  <c:v>1.0</c:v>
                </c:pt>
                <c:pt idx="14">
                  <c:v>2.0</c:v>
                </c:pt>
                <c:pt idx="15">
                  <c:v>1.0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2011460824"/>
        <c:axId val="-2011475944"/>
      </c:barChart>
      <c:catAx>
        <c:axId val="-2011460824"/>
        <c:scaling>
          <c:orientation val="minMax"/>
        </c:scaling>
        <c:delete val="0"/>
        <c:axPos val="b"/>
        <c:majorTickMark val="out"/>
        <c:minorTickMark val="none"/>
        <c:tickLblPos val="nextTo"/>
        <c:crossAx val="-2011475944"/>
        <c:crosses val="autoZero"/>
        <c:auto val="1"/>
        <c:lblAlgn val="ctr"/>
        <c:lblOffset val="100"/>
        <c:noMultiLvlLbl val="0"/>
      </c:catAx>
      <c:valAx>
        <c:axId val="-20114759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2011460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numRef>
              <c:f>[30]Sheet1!$B$59:$Q$59</c:f>
              <c:numCache>
                <c:formatCode>General</c:formatCode>
                <c:ptCount val="16"/>
                <c:pt idx="0">
                  <c:v>0.0</c:v>
                </c:pt>
                <c:pt idx="1">
                  <c:v>10.0</c:v>
                </c:pt>
                <c:pt idx="2">
                  <c:v>20.0</c:v>
                </c:pt>
                <c:pt idx="3">
                  <c:v>30.0</c:v>
                </c:pt>
                <c:pt idx="4">
                  <c:v>40.0</c:v>
                </c:pt>
                <c:pt idx="5">
                  <c:v>50.0</c:v>
                </c:pt>
                <c:pt idx="6">
                  <c:v>60.0</c:v>
                </c:pt>
                <c:pt idx="7">
                  <c:v>70.0</c:v>
                </c:pt>
                <c:pt idx="8">
                  <c:v>80.0</c:v>
                </c:pt>
                <c:pt idx="9">
                  <c:v>90.0</c:v>
                </c:pt>
                <c:pt idx="10">
                  <c:v>100.0</c:v>
                </c:pt>
                <c:pt idx="11">
                  <c:v>110.0</c:v>
                </c:pt>
                <c:pt idx="12">
                  <c:v>120.0</c:v>
                </c:pt>
                <c:pt idx="13">
                  <c:v>130.0</c:v>
                </c:pt>
                <c:pt idx="14">
                  <c:v>140.0</c:v>
                </c:pt>
                <c:pt idx="15">
                  <c:v>150.0</c:v>
                </c:pt>
              </c:numCache>
            </c:numRef>
          </c:cat>
          <c:val>
            <c:numRef>
              <c:f>[30]Sheet1!$B$88:$Q$88</c:f>
              <c:numCache>
                <c:formatCode>General</c:formatCode>
                <c:ptCount val="16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2.0</c:v>
                </c:pt>
                <c:pt idx="4">
                  <c:v>0.0</c:v>
                </c:pt>
                <c:pt idx="5">
                  <c:v>4.0</c:v>
                </c:pt>
                <c:pt idx="6">
                  <c:v>2.0</c:v>
                </c:pt>
                <c:pt idx="7">
                  <c:v>10.0</c:v>
                </c:pt>
                <c:pt idx="8">
                  <c:v>18.0</c:v>
                </c:pt>
                <c:pt idx="9">
                  <c:v>28.0</c:v>
                </c:pt>
                <c:pt idx="10">
                  <c:v>15.0</c:v>
                </c:pt>
                <c:pt idx="11">
                  <c:v>4.0</c:v>
                </c:pt>
                <c:pt idx="12">
                  <c:v>7.0</c:v>
                </c:pt>
                <c:pt idx="13">
                  <c:v>0.0</c:v>
                </c:pt>
                <c:pt idx="14">
                  <c:v>0.0</c:v>
                </c:pt>
                <c:pt idx="15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-2011498920"/>
        <c:axId val="-2011503736"/>
      </c:barChart>
      <c:catAx>
        <c:axId val="-2011498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-2011503736"/>
        <c:crosses val="autoZero"/>
        <c:auto val="1"/>
        <c:lblAlgn val="ctr"/>
        <c:lblOffset val="100"/>
        <c:tickLblSkip val="1"/>
        <c:noMultiLvlLbl val="0"/>
      </c:catAx>
      <c:valAx>
        <c:axId val="-2011503736"/>
        <c:scaling>
          <c:orientation val="minMax"/>
          <c:max val="35.0"/>
        </c:scaling>
        <c:delete val="0"/>
        <c:axPos val="l"/>
        <c:numFmt formatCode="General" sourceLinked="1"/>
        <c:majorTickMark val="out"/>
        <c:minorTickMark val="none"/>
        <c:tickLblPos val="nextTo"/>
        <c:crossAx val="-2011498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S7b!$G$34</c:f>
              <c:strCache>
                <c:ptCount val="1"/>
                <c:pt idx="0">
                  <c:v>Naïve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S7b!$J$35:$J$37</c:f>
                <c:numCache>
                  <c:formatCode>General</c:formatCode>
                  <c:ptCount val="3"/>
                  <c:pt idx="0">
                    <c:v>0.0666666666666667</c:v>
                  </c:pt>
                  <c:pt idx="1">
                    <c:v>1.905255888325766</c:v>
                  </c:pt>
                  <c:pt idx="2">
                    <c:v>1.703917055884189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S7b!$F$35:$F$37</c:f>
              <c:strCache>
                <c:ptCount val="3"/>
                <c:pt idx="0">
                  <c:v>T-cells </c:v>
                </c:pt>
                <c:pt idx="1">
                  <c:v>B-cells </c:v>
                </c:pt>
                <c:pt idx="2">
                  <c:v>CD11b+Gr1+ </c:v>
                </c:pt>
              </c:strCache>
            </c:strRef>
          </c:cat>
          <c:val>
            <c:numRef>
              <c:f>S7b!$G$35:$G$37</c:f>
              <c:numCache>
                <c:formatCode>General</c:formatCode>
                <c:ptCount val="3"/>
                <c:pt idx="0">
                  <c:v>0.266666666666667</c:v>
                </c:pt>
                <c:pt idx="1">
                  <c:v>7.1</c:v>
                </c:pt>
                <c:pt idx="2">
                  <c:v>95.5</c:v>
                </c:pt>
              </c:numCache>
            </c:numRef>
          </c:val>
        </c:ser>
        <c:ser>
          <c:idx val="1"/>
          <c:order val="1"/>
          <c:tx>
            <c:strRef>
              <c:f>S7b!$H$34</c:f>
              <c:strCache>
                <c:ptCount val="1"/>
                <c:pt idx="0">
                  <c:v>Tumor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S7b!$K$35:$K$37</c:f>
                <c:numCache>
                  <c:formatCode>General</c:formatCode>
                  <c:ptCount val="3"/>
                  <c:pt idx="0">
                    <c:v>0.1</c:v>
                  </c:pt>
                  <c:pt idx="1">
                    <c:v>1.707174403640251</c:v>
                  </c:pt>
                  <c:pt idx="2">
                    <c:v>1.721433511157186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S7b!$F$35:$F$37</c:f>
              <c:strCache>
                <c:ptCount val="3"/>
                <c:pt idx="0">
                  <c:v>T-cells </c:v>
                </c:pt>
                <c:pt idx="1">
                  <c:v>B-cells </c:v>
                </c:pt>
                <c:pt idx="2">
                  <c:v>CD11b+Gr1+ </c:v>
                </c:pt>
              </c:strCache>
            </c:strRef>
          </c:cat>
          <c:val>
            <c:numRef>
              <c:f>S7b!$H$35:$H$37</c:f>
              <c:numCache>
                <c:formatCode>General</c:formatCode>
                <c:ptCount val="3"/>
                <c:pt idx="0">
                  <c:v>0.4</c:v>
                </c:pt>
                <c:pt idx="1">
                  <c:v>5.4</c:v>
                </c:pt>
                <c:pt idx="2">
                  <c:v>90.6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7937208"/>
        <c:axId val="-1977934232"/>
      </c:barChart>
      <c:catAx>
        <c:axId val="-19779372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7934232"/>
        <c:crosses val="autoZero"/>
        <c:auto val="1"/>
        <c:lblAlgn val="ctr"/>
        <c:lblOffset val="100"/>
        <c:noMultiLvlLbl val="0"/>
      </c:catAx>
      <c:valAx>
        <c:axId val="-19779342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CD61+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793720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'2c'!$Q$4</c:f>
              <c:strCache>
                <c:ptCount val="1"/>
                <c:pt idx="0">
                  <c:v>WT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'2c'!$Q$8:$Q$9</c:f>
                <c:numCache>
                  <c:formatCode>General</c:formatCode>
                  <c:ptCount val="2"/>
                  <c:pt idx="0">
                    <c:v>0.911829662455294</c:v>
                  </c:pt>
                  <c:pt idx="1">
                    <c:v>1.116661691531206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'2c'!$P$5:$P$6</c:f>
              <c:strCache>
                <c:ptCount val="2"/>
                <c:pt idx="0">
                  <c:v>Desmin</c:v>
                </c:pt>
                <c:pt idx="1">
                  <c:v>NG2</c:v>
                </c:pt>
              </c:strCache>
            </c:strRef>
          </c:cat>
          <c:val>
            <c:numRef>
              <c:f>'2c'!$Q$5:$Q$6</c:f>
              <c:numCache>
                <c:formatCode>General</c:formatCode>
                <c:ptCount val="2"/>
                <c:pt idx="0">
                  <c:v>9.79</c:v>
                </c:pt>
                <c:pt idx="1">
                  <c:v>14.06</c:v>
                </c:pt>
              </c:numCache>
            </c:numRef>
          </c:val>
        </c:ser>
        <c:ser>
          <c:idx val="1"/>
          <c:order val="1"/>
          <c:tx>
            <c:strRef>
              <c:f>'2c'!$R$4</c:f>
              <c:strCache>
                <c:ptCount val="1"/>
                <c:pt idx="0">
                  <c:v>CD11b KO</c:v>
                </c:pt>
              </c:strCache>
            </c:strRef>
          </c:tx>
          <c:invertIfNegative val="0"/>
          <c:errBars>
            <c:errBarType val="plus"/>
            <c:errValType val="cust"/>
            <c:noEndCap val="0"/>
            <c:plus>
              <c:numRef>
                <c:f>'2c'!$R$8:$R$9</c:f>
                <c:numCache>
                  <c:formatCode>General</c:formatCode>
                  <c:ptCount val="2"/>
                  <c:pt idx="0">
                    <c:v>2.052597270668456</c:v>
                  </c:pt>
                  <c:pt idx="1">
                    <c:v>1.12633131103696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'2c'!$P$5:$P$6</c:f>
              <c:strCache>
                <c:ptCount val="2"/>
                <c:pt idx="0">
                  <c:v>Desmin</c:v>
                </c:pt>
                <c:pt idx="1">
                  <c:v>NG2</c:v>
                </c:pt>
              </c:strCache>
            </c:strRef>
          </c:cat>
          <c:val>
            <c:numRef>
              <c:f>'2c'!$R$5:$R$6</c:f>
              <c:numCache>
                <c:formatCode>General</c:formatCode>
                <c:ptCount val="2"/>
                <c:pt idx="0">
                  <c:v>27.54</c:v>
                </c:pt>
                <c:pt idx="1">
                  <c:v>31.32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8356184"/>
        <c:axId val="-1978353208"/>
      </c:barChart>
      <c:catAx>
        <c:axId val="-1978356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8353208"/>
        <c:crosses val="autoZero"/>
        <c:auto val="1"/>
        <c:lblAlgn val="ctr"/>
        <c:lblOffset val="100"/>
        <c:noMultiLvlLbl val="0"/>
      </c:catAx>
      <c:valAx>
        <c:axId val="-197835320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-19783561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S7d!$D$12</c:f>
              <c:strCache>
                <c:ptCount val="1"/>
                <c:pt idx="0">
                  <c:v>Targeted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S7d!$D$16:$D$17</c:f>
                <c:numCache>
                  <c:formatCode>General</c:formatCode>
                  <c:ptCount val="2"/>
                  <c:pt idx="0">
                    <c:v>7.2</c:v>
                  </c:pt>
                  <c:pt idx="1">
                    <c:v>7.8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S7d!$C$13:$C$14</c:f>
              <c:strCache>
                <c:ptCount val="2"/>
                <c:pt idx="0">
                  <c:v>CD11b+Gr1lo</c:v>
                </c:pt>
                <c:pt idx="1">
                  <c:v>CD11b+Gr1hi</c:v>
                </c:pt>
              </c:strCache>
            </c:strRef>
          </c:cat>
          <c:val>
            <c:numRef>
              <c:f>S7d!$D$13:$D$14</c:f>
              <c:numCache>
                <c:formatCode>General</c:formatCode>
                <c:ptCount val="2"/>
                <c:pt idx="0">
                  <c:v>123.0</c:v>
                </c:pt>
                <c:pt idx="1">
                  <c:v>131.0</c:v>
                </c:pt>
              </c:numCache>
            </c:numRef>
          </c:val>
        </c:ser>
        <c:ser>
          <c:idx val="1"/>
          <c:order val="1"/>
          <c:tx>
            <c:strRef>
              <c:f>S7d!$E$12</c:f>
              <c:strCache>
                <c:ptCount val="1"/>
                <c:pt idx="0">
                  <c:v>NonTargeted</c:v>
                </c:pt>
              </c:strCache>
            </c:strRef>
          </c:tx>
          <c:spPr>
            <a:solidFill>
              <a:srgbClr val="800000"/>
            </a:solidFill>
          </c:spPr>
          <c:invertIfNegative val="0"/>
          <c:errBars>
            <c:errBarType val="plus"/>
            <c:errValType val="cust"/>
            <c:noEndCap val="0"/>
            <c:plus>
              <c:numRef>
                <c:f>S7d!$E$16:$E$17</c:f>
                <c:numCache>
                  <c:formatCode>General</c:formatCode>
                  <c:ptCount val="2"/>
                  <c:pt idx="0">
                    <c:v>1.6</c:v>
                  </c:pt>
                  <c:pt idx="1">
                    <c:v>1.8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S7d!$C$13:$C$14</c:f>
              <c:strCache>
                <c:ptCount val="2"/>
                <c:pt idx="0">
                  <c:v>CD11b+Gr1lo</c:v>
                </c:pt>
                <c:pt idx="1">
                  <c:v>CD11b+Gr1hi</c:v>
                </c:pt>
              </c:strCache>
            </c:strRef>
          </c:cat>
          <c:val>
            <c:numRef>
              <c:f>S7d!$E$13:$E$14</c:f>
              <c:numCache>
                <c:formatCode>General</c:formatCode>
                <c:ptCount val="2"/>
                <c:pt idx="0">
                  <c:v>53.0</c:v>
                </c:pt>
                <c:pt idx="1">
                  <c:v>55.5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977879640"/>
        <c:axId val="-1977876664"/>
      </c:barChart>
      <c:catAx>
        <c:axId val="-1977879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977876664"/>
        <c:crosses val="autoZero"/>
        <c:auto val="1"/>
        <c:lblAlgn val="ctr"/>
        <c:lblOffset val="100"/>
        <c:noMultiLvlLbl val="0"/>
      </c:catAx>
      <c:valAx>
        <c:axId val="-197787666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Mean FLuorescence Intensity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-19778796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1.0" l="0.75" r="0.75" t="1.0" header="0.5" footer="0.5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S7g!$C$11</c:f>
              <c:strCache>
                <c:ptCount val="1"/>
                <c:pt idx="0">
                  <c:v>Targeted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S7g!$D$13:$E$13</c:f>
                <c:numCache>
                  <c:formatCode>General</c:formatCode>
                  <c:ptCount val="2"/>
                  <c:pt idx="0">
                    <c:v>13.6236314297376</c:v>
                  </c:pt>
                  <c:pt idx="1">
                    <c:v>5.840457548957921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S7g!$D$2:$E$2</c:f>
              <c:strCache>
                <c:ptCount val="2"/>
                <c:pt idx="0">
                  <c:v>CD11b+ Gr1hi</c:v>
                </c:pt>
                <c:pt idx="1">
                  <c:v>CD11b+ Gr1lo</c:v>
                </c:pt>
              </c:strCache>
            </c:strRef>
          </c:cat>
          <c:val>
            <c:numRef>
              <c:f>S7g!$D$11:$E$11</c:f>
              <c:numCache>
                <c:formatCode>General</c:formatCode>
                <c:ptCount val="2"/>
                <c:pt idx="0">
                  <c:v>65.4</c:v>
                </c:pt>
                <c:pt idx="1">
                  <c:v>23.7</c:v>
                </c:pt>
              </c:numCache>
            </c:numRef>
          </c:val>
        </c:ser>
        <c:ser>
          <c:idx val="1"/>
          <c:order val="1"/>
          <c:tx>
            <c:strRef>
              <c:f>S7g!$C$12</c:f>
              <c:strCache>
                <c:ptCount val="1"/>
                <c:pt idx="0">
                  <c:v>NT</c:v>
                </c:pt>
              </c:strCache>
            </c:strRef>
          </c:tx>
          <c:spPr>
            <a:solidFill>
              <a:srgbClr val="8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S7g!$D$14:$E$14</c:f>
                <c:numCache>
                  <c:formatCode>General</c:formatCode>
                  <c:ptCount val="2"/>
                  <c:pt idx="0">
                    <c:v>3.030385014042495</c:v>
                  </c:pt>
                  <c:pt idx="1">
                    <c:v>4.134349337494888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S7g!$D$2:$E$2</c:f>
              <c:strCache>
                <c:ptCount val="2"/>
                <c:pt idx="0">
                  <c:v>CD11b+ Gr1hi</c:v>
                </c:pt>
                <c:pt idx="1">
                  <c:v>CD11b+ Gr1lo</c:v>
                </c:pt>
              </c:strCache>
            </c:strRef>
          </c:cat>
          <c:val>
            <c:numRef>
              <c:f>S7g!$D$12:$E$12</c:f>
              <c:numCache>
                <c:formatCode>General</c:formatCode>
                <c:ptCount val="2"/>
                <c:pt idx="0">
                  <c:v>12.87</c:v>
                </c:pt>
                <c:pt idx="1">
                  <c:v>14.58666666666667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977823816"/>
        <c:axId val="-1977820152"/>
      </c:barChart>
      <c:catAx>
        <c:axId val="-19778238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7820152"/>
        <c:crosses val="autoZero"/>
        <c:auto val="1"/>
        <c:lblAlgn val="ctr"/>
        <c:lblOffset val="100"/>
        <c:noMultiLvlLbl val="0"/>
      </c:catAx>
      <c:valAx>
        <c:axId val="-1977820152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78238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v>Naive</c:v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S7h!$D$88:$G$88</c:f>
                <c:numCache>
                  <c:formatCode>General</c:formatCode>
                  <c:ptCount val="4"/>
                  <c:pt idx="0">
                    <c:v>0.07</c:v>
                  </c:pt>
                  <c:pt idx="1">
                    <c:v>0.09</c:v>
                  </c:pt>
                  <c:pt idx="2">
                    <c:v>0.03</c:v>
                  </c:pt>
                  <c:pt idx="3">
                    <c:v>0.009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S7h!$D$83:$G$83</c:f>
              <c:strCache>
                <c:ptCount val="4"/>
                <c:pt idx="0">
                  <c:v>CD11b</c:v>
                </c:pt>
                <c:pt idx="1">
                  <c:v>Gr1</c:v>
                </c:pt>
                <c:pt idx="2">
                  <c:v>CD3</c:v>
                </c:pt>
                <c:pt idx="3">
                  <c:v>B220</c:v>
                </c:pt>
              </c:strCache>
            </c:strRef>
          </c:cat>
          <c:val>
            <c:numRef>
              <c:f>S7h!$D$84:$G$84</c:f>
              <c:numCache>
                <c:formatCode>General</c:formatCode>
                <c:ptCount val="4"/>
                <c:pt idx="0">
                  <c:v>73.3</c:v>
                </c:pt>
                <c:pt idx="1">
                  <c:v>83.00653594771242</c:v>
                </c:pt>
                <c:pt idx="2">
                  <c:v>12.8</c:v>
                </c:pt>
                <c:pt idx="3">
                  <c:v>7.706093189964158</c:v>
                </c:pt>
              </c:numCache>
            </c:numRef>
          </c:val>
        </c:ser>
        <c:ser>
          <c:idx val="1"/>
          <c:order val="1"/>
          <c:tx>
            <c:v>Tumor-bearing</c:v>
          </c:tx>
          <c:spPr>
            <a:solidFill>
              <a:srgbClr val="800000"/>
            </a:solidFill>
            <a:ln>
              <a:noFill/>
            </a:ln>
            <a:effectLst/>
          </c:spPr>
          <c:invertIfNegative val="0"/>
          <c:errBars>
            <c:errBarType val="plus"/>
            <c:errValType val="cust"/>
            <c:noEndCap val="0"/>
            <c:plus>
              <c:numRef>
                <c:f>S6h!#REF!</c:f>
                <c:numCache>
                  <c:formatCode>General</c:formatCode>
                  <c:ptCount val="1"/>
                  <c:pt idx="0">
                    <c:v>1.0</c:v>
                  </c:pt>
                </c:numCache>
              </c:numRef>
            </c:plus>
            <c:minus>
              <c:numLit>
                <c:formatCode>General</c:formatCode>
                <c:ptCount val="1"/>
                <c:pt idx="0">
                  <c:v>1.0</c:v>
                </c:pt>
              </c:numLit>
            </c:minus>
          </c:errBars>
          <c:cat>
            <c:strRef>
              <c:f>S7h!$D$83:$G$83</c:f>
              <c:strCache>
                <c:ptCount val="4"/>
                <c:pt idx="0">
                  <c:v>CD11b</c:v>
                </c:pt>
                <c:pt idx="1">
                  <c:v>Gr1</c:v>
                </c:pt>
                <c:pt idx="2">
                  <c:v>CD3</c:v>
                </c:pt>
                <c:pt idx="3">
                  <c:v>B220</c:v>
                </c:pt>
              </c:strCache>
            </c:strRef>
          </c:cat>
          <c:val>
            <c:numRef>
              <c:f>S7h!$D$85:$G$85</c:f>
              <c:numCache>
                <c:formatCode>General</c:formatCode>
                <c:ptCount val="4"/>
                <c:pt idx="0">
                  <c:v>81.83568677792042</c:v>
                </c:pt>
                <c:pt idx="1">
                  <c:v>89.21713441654355</c:v>
                </c:pt>
                <c:pt idx="2">
                  <c:v>16.35467980295566</c:v>
                </c:pt>
                <c:pt idx="3">
                  <c:v>14.11261261261261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-1977770648"/>
        <c:axId val="-1977766936"/>
      </c:barChart>
      <c:catAx>
        <c:axId val="-197777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7766936"/>
        <c:crosses val="autoZero"/>
        <c:auto val="1"/>
        <c:lblAlgn val="ctr"/>
        <c:lblOffset val="100"/>
        <c:noMultiLvlLbl val="0"/>
      </c:catAx>
      <c:valAx>
        <c:axId val="-1977766936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Percent Positive cells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spPr>
          <a:noFill/>
          <a:ln w="127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977770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Relationship Id="rId2" Type="http://schemas.openxmlformats.org/officeDocument/2006/relationships/image" Target="../media/image9.emf"/><Relationship Id="rId3" Type="http://schemas.openxmlformats.org/officeDocument/2006/relationships/image" Target="../media/image10.em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emf"/><Relationship Id="rId2" Type="http://schemas.openxmlformats.org/officeDocument/2006/relationships/image" Target="../media/image12.em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chart" Target="../charts/chart8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chart" Target="../charts/chart10.xml"/><Relationship Id="rId3" Type="http://schemas.openxmlformats.org/officeDocument/2006/relationships/chart" Target="../charts/chart1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emf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Relationship Id="rId3" Type="http://schemas.openxmlformats.org/officeDocument/2006/relationships/chart" Target="../charts/chart18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Relationship Id="rId2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Relationship Id="rId2" Type="http://schemas.openxmlformats.org/officeDocument/2006/relationships/chart" Target="../charts/chart26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Relationship Id="rId2" Type="http://schemas.openxmlformats.org/officeDocument/2006/relationships/chart" Target="../charts/chart2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Relationship Id="rId2" Type="http://schemas.openxmlformats.org/officeDocument/2006/relationships/chart" Target="../charts/chart30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emf"/><Relationship Id="rId2" Type="http://schemas.openxmlformats.org/officeDocument/2006/relationships/image" Target="../media/image15.emf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4" Type="http://schemas.openxmlformats.org/officeDocument/2006/relationships/chart" Target="../charts/chart36.xml"/><Relationship Id="rId5" Type="http://schemas.openxmlformats.org/officeDocument/2006/relationships/chart" Target="../charts/chart37.xml"/><Relationship Id="rId6" Type="http://schemas.openxmlformats.org/officeDocument/2006/relationships/chart" Target="../charts/chart38.xml"/><Relationship Id="rId7" Type="http://schemas.openxmlformats.org/officeDocument/2006/relationships/chart" Target="../charts/chart39.xml"/><Relationship Id="rId8" Type="http://schemas.openxmlformats.org/officeDocument/2006/relationships/chart" Target="../charts/chart40.xml"/><Relationship Id="rId9" Type="http://schemas.openxmlformats.org/officeDocument/2006/relationships/chart" Target="../charts/chart41.xml"/><Relationship Id="rId1" Type="http://schemas.openxmlformats.org/officeDocument/2006/relationships/chart" Target="../charts/chart33.xml"/><Relationship Id="rId2" Type="http://schemas.openxmlformats.org/officeDocument/2006/relationships/chart" Target="../charts/chart3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2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3.xml"/><Relationship Id="rId2" Type="http://schemas.openxmlformats.org/officeDocument/2006/relationships/chart" Target="../charts/chart44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Relationship Id="rId2" Type="http://schemas.openxmlformats.org/officeDocument/2006/relationships/chart" Target="../charts/chart46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8.xml"/><Relationship Id="rId2" Type="http://schemas.openxmlformats.org/officeDocument/2006/relationships/chart" Target="../charts/chart49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Relationship Id="rId2" Type="http://schemas.openxmlformats.org/officeDocument/2006/relationships/chart" Target="../charts/chart51.xml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emf"/><Relationship Id="rId2" Type="http://schemas.openxmlformats.org/officeDocument/2006/relationships/image" Target="../media/image18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9.emf"/><Relationship Id="rId2" Type="http://schemas.openxmlformats.org/officeDocument/2006/relationships/image" Target="../media/image20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2.xml"/><Relationship Id="rId2" Type="http://schemas.openxmlformats.org/officeDocument/2006/relationships/chart" Target="../charts/chart53.xml"/><Relationship Id="rId3" Type="http://schemas.openxmlformats.org/officeDocument/2006/relationships/chart" Target="../charts/chart54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emf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emf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5.xml"/><Relationship Id="rId2" Type="http://schemas.openxmlformats.org/officeDocument/2006/relationships/chart" Target="../charts/chart56.xml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3.emf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4.emf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5.emf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emf"/></Relationships>
</file>

<file path=xl/drawings/_rels/drawing4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emf"/><Relationship Id="rId2" Type="http://schemas.openxmlformats.org/officeDocument/2006/relationships/image" Target="../media/image28.emf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9.emf"/><Relationship Id="rId2" Type="http://schemas.openxmlformats.org/officeDocument/2006/relationships/image" Target="../media/image30.emf"/><Relationship Id="rId3" Type="http://schemas.openxmlformats.org/officeDocument/2006/relationships/image" Target="../media/image3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7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8.xml"/></Relationships>
</file>

<file path=xl/drawings/_rels/drawing5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9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0.xml"/></Relationships>
</file>

<file path=xl/drawings/_rels/drawing5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1.xml"/><Relationship Id="rId2" Type="http://schemas.openxmlformats.org/officeDocument/2006/relationships/chart" Target="../charts/chart62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3.xml"/></Relationships>
</file>

<file path=xl/drawings/_rels/drawing5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4.xml"/><Relationship Id="rId2" Type="http://schemas.openxmlformats.org/officeDocument/2006/relationships/chart" Target="../charts/chart65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6.xml"/><Relationship Id="rId2" Type="http://schemas.openxmlformats.org/officeDocument/2006/relationships/chart" Target="../charts/chart67.xml"/></Relationships>
</file>

<file path=xl/drawings/_rels/drawing5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8.xml"/><Relationship Id="rId2" Type="http://schemas.openxmlformats.org/officeDocument/2006/relationships/chart" Target="../charts/chart6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2.emf"/><Relationship Id="rId2" Type="http://schemas.openxmlformats.org/officeDocument/2006/relationships/image" Target="../media/image33.emf"/><Relationship Id="rId3" Type="http://schemas.openxmlformats.org/officeDocument/2006/relationships/image" Target="../media/image34.t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5.emf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emf"/></Relationships>
</file>

<file path=xl/drawings/_rels/drawing6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0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1.xml"/></Relationships>
</file>

<file path=xl/drawings/_rels/drawing6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3.xml"/></Relationships>
</file>

<file path=xl/drawings/_rels/drawing6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4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5.xml"/></Relationships>
</file>

<file path=xl/drawings/_rels/drawing6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6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7.xml"/><Relationship Id="rId2" Type="http://schemas.openxmlformats.org/officeDocument/2006/relationships/chart" Target="../charts/chart78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tif"/><Relationship Id="rId4" Type="http://schemas.openxmlformats.org/officeDocument/2006/relationships/image" Target="../media/image5.tiff"/><Relationship Id="rId1" Type="http://schemas.openxmlformats.org/officeDocument/2006/relationships/chart" Target="../charts/chart5.xml"/><Relationship Id="rId2" Type="http://schemas.openxmlformats.org/officeDocument/2006/relationships/image" Target="../media/image3.tif"/></Relationships>
</file>

<file path=xl/drawings/_rels/drawing7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9.xml"/><Relationship Id="rId2" Type="http://schemas.openxmlformats.org/officeDocument/2006/relationships/chart" Target="../charts/chart80.xml"/><Relationship Id="rId3" Type="http://schemas.openxmlformats.org/officeDocument/2006/relationships/chart" Target="../charts/chart81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2.xml"/></Relationships>
</file>

<file path=xl/drawings/_rels/drawing7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3.xml"/></Relationships>
</file>

<file path=xl/drawings/_rels/drawing7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4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7.xml"/><Relationship Id="rId4" Type="http://schemas.openxmlformats.org/officeDocument/2006/relationships/chart" Target="../charts/chart88.xml"/><Relationship Id="rId1" Type="http://schemas.openxmlformats.org/officeDocument/2006/relationships/chart" Target="../charts/chart85.xml"/><Relationship Id="rId2" Type="http://schemas.openxmlformats.org/officeDocument/2006/relationships/chart" Target="../charts/chart86.xml"/></Relationships>
</file>

<file path=xl/drawings/_rels/drawing7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9.xml"/></Relationships>
</file>

<file path=xl/drawings/_rels/drawing7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0.xml"/></Relationships>
</file>

<file path=xl/drawings/_rels/drawing7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1.xml"/></Relationships>
</file>

<file path=xl/drawings/_rels/drawing7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2.xml"/></Relationships>
</file>

<file path=xl/drawings/_rels/drawing7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7.em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drawing8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8.emf"/></Relationships>
</file>

<file path=xl/drawings/_rels/drawing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9.emf"/></Relationships>
</file>

<file path=xl/drawings/_rels/drawing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0.emf"/><Relationship Id="rId2" Type="http://schemas.openxmlformats.org/officeDocument/2006/relationships/image" Target="../media/image41.emf"/></Relationships>
</file>

<file path=xl/drawings/_rels/drawing8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2.emf"/><Relationship Id="rId2" Type="http://schemas.openxmlformats.org/officeDocument/2006/relationships/image" Target="../media/image43.emf"/></Relationships>
</file>

<file path=xl/drawings/_rels/drawing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4.emf"/><Relationship Id="rId2" Type="http://schemas.openxmlformats.org/officeDocument/2006/relationships/image" Target="../media/image45.emf"/></Relationships>
</file>

<file path=xl/drawings/_rels/drawing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6.emf"/><Relationship Id="rId2" Type="http://schemas.openxmlformats.org/officeDocument/2006/relationships/image" Target="../media/image47.emf"/></Relationships>
</file>

<file path=xl/drawings/_rels/drawing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8.emf"/><Relationship Id="rId2" Type="http://schemas.openxmlformats.org/officeDocument/2006/relationships/image" Target="../media/image49.emf"/><Relationship Id="rId3" Type="http://schemas.openxmlformats.org/officeDocument/2006/relationships/image" Target="../media/image50.emf"/></Relationships>
</file>

<file path=xl/drawings/_rels/drawing87.xml.rels><?xml version="1.0" encoding="UTF-8" standalone="yes"?>
<Relationships xmlns="http://schemas.openxmlformats.org/package/2006/relationships"><Relationship Id="rId1" Type="http://schemas.openxmlformats.org/officeDocument/2006/relationships/image" Target="../media/image51.emf"/><Relationship Id="rId2" Type="http://schemas.openxmlformats.org/officeDocument/2006/relationships/image" Target="../media/image52.emf"/></Relationships>
</file>

<file path=xl/drawings/_rels/drawing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3.emf"/><Relationship Id="rId2" Type="http://schemas.openxmlformats.org/officeDocument/2006/relationships/image" Target="../media/image54.em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317500</xdr:colOff>
      <xdr:row>4</xdr:row>
      <xdr:rowOff>126999</xdr:rowOff>
    </xdr:from>
    <xdr:to>
      <xdr:col>18</xdr:col>
      <xdr:colOff>152400</xdr:colOff>
      <xdr:row>34</xdr:row>
      <xdr:rowOff>84020</xdr:rowOff>
    </xdr:to>
    <xdr:pic>
      <xdr:nvPicPr>
        <xdr:cNvPr id="2" name="Picture 1" descr="new Figure 1a cd11b.t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23900" y="888999"/>
          <a:ext cx="6032500" cy="567202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717550</xdr:colOff>
      <xdr:row>16</xdr:row>
      <xdr:rowOff>184150</xdr:rowOff>
    </xdr:from>
    <xdr:to>
      <xdr:col>22</xdr:col>
      <xdr:colOff>215900</xdr:colOff>
      <xdr:row>38</xdr:row>
      <xdr:rowOff>139700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165100</xdr:colOff>
      <xdr:row>24</xdr:row>
      <xdr:rowOff>124640</xdr:rowOff>
    </xdr:from>
    <xdr:to>
      <xdr:col>8</xdr:col>
      <xdr:colOff>139700</xdr:colOff>
      <xdr:row>35</xdr:row>
      <xdr:rowOff>25399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2600" y="5001440"/>
          <a:ext cx="2451100" cy="2135959"/>
        </a:xfrm>
        <a:prstGeom prst="rect">
          <a:avLst/>
        </a:prstGeom>
      </xdr:spPr>
    </xdr:pic>
    <xdr:clientData/>
  </xdr:twoCellAnchor>
  <xdr:twoCellAnchor editAs="oneCell">
    <xdr:from>
      <xdr:col>1</xdr:col>
      <xdr:colOff>482600</xdr:colOff>
      <xdr:row>24</xdr:row>
      <xdr:rowOff>12700</xdr:rowOff>
    </xdr:from>
    <xdr:to>
      <xdr:col>4</xdr:col>
      <xdr:colOff>406400</xdr:colOff>
      <xdr:row>34</xdr:row>
      <xdr:rowOff>127000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08100" y="4889500"/>
          <a:ext cx="2400300" cy="2146300"/>
        </a:xfrm>
        <a:prstGeom prst="rect">
          <a:avLst/>
        </a:prstGeom>
      </xdr:spPr>
    </xdr:pic>
    <xdr:clientData/>
  </xdr:twoCellAnchor>
  <xdr:twoCellAnchor editAs="oneCell">
    <xdr:from>
      <xdr:col>8</xdr:col>
      <xdr:colOff>698500</xdr:colOff>
      <xdr:row>24</xdr:row>
      <xdr:rowOff>114300</xdr:rowOff>
    </xdr:from>
    <xdr:to>
      <xdr:col>12</xdr:col>
      <xdr:colOff>101600</xdr:colOff>
      <xdr:row>35</xdr:row>
      <xdr:rowOff>38100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02500" y="4991100"/>
          <a:ext cx="2705100" cy="2159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14</xdr:row>
      <xdr:rowOff>0</xdr:rowOff>
    </xdr:from>
    <xdr:to>
      <xdr:col>9</xdr:col>
      <xdr:colOff>190500</xdr:colOff>
      <xdr:row>27</xdr:row>
      <xdr:rowOff>165100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27500" y="2667000"/>
          <a:ext cx="3492500" cy="2641600"/>
        </a:xfrm>
        <a:prstGeom prst="rect">
          <a:avLst/>
        </a:prstGeom>
      </xdr:spPr>
    </xdr:pic>
    <xdr:clientData/>
  </xdr:twoCellAnchor>
  <xdr:twoCellAnchor editAs="oneCell">
    <xdr:from>
      <xdr:col>0</xdr:col>
      <xdr:colOff>749300</xdr:colOff>
      <xdr:row>14</xdr:row>
      <xdr:rowOff>88900</xdr:rowOff>
    </xdr:from>
    <xdr:to>
      <xdr:col>4</xdr:col>
      <xdr:colOff>406400</xdr:colOff>
      <xdr:row>27</xdr:row>
      <xdr:rowOff>50800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9300" y="2755900"/>
          <a:ext cx="2959100" cy="243840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82550</xdr:colOff>
      <xdr:row>4</xdr:row>
      <xdr:rowOff>107950</xdr:rowOff>
    </xdr:from>
    <xdr:to>
      <xdr:col>16</xdr:col>
      <xdr:colOff>139700</xdr:colOff>
      <xdr:row>21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25401</xdr:colOff>
      <xdr:row>6</xdr:row>
      <xdr:rowOff>44450</xdr:rowOff>
    </xdr:from>
    <xdr:to>
      <xdr:col>38</xdr:col>
      <xdr:colOff>304801</xdr:colOff>
      <xdr:row>22</xdr:row>
      <xdr:rowOff>135466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63500</xdr:colOff>
      <xdr:row>11</xdr:row>
      <xdr:rowOff>107950</xdr:rowOff>
    </xdr:from>
    <xdr:to>
      <xdr:col>18</xdr:col>
      <xdr:colOff>812800</xdr:colOff>
      <xdr:row>27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</xdr:colOff>
      <xdr:row>23</xdr:row>
      <xdr:rowOff>165100</xdr:rowOff>
    </xdr:from>
    <xdr:to>
      <xdr:col>6</xdr:col>
      <xdr:colOff>1</xdr:colOff>
      <xdr:row>36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342901</xdr:colOff>
      <xdr:row>24</xdr:row>
      <xdr:rowOff>0</xdr:rowOff>
    </xdr:from>
    <xdr:to>
      <xdr:col>12</xdr:col>
      <xdr:colOff>647700</xdr:colOff>
      <xdr:row>36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69850</xdr:colOff>
      <xdr:row>48</xdr:row>
      <xdr:rowOff>127000</xdr:rowOff>
    </xdr:from>
    <xdr:to>
      <xdr:col>4</xdr:col>
      <xdr:colOff>12700</xdr:colOff>
      <xdr:row>62</xdr:row>
      <xdr:rowOff>158750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44450</xdr:colOff>
      <xdr:row>27</xdr:row>
      <xdr:rowOff>63500</xdr:rowOff>
    </xdr:from>
    <xdr:to>
      <xdr:col>11</xdr:col>
      <xdr:colOff>488950</xdr:colOff>
      <xdr:row>41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146050</xdr:colOff>
      <xdr:row>3</xdr:row>
      <xdr:rowOff>120650</xdr:rowOff>
    </xdr:from>
    <xdr:to>
      <xdr:col>25</xdr:col>
      <xdr:colOff>622300</xdr:colOff>
      <xdr:row>18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22</xdr:col>
      <xdr:colOff>171450</xdr:colOff>
      <xdr:row>19</xdr:row>
      <xdr:rowOff>69850</xdr:rowOff>
    </xdr:from>
    <xdr:to>
      <xdr:col>25</xdr:col>
      <xdr:colOff>558800</xdr:colOff>
      <xdr:row>35</xdr:row>
      <xdr:rowOff>25400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</xdr:row>
      <xdr:rowOff>50800</xdr:rowOff>
    </xdr:from>
    <xdr:to>
      <xdr:col>8</xdr:col>
      <xdr:colOff>292930</xdr:colOff>
      <xdr:row>25</xdr:row>
      <xdr:rowOff>177800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1765300"/>
          <a:ext cx="6071430" cy="336550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31</xdr:row>
      <xdr:rowOff>69850</xdr:rowOff>
    </xdr:from>
    <xdr:to>
      <xdr:col>8</xdr:col>
      <xdr:colOff>457200</xdr:colOff>
      <xdr:row>45</xdr:row>
      <xdr:rowOff>146050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508000</xdr:colOff>
      <xdr:row>31</xdr:row>
      <xdr:rowOff>107950</xdr:rowOff>
    </xdr:from>
    <xdr:to>
      <xdr:col>22</xdr:col>
      <xdr:colOff>127000</xdr:colOff>
      <xdr:row>45</xdr:row>
      <xdr:rowOff>184150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32</xdr:col>
      <xdr:colOff>50800</xdr:colOff>
      <xdr:row>34</xdr:row>
      <xdr:rowOff>184150</xdr:rowOff>
    </xdr:from>
    <xdr:to>
      <xdr:col>37</xdr:col>
      <xdr:colOff>393700</xdr:colOff>
      <xdr:row>49</xdr:row>
      <xdr:rowOff>69850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317916</xdr:colOff>
      <xdr:row>13</xdr:row>
      <xdr:rowOff>25400</xdr:rowOff>
    </xdr:from>
    <xdr:to>
      <xdr:col>21</xdr:col>
      <xdr:colOff>4996</xdr:colOff>
      <xdr:row>55</xdr:row>
      <xdr:rowOff>42122</xdr:rowOff>
    </xdr:to>
    <xdr:pic>
      <xdr:nvPicPr>
        <xdr:cNvPr id="3" name="Picture 2" descr="new Figure 1bcd11b.tif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94016" y="2501900"/>
          <a:ext cx="8411980" cy="801772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139700</xdr:colOff>
      <xdr:row>22</xdr:row>
      <xdr:rowOff>25400</xdr:rowOff>
    </xdr:from>
    <xdr:to>
      <xdr:col>6</xdr:col>
      <xdr:colOff>266700</xdr:colOff>
      <xdr:row>36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127000</xdr:colOff>
      <xdr:row>15</xdr:row>
      <xdr:rowOff>69850</xdr:rowOff>
    </xdr:from>
    <xdr:to>
      <xdr:col>27</xdr:col>
      <xdr:colOff>317500</xdr:colOff>
      <xdr:row>32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58</xdr:col>
      <xdr:colOff>88900</xdr:colOff>
      <xdr:row>23</xdr:row>
      <xdr:rowOff>177800</xdr:rowOff>
    </xdr:from>
    <xdr:to>
      <xdr:col>67</xdr:col>
      <xdr:colOff>368300</xdr:colOff>
      <xdr:row>39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12</xdr:row>
      <xdr:rowOff>146050</xdr:rowOff>
    </xdr:from>
    <xdr:to>
      <xdr:col>16</xdr:col>
      <xdr:colOff>463550</xdr:colOff>
      <xdr:row>27</xdr:row>
      <xdr:rowOff>31750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514350</xdr:colOff>
      <xdr:row>12</xdr:row>
      <xdr:rowOff>146050</xdr:rowOff>
    </xdr:from>
    <xdr:to>
      <xdr:col>22</xdr:col>
      <xdr:colOff>133350</xdr:colOff>
      <xdr:row>27</xdr:row>
      <xdr:rowOff>31750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762000</xdr:colOff>
      <xdr:row>8</xdr:row>
      <xdr:rowOff>31750</xdr:rowOff>
    </xdr:from>
    <xdr:to>
      <xdr:col>26</xdr:col>
      <xdr:colOff>381000</xdr:colOff>
      <xdr:row>22</xdr:row>
      <xdr:rowOff>107950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768350</xdr:colOff>
      <xdr:row>37</xdr:row>
      <xdr:rowOff>12700</xdr:rowOff>
    </xdr:from>
    <xdr:to>
      <xdr:col>22</xdr:col>
      <xdr:colOff>381000</xdr:colOff>
      <xdr:row>51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736600</xdr:colOff>
      <xdr:row>18</xdr:row>
      <xdr:rowOff>127000</xdr:rowOff>
    </xdr:from>
    <xdr:to>
      <xdr:col>19</xdr:col>
      <xdr:colOff>520700</xdr:colOff>
      <xdr:row>33</xdr:row>
      <xdr:rowOff>101600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787400</xdr:colOff>
      <xdr:row>3</xdr:row>
      <xdr:rowOff>6350</xdr:rowOff>
    </xdr:from>
    <xdr:to>
      <xdr:col>18</xdr:col>
      <xdr:colOff>190500</xdr:colOff>
      <xdr:row>12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6350</xdr:colOff>
      <xdr:row>13</xdr:row>
      <xdr:rowOff>184150</xdr:rowOff>
    </xdr:from>
    <xdr:to>
      <xdr:col>18</xdr:col>
      <xdr:colOff>279400</xdr:colOff>
      <xdr:row>25</xdr:row>
      <xdr:rowOff>127000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508000</xdr:colOff>
      <xdr:row>22</xdr:row>
      <xdr:rowOff>0</xdr:rowOff>
    </xdr:from>
    <xdr:to>
      <xdr:col>6</xdr:col>
      <xdr:colOff>127000</xdr:colOff>
      <xdr:row>36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203200</xdr:colOff>
      <xdr:row>22</xdr:row>
      <xdr:rowOff>12700</xdr:rowOff>
    </xdr:from>
    <xdr:to>
      <xdr:col>11</xdr:col>
      <xdr:colOff>647700</xdr:colOff>
      <xdr:row>36</xdr:row>
      <xdr:rowOff>88900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203200</xdr:colOff>
      <xdr:row>12</xdr:row>
      <xdr:rowOff>38100</xdr:rowOff>
    </xdr:from>
    <xdr:to>
      <xdr:col>26</xdr:col>
      <xdr:colOff>177800</xdr:colOff>
      <xdr:row>26</xdr:row>
      <xdr:rowOff>114300</xdr:rowOff>
    </xdr:to>
    <xdr:graphicFrame macro="">
      <xdr:nvGraphicFramePr>
        <xdr:cNvPr id="2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1866900</xdr:colOff>
      <xdr:row>27</xdr:row>
      <xdr:rowOff>127000</xdr:rowOff>
    </xdr:from>
    <xdr:to>
      <xdr:col>20</xdr:col>
      <xdr:colOff>406400</xdr:colOff>
      <xdr:row>41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51500" y="5270500"/>
          <a:ext cx="4826000" cy="2616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469900</xdr:colOff>
      <xdr:row>27</xdr:row>
      <xdr:rowOff>0</xdr:rowOff>
    </xdr:from>
    <xdr:to>
      <xdr:col>13</xdr:col>
      <xdr:colOff>1714500</xdr:colOff>
      <xdr:row>40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611100" y="5143500"/>
          <a:ext cx="2832100" cy="2628900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736600</xdr:colOff>
      <xdr:row>21</xdr:row>
      <xdr:rowOff>12700</xdr:rowOff>
    </xdr:from>
    <xdr:to>
      <xdr:col>6</xdr:col>
      <xdr:colOff>444500</xdr:colOff>
      <xdr:row>39</xdr:row>
      <xdr:rowOff>139700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62100" y="4013200"/>
          <a:ext cx="4508500" cy="3556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25400</xdr:colOff>
      <xdr:row>15</xdr:row>
      <xdr:rowOff>177800</xdr:rowOff>
    </xdr:from>
    <xdr:to>
      <xdr:col>21</xdr:col>
      <xdr:colOff>469900</xdr:colOff>
      <xdr:row>31</xdr:row>
      <xdr:rowOff>177800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177800</xdr:colOff>
      <xdr:row>0</xdr:row>
      <xdr:rowOff>184150</xdr:rowOff>
    </xdr:from>
    <xdr:to>
      <xdr:col>14</xdr:col>
      <xdr:colOff>749300</xdr:colOff>
      <xdr:row>15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205920</xdr:colOff>
      <xdr:row>38</xdr:row>
      <xdr:rowOff>89807</xdr:rowOff>
    </xdr:from>
    <xdr:to>
      <xdr:col>25</xdr:col>
      <xdr:colOff>219528</xdr:colOff>
      <xdr:row>51</xdr:row>
      <xdr:rowOff>21771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166006</xdr:colOff>
      <xdr:row>67</xdr:row>
      <xdr:rowOff>176894</xdr:rowOff>
    </xdr:from>
    <xdr:to>
      <xdr:col>25</xdr:col>
      <xdr:colOff>220436</xdr:colOff>
      <xdr:row>81</xdr:row>
      <xdr:rowOff>27216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598714</xdr:colOff>
      <xdr:row>90</xdr:row>
      <xdr:rowOff>136071</xdr:rowOff>
    </xdr:from>
    <xdr:to>
      <xdr:col>25</xdr:col>
      <xdr:colOff>149679</xdr:colOff>
      <xdr:row>104</xdr:row>
      <xdr:rowOff>136071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817336</xdr:colOff>
      <xdr:row>132</xdr:row>
      <xdr:rowOff>16328</xdr:rowOff>
    </xdr:from>
    <xdr:to>
      <xdr:col>26</xdr:col>
      <xdr:colOff>647700</xdr:colOff>
      <xdr:row>151</xdr:row>
      <xdr:rowOff>177800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19</xdr:col>
      <xdr:colOff>544284</xdr:colOff>
      <xdr:row>162</xdr:row>
      <xdr:rowOff>95250</xdr:rowOff>
    </xdr:from>
    <xdr:to>
      <xdr:col>26</xdr:col>
      <xdr:colOff>476249</xdr:colOff>
      <xdr:row>179</xdr:row>
      <xdr:rowOff>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367394</xdr:colOff>
      <xdr:row>213</xdr:row>
      <xdr:rowOff>176893</xdr:rowOff>
    </xdr:from>
    <xdr:to>
      <xdr:col>25</xdr:col>
      <xdr:colOff>408215</xdr:colOff>
      <xdr:row>228</xdr:row>
      <xdr:rowOff>68036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19</xdr:col>
      <xdr:colOff>408214</xdr:colOff>
      <xdr:row>249</xdr:row>
      <xdr:rowOff>122465</xdr:rowOff>
    </xdr:from>
    <xdr:to>
      <xdr:col>25</xdr:col>
      <xdr:colOff>190500</xdr:colOff>
      <xdr:row>264</xdr:row>
      <xdr:rowOff>13608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19</xdr:col>
      <xdr:colOff>190500</xdr:colOff>
      <xdr:row>279</xdr:row>
      <xdr:rowOff>40821</xdr:rowOff>
    </xdr:from>
    <xdr:to>
      <xdr:col>25</xdr:col>
      <xdr:colOff>340179</xdr:colOff>
      <xdr:row>293</xdr:row>
      <xdr:rowOff>122464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598715</xdr:colOff>
      <xdr:row>4</xdr:row>
      <xdr:rowOff>133350</xdr:rowOff>
    </xdr:from>
    <xdr:to>
      <xdr:col>25</xdr:col>
      <xdr:colOff>27214</xdr:colOff>
      <xdr:row>19</xdr:row>
      <xdr:rowOff>19050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787400</xdr:colOff>
      <xdr:row>10</xdr:row>
      <xdr:rowOff>171450</xdr:rowOff>
    </xdr:from>
    <xdr:to>
      <xdr:col>11</xdr:col>
      <xdr:colOff>584200</xdr:colOff>
      <xdr:row>25</xdr:row>
      <xdr:rowOff>57150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257176</xdr:colOff>
      <xdr:row>73</xdr:row>
      <xdr:rowOff>19049</xdr:rowOff>
    </xdr:from>
    <xdr:to>
      <xdr:col>20</xdr:col>
      <xdr:colOff>228600</xdr:colOff>
      <xdr:row>86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533400</xdr:colOff>
      <xdr:row>89</xdr:row>
      <xdr:rowOff>152400</xdr:rowOff>
    </xdr:from>
    <xdr:to>
      <xdr:col>11</xdr:col>
      <xdr:colOff>98425</xdr:colOff>
      <xdr:row>104</xdr:row>
      <xdr:rowOff>117477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463551</xdr:colOff>
      <xdr:row>0</xdr:row>
      <xdr:rowOff>155574</xdr:rowOff>
    </xdr:from>
    <xdr:to>
      <xdr:col>45</xdr:col>
      <xdr:colOff>342900</xdr:colOff>
      <xdr:row>17</xdr:row>
      <xdr:rowOff>50799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36</xdr:col>
      <xdr:colOff>520701</xdr:colOff>
      <xdr:row>17</xdr:row>
      <xdr:rowOff>146050</xdr:rowOff>
    </xdr:from>
    <xdr:to>
      <xdr:col>44</xdr:col>
      <xdr:colOff>355601</xdr:colOff>
      <xdr:row>33</xdr:row>
      <xdr:rowOff>177800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371475</xdr:colOff>
      <xdr:row>17</xdr:row>
      <xdr:rowOff>123825</xdr:rowOff>
    </xdr:from>
    <xdr:to>
      <xdr:col>30</xdr:col>
      <xdr:colOff>622300</xdr:colOff>
      <xdr:row>38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38100</xdr:colOff>
      <xdr:row>4</xdr:row>
      <xdr:rowOff>114300</xdr:rowOff>
    </xdr:from>
    <xdr:to>
      <xdr:col>28</xdr:col>
      <xdr:colOff>431800</xdr:colOff>
      <xdr:row>24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38100</xdr:colOff>
      <xdr:row>10</xdr:row>
      <xdr:rowOff>44450</xdr:rowOff>
    </xdr:from>
    <xdr:to>
      <xdr:col>10</xdr:col>
      <xdr:colOff>63500</xdr:colOff>
      <xdr:row>25</xdr:row>
      <xdr:rowOff>139700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28576</xdr:colOff>
      <xdr:row>18</xdr:row>
      <xdr:rowOff>0</xdr:rowOff>
    </xdr:from>
    <xdr:to>
      <xdr:col>17</xdr:col>
      <xdr:colOff>76200</xdr:colOff>
      <xdr:row>33</xdr:row>
      <xdr:rowOff>133350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</xdr:colOff>
      <xdr:row>18</xdr:row>
      <xdr:rowOff>180975</xdr:rowOff>
    </xdr:from>
    <xdr:to>
      <xdr:col>23</xdr:col>
      <xdr:colOff>142874</xdr:colOff>
      <xdr:row>34</xdr:row>
      <xdr:rowOff>123825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44</xdr:col>
      <xdr:colOff>0</xdr:colOff>
      <xdr:row>19</xdr:row>
      <xdr:rowOff>0</xdr:rowOff>
    </xdr:from>
    <xdr:to>
      <xdr:col>48</xdr:col>
      <xdr:colOff>76200</xdr:colOff>
      <xdr:row>39</xdr:row>
      <xdr:rowOff>152400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57000" y="3619500"/>
          <a:ext cx="3378200" cy="3962400"/>
        </a:xfrm>
        <a:prstGeom prst="rect">
          <a:avLst/>
        </a:prstGeom>
      </xdr:spPr>
    </xdr:pic>
    <xdr:clientData/>
  </xdr:twoCellAnchor>
  <xdr:twoCellAnchor editAs="oneCell">
    <xdr:from>
      <xdr:col>21</xdr:col>
      <xdr:colOff>266700</xdr:colOff>
      <xdr:row>74</xdr:row>
      <xdr:rowOff>25400</xdr:rowOff>
    </xdr:from>
    <xdr:to>
      <xdr:col>28</xdr:col>
      <xdr:colOff>431800</xdr:colOff>
      <xdr:row>93</xdr:row>
      <xdr:rowOff>139700</xdr:rowOff>
    </xdr:to>
    <xdr:pic>
      <xdr:nvPicPr>
        <xdr:cNvPr id="3" name="Picture 2" descr="clip_image002.pn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37200" y="14122400"/>
          <a:ext cx="5943600" cy="3733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4</xdr:col>
      <xdr:colOff>1104900</xdr:colOff>
      <xdr:row>45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286000"/>
          <a:ext cx="3810000" cy="63119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8</xdr:col>
      <xdr:colOff>952500</xdr:colOff>
      <xdr:row>44</xdr:row>
      <xdr:rowOff>25400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05400" y="2095500"/>
          <a:ext cx="4089400" cy="63119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101600</xdr:colOff>
      <xdr:row>9</xdr:row>
      <xdr:rowOff>158750</xdr:rowOff>
    </xdr:from>
    <xdr:to>
      <xdr:col>26</xdr:col>
      <xdr:colOff>12700</xdr:colOff>
      <xdr:row>26</xdr:row>
      <xdr:rowOff>114300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139700</xdr:colOff>
      <xdr:row>1</xdr:row>
      <xdr:rowOff>196850</xdr:rowOff>
    </xdr:from>
    <xdr:to>
      <xdr:col>26</xdr:col>
      <xdr:colOff>673100</xdr:colOff>
      <xdr:row>15</xdr:row>
      <xdr:rowOff>101600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152400</xdr:colOff>
      <xdr:row>16</xdr:row>
      <xdr:rowOff>120650</xdr:rowOff>
    </xdr:from>
    <xdr:to>
      <xdr:col>26</xdr:col>
      <xdr:colOff>546100</xdr:colOff>
      <xdr:row>29</xdr:row>
      <xdr:rowOff>101600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23</xdr:col>
      <xdr:colOff>241300</xdr:colOff>
      <xdr:row>30</xdr:row>
      <xdr:rowOff>177800</xdr:rowOff>
    </xdr:from>
    <xdr:to>
      <xdr:col>26</xdr:col>
      <xdr:colOff>660400</xdr:colOff>
      <xdr:row>43</xdr:row>
      <xdr:rowOff>152400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15</xdr:row>
      <xdr:rowOff>177800</xdr:rowOff>
    </xdr:from>
    <xdr:to>
      <xdr:col>5</xdr:col>
      <xdr:colOff>88900</xdr:colOff>
      <xdr:row>28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3035300"/>
          <a:ext cx="3670300" cy="2298700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596900</xdr:colOff>
      <xdr:row>12</xdr:row>
      <xdr:rowOff>88900</xdr:rowOff>
    </xdr:from>
    <xdr:to>
      <xdr:col>7</xdr:col>
      <xdr:colOff>660400</xdr:colOff>
      <xdr:row>25</xdr:row>
      <xdr:rowOff>177800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2400" y="2374900"/>
          <a:ext cx="5016500" cy="2565400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12700</xdr:colOff>
      <xdr:row>5</xdr:row>
      <xdr:rowOff>12700</xdr:rowOff>
    </xdr:from>
    <xdr:to>
      <xdr:col>18</xdr:col>
      <xdr:colOff>457200</xdr:colOff>
      <xdr:row>19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0</xdr:colOff>
      <xdr:row>6</xdr:row>
      <xdr:rowOff>0</xdr:rowOff>
    </xdr:from>
    <xdr:to>
      <xdr:col>39</xdr:col>
      <xdr:colOff>444500</xdr:colOff>
      <xdr:row>20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127000</xdr:colOff>
      <xdr:row>18</xdr:row>
      <xdr:rowOff>152400</xdr:rowOff>
    </xdr:from>
    <xdr:to>
      <xdr:col>10</xdr:col>
      <xdr:colOff>431800</xdr:colOff>
      <xdr:row>45</xdr:row>
      <xdr:rowOff>38100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0" y="3581400"/>
          <a:ext cx="6908800" cy="5029200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22</xdr:row>
      <xdr:rowOff>0</xdr:rowOff>
    </xdr:from>
    <xdr:to>
      <xdr:col>20</xdr:col>
      <xdr:colOff>342900</xdr:colOff>
      <xdr:row>48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0" y="4191000"/>
          <a:ext cx="6946900" cy="5041900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16</xdr:row>
      <xdr:rowOff>0</xdr:rowOff>
    </xdr:from>
    <xdr:to>
      <xdr:col>16</xdr:col>
      <xdr:colOff>88900</xdr:colOff>
      <xdr:row>42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04000" y="3048000"/>
          <a:ext cx="6692900" cy="5067300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8</xdr:col>
      <xdr:colOff>317500</xdr:colOff>
      <xdr:row>39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2286000"/>
          <a:ext cx="5270500" cy="5168900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203199</xdr:colOff>
      <xdr:row>14</xdr:row>
      <xdr:rowOff>25400</xdr:rowOff>
    </xdr:from>
    <xdr:to>
      <xdr:col>13</xdr:col>
      <xdr:colOff>54550</xdr:colOff>
      <xdr:row>33</xdr:row>
      <xdr:rowOff>127000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56199" y="2692400"/>
          <a:ext cx="5629851" cy="3721100"/>
        </a:xfrm>
        <a:prstGeom prst="rect">
          <a:avLst/>
        </a:prstGeom>
      </xdr:spPr>
    </xdr:pic>
    <xdr:clientData/>
  </xdr:twoCellAnchor>
  <xdr:twoCellAnchor editAs="oneCell">
    <xdr:from>
      <xdr:col>13</xdr:col>
      <xdr:colOff>660400</xdr:colOff>
      <xdr:row>13</xdr:row>
      <xdr:rowOff>143217</xdr:rowOff>
    </xdr:from>
    <xdr:to>
      <xdr:col>18</xdr:col>
      <xdr:colOff>736600</xdr:colOff>
      <xdr:row>34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391900" y="2619717"/>
          <a:ext cx="4203700" cy="400968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24</xdr:col>
      <xdr:colOff>0</xdr:colOff>
      <xdr:row>7</xdr:row>
      <xdr:rowOff>282111</xdr:rowOff>
    </xdr:from>
    <xdr:to>
      <xdr:col>27</xdr:col>
      <xdr:colOff>660399</xdr:colOff>
      <xdr:row>19</xdr:row>
      <xdr:rowOff>63501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00" y="2060111"/>
          <a:ext cx="3136899" cy="3286590"/>
        </a:xfrm>
        <a:prstGeom prst="rect">
          <a:avLst/>
        </a:prstGeom>
      </xdr:spPr>
    </xdr:pic>
    <xdr:clientData/>
  </xdr:twoCellAnchor>
  <xdr:twoCellAnchor editAs="oneCell">
    <xdr:from>
      <xdr:col>4</xdr:col>
      <xdr:colOff>25400</xdr:colOff>
      <xdr:row>2</xdr:row>
      <xdr:rowOff>177800</xdr:rowOff>
    </xdr:from>
    <xdr:to>
      <xdr:col>7</xdr:col>
      <xdr:colOff>88900</xdr:colOff>
      <xdr:row>16</xdr:row>
      <xdr:rowOff>114300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327400" y="558800"/>
          <a:ext cx="2540000" cy="3683000"/>
        </a:xfrm>
        <a:prstGeom prst="rect">
          <a:avLst/>
        </a:prstGeom>
      </xdr:spPr>
    </xdr:pic>
    <xdr:clientData/>
  </xdr:twoCellAnchor>
  <xdr:twoCellAnchor editAs="oneCell">
    <xdr:from>
      <xdr:col>11</xdr:col>
      <xdr:colOff>711200</xdr:colOff>
      <xdr:row>3</xdr:row>
      <xdr:rowOff>76200</xdr:rowOff>
    </xdr:from>
    <xdr:to>
      <xdr:col>15</xdr:col>
      <xdr:colOff>342900</xdr:colOff>
      <xdr:row>16</xdr:row>
      <xdr:rowOff>215900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791700" y="647700"/>
          <a:ext cx="2933700" cy="36957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12</xdr:row>
      <xdr:rowOff>171450</xdr:rowOff>
    </xdr:from>
    <xdr:to>
      <xdr:col>7</xdr:col>
      <xdr:colOff>406400</xdr:colOff>
      <xdr:row>28</xdr:row>
      <xdr:rowOff>152400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25400</xdr:colOff>
      <xdr:row>25</xdr:row>
      <xdr:rowOff>63500</xdr:rowOff>
    </xdr:from>
    <xdr:to>
      <xdr:col>15</xdr:col>
      <xdr:colOff>152400</xdr:colOff>
      <xdr:row>44</xdr:row>
      <xdr:rowOff>114300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647700</xdr:colOff>
      <xdr:row>2</xdr:row>
      <xdr:rowOff>127000</xdr:rowOff>
    </xdr:from>
    <xdr:to>
      <xdr:col>10</xdr:col>
      <xdr:colOff>266700</xdr:colOff>
      <xdr:row>17</xdr:row>
      <xdr:rowOff>12700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698500</xdr:colOff>
      <xdr:row>2</xdr:row>
      <xdr:rowOff>63500</xdr:rowOff>
    </xdr:from>
    <xdr:to>
      <xdr:col>10</xdr:col>
      <xdr:colOff>317500</xdr:colOff>
      <xdr:row>16</xdr:row>
      <xdr:rowOff>139700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17</xdr:row>
      <xdr:rowOff>76200</xdr:rowOff>
    </xdr:from>
    <xdr:to>
      <xdr:col>8</xdr:col>
      <xdr:colOff>279400</xdr:colOff>
      <xdr:row>31</xdr:row>
      <xdr:rowOff>152400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279400</xdr:colOff>
      <xdr:row>1</xdr:row>
      <xdr:rowOff>82550</xdr:rowOff>
    </xdr:from>
    <xdr:to>
      <xdr:col>9</xdr:col>
      <xdr:colOff>215900</xdr:colOff>
      <xdr:row>17</xdr:row>
      <xdr:rowOff>177800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609600</xdr:colOff>
      <xdr:row>1</xdr:row>
      <xdr:rowOff>120650</xdr:rowOff>
    </xdr:from>
    <xdr:to>
      <xdr:col>12</xdr:col>
      <xdr:colOff>571500</xdr:colOff>
      <xdr:row>18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203474</xdr:colOff>
      <xdr:row>20</xdr:row>
      <xdr:rowOff>129483</xdr:rowOff>
    </xdr:from>
    <xdr:to>
      <xdr:col>29</xdr:col>
      <xdr:colOff>12700</xdr:colOff>
      <xdr:row>39</xdr:row>
      <xdr:rowOff>25400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599016</xdr:colOff>
      <xdr:row>0</xdr:row>
      <xdr:rowOff>38100</xdr:rowOff>
    </xdr:from>
    <xdr:to>
      <xdr:col>31</xdr:col>
      <xdr:colOff>218016</xdr:colOff>
      <xdr:row>15</xdr:row>
      <xdr:rowOff>122767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618067</xdr:colOff>
      <xdr:row>17</xdr:row>
      <xdr:rowOff>127000</xdr:rowOff>
    </xdr:from>
    <xdr:to>
      <xdr:col>31</xdr:col>
      <xdr:colOff>211667</xdr:colOff>
      <xdr:row>32</xdr:row>
      <xdr:rowOff>76200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50800</xdr:colOff>
      <xdr:row>24</xdr:row>
      <xdr:rowOff>177800</xdr:rowOff>
    </xdr:from>
    <xdr:to>
      <xdr:col>8</xdr:col>
      <xdr:colOff>495300</xdr:colOff>
      <xdr:row>38</xdr:row>
      <xdr:rowOff>76200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63500</xdr:colOff>
      <xdr:row>24</xdr:row>
      <xdr:rowOff>139700</xdr:rowOff>
    </xdr:from>
    <xdr:to>
      <xdr:col>12</xdr:col>
      <xdr:colOff>552450</xdr:colOff>
      <xdr:row>38</xdr:row>
      <xdr:rowOff>95250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428625</xdr:colOff>
      <xdr:row>10</xdr:row>
      <xdr:rowOff>152400</xdr:rowOff>
    </xdr:from>
    <xdr:to>
      <xdr:col>10</xdr:col>
      <xdr:colOff>266700</xdr:colOff>
      <xdr:row>22</xdr:row>
      <xdr:rowOff>85725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568325</xdr:colOff>
      <xdr:row>11</xdr:row>
      <xdr:rowOff>76200</xdr:rowOff>
    </xdr:from>
    <xdr:to>
      <xdr:col>21</xdr:col>
      <xdr:colOff>406400</xdr:colOff>
      <xdr:row>23</xdr:row>
      <xdr:rowOff>9525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50800</xdr:colOff>
      <xdr:row>12</xdr:row>
      <xdr:rowOff>76200</xdr:rowOff>
    </xdr:from>
    <xdr:to>
      <xdr:col>10</xdr:col>
      <xdr:colOff>736600</xdr:colOff>
      <xdr:row>25</xdr:row>
      <xdr:rowOff>25400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54800" y="2362200"/>
          <a:ext cx="2336800" cy="24257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4</xdr:col>
      <xdr:colOff>660400</xdr:colOff>
      <xdr:row>24</xdr:row>
      <xdr:rowOff>139700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51000" y="2286000"/>
          <a:ext cx="2311400" cy="2425700"/>
        </a:xfrm>
        <a:prstGeom prst="rect">
          <a:avLst/>
        </a:prstGeom>
      </xdr:spPr>
    </xdr:pic>
    <xdr:clientData/>
  </xdr:twoCellAnchor>
  <xdr:twoCellAnchor editAs="oneCell">
    <xdr:from>
      <xdr:col>12</xdr:col>
      <xdr:colOff>596900</xdr:colOff>
      <xdr:row>11</xdr:row>
      <xdr:rowOff>177800</xdr:rowOff>
    </xdr:from>
    <xdr:to>
      <xdr:col>17</xdr:col>
      <xdr:colOff>355600</xdr:colOff>
      <xdr:row>25</xdr:row>
      <xdr:rowOff>25400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502900" y="2273300"/>
          <a:ext cx="3886200" cy="25146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266700</xdr:colOff>
      <xdr:row>11</xdr:row>
      <xdr:rowOff>12700</xdr:rowOff>
    </xdr:from>
    <xdr:to>
      <xdr:col>28</xdr:col>
      <xdr:colOff>711200</xdr:colOff>
      <xdr:row>24</xdr:row>
      <xdr:rowOff>114300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16</xdr:row>
      <xdr:rowOff>25400</xdr:rowOff>
    </xdr:from>
    <xdr:to>
      <xdr:col>7</xdr:col>
      <xdr:colOff>266700</xdr:colOff>
      <xdr:row>34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25600" y="3073400"/>
          <a:ext cx="4419600" cy="3492500"/>
        </a:xfrm>
        <a:prstGeom prst="rect">
          <a:avLst/>
        </a:prstGeom>
      </xdr:spPr>
    </xdr:pic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673100</xdr:colOff>
      <xdr:row>3</xdr:row>
      <xdr:rowOff>177800</xdr:rowOff>
    </xdr:from>
    <xdr:to>
      <xdr:col>14</xdr:col>
      <xdr:colOff>571500</xdr:colOff>
      <xdr:row>24</xdr:row>
      <xdr:rowOff>50800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02600" y="749300"/>
          <a:ext cx="4025900" cy="3873500"/>
        </a:xfrm>
        <a:prstGeom prst="rect">
          <a:avLst/>
        </a:prstGeom>
      </xdr:spPr>
    </xdr:pic>
    <xdr:clientData/>
  </xdr:twoCellAnchor>
</xdr:wsDr>
</file>

<file path=xl/drawings/drawing6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609600</xdr:colOff>
      <xdr:row>4</xdr:row>
      <xdr:rowOff>12700</xdr:rowOff>
    </xdr:from>
    <xdr:to>
      <xdr:col>12</xdr:col>
      <xdr:colOff>76200</xdr:colOff>
      <xdr:row>16</xdr:row>
      <xdr:rowOff>63500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38100</xdr:colOff>
      <xdr:row>11</xdr:row>
      <xdr:rowOff>44450</xdr:rowOff>
    </xdr:from>
    <xdr:to>
      <xdr:col>8</xdr:col>
      <xdr:colOff>381000</xdr:colOff>
      <xdr:row>24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38100</xdr:colOff>
      <xdr:row>33</xdr:row>
      <xdr:rowOff>6350</xdr:rowOff>
    </xdr:from>
    <xdr:to>
      <xdr:col>13</xdr:col>
      <xdr:colOff>482600</xdr:colOff>
      <xdr:row>47</xdr:row>
      <xdr:rowOff>95250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215900</xdr:colOff>
      <xdr:row>14</xdr:row>
      <xdr:rowOff>146050</xdr:rowOff>
    </xdr:from>
    <xdr:to>
      <xdr:col>16</xdr:col>
      <xdr:colOff>660400</xdr:colOff>
      <xdr:row>29</xdr:row>
      <xdr:rowOff>31750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325438</xdr:colOff>
      <xdr:row>42</xdr:row>
      <xdr:rowOff>160338</xdr:rowOff>
    </xdr:from>
    <xdr:to>
      <xdr:col>23</xdr:col>
      <xdr:colOff>230188</xdr:colOff>
      <xdr:row>58</xdr:row>
      <xdr:rowOff>109538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25400</xdr:colOff>
      <xdr:row>12</xdr:row>
      <xdr:rowOff>0</xdr:rowOff>
    </xdr:from>
    <xdr:to>
      <xdr:col>11</xdr:col>
      <xdr:colOff>50800</xdr:colOff>
      <xdr:row>26</xdr:row>
      <xdr:rowOff>165100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514349</xdr:colOff>
      <xdr:row>18</xdr:row>
      <xdr:rowOff>171450</xdr:rowOff>
    </xdr:from>
    <xdr:to>
      <xdr:col>12</xdr:col>
      <xdr:colOff>50800</xdr:colOff>
      <xdr:row>39</xdr:row>
      <xdr:rowOff>50800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669925</xdr:colOff>
      <xdr:row>16</xdr:row>
      <xdr:rowOff>174624</xdr:rowOff>
    </xdr:from>
    <xdr:to>
      <xdr:col>31</xdr:col>
      <xdr:colOff>723900</xdr:colOff>
      <xdr:row>32</xdr:row>
      <xdr:rowOff>38099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276225</xdr:colOff>
      <xdr:row>57</xdr:row>
      <xdr:rowOff>139700</xdr:rowOff>
    </xdr:from>
    <xdr:to>
      <xdr:col>32</xdr:col>
      <xdr:colOff>215900</xdr:colOff>
      <xdr:row>73</xdr:row>
      <xdr:rowOff>85724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590550</xdr:colOff>
      <xdr:row>42</xdr:row>
      <xdr:rowOff>88900</xdr:rowOff>
    </xdr:from>
    <xdr:to>
      <xdr:col>6</xdr:col>
      <xdr:colOff>209550</xdr:colOff>
      <xdr:row>55</xdr:row>
      <xdr:rowOff>190500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518300</xdr:colOff>
      <xdr:row>2</xdr:row>
      <xdr:rowOff>86500</xdr:rowOff>
    </xdr:from>
    <xdr:to>
      <xdr:col>17</xdr:col>
      <xdr:colOff>255664</xdr:colOff>
      <xdr:row>38</xdr:row>
      <xdr:rowOff>147460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24300" y="467500"/>
          <a:ext cx="3864864" cy="6918960"/>
        </a:xfrm>
        <a:prstGeom prst="rect">
          <a:avLst/>
        </a:prstGeom>
      </xdr:spPr>
    </xdr:pic>
    <xdr:clientData/>
  </xdr:twoCellAnchor>
  <xdr:twoCellAnchor editAs="oneCell">
    <xdr:from>
      <xdr:col>7</xdr:col>
      <xdr:colOff>635000</xdr:colOff>
      <xdr:row>2</xdr:row>
      <xdr:rowOff>0</xdr:rowOff>
    </xdr:from>
    <xdr:to>
      <xdr:col>12</xdr:col>
      <xdr:colOff>372364</xdr:colOff>
      <xdr:row>38</xdr:row>
      <xdr:rowOff>137160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413500" y="381000"/>
          <a:ext cx="3864864" cy="6995160"/>
        </a:xfrm>
        <a:prstGeom prst="rect">
          <a:avLst/>
        </a:prstGeom>
      </xdr:spPr>
    </xdr:pic>
    <xdr:clientData/>
  </xdr:twoCellAnchor>
  <xdr:twoCellAnchor editAs="oneCell">
    <xdr:from>
      <xdr:col>17</xdr:col>
      <xdr:colOff>228600</xdr:colOff>
      <xdr:row>1</xdr:row>
      <xdr:rowOff>190499</xdr:rowOff>
    </xdr:from>
    <xdr:to>
      <xdr:col>22</xdr:col>
      <xdr:colOff>228600</xdr:colOff>
      <xdr:row>38</xdr:row>
      <xdr:rowOff>104424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62100" y="380999"/>
          <a:ext cx="4127500" cy="6962425"/>
        </a:xfrm>
        <a:prstGeom prst="rect">
          <a:avLst/>
        </a:prstGeom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234950</xdr:colOff>
      <xdr:row>13</xdr:row>
      <xdr:rowOff>38100</xdr:rowOff>
    </xdr:from>
    <xdr:to>
      <xdr:col>23</xdr:col>
      <xdr:colOff>679450</xdr:colOff>
      <xdr:row>26</xdr:row>
      <xdr:rowOff>139700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18</xdr:col>
      <xdr:colOff>0</xdr:colOff>
      <xdr:row>41</xdr:row>
      <xdr:rowOff>0</xdr:rowOff>
    </xdr:from>
    <xdr:to>
      <xdr:col>24</xdr:col>
      <xdr:colOff>177800</xdr:colOff>
      <xdr:row>55</xdr:row>
      <xdr:rowOff>25400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0</xdr:colOff>
      <xdr:row>58</xdr:row>
      <xdr:rowOff>0</xdr:rowOff>
    </xdr:from>
    <xdr:to>
      <xdr:col>24</xdr:col>
      <xdr:colOff>127000</xdr:colOff>
      <xdr:row>71</xdr:row>
      <xdr:rowOff>101600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527050</xdr:colOff>
      <xdr:row>13</xdr:row>
      <xdr:rowOff>19050</xdr:rowOff>
    </xdr:from>
    <xdr:to>
      <xdr:col>26</xdr:col>
      <xdr:colOff>146050</xdr:colOff>
      <xdr:row>26</xdr:row>
      <xdr:rowOff>107950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12700</xdr:colOff>
      <xdr:row>25</xdr:row>
      <xdr:rowOff>38100</xdr:rowOff>
    </xdr:from>
    <xdr:to>
      <xdr:col>8</xdr:col>
      <xdr:colOff>596900</xdr:colOff>
      <xdr:row>36</xdr:row>
      <xdr:rowOff>190500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774700</xdr:colOff>
      <xdr:row>9</xdr:row>
      <xdr:rowOff>50800</xdr:rowOff>
    </xdr:from>
    <xdr:to>
      <xdr:col>21</xdr:col>
      <xdr:colOff>88900</xdr:colOff>
      <xdr:row>23</xdr:row>
      <xdr:rowOff>88900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68036</xdr:colOff>
      <xdr:row>13</xdr:row>
      <xdr:rowOff>54428</xdr:rowOff>
    </xdr:from>
    <xdr:to>
      <xdr:col>26</xdr:col>
      <xdr:colOff>421822</xdr:colOff>
      <xdr:row>31</xdr:row>
      <xdr:rowOff>68035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408214</xdr:colOff>
      <xdr:row>43</xdr:row>
      <xdr:rowOff>122465</xdr:rowOff>
    </xdr:from>
    <xdr:to>
      <xdr:col>25</xdr:col>
      <xdr:colOff>190500</xdr:colOff>
      <xdr:row>58</xdr:row>
      <xdr:rowOff>13608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598715</xdr:colOff>
      <xdr:row>68</xdr:row>
      <xdr:rowOff>133350</xdr:rowOff>
    </xdr:from>
    <xdr:to>
      <xdr:col>25</xdr:col>
      <xdr:colOff>27214</xdr:colOff>
      <xdr:row>83</xdr:row>
      <xdr:rowOff>19050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204106</xdr:colOff>
      <xdr:row>94</xdr:row>
      <xdr:rowOff>176894</xdr:rowOff>
    </xdr:from>
    <xdr:to>
      <xdr:col>25</xdr:col>
      <xdr:colOff>258536</xdr:colOff>
      <xdr:row>108</xdr:row>
      <xdr:rowOff>27216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673100</xdr:colOff>
      <xdr:row>31</xdr:row>
      <xdr:rowOff>69850</xdr:rowOff>
    </xdr:from>
    <xdr:to>
      <xdr:col>17</xdr:col>
      <xdr:colOff>292100</xdr:colOff>
      <xdr:row>45</xdr:row>
      <xdr:rowOff>146050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</xdr:colOff>
      <xdr:row>0</xdr:row>
      <xdr:rowOff>171450</xdr:rowOff>
    </xdr:from>
    <xdr:to>
      <xdr:col>14</xdr:col>
      <xdr:colOff>482600</xdr:colOff>
      <xdr:row>15</xdr:row>
      <xdr:rowOff>44450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50800</xdr:colOff>
      <xdr:row>8</xdr:row>
      <xdr:rowOff>19050</xdr:rowOff>
    </xdr:from>
    <xdr:to>
      <xdr:col>11</xdr:col>
      <xdr:colOff>241300</xdr:colOff>
      <xdr:row>21</xdr:row>
      <xdr:rowOff>120650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539750</xdr:colOff>
      <xdr:row>72</xdr:row>
      <xdr:rowOff>158750</xdr:rowOff>
    </xdr:from>
    <xdr:to>
      <xdr:col>16</xdr:col>
      <xdr:colOff>533400</xdr:colOff>
      <xdr:row>90</xdr:row>
      <xdr:rowOff>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17</xdr:row>
      <xdr:rowOff>0</xdr:rowOff>
    </xdr:from>
    <xdr:to>
      <xdr:col>6</xdr:col>
      <xdr:colOff>152400</xdr:colOff>
      <xdr:row>30</xdr:row>
      <xdr:rowOff>88900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3238500"/>
          <a:ext cx="3454400" cy="25654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88900</xdr:colOff>
      <xdr:row>15</xdr:row>
      <xdr:rowOff>114300</xdr:rowOff>
    </xdr:from>
    <xdr:to>
      <xdr:col>6</xdr:col>
      <xdr:colOff>279400</xdr:colOff>
      <xdr:row>32</xdr:row>
      <xdr:rowOff>165100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900" y="2959100"/>
          <a:ext cx="3492500" cy="3505200"/>
        </a:xfrm>
        <a:prstGeom prst="rect">
          <a:avLst/>
        </a:prstGeom>
      </xdr:spPr>
    </xdr:pic>
    <xdr:clientData/>
  </xdr:twoCellAnchor>
</xdr:wsDr>
</file>

<file path=xl/drawings/drawing8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12</xdr:row>
      <xdr:rowOff>25400</xdr:rowOff>
    </xdr:from>
    <xdr:to>
      <xdr:col>7</xdr:col>
      <xdr:colOff>25400</xdr:colOff>
      <xdr:row>28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2311400"/>
          <a:ext cx="5080000" cy="3022600"/>
        </a:xfrm>
        <a:prstGeom prst="rect">
          <a:avLst/>
        </a:prstGeom>
      </xdr:spPr>
    </xdr:pic>
    <xdr:clientData/>
  </xdr:twoCellAnchor>
</xdr:wsDr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203200</xdr:colOff>
      <xdr:row>16</xdr:row>
      <xdr:rowOff>177800</xdr:rowOff>
    </xdr:from>
    <xdr:to>
      <xdr:col>6</xdr:col>
      <xdr:colOff>584200</xdr:colOff>
      <xdr:row>30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28700" y="3225800"/>
          <a:ext cx="4508500" cy="2489200"/>
        </a:xfrm>
        <a:prstGeom prst="rect">
          <a:avLst/>
        </a:prstGeom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14</xdr:row>
      <xdr:rowOff>0</xdr:rowOff>
    </xdr:from>
    <xdr:to>
      <xdr:col>5</xdr:col>
      <xdr:colOff>139700</xdr:colOff>
      <xdr:row>28</xdr:row>
      <xdr:rowOff>127000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2667000"/>
          <a:ext cx="4724400" cy="279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10</xdr:col>
      <xdr:colOff>762000</xdr:colOff>
      <xdr:row>28</xdr:row>
      <xdr:rowOff>127000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235700" y="2667000"/>
          <a:ext cx="4724400" cy="2794000"/>
        </a:xfrm>
        <a:prstGeom prst="rect">
          <a:avLst/>
        </a:prstGeom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17</xdr:row>
      <xdr:rowOff>0</xdr:rowOff>
    </xdr:from>
    <xdr:to>
      <xdr:col>9</xdr:col>
      <xdr:colOff>266700</xdr:colOff>
      <xdr:row>36</xdr:row>
      <xdr:rowOff>152400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0" y="3238500"/>
          <a:ext cx="2743200" cy="37719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17</xdr:row>
      <xdr:rowOff>0</xdr:rowOff>
    </xdr:from>
    <xdr:to>
      <xdr:col>4</xdr:col>
      <xdr:colOff>88900</xdr:colOff>
      <xdr:row>36</xdr:row>
      <xdr:rowOff>177800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3238500"/>
          <a:ext cx="2565400" cy="3797300"/>
        </a:xfrm>
        <a:prstGeom prst="rect">
          <a:avLst/>
        </a:prstGeom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656166</xdr:colOff>
      <xdr:row>25</xdr:row>
      <xdr:rowOff>176571</xdr:rowOff>
    </xdr:from>
    <xdr:ext cx="2341033" cy="300689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736666" y="4850171"/>
          <a:ext cx="2341033" cy="300689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26</xdr:row>
      <xdr:rowOff>61053</xdr:rowOff>
    </xdr:from>
    <xdr:ext cx="2573867" cy="3190148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08000" y="4937853"/>
          <a:ext cx="2573867" cy="3190148"/>
        </a:xfrm>
        <a:prstGeom prst="rect">
          <a:avLst/>
        </a:prstGeom>
      </xdr:spPr>
    </xdr:pic>
    <xdr:clientData/>
  </xdr:one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825500</xdr:colOff>
      <xdr:row>13</xdr:row>
      <xdr:rowOff>101600</xdr:rowOff>
    </xdr:from>
    <xdr:to>
      <xdr:col>4</xdr:col>
      <xdr:colOff>812800</xdr:colOff>
      <xdr:row>36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51000" y="2578100"/>
          <a:ext cx="3746500" cy="4394200"/>
        </a:xfrm>
        <a:prstGeom prst="rect">
          <a:avLst/>
        </a:prstGeom>
      </xdr:spPr>
    </xdr:pic>
    <xdr:clientData/>
  </xdr:twoCellAnchor>
  <xdr:twoCellAnchor editAs="oneCell">
    <xdr:from>
      <xdr:col>7</xdr:col>
      <xdr:colOff>800100</xdr:colOff>
      <xdr:row>12</xdr:row>
      <xdr:rowOff>114300</xdr:rowOff>
    </xdr:from>
    <xdr:to>
      <xdr:col>12</xdr:col>
      <xdr:colOff>596900</xdr:colOff>
      <xdr:row>35</xdr:row>
      <xdr:rowOff>127000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21700" y="2400300"/>
          <a:ext cx="3924300" cy="4394200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7</xdr:col>
      <xdr:colOff>38100</xdr:colOff>
      <xdr:row>51</xdr:row>
      <xdr:rowOff>12700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" y="4572000"/>
          <a:ext cx="4991100" cy="5156200"/>
        </a:xfrm>
        <a:prstGeom prst="rect">
          <a:avLst/>
        </a:prstGeom>
      </xdr:spPr>
    </xdr:pic>
    <xdr:clientData/>
  </xdr:twoCellAnchor>
  <xdr:twoCellAnchor editAs="oneCell">
    <xdr:from>
      <xdr:col>14</xdr:col>
      <xdr:colOff>495300</xdr:colOff>
      <xdr:row>25</xdr:row>
      <xdr:rowOff>139700</xdr:rowOff>
    </xdr:from>
    <xdr:to>
      <xdr:col>20</xdr:col>
      <xdr:colOff>533400</xdr:colOff>
      <xdr:row>52</xdr:row>
      <xdr:rowOff>152400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52300" y="4902200"/>
          <a:ext cx="4991100" cy="515620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14</xdr:col>
      <xdr:colOff>38100</xdr:colOff>
      <xdr:row>52</xdr:row>
      <xdr:rowOff>12700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04000" y="4762500"/>
          <a:ext cx="4991100" cy="5156200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17</xdr:row>
      <xdr:rowOff>0</xdr:rowOff>
    </xdr:from>
    <xdr:to>
      <xdr:col>11</xdr:col>
      <xdr:colOff>12700</xdr:colOff>
      <xdr:row>29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78500" y="3238500"/>
          <a:ext cx="3314700" cy="2286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5</xdr:col>
      <xdr:colOff>279400</xdr:colOff>
      <xdr:row>30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" y="3429000"/>
          <a:ext cx="3581400" cy="2286000"/>
        </a:xfrm>
        <a:prstGeom prst="rect">
          <a:avLst/>
        </a:prstGeom>
      </xdr:spPr>
    </xdr:pic>
    <xdr:clientData/>
  </xdr:twoCellAnchor>
</xdr:wsDr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139700</xdr:colOff>
      <xdr:row>22</xdr:row>
      <xdr:rowOff>88900</xdr:rowOff>
    </xdr:from>
    <xdr:to>
      <xdr:col>14</xdr:col>
      <xdr:colOff>177800</xdr:colOff>
      <xdr:row>49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43700" y="4279900"/>
          <a:ext cx="4991100" cy="516890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635000</xdr:colOff>
      <xdr:row>22</xdr:row>
      <xdr:rowOff>152400</xdr:rowOff>
    </xdr:from>
    <xdr:to>
      <xdr:col>6</xdr:col>
      <xdr:colOff>673100</xdr:colOff>
      <xdr:row>49</xdr:row>
      <xdr:rowOff>177800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00" y="4343400"/>
          <a:ext cx="4991100" cy="51689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14</xdr:row>
      <xdr:rowOff>177800</xdr:rowOff>
    </xdr:from>
    <xdr:to>
      <xdr:col>6</xdr:col>
      <xdr:colOff>127000</xdr:colOff>
      <xdr:row>32</xdr:row>
      <xdr:rowOff>38100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87500" y="2819400"/>
          <a:ext cx="3492500" cy="3517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2%20folder/Figure%202c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Figure%204f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Cd11b%20figures%20data%20and%20other%20folder/Data%20and%20old%20versions%20CD11b%20paper/Data/Percentage%20perfused%20pixel%20area%20of%20total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supporting%20folder/figure%204h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Figure%204i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5%20folder/fig%205%20support%20folder/figure%205f-1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5%20folder/fig%205%20support%20folder/figure%205f-2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1%20folder/supp%20fig%201a%20CD%20expression_0807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1%20folder/supple%20figure%201b-d%20copy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1%20folder/Supp%20Figure%201d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yvarner/Dropbox/Varner%20manuscripts%20folder/Nature%20Communications%20CD11b%20paper/data%20per%20figure%20folder/Figure%201%20folder/Figure%201%20fina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3%20folder/Figure%203a%20inse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huCD11b_all%20qPCR%20combined_MS06-29-2012-1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2%20folder/supp%20fig%202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Cd11b%20figures%20data%20and%20other%20folder/Data%20and%20old%20versions%20CD11b%20paper/Data/Quantification%20CD4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esktop/CD11bKo%20paper%20data/Polarization_100217/Quantification%20ROS%20and%20Integrin%20aM%20leve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3%20folder/S3gMS%20Cytokines%20Mac%20diff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4%20folder/Supp%20Figure%204d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supp%20figures%20folder/Supplementary%20figures%20data/Supp%20Figure%204%20folder/PyMT%20tissue%20qPCR%20expression_07%2014%202010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Volumes/jvarner/dropbox%20backup%201.19.16folder/2015%20manuscripts%20folder/cd11b%20paper%202015%20from%20dropbox/cd11b%20data%20folder/muLet7a_qPCR%20combined_MS07-02-2012-1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yvarner/Dropbox/Varner%20manuscripts%20folder/Nature%20Communications%20CD11b%20paper/data%20per%20figure%20folder/Supplementary%20figures%20data/Supp%20Figure%205%20folder/supp%20fig5e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yvarner/Dropbox/Varner%20manuscripts%20folder/Nature%20Communications%20CD11b%20paper/data%20per%20figure%20folder/Supplementary%20figures%20data/Supp%20Figure%205%20folder/lin28%20qPC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3%20folder/BMM%20polarization_IL6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dyvarner/Dropbox/Varner%20manuscripts%20folder/Nature%20Communications%20CD11b%20paper/data%20per%20figure%20folder/Figure%204%20%20folder%202/supporting%20folder/fig%204b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3%20folder/data%20per%20figure%20folder/Figure%203%20folder/Figure%203f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3%20folder/3g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7-08-10%20antagomir%20MS%20Let7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fig%204b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figure%204d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varner/Dropbox/Varner%20manuscripts%20folder/Nature%20Communications%20CD11b%20paper/data%20per%20figure%20folder/Figure%204%20%20folder/Figure%204e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Desmin"/>
      <sheetName val="NG2"/>
      <sheetName val="combined"/>
      <sheetName val="Sheet3"/>
    </sheetNames>
    <sheetDataSet>
      <sheetData sheetId="0" refreshError="1"/>
      <sheetData sheetId="1" refreshError="1"/>
      <sheetData sheetId="2">
        <row r="10">
          <cell r="F10" t="str">
            <v>WT</v>
          </cell>
          <cell r="G10" t="str">
            <v>CD11b KO</v>
          </cell>
        </row>
        <row r="11">
          <cell r="E11" t="str">
            <v>Desmin</v>
          </cell>
          <cell r="F11">
            <v>9.7899999999999991</v>
          </cell>
          <cell r="G11">
            <v>27.54</v>
          </cell>
        </row>
        <row r="12">
          <cell r="E12" t="str">
            <v>NG2</v>
          </cell>
          <cell r="F12">
            <v>14.06</v>
          </cell>
          <cell r="G12">
            <v>31.32</v>
          </cell>
        </row>
        <row r="14">
          <cell r="F14">
            <v>0.91182966245529384</v>
          </cell>
          <cell r="G14">
            <v>2.0525972706684565</v>
          </cell>
        </row>
        <row r="15">
          <cell r="F15">
            <v>1.1166616915312062</v>
          </cell>
          <cell r="G15">
            <v>1.1263313110369597</v>
          </cell>
        </row>
      </sheetData>
      <sheetData sheetId="3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PDGF-BB "/>
      <sheetName val="IL-6"/>
      <sheetName val="IL-6 (2)"/>
      <sheetName val="VEGFA"/>
      <sheetName val="graphed"/>
      <sheetName val="polarization Macrophage"/>
    </sheetNames>
    <sheetDataSet>
      <sheetData sheetId="0"/>
      <sheetData sheetId="1"/>
      <sheetData sheetId="2"/>
      <sheetData sheetId="3"/>
      <sheetData sheetId="4"/>
      <sheetData sheetId="5">
        <row r="22">
          <cell r="R22" t="str">
            <v>Il6</v>
          </cell>
          <cell r="S22" t="str">
            <v>Arg1</v>
          </cell>
          <cell r="T22" t="str">
            <v>Il10</v>
          </cell>
          <cell r="U22" t="str">
            <v>Tgfb</v>
          </cell>
          <cell r="V22" t="str">
            <v>Pdgf-bb</v>
          </cell>
          <cell r="W22" t="str">
            <v>Vegf-a</v>
          </cell>
          <cell r="Y22" t="str">
            <v>Nos2</v>
          </cell>
          <cell r="Z22" t="str">
            <v>Ifng</v>
          </cell>
          <cell r="AA22" t="str">
            <v>Il12b</v>
          </cell>
          <cell r="AB22" t="str">
            <v>il1b</v>
          </cell>
          <cell r="AC22" t="str">
            <v>Tnfa</v>
          </cell>
        </row>
        <row r="23">
          <cell r="Q23" t="str">
            <v>Group A (scrambled miR)</v>
          </cell>
          <cell r="R23">
            <v>3.2803860462910991E-3</v>
          </cell>
          <cell r="S23">
            <v>1.6608963586993194E-3</v>
          </cell>
          <cell r="T23">
            <v>3.1157932134595595E-4</v>
          </cell>
          <cell r="U23">
            <v>2.6713662320168099E-3</v>
          </cell>
          <cell r="V23">
            <v>2.7846016472465873E-3</v>
          </cell>
          <cell r="W23">
            <v>4.9891721756437938E-3</v>
          </cell>
          <cell r="Y23">
            <v>4.1807825607155392E-3</v>
          </cell>
          <cell r="Z23">
            <v>4.1807825607155392E-3</v>
          </cell>
          <cell r="AA23">
            <v>1.4451053189264405E-3</v>
          </cell>
          <cell r="AB23">
            <v>1.5664707507935031E-2</v>
          </cell>
          <cell r="AC23">
            <v>3.1563471547936387E-3</v>
          </cell>
        </row>
        <row r="24">
          <cell r="Q24" t="str">
            <v>Group B (anit miRlet7a)</v>
          </cell>
          <cell r="R24">
            <v>1.5820936691982933E-2</v>
          </cell>
          <cell r="S24">
            <v>9.3710455051224991E-3</v>
          </cell>
          <cell r="T24">
            <v>2.1180219711725368E-3</v>
          </cell>
          <cell r="U24">
            <v>1.3749596896608643E-2</v>
          </cell>
          <cell r="V24">
            <v>6.2258814443377115E-2</v>
          </cell>
          <cell r="W24">
            <v>5.8270815655168161E-3</v>
          </cell>
          <cell r="Y24">
            <v>4.7495522752028512E-5</v>
          </cell>
          <cell r="Z24">
            <v>4.7495522752028512E-5</v>
          </cell>
          <cell r="AA24">
            <v>2.5024140776912159E-4</v>
          </cell>
          <cell r="AB24">
            <v>3.9251771779148549E-3</v>
          </cell>
          <cell r="AC24">
            <v>8.3570177173046838E-5</v>
          </cell>
        </row>
        <row r="26">
          <cell r="R26">
            <v>1.3038020919875815E-4</v>
          </cell>
          <cell r="S26">
            <v>1.2768988052124715E-4</v>
          </cell>
          <cell r="T26">
            <v>1.061347539669677E-4</v>
          </cell>
          <cell r="U26">
            <v>6.3086071358467335E-4</v>
          </cell>
          <cell r="V26">
            <v>1.2333496200156471E-4</v>
          </cell>
          <cell r="W26">
            <v>5.2974817050486058E-4</v>
          </cell>
          <cell r="Y26">
            <v>2.8308982819967864E-4</v>
          </cell>
          <cell r="Z26">
            <v>2.8308982819967864E-4</v>
          </cell>
          <cell r="AA26">
            <v>2.6630000290832562E-4</v>
          </cell>
          <cell r="AB26">
            <v>6.4899380306317894E-4</v>
          </cell>
          <cell r="AC26">
            <v>9.7896788522670994E-4</v>
          </cell>
        </row>
        <row r="27">
          <cell r="R27">
            <v>1.2669958753524909E-3</v>
          </cell>
          <cell r="S27">
            <v>8.0409813181467164E-4</v>
          </cell>
          <cell r="T27">
            <v>2.8926386432020194E-4</v>
          </cell>
          <cell r="U27">
            <v>1.2408976242685127E-3</v>
          </cell>
          <cell r="V27">
            <v>1.0146149259894689E-2</v>
          </cell>
          <cell r="W27">
            <v>2.2500211123499528E-4</v>
          </cell>
          <cell r="Y27">
            <v>1.0896365443854199E-5</v>
          </cell>
          <cell r="Z27">
            <v>1.0896365443854199E-5</v>
          </cell>
          <cell r="AA27">
            <v>4.0648768259288598E-5</v>
          </cell>
          <cell r="AB27">
            <v>4.5018488264342944E-4</v>
          </cell>
          <cell r="AC27">
            <v>2.4945172596557535E-5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erfusion 4x image"/>
    </sheetNames>
    <sheetDataSet>
      <sheetData sheetId="0">
        <row r="56">
          <cell r="M56" t="str">
            <v>Scramble</v>
          </cell>
          <cell r="N56" t="str">
            <v>Target</v>
          </cell>
        </row>
        <row r="57">
          <cell r="L57" t="str">
            <v>Saline</v>
          </cell>
          <cell r="M57">
            <v>0.99999999999999989</v>
          </cell>
          <cell r="N57">
            <v>1.7395049292028386</v>
          </cell>
          <cell r="P57">
            <v>0.16269001679406517</v>
          </cell>
          <cell r="Q57">
            <v>9.3000067677319526E-2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coloc group1"/>
    </sheetNames>
    <sheetDataSet>
      <sheetData sheetId="0">
        <row r="4">
          <cell r="I4" t="str">
            <v>mean</v>
          </cell>
        </row>
        <row r="5">
          <cell r="H5" t="str">
            <v>scrambled</v>
          </cell>
          <cell r="I5">
            <v>46.3</v>
          </cell>
          <cell r="J5">
            <v>5.9</v>
          </cell>
        </row>
        <row r="6">
          <cell r="H6" t="str">
            <v>anti mirLet7a</v>
          </cell>
          <cell r="I6">
            <v>74.599999999999994</v>
          </cell>
          <cell r="J6">
            <v>4.3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4">
          <cell r="P14" t="str">
            <v>scrambled</v>
          </cell>
          <cell r="Q14" t="str">
            <v>anti-mir</v>
          </cell>
          <cell r="U14" t="str">
            <v>scrambled</v>
          </cell>
          <cell r="V14" t="str">
            <v>anti-mir</v>
          </cell>
        </row>
        <row r="15">
          <cell r="O15" t="str">
            <v>CD4+</v>
          </cell>
          <cell r="P15">
            <v>10.090909090909092</v>
          </cell>
          <cell r="Q15">
            <v>14.222222222222221</v>
          </cell>
          <cell r="U15">
            <v>11</v>
          </cell>
          <cell r="V15">
            <v>2.4545454545454546</v>
          </cell>
        </row>
        <row r="16">
          <cell r="P16">
            <v>0.68030134304980805</v>
          </cell>
          <cell r="Q16">
            <v>1.4315665251916811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Analysis"/>
      <sheetName val="Analysis (2)"/>
      <sheetName val="Analysis (3)"/>
      <sheetName val="Plate raw data"/>
      <sheetName val="upside down plate"/>
    </sheetNames>
    <sheetDataSet>
      <sheetData sheetId="0" refreshError="1"/>
      <sheetData sheetId="1">
        <row r="31">
          <cell r="C31">
            <v>10</v>
          </cell>
          <cell r="D31">
            <v>1</v>
          </cell>
          <cell r="E31">
            <v>0.1</v>
          </cell>
          <cell r="F31">
            <v>0.01</v>
          </cell>
          <cell r="G31">
            <v>1E-3</v>
          </cell>
          <cell r="H31">
            <v>1E-4</v>
          </cell>
        </row>
        <row r="37">
          <cell r="C37">
            <v>109.17877378402738</v>
          </cell>
          <cell r="D37">
            <v>101.26182158178489</v>
          </cell>
          <cell r="E37">
            <v>99.728540434593484</v>
          </cell>
          <cell r="F37">
            <v>95.617932294401669</v>
          </cell>
          <cell r="G37">
            <v>101.14249494446008</v>
          </cell>
          <cell r="H37">
            <v>106.82814819930252</v>
          </cell>
        </row>
        <row r="38">
          <cell r="C38">
            <v>4.419289551403689</v>
          </cell>
          <cell r="D38">
            <v>2.662605871739844</v>
          </cell>
          <cell r="E38">
            <v>4.7161918905389211</v>
          </cell>
          <cell r="F38">
            <v>1.6853835850616259</v>
          </cell>
          <cell r="G38">
            <v>1.1738980692043379</v>
          </cell>
          <cell r="H38">
            <v>3.1150637424206007</v>
          </cell>
          <cell r="I38">
            <v>2.6661859825328578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Analysis"/>
      <sheetName val="Analysis (2)"/>
      <sheetName val="plate"/>
      <sheetName val="upside down plate"/>
      <sheetName val="Sheet4"/>
      <sheetName val="Sheet1"/>
    </sheetNames>
    <sheetDataSet>
      <sheetData sheetId="0">
        <row r="31">
          <cell r="B31">
            <v>100</v>
          </cell>
          <cell r="C31">
            <v>10</v>
          </cell>
          <cell r="D31">
            <v>1</v>
          </cell>
          <cell r="E31">
            <v>0.1</v>
          </cell>
          <cell r="F31">
            <v>0.01</v>
          </cell>
          <cell r="G31">
            <v>1E-3</v>
          </cell>
          <cell r="H31">
            <v>1E-4</v>
          </cell>
        </row>
        <row r="37">
          <cell r="C37">
            <v>77.388897123016932</v>
          </cell>
          <cell r="D37">
            <v>102.03952769791988</v>
          </cell>
          <cell r="E37">
            <v>93.289687170639752</v>
          </cell>
          <cell r="F37">
            <v>103.42439953766443</v>
          </cell>
          <cell r="G37">
            <v>95.190734250626136</v>
          </cell>
          <cell r="H37">
            <v>103.17260499880391</v>
          </cell>
        </row>
        <row r="38">
          <cell r="C38">
            <v>2.9761793979978712</v>
          </cell>
          <cell r="D38">
            <v>0.93084280198167757</v>
          </cell>
          <cell r="E38">
            <v>3.1602154246554015</v>
          </cell>
          <cell r="F38">
            <v>2.6245000373164538</v>
          </cell>
          <cell r="G38">
            <v>2.6226095802970888</v>
          </cell>
          <cell r="H38">
            <v>3.0528042415714611</v>
          </cell>
          <cell r="I38">
            <v>5.1416578066108842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2">
          <cell r="I12" t="str">
            <v>WT</v>
          </cell>
          <cell r="J12" t="str">
            <v>Itgam-/-</v>
          </cell>
        </row>
        <row r="13">
          <cell r="H13" t="str">
            <v>alphaM</v>
          </cell>
          <cell r="I13">
            <v>80.2</v>
          </cell>
          <cell r="J13">
            <v>0.1</v>
          </cell>
          <cell r="L13">
            <v>1.8</v>
          </cell>
          <cell r="M13">
            <v>0</v>
          </cell>
        </row>
        <row r="14">
          <cell r="H14" t="str">
            <v>CD45</v>
          </cell>
          <cell r="I14">
            <v>99.6</v>
          </cell>
          <cell r="J14">
            <v>99.46</v>
          </cell>
          <cell r="L14">
            <v>0.49497474683690412</v>
          </cell>
          <cell r="M14">
            <v>0.29698484809835118</v>
          </cell>
        </row>
        <row r="15">
          <cell r="H15" t="str">
            <v>B2</v>
          </cell>
          <cell r="I15">
            <v>65.254999999999995</v>
          </cell>
          <cell r="J15">
            <v>62.62</v>
          </cell>
          <cell r="L15">
            <v>8.9731850532573212</v>
          </cell>
          <cell r="M15">
            <v>4.6386204845837877</v>
          </cell>
        </row>
        <row r="16">
          <cell r="H16" t="str">
            <v>Gr1+</v>
          </cell>
          <cell r="I16">
            <v>78.150000000000006</v>
          </cell>
          <cell r="J16">
            <v>80.03</v>
          </cell>
          <cell r="L16">
            <v>2.3334523779155445</v>
          </cell>
          <cell r="M16">
            <v>0.35355339059327379</v>
          </cell>
        </row>
        <row r="17">
          <cell r="H17" t="str">
            <v>alpha 4</v>
          </cell>
          <cell r="I17">
            <v>99.9</v>
          </cell>
          <cell r="J17">
            <v>99.9</v>
          </cell>
          <cell r="L17">
            <v>0</v>
          </cell>
          <cell r="M17">
            <v>0.14142135623731153</v>
          </cell>
        </row>
        <row r="18">
          <cell r="H18" t="str">
            <v>alpha 5</v>
          </cell>
          <cell r="I18">
            <v>78.13</v>
          </cell>
          <cell r="J18">
            <v>82.87</v>
          </cell>
          <cell r="L18">
            <v>2.2768838354206151</v>
          </cell>
          <cell r="M18">
            <v>0.98994949366002727</v>
          </cell>
        </row>
        <row r="19">
          <cell r="H19" t="str">
            <v>alpha V</v>
          </cell>
          <cell r="I19">
            <v>13.7</v>
          </cell>
          <cell r="J19">
            <v>11.37</v>
          </cell>
          <cell r="L19">
            <v>0.1131370849898477</v>
          </cell>
          <cell r="M19">
            <v>1.4566399692442904</v>
          </cell>
        </row>
        <row r="20">
          <cell r="H20" t="str">
            <v>alpha L</v>
          </cell>
          <cell r="I20">
            <v>90.015000000000001</v>
          </cell>
          <cell r="J20">
            <v>88.24</v>
          </cell>
          <cell r="L20">
            <v>2.1849599538660129</v>
          </cell>
          <cell r="M20">
            <v>1.4000714267485472</v>
          </cell>
        </row>
      </sheetData>
      <sheetData sheetId="1" refreshError="1"/>
      <sheetData sheetId="2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Bone Marrow"/>
      <sheetName val="Tumor"/>
      <sheetName val="Peripheral Blood"/>
    </sheetNames>
    <sheetDataSet>
      <sheetData sheetId="0">
        <row r="5">
          <cell r="B5" t="str">
            <v>Gr1hi CCR2-</v>
          </cell>
        </row>
        <row r="14">
          <cell r="A14" t="str">
            <v>CD11bko</v>
          </cell>
          <cell r="B14">
            <v>45.333333333333336</v>
          </cell>
          <cell r="C14">
            <v>8.2299999999999986</v>
          </cell>
        </row>
        <row r="15">
          <cell r="A15" t="str">
            <v>WT</v>
          </cell>
          <cell r="B15">
            <v>42.333333333333336</v>
          </cell>
          <cell r="C15">
            <v>7.9066666666666672</v>
          </cell>
        </row>
        <row r="18">
          <cell r="B18">
            <v>0.63333333333333386</v>
          </cell>
          <cell r="C18">
            <v>0.35641735835019767</v>
          </cell>
        </row>
        <row r="19">
          <cell r="B19">
            <v>1.9675139417831615</v>
          </cell>
          <cell r="C19">
            <v>0.47248750718346466</v>
          </cell>
        </row>
      </sheetData>
      <sheetData sheetId="1" refreshError="1"/>
      <sheetData sheetId="2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5">
          <cell r="H5" t="str">
            <v>F480hi Gr1-</v>
          </cell>
          <cell r="I5" t="str">
            <v>F480lo/- Gr1lo</v>
          </cell>
          <cell r="J5" t="str">
            <v>F4/80-gr1hi</v>
          </cell>
        </row>
        <row r="6">
          <cell r="G6" t="str">
            <v>WT</v>
          </cell>
          <cell r="H6">
            <v>18.825000000000003</v>
          </cell>
          <cell r="I6">
            <v>3.5824999999999996</v>
          </cell>
          <cell r="J6">
            <v>9.9849999999999994</v>
          </cell>
        </row>
        <row r="7">
          <cell r="G7" t="str">
            <v>CD11b-/-</v>
          </cell>
          <cell r="H7">
            <v>17.474999999999998</v>
          </cell>
          <cell r="I7">
            <v>2.9725000000000001</v>
          </cell>
          <cell r="J7">
            <v>11.1075</v>
          </cell>
        </row>
        <row r="11">
          <cell r="H11">
            <v>2.059277786021096</v>
          </cell>
          <cell r="I11">
            <v>1.1380419954172756</v>
          </cell>
          <cell r="J11">
            <v>4.0321637422659871</v>
          </cell>
        </row>
        <row r="12">
          <cell r="H12">
            <v>1.7908913050955104</v>
          </cell>
          <cell r="I12">
            <v>0.42712946905280713</v>
          </cell>
          <cell r="J12">
            <v>1.7355586676597501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1a"/>
      <sheetName val="1b"/>
      <sheetName val="1c"/>
      <sheetName val="1d"/>
      <sheetName val="1e"/>
      <sheetName val="1f"/>
      <sheetName val="1g"/>
      <sheetName val="1h"/>
      <sheetName val="1i"/>
      <sheetName val="1j"/>
      <sheetName val="1"/>
      <sheetName val="1l"/>
    </sheetNames>
    <sheetDataSet>
      <sheetData sheetId="0"/>
      <sheetData sheetId="1">
        <row r="5">
          <cell r="R5">
            <v>1.7551237950206501E-4</v>
          </cell>
          <cell r="S5">
            <v>2.0210294607341038E-4</v>
          </cell>
          <cell r="T5">
            <v>2.0599999999999999E-4</v>
          </cell>
          <cell r="U5">
            <v>1.3182322980627472E-4</v>
          </cell>
          <cell r="V5">
            <v>2.2256405541878034E-3</v>
          </cell>
          <cell r="W5">
            <v>8.0863863296382098E-4</v>
          </cell>
          <cell r="Y5">
            <v>1.4064295942755499E-4</v>
          </cell>
          <cell r="Z5">
            <v>3.6000000000000001E-5</v>
          </cell>
          <cell r="AA5">
            <v>1.26115269294405E-3</v>
          </cell>
          <cell r="AB5">
            <v>4.9256710566945488E-3</v>
          </cell>
          <cell r="AC5">
            <v>8.6330518802793705E-4</v>
          </cell>
        </row>
        <row r="6">
          <cell r="R6">
            <v>8.6810828437038252E-4</v>
          </cell>
          <cell r="S6">
            <v>2.4515733841689131E-3</v>
          </cell>
          <cell r="T6">
            <v>2.1840000000000002E-3</v>
          </cell>
          <cell r="U6">
            <v>7.0964360273942373E-4</v>
          </cell>
          <cell r="V6">
            <v>9.2888825955148892E-3</v>
          </cell>
          <cell r="W6">
            <v>9.0046566686899777E-4</v>
          </cell>
          <cell r="Y6">
            <v>4.8558820124424806E-6</v>
          </cell>
          <cell r="Z6">
            <v>1.9999999999999999E-6</v>
          </cell>
          <cell r="AA6">
            <v>5.1820292399142997E-4</v>
          </cell>
          <cell r="AB6">
            <v>5.3615482828801018E-4</v>
          </cell>
          <cell r="AC6">
            <v>4.0801318000918099E-4</v>
          </cell>
        </row>
        <row r="11">
          <cell r="R11">
            <v>2.07611643030065E-4</v>
          </cell>
          <cell r="S11">
            <v>2.2930178454037906E-5</v>
          </cell>
          <cell r="T11">
            <v>1.8105742049025526E-4</v>
          </cell>
          <cell r="U11">
            <v>2.0295533277253362E-4</v>
          </cell>
          <cell r="V11">
            <v>2.3021938557673443E-4</v>
          </cell>
          <cell r="W11">
            <v>9.5637332209702299E-5</v>
          </cell>
          <cell r="Y11">
            <v>3.3983532104452498E-4</v>
          </cell>
          <cell r="Z11">
            <v>3.0978110494708422E-5</v>
          </cell>
          <cell r="AA11">
            <v>8.93837754842761E-5</v>
          </cell>
          <cell r="AB11">
            <v>3.4531152759926099E-4</v>
          </cell>
          <cell r="AC11">
            <v>3.4220218481046874E-6</v>
          </cell>
        </row>
        <row r="12">
          <cell r="R12">
            <v>1.8768599418839558E-4</v>
          </cell>
          <cell r="S12">
            <v>4.0998746402464434E-4</v>
          </cell>
          <cell r="T12">
            <v>1.0544925276551396E-3</v>
          </cell>
          <cell r="U12">
            <v>1.3563016066425396E-4</v>
          </cell>
          <cell r="V12">
            <v>3.9088283921471893E-5</v>
          </cell>
          <cell r="W12">
            <v>5.4999410635675147E-4</v>
          </cell>
          <cell r="Y12">
            <v>1.7559109789285914E-6</v>
          </cell>
          <cell r="Z12">
            <v>3.8051142960209967E-5</v>
          </cell>
          <cell r="AA12">
            <v>9.1718614809692021E-8</v>
          </cell>
          <cell r="AB12">
            <v>3.2171002136430492E-4</v>
          </cell>
          <cell r="AC12">
            <v>7.5480376867014003E-8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STAT SU"/>
    </sheetNames>
    <sheetDataSet>
      <sheetData sheetId="0">
        <row r="10">
          <cell r="C10" t="str">
            <v xml:space="preserve">WT </v>
          </cell>
          <cell r="D10" t="str">
            <v>Mut</v>
          </cell>
        </row>
        <row r="14">
          <cell r="C14">
            <v>0.34504880371880531</v>
          </cell>
          <cell r="D14">
            <v>0.60522365618714336</v>
          </cell>
        </row>
        <row r="15">
          <cell r="C15">
            <v>2.831666728070685E-2</v>
          </cell>
          <cell r="D15">
            <v>6.2378201284335404E-2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microRNA"/>
      <sheetName val="microRNA (2)"/>
      <sheetName val="mRNA I"/>
      <sheetName val="mRNA II"/>
      <sheetName val="mRNA II (2)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">
          <cell r="V5" t="str">
            <v>il12b</v>
          </cell>
          <cell r="W5" t="str">
            <v>Nos2</v>
          </cell>
          <cell r="X5" t="str">
            <v>Il1b</v>
          </cell>
          <cell r="Y5" t="str">
            <v>IFNg</v>
          </cell>
          <cell r="Z5" t="str">
            <v>TNFa</v>
          </cell>
        </row>
        <row r="6">
          <cell r="U6" t="str">
            <v>ICAM</v>
          </cell>
          <cell r="V6">
            <v>1</v>
          </cell>
          <cell r="W6">
            <v>1</v>
          </cell>
          <cell r="X6">
            <v>1</v>
          </cell>
          <cell r="Y6">
            <v>1</v>
          </cell>
          <cell r="Z6">
            <v>1</v>
          </cell>
        </row>
        <row r="7">
          <cell r="U7" t="str">
            <v>Suspension</v>
          </cell>
          <cell r="V7">
            <v>0.21</v>
          </cell>
          <cell r="W7">
            <v>0.21</v>
          </cell>
          <cell r="X7">
            <v>0.31572460860827684</v>
          </cell>
          <cell r="Y7">
            <v>0.30856206757756155</v>
          </cell>
          <cell r="Z7">
            <v>0.1723277979495334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S2a"/>
      <sheetName val="S2b"/>
    </sheetNames>
    <sheetDataSet>
      <sheetData sheetId="0">
        <row r="17">
          <cell r="F17" t="str">
            <v>CD4</v>
          </cell>
          <cell r="G17" t="str">
            <v>CD8</v>
          </cell>
          <cell r="L17" t="str">
            <v>FoxP3</v>
          </cell>
        </row>
        <row r="18">
          <cell r="E18" t="str">
            <v>WT</v>
          </cell>
          <cell r="F18">
            <v>36.65</v>
          </cell>
          <cell r="G18">
            <v>25.8</v>
          </cell>
          <cell r="K18" t="str">
            <v>WT</v>
          </cell>
          <cell r="L18">
            <v>18.5</v>
          </cell>
        </row>
        <row r="19">
          <cell r="E19" t="str">
            <v>Itgam-/-</v>
          </cell>
          <cell r="F19">
            <v>24.5</v>
          </cell>
          <cell r="G19">
            <v>6.26</v>
          </cell>
          <cell r="K19" t="str">
            <v>Itgam-/-</v>
          </cell>
          <cell r="L19">
            <v>30.975000000000001</v>
          </cell>
        </row>
        <row r="21">
          <cell r="F21">
            <v>2.8</v>
          </cell>
          <cell r="G21">
            <v>6.67</v>
          </cell>
          <cell r="L21">
            <v>3.16</v>
          </cell>
        </row>
        <row r="22">
          <cell r="F22">
            <v>1.02</v>
          </cell>
          <cell r="G22">
            <v>1.1100000000000001</v>
          </cell>
          <cell r="L22">
            <v>0.53</v>
          </cell>
        </row>
      </sheetData>
      <sheetData sheetId="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CD4"/>
      <sheetName val="F480"/>
      <sheetName val="CD8"/>
      <sheetName val="Sheet1"/>
    </sheetNames>
    <sheetDataSet>
      <sheetData sheetId="0">
        <row r="5">
          <cell r="H5" t="str">
            <v>WT</v>
          </cell>
          <cell r="I5" t="str">
            <v>Itgam-/-</v>
          </cell>
        </row>
        <row r="6">
          <cell r="H6">
            <v>12.444444444444445</v>
          </cell>
          <cell r="I6">
            <v>20.222222222222221</v>
          </cell>
        </row>
        <row r="7">
          <cell r="H7">
            <v>1.4347968411272172</v>
          </cell>
          <cell r="I7">
            <v>3.1036617163252047</v>
          </cell>
        </row>
      </sheetData>
      <sheetData sheetId="1"/>
      <sheetData sheetId="2">
        <row r="8">
          <cell r="H8" t="str">
            <v>WT</v>
          </cell>
          <cell r="I8" t="str">
            <v>Itgam-/-</v>
          </cell>
        </row>
        <row r="9">
          <cell r="H9">
            <v>5.666666666666667</v>
          </cell>
          <cell r="I9">
            <v>1.2222222222222223</v>
          </cell>
        </row>
        <row r="10">
          <cell r="H10">
            <v>0.6454972243679028</v>
          </cell>
          <cell r="I10">
            <v>0.40061680838488772</v>
          </cell>
        </row>
      </sheetData>
      <sheetData sheetId="3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4">
          <cell r="C4" t="str">
            <v>mCSF</v>
          </cell>
          <cell r="D4" t="str">
            <v>IL-4</v>
          </cell>
          <cell r="E4" t="str">
            <v>INFg/LPS</v>
          </cell>
        </row>
        <row r="8">
          <cell r="C8">
            <v>203.20000000000002</v>
          </cell>
          <cell r="D8">
            <v>152.13333333333333</v>
          </cell>
          <cell r="E8">
            <v>243</v>
          </cell>
        </row>
        <row r="9">
          <cell r="C9">
            <v>4.1868842830916577</v>
          </cell>
          <cell r="D9">
            <v>6.5064924840073752</v>
          </cell>
          <cell r="E9">
            <v>5.6151580565465808</v>
          </cell>
        </row>
      </sheetData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9-10-10 MS Cytokines Mac di (2)"/>
      <sheetName val="graph ddCt"/>
      <sheetName val="graph dCt"/>
      <sheetName val="Additinal gene"/>
    </sheetNames>
    <sheetDataSet>
      <sheetData sheetId="0" refreshError="1"/>
      <sheetData sheetId="1" refreshError="1"/>
      <sheetData sheetId="2">
        <row r="9">
          <cell r="Q9" t="str">
            <v>Il6</v>
          </cell>
        </row>
        <row r="38">
          <cell r="R38" t="str">
            <v>iNos</v>
          </cell>
          <cell r="S38" t="str">
            <v>Ifng</v>
          </cell>
          <cell r="T38" t="str">
            <v>Il12b</v>
          </cell>
        </row>
        <row r="39">
          <cell r="Q39" t="str">
            <v>Basal</v>
          </cell>
          <cell r="R39">
            <v>3.1700067448615762E-5</v>
          </cell>
          <cell r="S39">
            <v>2.06349890067331E-5</v>
          </cell>
          <cell r="T39">
            <v>2.834973623040919E-5</v>
          </cell>
          <cell r="Z39">
            <v>1.647052291462752E-6</v>
          </cell>
          <cell r="AA39">
            <v>3.6624788783688835E-7</v>
          </cell>
          <cell r="AB39">
            <v>2.7840877089704156E-6</v>
          </cell>
        </row>
        <row r="40">
          <cell r="Q40" t="str">
            <v>TGFb</v>
          </cell>
          <cell r="R40">
            <v>4.9190378978593052E-6</v>
          </cell>
          <cell r="S40">
            <v>4.7275265279764099E-6</v>
          </cell>
          <cell r="T40">
            <v>5.7304408069163128E-6</v>
          </cell>
          <cell r="Z40">
            <v>3.0523350487233291E-7</v>
          </cell>
          <cell r="AA40">
            <v>8.3945341731716222E-8</v>
          </cell>
          <cell r="AB40">
            <v>6.4049448931989477E-7</v>
          </cell>
        </row>
        <row r="41">
          <cell r="Q41" t="str">
            <v>TCM</v>
          </cell>
          <cell r="R41">
            <v>2.1644037816568923E-6</v>
          </cell>
          <cell r="S41">
            <v>5.2009671759810699E-6</v>
          </cell>
          <cell r="T41">
            <v>6.0936289425397495E-6</v>
          </cell>
          <cell r="Z41">
            <v>1.0802879564323758E-6</v>
          </cell>
          <cell r="AA41">
            <v>1.048391153242902E-7</v>
          </cell>
          <cell r="AB41">
            <v>2.6446427975408693E-6</v>
          </cell>
        </row>
        <row r="43">
          <cell r="Q43" t="str">
            <v>Basal + SB</v>
          </cell>
          <cell r="R43">
            <v>2.287756962915953E-5</v>
          </cell>
          <cell r="S43">
            <v>1.4964656209315E-5</v>
          </cell>
          <cell r="T43">
            <v>2.4255451290858704E-5</v>
          </cell>
          <cell r="Z43">
            <v>5.5075253740976495E-6</v>
          </cell>
          <cell r="AA43">
            <v>2.5464681250411573E-7</v>
          </cell>
          <cell r="AB43">
            <v>3.0787955055885869E-6</v>
          </cell>
        </row>
        <row r="44">
          <cell r="Q44" t="str">
            <v>TGFb + SB</v>
          </cell>
          <cell r="R44">
            <v>2.8441954852853531E-5</v>
          </cell>
          <cell r="S44">
            <v>1.9878363326130698E-5</v>
          </cell>
          <cell r="T44">
            <v>2.0460474736807297E-5</v>
          </cell>
          <cell r="Z44">
            <v>8.4404713780958113E-6</v>
          </cell>
          <cell r="AA44">
            <v>5.2268251636383171E-8</v>
          </cell>
          <cell r="AB44">
            <v>3.2860008837953206E-6</v>
          </cell>
        </row>
        <row r="45">
          <cell r="Q45" t="str">
            <v>TCM + SB</v>
          </cell>
          <cell r="R45">
            <v>2.7397408803937566E-5</v>
          </cell>
          <cell r="S45">
            <v>1.55063758044322E-5</v>
          </cell>
          <cell r="T45">
            <v>2.21211143582383E-5</v>
          </cell>
          <cell r="Z45">
            <v>8.3964393130046421E-6</v>
          </cell>
          <cell r="AA45">
            <v>4.7899734280667975E-7</v>
          </cell>
          <cell r="AB45">
            <v>4.7308362068371759E-6</v>
          </cell>
        </row>
      </sheetData>
      <sheetData sheetId="3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smin"/>
    </sheetNames>
    <sheetDataSet>
      <sheetData sheetId="0">
        <row r="37">
          <cell r="D37" t="str">
            <v>WT</v>
          </cell>
          <cell r="E37" t="str">
            <v>CD11b KO</v>
          </cell>
        </row>
        <row r="38">
          <cell r="D38">
            <v>23.63</v>
          </cell>
          <cell r="E38">
            <v>39.4041</v>
          </cell>
        </row>
        <row r="39">
          <cell r="D39">
            <v>1.3517930479346485</v>
          </cell>
          <cell r="E39">
            <v>3.6266932850432436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7-14-10 MS PyMT "/>
      <sheetName val="modified"/>
      <sheetName val="graphed"/>
      <sheetName val="graphed (2)"/>
    </sheetNames>
    <sheetDataSet>
      <sheetData sheetId="0"/>
      <sheetData sheetId="1"/>
      <sheetData sheetId="2"/>
      <sheetData sheetId="3">
        <row r="7">
          <cell r="X7" t="str">
            <v>Pdgf</v>
          </cell>
          <cell r="Y7" t="str">
            <v>Vegf</v>
          </cell>
        </row>
        <row r="8">
          <cell r="R8">
            <v>0.37200551162491602</v>
          </cell>
          <cell r="W8" t="str">
            <v>WT P+</v>
          </cell>
          <cell r="X8">
            <v>1.263047619908749</v>
          </cell>
          <cell r="Y8">
            <v>1.1182473260437629</v>
          </cell>
        </row>
        <row r="9">
          <cell r="R9">
            <v>0.44252695734133141</v>
          </cell>
          <cell r="W9" t="str">
            <v>CD11b-/- P+</v>
          </cell>
          <cell r="X9">
            <v>7.5820956762802343</v>
          </cell>
          <cell r="Y9">
            <v>1.3025603254029186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muLet7a_06-06-2012_02"/>
      <sheetName val="Arranged"/>
      <sheetName val="Ligation"/>
      <sheetName val="Polarization"/>
      <sheetName val="mRNA ligation"/>
      <sheetName val="mRNA polarization"/>
      <sheetName val="mRNA polarization II"/>
    </sheetNames>
    <sheetDataSet>
      <sheetData sheetId="0" refreshError="1"/>
      <sheetData sheetId="1" refreshError="1"/>
      <sheetData sheetId="2" refreshError="1"/>
      <sheetData sheetId="3">
        <row r="36">
          <cell r="T36" t="str">
            <v>basal</v>
          </cell>
          <cell r="U36" t="str">
            <v>TGF-b</v>
          </cell>
          <cell r="V36" t="str">
            <v>IL-4</v>
          </cell>
        </row>
        <row r="37">
          <cell r="S37">
            <v>0</v>
          </cell>
          <cell r="T37">
            <v>5.166933048074808E-2</v>
          </cell>
          <cell r="U37">
            <v>5.1091602601348499E-2</v>
          </cell>
          <cell r="V37">
            <v>4.0363665375352221E-2</v>
          </cell>
        </row>
        <row r="38">
          <cell r="S38">
            <v>1</v>
          </cell>
          <cell r="T38">
            <v>4.8486905763979786E-2</v>
          </cell>
          <cell r="U38">
            <v>4.8572346702846873E-2</v>
          </cell>
          <cell r="V38">
            <v>4.1570992422648542E-2</v>
          </cell>
        </row>
        <row r="39">
          <cell r="S39">
            <v>2</v>
          </cell>
          <cell r="T39">
            <v>4.9751057434912899E-2</v>
          </cell>
          <cell r="U39">
            <v>5.3103251137506774E-2</v>
          </cell>
          <cell r="V39">
            <v>3.3939379520352815E-2</v>
          </cell>
        </row>
        <row r="40">
          <cell r="S40">
            <v>3</v>
          </cell>
          <cell r="T40">
            <v>5.4237255964144949E-2</v>
          </cell>
          <cell r="U40">
            <v>3.8406119138187728E-2</v>
          </cell>
          <cell r="V40">
            <v>2.8786515961757748E-2</v>
          </cell>
        </row>
        <row r="41">
          <cell r="S41">
            <v>4</v>
          </cell>
          <cell r="T41">
            <v>5.6413626792425162E-2</v>
          </cell>
          <cell r="U41">
            <v>2.0145871118720383E-2</v>
          </cell>
          <cell r="V41">
            <v>2.2739195127775898E-2</v>
          </cell>
        </row>
        <row r="42">
          <cell r="S42">
            <v>5</v>
          </cell>
          <cell r="T42">
            <v>5.5133270701936625E-2</v>
          </cell>
          <cell r="U42">
            <v>1.6748201606915585E-2</v>
          </cell>
          <cell r="V42">
            <v>2.5461743115381026E-2</v>
          </cell>
        </row>
        <row r="43">
          <cell r="S43">
            <v>6</v>
          </cell>
          <cell r="T43">
            <v>5.2821460410879165E-2</v>
          </cell>
          <cell r="U43">
            <v>1.3200249420640249E-2</v>
          </cell>
          <cell r="V43">
            <v>2.0888011973852542E-2</v>
          </cell>
        </row>
      </sheetData>
      <sheetData sheetId="4">
        <row r="6">
          <cell r="R6" t="str">
            <v>ICAM-1</v>
          </cell>
        </row>
      </sheetData>
      <sheetData sheetId="5">
        <row r="4">
          <cell r="R4" t="str">
            <v>Basal</v>
          </cell>
          <cell r="S4" t="str">
            <v>TGF-b</v>
          </cell>
          <cell r="T4" t="str">
            <v>IL-4</v>
          </cell>
        </row>
        <row r="5">
          <cell r="Q5">
            <v>0</v>
          </cell>
          <cell r="R5">
            <v>4.6178337020470148E-4</v>
          </cell>
          <cell r="S5">
            <v>5.0233311343252985E-4</v>
          </cell>
          <cell r="T5">
            <v>6.743769281734827E-4</v>
          </cell>
        </row>
        <row r="6">
          <cell r="Q6">
            <v>1</v>
          </cell>
          <cell r="R6">
            <v>8.3792696364000255E-4</v>
          </cell>
          <cell r="S6">
            <v>5.9971902463930163E-4</v>
          </cell>
          <cell r="T6">
            <v>7.058187616841798E-4</v>
          </cell>
        </row>
        <row r="7">
          <cell r="Q7">
            <v>2</v>
          </cell>
          <cell r="R7">
            <v>6.650129797874173E-4</v>
          </cell>
          <cell r="S7">
            <v>9.1220678407608155E-4</v>
          </cell>
          <cell r="T7">
            <v>4.9751316408705492E-4</v>
          </cell>
        </row>
        <row r="8">
          <cell r="Q8">
            <v>3</v>
          </cell>
          <cell r="R8">
            <v>5.2740335164495888E-4</v>
          </cell>
          <cell r="S8">
            <v>1.014920810199396E-3</v>
          </cell>
          <cell r="T8">
            <v>1.5165221445855872E-3</v>
          </cell>
        </row>
        <row r="9">
          <cell r="Q9">
            <v>4</v>
          </cell>
          <cell r="R9">
            <v>3.1529650531285337E-4</v>
          </cell>
          <cell r="S9">
            <v>1.9728063173248228E-3</v>
          </cell>
          <cell r="T9">
            <v>2.1795430270330645E-3</v>
          </cell>
        </row>
        <row r="10">
          <cell r="Q10">
            <v>5</v>
          </cell>
          <cell r="R10">
            <v>5.1974994468727536E-4</v>
          </cell>
          <cell r="S10">
            <v>2.2208840059554516E-3</v>
          </cell>
          <cell r="T10">
            <v>2.5553441506431874E-3</v>
          </cell>
        </row>
        <row r="11">
          <cell r="Q11">
            <v>6</v>
          </cell>
          <cell r="R11">
            <v>8.6792524009555007E-4</v>
          </cell>
          <cell r="S11">
            <v>3.218993100668417E-3</v>
          </cell>
          <cell r="T11">
            <v>2.1917261739710465E-3</v>
          </cell>
        </row>
      </sheetData>
      <sheetData sheetId="6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huCD11b_let7a_RNU44_05-29-2012"/>
      <sheetName val="microRNA"/>
      <sheetName val="mRNA I"/>
      <sheetName val="mRNA II"/>
    </sheetNames>
    <sheetDataSet>
      <sheetData sheetId="0" refreshError="1"/>
      <sheetData sheetId="1">
        <row r="3">
          <cell r="T3" t="str">
            <v>average</v>
          </cell>
        </row>
        <row r="4">
          <cell r="S4" t="str">
            <v>basal</v>
          </cell>
          <cell r="T4">
            <v>5.9246337833029739E-2</v>
          </cell>
          <cell r="U4">
            <v>1.6242138587586396E-2</v>
          </cell>
        </row>
        <row r="5">
          <cell r="S5" t="str">
            <v>TGF-b</v>
          </cell>
          <cell r="T5">
            <v>1.6961613786272856E-2</v>
          </cell>
          <cell r="U5">
            <v>1.2166614942302671E-3</v>
          </cell>
        </row>
        <row r="6">
          <cell r="S6" t="str">
            <v>IL4</v>
          </cell>
          <cell r="T6">
            <v>2.7552721562513694E-2</v>
          </cell>
          <cell r="U6">
            <v>3.7075604888585816E-3</v>
          </cell>
        </row>
        <row r="7">
          <cell r="S7" t="str">
            <v>ICAM</v>
          </cell>
          <cell r="T7">
            <v>8.2431861568855222E-2</v>
          </cell>
          <cell r="U7">
            <v>2.171032849507977E-2</v>
          </cell>
        </row>
        <row r="8">
          <cell r="S8" t="str">
            <v>BSA</v>
          </cell>
          <cell r="T8">
            <v>4.4770297894888064E-4</v>
          </cell>
          <cell r="U8">
            <v>9.5553325643405509E-5</v>
          </cell>
        </row>
      </sheetData>
      <sheetData sheetId="2">
        <row r="7">
          <cell r="K7" t="str">
            <v>basal</v>
          </cell>
          <cell r="O7">
            <v>3.7560902002608289E-3</v>
          </cell>
          <cell r="P7">
            <v>1.7135619504944589E-4</v>
          </cell>
        </row>
        <row r="8">
          <cell r="K8" t="str">
            <v>TGF-b</v>
          </cell>
          <cell r="O8">
            <v>1.7731370615814819E-2</v>
          </cell>
          <cell r="P8">
            <v>5.0361413916319864E-3</v>
          </cell>
        </row>
        <row r="9">
          <cell r="K9" t="str">
            <v>IL4</v>
          </cell>
          <cell r="O9">
            <v>1.6318213294636383E-2</v>
          </cell>
          <cell r="P9">
            <v>1.7918618373002218E-3</v>
          </cell>
        </row>
        <row r="10">
          <cell r="K10" t="str">
            <v>ICAM</v>
          </cell>
          <cell r="O10">
            <v>4.0976452907765075E-3</v>
          </cell>
          <cell r="P10">
            <v>7.6683010855879317E-4</v>
          </cell>
        </row>
        <row r="11">
          <cell r="K11" t="str">
            <v>BSA</v>
          </cell>
          <cell r="O11">
            <v>1.6295745315518608E-2</v>
          </cell>
          <cell r="P11">
            <v>3.0728258503736582E-3</v>
          </cell>
        </row>
      </sheetData>
      <sheetData sheetId="3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Lin28 levels BM and BMM"/>
    </sheetNames>
    <sheetDataSet>
      <sheetData sheetId="0">
        <row r="6">
          <cell r="T6" t="str">
            <v>WR</v>
          </cell>
          <cell r="U6" t="str">
            <v>CD11b-/-</v>
          </cell>
        </row>
        <row r="7">
          <cell r="S7" t="str">
            <v>BM</v>
          </cell>
          <cell r="T7">
            <v>0.94926446019056032</v>
          </cell>
          <cell r="U7">
            <v>0.85929177936764833</v>
          </cell>
        </row>
        <row r="8">
          <cell r="S8" t="str">
            <v>BMM</v>
          </cell>
          <cell r="T8">
            <v>0.9196526100451422</v>
          </cell>
          <cell r="U8">
            <v>0.95377070429508803</v>
          </cell>
        </row>
        <row r="10">
          <cell r="T10">
            <v>6.4168884178589819E-2</v>
          </cell>
          <cell r="U10">
            <v>2.4472456700292251E-2</v>
          </cell>
        </row>
        <row r="11">
          <cell r="T11">
            <v>6.6184329087451033E-2</v>
          </cell>
          <cell r="U11">
            <v>0.13001813652304378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M2-like"/>
      <sheetName val="M1-like"/>
      <sheetName val="combined"/>
    </sheetNames>
    <sheetDataSet>
      <sheetData sheetId="0" refreshError="1"/>
      <sheetData sheetId="1" refreshError="1"/>
      <sheetData sheetId="2">
        <row r="38">
          <cell r="S38" t="str">
            <v>Arginase</v>
          </cell>
        </row>
        <row r="40">
          <cell r="R40" t="str">
            <v>human CD11b</v>
          </cell>
          <cell r="S40">
            <v>4.5135756202480932</v>
          </cell>
          <cell r="T40">
            <v>3.3129522889150995</v>
          </cell>
          <cell r="U40">
            <v>3.540628170146265</v>
          </cell>
          <cell r="V40">
            <v>7.8433969171702573</v>
          </cell>
          <cell r="W40">
            <v>-3.2328367748307141</v>
          </cell>
          <cell r="X40">
            <v>-3.8358054630496627</v>
          </cell>
          <cell r="Y40">
            <v>-5.8215882182784346</v>
          </cell>
          <cell r="Z40">
            <v>-2.1457138452403823</v>
          </cell>
          <cell r="AA40">
            <v>-4.4643458826114122</v>
          </cell>
        </row>
        <row r="41">
          <cell r="R41" t="str">
            <v>BMDC murine</v>
          </cell>
          <cell r="S41">
            <v>2.8133762732089598</v>
          </cell>
          <cell r="T41">
            <v>3.3888609484523138</v>
          </cell>
          <cell r="U41">
            <v>2.5454176635736743</v>
          </cell>
          <cell r="V41">
            <v>4.0661470381231366</v>
          </cell>
          <cell r="W41">
            <v>-3.0922536569370389</v>
          </cell>
          <cell r="X41">
            <v>-6.6424736212111766</v>
          </cell>
          <cell r="Y41">
            <v>-3.0839760800611602</v>
          </cell>
          <cell r="Z41">
            <v>-2.5390896849727027</v>
          </cell>
          <cell r="AA41">
            <v>-3.2420402729141986</v>
          </cell>
        </row>
        <row r="42">
          <cell r="R42" t="str">
            <v>BMM murine</v>
          </cell>
          <cell r="S42">
            <v>8.3001534836045252</v>
          </cell>
          <cell r="T42">
            <v>7.3999874311595439</v>
          </cell>
          <cell r="U42">
            <v>5.3993545974487986</v>
          </cell>
          <cell r="V42">
            <v>8.3349641048419194</v>
          </cell>
          <cell r="W42">
            <v>-2.5828468297325067</v>
          </cell>
          <cell r="X42">
            <v>-1.7771635491707245</v>
          </cell>
          <cell r="Y42">
            <v>-2.0058980619968954</v>
          </cell>
          <cell r="Z42">
            <v>-2.1028159134965612</v>
          </cell>
          <cell r="AA42">
            <v>-2.1165763352526348</v>
          </cell>
        </row>
        <row r="45">
          <cell r="S45">
            <v>1.5293340956978947</v>
          </cell>
          <cell r="T45">
            <v>0.62908584040869275</v>
          </cell>
          <cell r="U45">
            <v>0.65649502481149213</v>
          </cell>
          <cell r="V45">
            <v>0.81622961746991107</v>
          </cell>
        </row>
        <row r="46">
          <cell r="W46">
            <v>8.7347758024755973E-2</v>
          </cell>
          <cell r="X46">
            <v>6.0063843526378766E-2</v>
          </cell>
          <cell r="Y46">
            <v>3.4892060745042065E-2</v>
          </cell>
          <cell r="Z46">
            <v>0.24733852480276816</v>
          </cell>
          <cell r="AA46">
            <v>2.8740848627961793E-2</v>
          </cell>
        </row>
        <row r="47">
          <cell r="S47">
            <v>4.6048080625443584E-2</v>
          </cell>
          <cell r="T47">
            <v>0.27956937945466709</v>
          </cell>
          <cell r="U47">
            <v>0.25893159962658696</v>
          </cell>
          <cell r="V47">
            <v>1.5287396718438151</v>
          </cell>
        </row>
        <row r="48">
          <cell r="W48">
            <v>8.0724984300261343E-2</v>
          </cell>
          <cell r="X48">
            <v>2.2715270381552372E-2</v>
          </cell>
          <cell r="Y48">
            <v>6.1819242721858056E-2</v>
          </cell>
          <cell r="Z48">
            <v>0.14733903056110381</v>
          </cell>
          <cell r="AA48">
            <v>0.14699739538993298</v>
          </cell>
        </row>
        <row r="49">
          <cell r="S49">
            <v>4.6048080625443584E-2</v>
          </cell>
          <cell r="T49">
            <v>0.27956937945466709</v>
          </cell>
          <cell r="U49">
            <v>0.25893159962658696</v>
          </cell>
          <cell r="V49">
            <v>1.5287396718438151</v>
          </cell>
        </row>
        <row r="50">
          <cell r="W50">
            <v>8.0724984300261343E-2</v>
          </cell>
          <cell r="X50">
            <v>2.2715270381552372E-2</v>
          </cell>
          <cell r="Y50">
            <v>6.1819242721858056E-2</v>
          </cell>
          <cell r="Z50">
            <v>0.14733903056110381</v>
          </cell>
          <cell r="AA50">
            <v>0.14699739538993298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length_day3_MS"/>
      <sheetName val="Sheet1"/>
    </sheetNames>
    <sheetDataSet>
      <sheetData sheetId="0"/>
      <sheetData sheetId="1"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2</v>
          </cell>
          <cell r="G16">
            <v>1</v>
          </cell>
          <cell r="H16">
            <v>2</v>
          </cell>
          <cell r="I16">
            <v>5</v>
          </cell>
          <cell r="J16">
            <v>7</v>
          </cell>
          <cell r="K16">
            <v>11</v>
          </cell>
          <cell r="L16">
            <v>8</v>
          </cell>
          <cell r="M16">
            <v>5</v>
          </cell>
          <cell r="N16">
            <v>0</v>
          </cell>
          <cell r="O16">
            <v>1</v>
          </cell>
          <cell r="P16">
            <v>2</v>
          </cell>
          <cell r="Q16">
            <v>1</v>
          </cell>
        </row>
        <row r="59">
          <cell r="B59">
            <v>0</v>
          </cell>
          <cell r="C59">
            <v>10</v>
          </cell>
          <cell r="D59">
            <v>20</v>
          </cell>
          <cell r="E59">
            <v>30</v>
          </cell>
          <cell r="F59">
            <v>40</v>
          </cell>
          <cell r="G59">
            <v>50</v>
          </cell>
          <cell r="H59">
            <v>60</v>
          </cell>
          <cell r="I59">
            <v>70</v>
          </cell>
          <cell r="J59">
            <v>80</v>
          </cell>
          <cell r="K59">
            <v>90</v>
          </cell>
          <cell r="L59">
            <v>100</v>
          </cell>
          <cell r="M59">
            <v>110</v>
          </cell>
          <cell r="N59">
            <v>120</v>
          </cell>
          <cell r="O59">
            <v>130</v>
          </cell>
          <cell r="P59">
            <v>140</v>
          </cell>
          <cell r="Q59">
            <v>150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2</v>
          </cell>
          <cell r="F88">
            <v>0</v>
          </cell>
          <cell r="G88">
            <v>4</v>
          </cell>
          <cell r="H88">
            <v>2</v>
          </cell>
          <cell r="I88">
            <v>10</v>
          </cell>
          <cell r="J88">
            <v>18</v>
          </cell>
          <cell r="K88">
            <v>28</v>
          </cell>
          <cell r="L88">
            <v>15</v>
          </cell>
          <cell r="M88">
            <v>4</v>
          </cell>
          <cell r="N88">
            <v>7</v>
          </cell>
          <cell r="O88">
            <v>0</v>
          </cell>
          <cell r="P88">
            <v>0</v>
          </cell>
          <cell r="Q88">
            <v>0</v>
          </cell>
        </row>
        <row r="127">
          <cell r="B127">
            <v>0</v>
          </cell>
          <cell r="C127">
            <v>10</v>
          </cell>
          <cell r="D127">
            <v>20</v>
          </cell>
          <cell r="E127">
            <v>30</v>
          </cell>
          <cell r="F127">
            <v>40</v>
          </cell>
          <cell r="G127">
            <v>50</v>
          </cell>
          <cell r="H127">
            <v>60</v>
          </cell>
          <cell r="I127">
            <v>70</v>
          </cell>
          <cell r="J127">
            <v>80</v>
          </cell>
          <cell r="K127">
            <v>90</v>
          </cell>
          <cell r="L127">
            <v>100</v>
          </cell>
          <cell r="M127">
            <v>110</v>
          </cell>
          <cell r="N127">
            <v>120</v>
          </cell>
          <cell r="O127">
            <v>130</v>
          </cell>
          <cell r="P127">
            <v>140</v>
          </cell>
          <cell r="Q127">
            <v>150</v>
          </cell>
        </row>
        <row r="160">
          <cell r="B160">
            <v>0</v>
          </cell>
          <cell r="C160">
            <v>0</v>
          </cell>
          <cell r="D160">
            <v>6</v>
          </cell>
          <cell r="E160">
            <v>12</v>
          </cell>
          <cell r="F160">
            <v>18</v>
          </cell>
          <cell r="G160">
            <v>27</v>
          </cell>
          <cell r="H160">
            <v>15</v>
          </cell>
          <cell r="I160">
            <v>6</v>
          </cell>
          <cell r="J160">
            <v>2</v>
          </cell>
          <cell r="K160">
            <v>5</v>
          </cell>
          <cell r="L160">
            <v>3</v>
          </cell>
          <cell r="M160">
            <v>2</v>
          </cell>
          <cell r="N160">
            <v>1</v>
          </cell>
          <cell r="O160">
            <v>1</v>
          </cell>
          <cell r="P160">
            <v>0</v>
          </cell>
          <cell r="Q160">
            <v>0</v>
          </cell>
        </row>
        <row r="264">
          <cell r="B264">
            <v>0</v>
          </cell>
          <cell r="C264">
            <v>0</v>
          </cell>
          <cell r="D264">
            <v>2</v>
          </cell>
          <cell r="E264">
            <v>18</v>
          </cell>
          <cell r="F264">
            <v>10</v>
          </cell>
          <cell r="G264">
            <v>9</v>
          </cell>
          <cell r="H264">
            <v>3</v>
          </cell>
          <cell r="I264">
            <v>2</v>
          </cell>
          <cell r="J264">
            <v>1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7">
          <cell r="M7" t="str">
            <v>Susp.</v>
          </cell>
          <cell r="N7">
            <v>1</v>
          </cell>
          <cell r="O7">
            <v>0.21</v>
          </cell>
        </row>
        <row r="8">
          <cell r="M8" t="str">
            <v>ICAM-1</v>
          </cell>
          <cell r="N8">
            <v>184</v>
          </cell>
          <cell r="O8">
            <v>48.49</v>
          </cell>
        </row>
        <row r="17">
          <cell r="M17" t="str">
            <v>Susp.</v>
          </cell>
          <cell r="N17">
            <v>3.97</v>
          </cell>
          <cell r="O17">
            <v>0.2</v>
          </cell>
        </row>
        <row r="18">
          <cell r="M18" t="str">
            <v>ICAM-1</v>
          </cell>
          <cell r="N18">
            <v>1</v>
          </cell>
          <cell r="O18">
            <v>0.74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</sheetNames>
    <sheetDataSet>
      <sheetData sheetId="0">
        <row r="3">
          <cell r="D3" t="str">
            <v>Il6</v>
          </cell>
          <cell r="E3" t="str">
            <v>Arg1</v>
          </cell>
          <cell r="F3" t="str">
            <v>Pdgf</v>
          </cell>
          <cell r="G3" t="str">
            <v>Il12b</v>
          </cell>
          <cell r="H3" t="str">
            <v>Nos2</v>
          </cell>
        </row>
        <row r="4">
          <cell r="B4" t="str">
            <v>WT</v>
          </cell>
          <cell r="C4" t="str">
            <v>scramble</v>
          </cell>
          <cell r="D4">
            <v>1.1217095216767372</v>
          </cell>
          <cell r="E4">
            <v>1.0324551830114654</v>
          </cell>
          <cell r="F4">
            <v>1.1084620736094726</v>
          </cell>
          <cell r="G4">
            <v>1.4545032266192115</v>
          </cell>
          <cell r="H4">
            <v>1.202423255644453</v>
          </cell>
        </row>
        <row r="5">
          <cell r="C5" t="str">
            <v>PreMir Let7a</v>
          </cell>
          <cell r="D5">
            <v>0.8982313956996637</v>
          </cell>
          <cell r="E5">
            <v>0.91030073681996093</v>
          </cell>
          <cell r="F5">
            <v>0.94631343700264858</v>
          </cell>
          <cell r="G5">
            <v>2.1613498476317368</v>
          </cell>
          <cell r="H5">
            <v>1.6587456753939376</v>
          </cell>
        </row>
        <row r="6">
          <cell r="C6" t="str">
            <v>aMir Let7a</v>
          </cell>
          <cell r="D6">
            <v>2.5762665157402247</v>
          </cell>
          <cell r="E6">
            <v>3.9647998543589629</v>
          </cell>
          <cell r="F6">
            <v>2.978140604140707</v>
          </cell>
          <cell r="G6">
            <v>0.26465226376091111</v>
          </cell>
          <cell r="H6">
            <v>9.8203280544233926E-2</v>
          </cell>
        </row>
        <row r="9">
          <cell r="B9" t="str">
            <v>CD11b-/-</v>
          </cell>
          <cell r="C9" t="str">
            <v>scramble</v>
          </cell>
          <cell r="D9">
            <v>3.0287005036646524</v>
          </cell>
          <cell r="E9">
            <v>3.5299275933375243</v>
          </cell>
          <cell r="F9">
            <v>4.3267875097041211</v>
          </cell>
          <cell r="G9">
            <v>2.0012635456677832</v>
          </cell>
          <cell r="H9">
            <v>2.814863612525785E-2</v>
          </cell>
        </row>
        <row r="10">
          <cell r="C10" t="str">
            <v>PreMir Let7a</v>
          </cell>
          <cell r="D10">
            <v>0.96528167743017301</v>
          </cell>
          <cell r="E10">
            <v>0.91001363307072503</v>
          </cell>
          <cell r="F10">
            <v>0.72651636374818518</v>
          </cell>
          <cell r="G10">
            <v>1.4635077320917456</v>
          </cell>
          <cell r="H10">
            <v>0.97418034755236282</v>
          </cell>
        </row>
        <row r="11">
          <cell r="C11" t="str">
            <v>aMir Let7a</v>
          </cell>
          <cell r="D11">
            <v>2.2371279451267179</v>
          </cell>
          <cell r="E11">
            <v>3.6874027033917933</v>
          </cell>
          <cell r="F11">
            <v>2.6608736858727098</v>
          </cell>
          <cell r="G11">
            <v>0.25617925931424251</v>
          </cell>
          <cell r="H11">
            <v>3.5097088231502684E-2</v>
          </cell>
        </row>
        <row r="14">
          <cell r="D14">
            <v>7.6697475247520991E-2</v>
          </cell>
          <cell r="E14">
            <v>1.8954760272477649E-2</v>
          </cell>
          <cell r="F14">
            <v>0.11181086835801637</v>
          </cell>
          <cell r="G14">
            <v>0.2301367607307947</v>
          </cell>
          <cell r="H14">
            <v>0.22326757905942088</v>
          </cell>
        </row>
        <row r="15">
          <cell r="D15">
            <v>0.19814223269192868</v>
          </cell>
          <cell r="E15">
            <v>0.11333827037020879</v>
          </cell>
          <cell r="F15">
            <v>0.1625899305948911</v>
          </cell>
          <cell r="G15">
            <v>0.26118425754501129</v>
          </cell>
          <cell r="H15">
            <v>0.57391174439866677</v>
          </cell>
        </row>
        <row r="16">
          <cell r="D16">
            <v>7.6697475247520991E-2</v>
          </cell>
          <cell r="E16">
            <v>0.94927119999999998</v>
          </cell>
          <cell r="F16">
            <v>0.56931171692918758</v>
          </cell>
          <cell r="G16">
            <v>6.9627149999999999E-2</v>
          </cell>
          <cell r="H16">
            <v>1.9932890000000002E-2</v>
          </cell>
        </row>
        <row r="19">
          <cell r="D19">
            <v>0.35777222263931019</v>
          </cell>
          <cell r="E19">
            <v>0.44083542580522128</v>
          </cell>
          <cell r="F19">
            <v>2.320643738308114E-2</v>
          </cell>
          <cell r="G19">
            <v>0.22323594033717084</v>
          </cell>
          <cell r="H19">
            <v>5.3441275407320162E-4</v>
          </cell>
        </row>
        <row r="20">
          <cell r="D20">
            <v>0.15803311326784036</v>
          </cell>
          <cell r="E20">
            <v>0.28698483576505118</v>
          </cell>
          <cell r="F20">
            <v>0.20344491669799666</v>
          </cell>
          <cell r="G20">
            <v>0.25291333017986378</v>
          </cell>
          <cell r="H20">
            <v>0.15342679587647245</v>
          </cell>
        </row>
        <row r="21">
          <cell r="D21">
            <v>0.34813355872060081</v>
          </cell>
          <cell r="E21">
            <v>0.14208929000000001</v>
          </cell>
          <cell r="F21">
            <v>0.25614033007484083</v>
          </cell>
          <cell r="G21">
            <v>4.2994629999999999E-2</v>
          </cell>
          <cell r="H21">
            <v>5.26817E-3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7-08-10 MS Let7a"/>
      <sheetName val="graphed"/>
      <sheetName val="additional runs WT only"/>
    </sheetNames>
    <sheetDataSet>
      <sheetData sheetId="0"/>
      <sheetData sheetId="1">
        <row r="24">
          <cell r="AF24" t="str">
            <v>Pdgf</v>
          </cell>
          <cell r="AG24" t="str">
            <v>Vegf</v>
          </cell>
        </row>
        <row r="25">
          <cell r="AE25" t="str">
            <v>scramble</v>
          </cell>
          <cell r="AF25">
            <v>1.1084620736094726</v>
          </cell>
          <cell r="AG25">
            <v>0.98492520684392826</v>
          </cell>
          <cell r="AI25">
            <v>0.11181086835801637</v>
          </cell>
          <cell r="AJ25">
            <v>8.6669797312038374E-2</v>
          </cell>
        </row>
        <row r="26">
          <cell r="AE26" t="str">
            <v>aMir Let7a</v>
          </cell>
          <cell r="AF26">
            <v>2.978140604140707</v>
          </cell>
          <cell r="AG26">
            <v>1.2824729071371703</v>
          </cell>
          <cell r="AI26">
            <v>0.56931171692918758</v>
          </cell>
          <cell r="AJ26">
            <v>6.8427858238072028E-2</v>
          </cell>
        </row>
      </sheetData>
      <sheetData sheetId="2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length_day3_MS"/>
      <sheetName val="Sheet1"/>
    </sheetNames>
    <sheetDataSet>
      <sheetData sheetId="0"/>
      <sheetData sheetId="1">
        <row r="16"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2</v>
          </cell>
          <cell r="G16">
            <v>1</v>
          </cell>
          <cell r="H16">
            <v>2</v>
          </cell>
          <cell r="I16">
            <v>5</v>
          </cell>
          <cell r="J16">
            <v>7</v>
          </cell>
          <cell r="K16">
            <v>11</v>
          </cell>
          <cell r="L16">
            <v>8</v>
          </cell>
          <cell r="M16">
            <v>5</v>
          </cell>
          <cell r="N16">
            <v>0</v>
          </cell>
          <cell r="O16">
            <v>1</v>
          </cell>
          <cell r="P16">
            <v>2</v>
          </cell>
          <cell r="Q16">
            <v>1</v>
          </cell>
        </row>
        <row r="24">
          <cell r="B24">
            <v>0</v>
          </cell>
          <cell r="C24">
            <v>10</v>
          </cell>
          <cell r="D24">
            <v>20</v>
          </cell>
          <cell r="E24">
            <v>30</v>
          </cell>
          <cell r="F24">
            <v>40</v>
          </cell>
          <cell r="G24">
            <v>50</v>
          </cell>
          <cell r="H24">
            <v>60</v>
          </cell>
          <cell r="I24">
            <v>70</v>
          </cell>
          <cell r="J24">
            <v>80</v>
          </cell>
          <cell r="K24">
            <v>90</v>
          </cell>
          <cell r="L24">
            <v>100</v>
          </cell>
          <cell r="M24">
            <v>110</v>
          </cell>
          <cell r="N24">
            <v>120</v>
          </cell>
          <cell r="O24">
            <v>130</v>
          </cell>
          <cell r="P24">
            <v>140</v>
          </cell>
          <cell r="Q24">
            <v>150</v>
          </cell>
        </row>
        <row r="54">
          <cell r="B54">
            <v>0</v>
          </cell>
          <cell r="C54">
            <v>0</v>
          </cell>
          <cell r="D54">
            <v>6</v>
          </cell>
          <cell r="E54">
            <v>16</v>
          </cell>
          <cell r="F54">
            <v>17</v>
          </cell>
          <cell r="G54">
            <v>29</v>
          </cell>
          <cell r="H54">
            <v>19</v>
          </cell>
          <cell r="I54">
            <v>3</v>
          </cell>
          <cell r="J54">
            <v>2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</row>
        <row r="59">
          <cell r="B59">
            <v>0</v>
          </cell>
          <cell r="C59">
            <v>10</v>
          </cell>
          <cell r="D59">
            <v>20</v>
          </cell>
          <cell r="E59">
            <v>30</v>
          </cell>
          <cell r="F59">
            <v>40</v>
          </cell>
          <cell r="G59">
            <v>50</v>
          </cell>
          <cell r="H59">
            <v>60</v>
          </cell>
          <cell r="I59">
            <v>70</v>
          </cell>
          <cell r="J59">
            <v>80</v>
          </cell>
          <cell r="K59">
            <v>90</v>
          </cell>
          <cell r="L59">
            <v>100</v>
          </cell>
          <cell r="M59">
            <v>110</v>
          </cell>
          <cell r="N59">
            <v>120</v>
          </cell>
          <cell r="O59">
            <v>130</v>
          </cell>
          <cell r="P59">
            <v>140</v>
          </cell>
          <cell r="Q59">
            <v>150</v>
          </cell>
        </row>
        <row r="88">
          <cell r="B88">
            <v>0</v>
          </cell>
          <cell r="C88">
            <v>0</v>
          </cell>
          <cell r="D88">
            <v>0</v>
          </cell>
          <cell r="E88">
            <v>2</v>
          </cell>
          <cell r="F88">
            <v>0</v>
          </cell>
          <cell r="G88">
            <v>4</v>
          </cell>
          <cell r="H88">
            <v>2</v>
          </cell>
          <cell r="I88">
            <v>10</v>
          </cell>
          <cell r="J88">
            <v>18</v>
          </cell>
          <cell r="K88">
            <v>28</v>
          </cell>
          <cell r="L88">
            <v>15</v>
          </cell>
          <cell r="M88">
            <v>4</v>
          </cell>
          <cell r="N88">
            <v>7</v>
          </cell>
          <cell r="O88">
            <v>0</v>
          </cell>
          <cell r="P88">
            <v>0</v>
          </cell>
          <cell r="Q88">
            <v>0</v>
          </cell>
        </row>
        <row r="91">
          <cell r="B91">
            <v>0</v>
          </cell>
          <cell r="C91">
            <v>10</v>
          </cell>
          <cell r="D91">
            <v>20</v>
          </cell>
          <cell r="E91">
            <v>30</v>
          </cell>
          <cell r="F91">
            <v>40</v>
          </cell>
          <cell r="G91">
            <v>50</v>
          </cell>
          <cell r="H91">
            <v>60</v>
          </cell>
          <cell r="I91">
            <v>70</v>
          </cell>
          <cell r="J91">
            <v>80</v>
          </cell>
          <cell r="K91">
            <v>90</v>
          </cell>
          <cell r="L91">
            <v>100</v>
          </cell>
          <cell r="M91">
            <v>110</v>
          </cell>
          <cell r="N91">
            <v>120</v>
          </cell>
          <cell r="O91">
            <v>130</v>
          </cell>
          <cell r="P91">
            <v>140</v>
          </cell>
          <cell r="Q91">
            <v>150</v>
          </cell>
        </row>
        <row r="123">
          <cell r="B123">
            <v>0</v>
          </cell>
          <cell r="C123">
            <v>0</v>
          </cell>
          <cell r="D123">
            <v>1</v>
          </cell>
          <cell r="E123">
            <v>1</v>
          </cell>
          <cell r="F123">
            <v>2</v>
          </cell>
          <cell r="G123">
            <v>3</v>
          </cell>
          <cell r="H123">
            <v>1</v>
          </cell>
          <cell r="I123">
            <v>4</v>
          </cell>
          <cell r="J123">
            <v>12</v>
          </cell>
          <cell r="K123">
            <v>28</v>
          </cell>
          <cell r="L123">
            <v>21</v>
          </cell>
          <cell r="M123">
            <v>11</v>
          </cell>
          <cell r="N123">
            <v>6</v>
          </cell>
          <cell r="O123">
            <v>2</v>
          </cell>
          <cell r="P123">
            <v>1</v>
          </cell>
          <cell r="Q123">
            <v>1</v>
          </cell>
        </row>
        <row r="127">
          <cell r="B127">
            <v>0</v>
          </cell>
          <cell r="C127">
            <v>10</v>
          </cell>
          <cell r="D127">
            <v>20</v>
          </cell>
          <cell r="E127">
            <v>30</v>
          </cell>
          <cell r="F127">
            <v>40</v>
          </cell>
          <cell r="G127">
            <v>50</v>
          </cell>
          <cell r="H127">
            <v>60</v>
          </cell>
          <cell r="I127">
            <v>70</v>
          </cell>
          <cell r="J127">
            <v>80</v>
          </cell>
          <cell r="K127">
            <v>90</v>
          </cell>
          <cell r="L127">
            <v>100</v>
          </cell>
          <cell r="M127">
            <v>110</v>
          </cell>
          <cell r="N127">
            <v>120</v>
          </cell>
          <cell r="O127">
            <v>130</v>
          </cell>
          <cell r="P127">
            <v>140</v>
          </cell>
          <cell r="Q127">
            <v>150</v>
          </cell>
        </row>
        <row r="160">
          <cell r="B160">
            <v>0</v>
          </cell>
          <cell r="C160">
            <v>0</v>
          </cell>
          <cell r="D160">
            <v>6</v>
          </cell>
          <cell r="E160">
            <v>12</v>
          </cell>
          <cell r="F160">
            <v>18</v>
          </cell>
          <cell r="G160">
            <v>27</v>
          </cell>
          <cell r="H160">
            <v>15</v>
          </cell>
          <cell r="I160">
            <v>6</v>
          </cell>
          <cell r="J160">
            <v>2</v>
          </cell>
          <cell r="K160">
            <v>5</v>
          </cell>
          <cell r="L160">
            <v>3</v>
          </cell>
          <cell r="M160">
            <v>2</v>
          </cell>
          <cell r="N160">
            <v>1</v>
          </cell>
          <cell r="O160">
            <v>1</v>
          </cell>
          <cell r="P160">
            <v>0</v>
          </cell>
          <cell r="Q160">
            <v>0</v>
          </cell>
        </row>
        <row r="164">
          <cell r="B164">
            <v>0</v>
          </cell>
          <cell r="C164">
            <v>10</v>
          </cell>
          <cell r="D164">
            <v>20</v>
          </cell>
          <cell r="E164">
            <v>30</v>
          </cell>
          <cell r="F164">
            <v>40</v>
          </cell>
          <cell r="G164">
            <v>50</v>
          </cell>
          <cell r="H164">
            <v>60</v>
          </cell>
          <cell r="I164">
            <v>70</v>
          </cell>
          <cell r="J164">
            <v>80</v>
          </cell>
          <cell r="K164">
            <v>90</v>
          </cell>
          <cell r="L164">
            <v>100</v>
          </cell>
          <cell r="M164">
            <v>110</v>
          </cell>
          <cell r="N164">
            <v>120</v>
          </cell>
          <cell r="O164">
            <v>130</v>
          </cell>
          <cell r="P164">
            <v>140</v>
          </cell>
          <cell r="Q164">
            <v>150</v>
          </cell>
        </row>
        <row r="200">
          <cell r="B200">
            <v>0</v>
          </cell>
          <cell r="C200">
            <v>1</v>
          </cell>
          <cell r="D200">
            <v>7</v>
          </cell>
          <cell r="E200">
            <v>22</v>
          </cell>
          <cell r="F200">
            <v>27</v>
          </cell>
          <cell r="G200">
            <v>25</v>
          </cell>
          <cell r="H200">
            <v>11</v>
          </cell>
          <cell r="I200">
            <v>5</v>
          </cell>
          <cell r="J200">
            <v>3</v>
          </cell>
          <cell r="K200">
            <v>1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</row>
        <row r="205">
          <cell r="B205">
            <v>0</v>
          </cell>
          <cell r="C205">
            <v>10</v>
          </cell>
          <cell r="D205">
            <v>20</v>
          </cell>
          <cell r="E205">
            <v>30</v>
          </cell>
          <cell r="F205">
            <v>40</v>
          </cell>
          <cell r="G205">
            <v>50</v>
          </cell>
          <cell r="H205">
            <v>60</v>
          </cell>
          <cell r="I205">
            <v>70</v>
          </cell>
          <cell r="J205">
            <v>80</v>
          </cell>
          <cell r="K205">
            <v>90</v>
          </cell>
          <cell r="L205">
            <v>100</v>
          </cell>
          <cell r="M205">
            <v>110</v>
          </cell>
          <cell r="N205">
            <v>120</v>
          </cell>
          <cell r="O205">
            <v>130</v>
          </cell>
          <cell r="P205">
            <v>140</v>
          </cell>
          <cell r="Q205">
            <v>150</v>
          </cell>
        </row>
        <row r="241">
          <cell r="B241">
            <v>0</v>
          </cell>
          <cell r="C241">
            <v>0</v>
          </cell>
          <cell r="D241">
            <v>5</v>
          </cell>
          <cell r="E241">
            <v>21</v>
          </cell>
          <cell r="F241">
            <v>23</v>
          </cell>
          <cell r="G241">
            <v>31</v>
          </cell>
          <cell r="H241">
            <v>18</v>
          </cell>
          <cell r="I241">
            <v>6</v>
          </cell>
          <cell r="J241">
            <v>5</v>
          </cell>
          <cell r="K241">
            <v>2</v>
          </cell>
          <cell r="L241">
            <v>2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</row>
        <row r="264">
          <cell r="B264">
            <v>0</v>
          </cell>
          <cell r="C264">
            <v>0</v>
          </cell>
          <cell r="D264">
            <v>2</v>
          </cell>
          <cell r="E264">
            <v>18</v>
          </cell>
          <cell r="F264">
            <v>10</v>
          </cell>
          <cell r="G264">
            <v>9</v>
          </cell>
          <cell r="H264">
            <v>3</v>
          </cell>
          <cell r="I264">
            <v>2</v>
          </cell>
          <cell r="J264">
            <v>1</v>
          </cell>
          <cell r="K264">
            <v>0</v>
          </cell>
          <cell r="L264">
            <v>1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</row>
        <row r="269">
          <cell r="B269">
            <v>0</v>
          </cell>
          <cell r="C269">
            <v>10</v>
          </cell>
          <cell r="D269">
            <v>20</v>
          </cell>
          <cell r="E269">
            <v>30</v>
          </cell>
          <cell r="F269">
            <v>40</v>
          </cell>
          <cell r="G269">
            <v>50</v>
          </cell>
          <cell r="H269">
            <v>60</v>
          </cell>
          <cell r="I269">
            <v>70</v>
          </cell>
          <cell r="J269">
            <v>80</v>
          </cell>
          <cell r="K269">
            <v>90</v>
          </cell>
          <cell r="L269">
            <v>100</v>
          </cell>
          <cell r="M269">
            <v>110</v>
          </cell>
          <cell r="N269">
            <v>120</v>
          </cell>
          <cell r="O269">
            <v>130</v>
          </cell>
          <cell r="P269">
            <v>140</v>
          </cell>
          <cell r="Q269">
            <v>150</v>
          </cell>
        </row>
        <row r="300">
          <cell r="B300">
            <v>0</v>
          </cell>
          <cell r="C300">
            <v>3</v>
          </cell>
          <cell r="D300">
            <v>13</v>
          </cell>
          <cell r="E300">
            <v>25</v>
          </cell>
          <cell r="F300">
            <v>29</v>
          </cell>
          <cell r="G300">
            <v>17</v>
          </cell>
          <cell r="H300">
            <v>6</v>
          </cell>
          <cell r="I300">
            <v>2</v>
          </cell>
          <cell r="J300">
            <v>1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Tumor growth and weight (3)"/>
      <sheetName val="Tumor growth and weight (2)"/>
      <sheetName val="Tumor growth and weight"/>
      <sheetName val="FACs data"/>
      <sheetName val="miR preparation"/>
      <sheetName val="ARIA sorting"/>
    </sheetNames>
    <sheetDataSet>
      <sheetData sheetId="0">
        <row r="75">
          <cell r="M75">
            <v>1</v>
          </cell>
          <cell r="N75">
            <v>7</v>
          </cell>
          <cell r="O75">
            <v>10</v>
          </cell>
          <cell r="P75">
            <v>13</v>
          </cell>
          <cell r="Q75">
            <v>16</v>
          </cell>
          <cell r="R75">
            <v>18</v>
          </cell>
          <cell r="S75">
            <v>21</v>
          </cell>
        </row>
        <row r="76">
          <cell r="K76" t="str">
            <v>(anti-miR-Let7a)</v>
          </cell>
          <cell r="M76">
            <v>5.0000000000000012E-4</v>
          </cell>
          <cell r="N76">
            <v>32.229166666666664</v>
          </cell>
          <cell r="O76">
            <v>181.63888888888889</v>
          </cell>
          <cell r="P76">
            <v>378.69444444444446</v>
          </cell>
          <cell r="Q76">
            <v>714.16666666666663</v>
          </cell>
          <cell r="R76">
            <v>894.94444444444446</v>
          </cell>
          <cell r="S76">
            <v>998.4375</v>
          </cell>
          <cell r="W76" t="str">
            <v>(scrambled miR)</v>
          </cell>
          <cell r="X76">
            <v>0.92812000000000006</v>
          </cell>
          <cell r="Y76">
            <v>0.11394611182484461</v>
          </cell>
        </row>
        <row r="77">
          <cell r="W77" t="str">
            <v>(anti-miR-Let7a)</v>
          </cell>
          <cell r="X77">
            <v>1.3798999999999999</v>
          </cell>
          <cell r="Y77">
            <v>0.10063463795901939</v>
          </cell>
        </row>
        <row r="79">
          <cell r="K79" t="str">
            <v>(scrambled miR)</v>
          </cell>
          <cell r="M79">
            <v>5.0000000000000012E-4</v>
          </cell>
          <cell r="N79">
            <v>31.09375</v>
          </cell>
          <cell r="O79">
            <v>98.706249999999997</v>
          </cell>
          <cell r="P79">
            <v>224.64375000000001</v>
          </cell>
          <cell r="Q79">
            <v>467.25</v>
          </cell>
          <cell r="R79">
            <v>637.95624999999995</v>
          </cell>
          <cell r="S79">
            <v>757.4</v>
          </cell>
        </row>
        <row r="83">
          <cell r="M83">
            <v>0</v>
          </cell>
          <cell r="N83">
            <v>1.6892994521069642</v>
          </cell>
          <cell r="O83">
            <v>12.127468685619389</v>
          </cell>
          <cell r="P83">
            <v>51.568754297084645</v>
          </cell>
          <cell r="Q83">
            <v>93.740480998220718</v>
          </cell>
          <cell r="R83">
            <v>98.697364468796309</v>
          </cell>
          <cell r="S83">
            <v>113.11180615640563</v>
          </cell>
        </row>
        <row r="86">
          <cell r="M86">
            <v>0</v>
          </cell>
          <cell r="N86">
            <v>3.8815161386656918</v>
          </cell>
          <cell r="O86">
            <v>9.071490033264169</v>
          </cell>
          <cell r="P86">
            <v>19.644927625817584</v>
          </cell>
          <cell r="Q86">
            <v>29.028344624981056</v>
          </cell>
          <cell r="R86">
            <v>42.069215917953471</v>
          </cell>
          <cell r="S86">
            <v>44.40087586723692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michaelctvalue file10212011 "/>
      <sheetName val="raw data"/>
      <sheetName val="graphed"/>
    </sheetNames>
    <sheetDataSet>
      <sheetData sheetId="0"/>
      <sheetData sheetId="1"/>
      <sheetData sheetId="2">
        <row r="19">
          <cell r="Z19" t="str">
            <v>scrambled miR</v>
          </cell>
          <cell r="AA19" t="str">
            <v>anti miRlet7a</v>
          </cell>
        </row>
        <row r="20">
          <cell r="Y20" t="str">
            <v>CD11b+F480+Gr1-</v>
          </cell>
          <cell r="Z20">
            <v>4.7918808405965019E-2</v>
          </cell>
          <cell r="AA20">
            <v>1.5596270688599737E-2</v>
          </cell>
          <cell r="AC20">
            <v>3.0649935168552125E-3</v>
          </cell>
          <cell r="AD20">
            <v>3.8791428463788441E-3</v>
          </cell>
        </row>
        <row r="21">
          <cell r="Y21" t="str">
            <v>CD11b+F480-Gr1hi</v>
          </cell>
          <cell r="Z21">
            <v>3.8635986120855123E-3</v>
          </cell>
          <cell r="AA21">
            <v>3.1949465717544165E-3</v>
          </cell>
          <cell r="AC21">
            <v>1.8239688132450521E-3</v>
          </cell>
          <cell r="AD21">
            <v>1.4996085226962874E-3</v>
          </cell>
        </row>
        <row r="22">
          <cell r="Y22" t="str">
            <v>CD11b-F480-Gr1-</v>
          </cell>
          <cell r="Z22">
            <v>4.791729667590116E-2</v>
          </cell>
          <cell r="AA22">
            <v>4.3657119755487174E-2</v>
          </cell>
          <cell r="AC22">
            <v>1.8334683680998076E-3</v>
          </cell>
          <cell r="AD22">
            <v>7.7847536159466255E-3</v>
          </cell>
        </row>
        <row r="33">
          <cell r="AG33" t="str">
            <v>scrambled miR</v>
          </cell>
          <cell r="AH33" t="str">
            <v>anti miRlet7a</v>
          </cell>
        </row>
        <row r="34">
          <cell r="AF34" t="str">
            <v>CD11b-Gr1-</v>
          </cell>
          <cell r="AG34">
            <v>7.7924465948594661E-3</v>
          </cell>
          <cell r="AH34">
            <v>2.2585769062229305E-3</v>
          </cell>
          <cell r="AJ34">
            <v>2.3161309402530568E-3</v>
          </cell>
          <cell r="AK34">
            <v>5.3246371913303649E-4</v>
          </cell>
        </row>
        <row r="35">
          <cell r="AF35" t="str">
            <v>CD11b+Gr1low neg</v>
          </cell>
          <cell r="AG35">
            <v>0.61316490709678662</v>
          </cell>
          <cell r="AH35">
            <v>3.4670862232207236E-2</v>
          </cell>
          <cell r="AJ35">
            <v>6.0676613531300862E-2</v>
          </cell>
          <cell r="AK35">
            <v>2.3999722335307102E-3</v>
          </cell>
        </row>
        <row r="36">
          <cell r="AF36" t="str">
            <v>CD11b+Gr1hi</v>
          </cell>
          <cell r="AG36">
            <v>4.479307856832681E-4</v>
          </cell>
          <cell r="AH36">
            <v>1.0723080440980101E-2</v>
          </cell>
          <cell r="AJ36">
            <v>8.5931677673468286E-5</v>
          </cell>
          <cell r="AK36">
            <v>5.745292800590095E-3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2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3.xml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5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6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7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8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9.xml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0.xml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1.xml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2.xml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3.xml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4.xml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5.xml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6.xml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7.xml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8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9.xml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0.xml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1.xml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2.xml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3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4.xml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5.xml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6.xml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7.xml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9.xml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0.xml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1.xml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2.xml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3.xml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4.xml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5.xml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6.xml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E210"/>
  <sheetViews>
    <sheetView workbookViewId="0">
      <selection activeCell="O3" sqref="O3:AY13"/>
    </sheetView>
  </sheetViews>
  <sheetFormatPr baseColWidth="10" defaultRowHeight="15" x14ac:dyDescent="0"/>
  <cols>
    <col min="2" max="2" width="19.83203125" customWidth="1"/>
    <col min="5" max="5" width="24.6640625" customWidth="1"/>
    <col min="6" max="6" width="12" bestFit="1" customWidth="1"/>
    <col min="7" max="7" width="16.6640625" customWidth="1"/>
    <col min="8" max="8" width="12.1640625" bestFit="1" customWidth="1"/>
    <col min="9" max="9" width="11.83203125" bestFit="1" customWidth="1"/>
    <col min="10" max="10" width="12.1640625" bestFit="1" customWidth="1"/>
    <col min="11" max="11" width="19.33203125" customWidth="1"/>
    <col min="14" max="14" width="27.1640625" customWidth="1"/>
    <col min="19" max="19" width="12" bestFit="1" customWidth="1"/>
    <col min="20" max="20" width="12" customWidth="1"/>
    <col min="22" max="23" width="13.6640625" customWidth="1"/>
    <col min="27" max="27" width="15.5" customWidth="1"/>
    <col min="40" max="40" width="12.1640625" bestFit="1" customWidth="1"/>
    <col min="41" max="41" width="12.1640625" customWidth="1"/>
  </cols>
  <sheetData>
    <row r="2" spans="2:24">
      <c r="B2" t="s">
        <v>1029</v>
      </c>
      <c r="C2" t="s">
        <v>1032</v>
      </c>
      <c r="R2" s="1"/>
      <c r="U2" s="2"/>
      <c r="X2" s="3"/>
    </row>
    <row r="4" spans="2:24">
      <c r="B4" t="s">
        <v>187</v>
      </c>
      <c r="C4" t="s">
        <v>370</v>
      </c>
      <c r="D4" t="s">
        <v>370</v>
      </c>
      <c r="E4" t="s">
        <v>617</v>
      </c>
      <c r="F4" t="s">
        <v>101</v>
      </c>
      <c r="G4" t="s">
        <v>105</v>
      </c>
      <c r="J4" t="s">
        <v>343</v>
      </c>
      <c r="K4" t="s">
        <v>618</v>
      </c>
    </row>
    <row r="5" spans="2:24">
      <c r="C5" t="s">
        <v>84</v>
      </c>
      <c r="D5" s="31" t="s">
        <v>73</v>
      </c>
    </row>
    <row r="6" spans="2:24">
      <c r="B6" t="s">
        <v>600</v>
      </c>
      <c r="C6">
        <v>16.047104000000001</v>
      </c>
      <c r="D6">
        <v>28.587582000000001</v>
      </c>
      <c r="E6">
        <v>12.540478</v>
      </c>
      <c r="F6">
        <f t="shared" ref="F6:F11" si="0">2^-E6</f>
        <v>1.6785719520630605E-4</v>
      </c>
      <c r="J6">
        <f>F6/G8</f>
        <v>0.91444223596404628</v>
      </c>
    </row>
    <row r="7" spans="2:24">
      <c r="B7" t="s">
        <v>601</v>
      </c>
      <c r="C7">
        <v>15.726161920000001</v>
      </c>
      <c r="D7">
        <v>28.015830359999999</v>
      </c>
      <c r="E7">
        <v>12.28966844</v>
      </c>
      <c r="F7">
        <f t="shared" si="0"/>
        <v>1.9972901618929665E-4</v>
      </c>
      <c r="J7">
        <f>F7/G8</f>
        <v>1.088071607097711</v>
      </c>
    </row>
    <row r="8" spans="2:24">
      <c r="B8" t="s">
        <v>602</v>
      </c>
      <c r="C8">
        <v>15.88663296</v>
      </c>
      <c r="D8">
        <v>28.30170618</v>
      </c>
      <c r="E8">
        <v>12.41507322</v>
      </c>
      <c r="F8">
        <f t="shared" si="0"/>
        <v>1.8310093516650926E-4</v>
      </c>
      <c r="G8">
        <f>AVERAGE(F6:F8)</f>
        <v>1.8356238218737066E-4</v>
      </c>
      <c r="J8">
        <f>F8/G8</f>
        <v>0.9974861569382425</v>
      </c>
    </row>
    <row r="9" spans="2:24">
      <c r="B9" t="s">
        <v>603</v>
      </c>
      <c r="C9">
        <v>16.771902000000001</v>
      </c>
      <c r="D9">
        <v>27.678041</v>
      </c>
      <c r="E9">
        <v>10.906139</v>
      </c>
      <c r="F9">
        <f t="shared" si="0"/>
        <v>5.2110474067891576E-4</v>
      </c>
      <c r="J9">
        <f>F9/G11</f>
        <v>0.968565044230976</v>
      </c>
    </row>
    <row r="10" spans="2:24">
      <c r="B10" t="s">
        <v>604</v>
      </c>
      <c r="C10">
        <v>16.820446</v>
      </c>
      <c r="D10">
        <v>27.681538</v>
      </c>
      <c r="E10">
        <v>10.861091999999999</v>
      </c>
      <c r="F10">
        <f t="shared" si="0"/>
        <v>5.3763251027489441E-4</v>
      </c>
      <c r="J10">
        <f>F10/G11</f>
        <v>0.99928481828045457</v>
      </c>
    </row>
    <row r="11" spans="2:24">
      <c r="B11" t="s">
        <v>605</v>
      </c>
      <c r="C11">
        <v>16.817017</v>
      </c>
      <c r="D11">
        <v>27.631423999999999</v>
      </c>
      <c r="E11">
        <v>10.814406999999999</v>
      </c>
      <c r="F11">
        <f t="shared" si="0"/>
        <v>5.5531462026356588E-4</v>
      </c>
      <c r="G11">
        <f>AVERAGE(F9:F11)</f>
        <v>5.3801729040579198E-4</v>
      </c>
      <c r="J11">
        <f>F11/G11</f>
        <v>1.0321501374885695</v>
      </c>
    </row>
    <row r="14" spans="2:24">
      <c r="B14" t="s">
        <v>606</v>
      </c>
      <c r="C14">
        <v>16.047104000000001</v>
      </c>
      <c r="D14">
        <v>25.8856</v>
      </c>
      <c r="E14">
        <v>9.8384959999999992</v>
      </c>
      <c r="F14">
        <f t="shared" ref="F14:F19" si="1">2^-E14</f>
        <v>1.0922387791357463E-3</v>
      </c>
      <c r="J14">
        <f>F14/G8</f>
        <v>5.9502321015906592</v>
      </c>
    </row>
    <row r="15" spans="2:24">
      <c r="B15" t="s">
        <v>607</v>
      </c>
      <c r="C15">
        <v>16.726161919999999</v>
      </c>
      <c r="D15">
        <v>26.347888000000001</v>
      </c>
      <c r="E15">
        <v>9.621726080000002</v>
      </c>
      <c r="F15">
        <f t="shared" si="1"/>
        <v>1.2693220950218554E-3</v>
      </c>
      <c r="J15">
        <f>F15/G8</f>
        <v>6.9149358375955225</v>
      </c>
    </row>
    <row r="16" spans="2:24">
      <c r="B16" t="s">
        <v>608</v>
      </c>
      <c r="C16">
        <v>16.88663296</v>
      </c>
      <c r="D16">
        <v>26.616744000000001</v>
      </c>
      <c r="E16">
        <v>9.7301110400000006</v>
      </c>
      <c r="F16">
        <f t="shared" si="1"/>
        <v>1.1774560779055413E-3</v>
      </c>
      <c r="J16">
        <f>F16/G8</f>
        <v>6.4144737275399768</v>
      </c>
    </row>
    <row r="17" spans="2:11">
      <c r="B17" t="s">
        <v>609</v>
      </c>
      <c r="C17">
        <v>16.581264000000001</v>
      </c>
      <c r="D17">
        <v>25.884008000000001</v>
      </c>
      <c r="E17">
        <v>9.3027440000000006</v>
      </c>
      <c r="F17">
        <f t="shared" si="1"/>
        <v>1.5834159451652838E-3</v>
      </c>
      <c r="J17">
        <f>F17/G11</f>
        <v>2.9430577295592388</v>
      </c>
    </row>
    <row r="18" spans="2:11">
      <c r="B18" t="s">
        <v>610</v>
      </c>
      <c r="C18">
        <v>16.813416</v>
      </c>
      <c r="D18">
        <v>26.047926</v>
      </c>
      <c r="E18">
        <v>9.2345100000000002</v>
      </c>
      <c r="F18">
        <f t="shared" si="1"/>
        <v>1.6601047596988296E-3</v>
      </c>
      <c r="J18">
        <f>F18/G11</f>
        <v>3.0855974135082516</v>
      </c>
    </row>
    <row r="19" spans="2:11">
      <c r="B19" t="s">
        <v>611</v>
      </c>
      <c r="C19">
        <v>16.757840999999999</v>
      </c>
      <c r="D19">
        <v>26.967925999999999</v>
      </c>
      <c r="E19">
        <v>10.210084999999999</v>
      </c>
      <c r="F19">
        <f t="shared" si="1"/>
        <v>8.4422489885457711E-4</v>
      </c>
      <c r="G19">
        <f>AVERAGE(F14:F19)</f>
        <v>1.2711270926303055E-3</v>
      </c>
      <c r="J19">
        <f>F19/G11</f>
        <v>1.5691408322915279</v>
      </c>
      <c r="K19">
        <f>TTEST(J6:J11,J14:J19,2,2)</f>
        <v>3.2637622475017308E-3</v>
      </c>
    </row>
    <row r="24" spans="2:11">
      <c r="B24" t="s">
        <v>187</v>
      </c>
      <c r="C24" t="s">
        <v>1</v>
      </c>
      <c r="D24" s="31" t="s">
        <v>102</v>
      </c>
      <c r="E24" t="s">
        <v>646</v>
      </c>
      <c r="F24" t="s">
        <v>612</v>
      </c>
      <c r="G24" t="s">
        <v>613</v>
      </c>
      <c r="J24" t="s">
        <v>343</v>
      </c>
    </row>
    <row r="25" spans="2:11">
      <c r="B25" t="s">
        <v>600</v>
      </c>
      <c r="C25">
        <v>16.771902000000001</v>
      </c>
      <c r="D25">
        <v>26.870815</v>
      </c>
      <c r="E25">
        <v>10.098913</v>
      </c>
      <c r="F25">
        <f t="shared" ref="F25:F30" si="2">2^-E25</f>
        <v>9.1185180768173126E-4</v>
      </c>
      <c r="J25">
        <f>F25/G27</f>
        <v>0.90215084828632097</v>
      </c>
    </row>
    <row r="26" spans="2:11">
      <c r="B26" t="s">
        <v>601</v>
      </c>
      <c r="C26">
        <v>16.820446</v>
      </c>
      <c r="D26">
        <v>26.505710000000001</v>
      </c>
      <c r="E26">
        <v>9.6852640000000001</v>
      </c>
      <c r="F26">
        <f t="shared" si="2"/>
        <v>1.2146328431333717E-3</v>
      </c>
      <c r="J26">
        <f>F26/G27</f>
        <v>1.2017106733330776</v>
      </c>
    </row>
    <row r="27" spans="2:11">
      <c r="B27" t="s">
        <v>602</v>
      </c>
      <c r="C27">
        <v>16.817017</v>
      </c>
      <c r="D27">
        <v>26.925577000000001</v>
      </c>
      <c r="E27">
        <v>10.108560000000001</v>
      </c>
      <c r="F27">
        <f t="shared" si="2"/>
        <v>9.0577478588721048E-4</v>
      </c>
      <c r="G27">
        <f>AVERAGE(F25:F27)</f>
        <v>1.0107531455674377E-3</v>
      </c>
      <c r="J27">
        <f>F27/G27</f>
        <v>0.89613847838060168</v>
      </c>
    </row>
    <row r="28" spans="2:11">
      <c r="B28" t="s">
        <v>603</v>
      </c>
      <c r="C28">
        <v>22.17</v>
      </c>
      <c r="D28">
        <v>37.97</v>
      </c>
      <c r="E28">
        <v>15.799999999999997</v>
      </c>
      <c r="F28">
        <f t="shared" si="2"/>
        <v>1.7527745895340539E-5</v>
      </c>
      <c r="J28">
        <f>F28/G30</f>
        <v>0.98085311086027571</v>
      </c>
    </row>
    <row r="29" spans="2:11">
      <c r="B29" t="s">
        <v>604</v>
      </c>
      <c r="C29">
        <v>22.23</v>
      </c>
      <c r="D29">
        <v>37.57</v>
      </c>
      <c r="E29">
        <v>15.34</v>
      </c>
      <c r="F29">
        <f t="shared" si="2"/>
        <v>2.4110147456768107E-5</v>
      </c>
      <c r="J29">
        <f>F29/G30</f>
        <v>1.3492044714407647</v>
      </c>
    </row>
    <row r="30" spans="2:11">
      <c r="B30" t="s">
        <v>605</v>
      </c>
      <c r="C30">
        <v>22.56</v>
      </c>
      <c r="D30">
        <v>38.909999999999997</v>
      </c>
      <c r="E30">
        <v>16.349999999999998</v>
      </c>
      <c r="F30">
        <f t="shared" si="2"/>
        <v>1.19718032515984E-5</v>
      </c>
      <c r="G30">
        <f>AVERAGE(F28:F30)</f>
        <v>1.7869898867902349E-5</v>
      </c>
      <c r="J30">
        <f>F30/G30</f>
        <v>0.66994241769895957</v>
      </c>
    </row>
    <row r="32" spans="2:11">
      <c r="B32" t="s">
        <v>606</v>
      </c>
      <c r="C32" s="18">
        <v>23.16</v>
      </c>
      <c r="D32" s="18">
        <v>36.56</v>
      </c>
      <c r="E32" s="18">
        <v>13.4</v>
      </c>
      <c r="F32">
        <f t="shared" ref="F32:F37" si="3">2^-E32</f>
        <v>9.2511997467675713E-5</v>
      </c>
      <c r="J32">
        <f>F32/G30</f>
        <v>5.1769737563453369</v>
      </c>
    </row>
    <row r="33" spans="2:11">
      <c r="B33" t="s">
        <v>607</v>
      </c>
      <c r="C33" s="18">
        <v>22.75</v>
      </c>
      <c r="D33" s="18">
        <v>36.630000000000003</v>
      </c>
      <c r="E33" s="18">
        <v>13.88</v>
      </c>
      <c r="F33">
        <f t="shared" si="3"/>
        <v>6.6329032136600247E-5</v>
      </c>
      <c r="J33">
        <f>F33/G30</f>
        <v>3.711774343375803</v>
      </c>
    </row>
    <row r="34" spans="2:11">
      <c r="B34" t="s">
        <v>608</v>
      </c>
      <c r="C34" s="18">
        <v>22.17</v>
      </c>
      <c r="D34" s="18">
        <v>36.44</v>
      </c>
      <c r="E34" s="18">
        <v>14.27</v>
      </c>
      <c r="F34">
        <f t="shared" si="3"/>
        <v>5.0617648059963549E-5</v>
      </c>
      <c r="G34">
        <f>AVERAGE(F32:F34)</f>
        <v>6.9819559221413172E-5</v>
      </c>
      <c r="J34">
        <f>F34/G30</f>
        <v>2.8325648865804287</v>
      </c>
    </row>
    <row r="35" spans="2:11">
      <c r="B35" t="s">
        <v>609</v>
      </c>
      <c r="C35" s="18">
        <v>16.581264000000001</v>
      </c>
      <c r="D35" s="18">
        <v>24.682953000000001</v>
      </c>
      <c r="E35" s="18">
        <v>8.1016890000000004</v>
      </c>
      <c r="F35">
        <f t="shared" si="3"/>
        <v>3.640395723033252E-3</v>
      </c>
      <c r="J35">
        <f>F35/G27</f>
        <v>3.6016664790981485</v>
      </c>
    </row>
    <row r="36" spans="2:11">
      <c r="B36" t="s">
        <v>610</v>
      </c>
      <c r="C36" s="18">
        <v>16.813416</v>
      </c>
      <c r="D36" s="18">
        <v>25.880549999999999</v>
      </c>
      <c r="E36" s="18">
        <v>9.0671339999999994</v>
      </c>
      <c r="F36">
        <f t="shared" si="3"/>
        <v>1.8643209988545269E-3</v>
      </c>
      <c r="J36">
        <f>F36/G27</f>
        <v>1.8444869620543158</v>
      </c>
    </row>
    <row r="37" spans="2:11">
      <c r="B37" t="s">
        <v>611</v>
      </c>
      <c r="C37" s="18">
        <v>16.757840999999999</v>
      </c>
      <c r="D37" s="18">
        <v>25.588246999999999</v>
      </c>
      <c r="E37" s="18">
        <v>8.830406</v>
      </c>
      <c r="F37">
        <f t="shared" si="3"/>
        <v>2.1967615582057032E-3</v>
      </c>
      <c r="G37">
        <f>AVERAGE(F35:F37)</f>
        <v>2.5671594266978271E-3</v>
      </c>
      <c r="J37">
        <f>F37/G27</f>
        <v>2.1733907708715954</v>
      </c>
      <c r="K37">
        <f>TTEST(J25:J30,J32:J37,2,2)</f>
        <v>1.3267733752319287E-3</v>
      </c>
    </row>
    <row r="41" spans="2:11">
      <c r="C41" t="s">
        <v>1</v>
      </c>
      <c r="D41" s="31" t="s">
        <v>104</v>
      </c>
      <c r="E41" t="s">
        <v>3</v>
      </c>
      <c r="F41" t="s">
        <v>599</v>
      </c>
      <c r="G41" t="s">
        <v>105</v>
      </c>
      <c r="J41" t="s">
        <v>343</v>
      </c>
    </row>
    <row r="42" spans="2:11">
      <c r="B42" t="s">
        <v>600</v>
      </c>
      <c r="C42">
        <v>22.17</v>
      </c>
      <c r="D42">
        <v>37.57</v>
      </c>
      <c r="E42">
        <v>15.399999999999999</v>
      </c>
      <c r="F42">
        <f t="shared" ref="F42:F46" si="4">2^-E42</f>
        <v>2.3127999366918969E-5</v>
      </c>
      <c r="J42">
        <f>F42/G46</f>
        <v>0.33006920449494531</v>
      </c>
    </row>
    <row r="43" spans="2:11">
      <c r="B43" t="s">
        <v>601</v>
      </c>
      <c r="C43">
        <v>22.23</v>
      </c>
      <c r="D43">
        <v>36.340000000000003</v>
      </c>
      <c r="E43">
        <v>14.110000000000003</v>
      </c>
      <c r="F43">
        <f t="shared" si="4"/>
        <v>5.6554447136863371E-5</v>
      </c>
      <c r="J43">
        <f>F43/G46</f>
        <v>0.80711180768259716</v>
      </c>
    </row>
    <row r="44" spans="2:11">
      <c r="B44" t="s">
        <v>602</v>
      </c>
      <c r="C44">
        <v>22.56</v>
      </c>
      <c r="D44">
        <v>36.22</v>
      </c>
      <c r="E44">
        <v>13.66</v>
      </c>
      <c r="F44">
        <f t="shared" si="4"/>
        <v>7.7255651487443899E-5</v>
      </c>
      <c r="J44">
        <f>F44/G46</f>
        <v>1.1025472209962417</v>
      </c>
    </row>
    <row r="45" spans="2:11">
      <c r="B45" t="s">
        <v>621</v>
      </c>
      <c r="C45">
        <v>21.577500000000001</v>
      </c>
      <c r="D45">
        <v>34.229999999999997</v>
      </c>
      <c r="E45">
        <v>12.652499999999996</v>
      </c>
      <c r="F45">
        <f t="shared" si="4"/>
        <v>1.5531663752398425E-4</v>
      </c>
      <c r="J45">
        <f>F45/G46</f>
        <v>2.2165877030288343</v>
      </c>
    </row>
    <row r="46" spans="2:11">
      <c r="B46" t="s">
        <v>622</v>
      </c>
      <c r="C46">
        <v>20.55</v>
      </c>
      <c r="D46">
        <v>35.229999999999997</v>
      </c>
      <c r="E46">
        <v>14.679999999999996</v>
      </c>
      <c r="F46">
        <f t="shared" si="4"/>
        <v>3.8096025051929216E-5</v>
      </c>
      <c r="G46">
        <f>AVERAGE(F42:F46)</f>
        <v>7.0070152113427931E-5</v>
      </c>
      <c r="J46">
        <f>F46/G46</f>
        <v>0.5436840637973821</v>
      </c>
    </row>
    <row r="47" spans="2:11">
      <c r="B47" t="s">
        <v>603</v>
      </c>
      <c r="C47">
        <v>16.206987999999999</v>
      </c>
      <c r="D47">
        <v>32.97889</v>
      </c>
      <c r="E47">
        <v>16.206987999999999</v>
      </c>
      <c r="F47">
        <f>2^-E47</f>
        <v>1.3219361303977203E-5</v>
      </c>
      <c r="J47">
        <f>F47/G49</f>
        <v>0.89149639962509586</v>
      </c>
    </row>
    <row r="48" spans="2:11">
      <c r="B48" t="s">
        <v>604</v>
      </c>
      <c r="C48">
        <v>15.869654000000001</v>
      </c>
      <c r="D48">
        <v>32.690100000000001</v>
      </c>
      <c r="E48">
        <v>15.869654000000001</v>
      </c>
      <c r="F48">
        <f>2^-E48</f>
        <v>1.6701601806876103E-5</v>
      </c>
      <c r="J48">
        <f>F48/G49</f>
        <v>1.1263341349420855</v>
      </c>
    </row>
    <row r="49" spans="2:11">
      <c r="B49" t="s">
        <v>605</v>
      </c>
      <c r="C49">
        <v>16.067245</v>
      </c>
      <c r="D49">
        <v>32.884262</v>
      </c>
      <c r="E49">
        <v>16.067245</v>
      </c>
      <c r="F49">
        <f>2^-E49</f>
        <v>1.456388722461542E-5</v>
      </c>
      <c r="G49">
        <f>AVERAGE(F47:F49)</f>
        <v>1.4828283445156243E-5</v>
      </c>
      <c r="J49">
        <f>F49/G49</f>
        <v>0.98216946543281858</v>
      </c>
    </row>
    <row r="51" spans="2:11">
      <c r="B51" t="s">
        <v>606</v>
      </c>
      <c r="C51">
        <v>21.462000000000003</v>
      </c>
      <c r="D51">
        <v>32.08</v>
      </c>
      <c r="E51">
        <v>10.617999999999995</v>
      </c>
      <c r="F51">
        <f t="shared" ref="F51:F58" si="5">2^-E51</f>
        <v>6.3630231902504818E-4</v>
      </c>
      <c r="J51">
        <f>F51/G46</f>
        <v>9.0809324631551647</v>
      </c>
    </row>
    <row r="52" spans="2:11">
      <c r="B52" t="s">
        <v>607</v>
      </c>
      <c r="C52">
        <v>20.440000000000001</v>
      </c>
      <c r="D52">
        <v>32.47</v>
      </c>
      <c r="E52">
        <v>12.029999999999998</v>
      </c>
      <c r="F52">
        <f t="shared" si="5"/>
        <v>2.3911628359055891E-4</v>
      </c>
      <c r="J52">
        <f>F52/G46</f>
        <v>3.4125269658824635</v>
      </c>
    </row>
    <row r="53" spans="2:11">
      <c r="B53" t="s">
        <v>608</v>
      </c>
      <c r="C53">
        <v>23.16</v>
      </c>
      <c r="D53">
        <v>35.56</v>
      </c>
      <c r="E53">
        <v>12.400000000000002</v>
      </c>
      <c r="F53">
        <f t="shared" si="5"/>
        <v>1.8502399493535113E-4</v>
      </c>
      <c r="J53">
        <f>F53/G46</f>
        <v>2.6405536359595536</v>
      </c>
    </row>
    <row r="54" spans="2:11">
      <c r="B54" t="s">
        <v>619</v>
      </c>
      <c r="C54">
        <v>22.75</v>
      </c>
      <c r="D54">
        <v>35.56</v>
      </c>
      <c r="E54">
        <v>12.810000000000002</v>
      </c>
      <c r="F54">
        <f t="shared" si="5"/>
        <v>1.392533832847196E-4</v>
      </c>
      <c r="J54">
        <f>F54/G46</f>
        <v>1.9873423859462938</v>
      </c>
    </row>
    <row r="55" spans="2:11">
      <c r="B55" t="s">
        <v>620</v>
      </c>
      <c r="C55">
        <v>22.17</v>
      </c>
      <c r="D55">
        <v>33.630000000000003</v>
      </c>
      <c r="E55">
        <v>11.46</v>
      </c>
      <c r="F55">
        <f t="shared" si="5"/>
        <v>3.5497375911140396E-4</v>
      </c>
      <c r="G55">
        <f>AVERAGE(F51:F55)</f>
        <v>3.109339479894164E-4</v>
      </c>
      <c r="J55">
        <f>F55/G46</f>
        <v>5.0659767162597378</v>
      </c>
    </row>
    <row r="56" spans="2:11">
      <c r="B56" t="s">
        <v>606</v>
      </c>
      <c r="C56">
        <v>16.581264000000001</v>
      </c>
      <c r="D56">
        <v>31.524737999999999</v>
      </c>
      <c r="E56">
        <v>14.943473999999998</v>
      </c>
      <c r="F56">
        <f t="shared" si="5"/>
        <v>3.1737015691433021E-5</v>
      </c>
      <c r="J56">
        <f>F56/G49</f>
        <v>2.1403027402878605</v>
      </c>
    </row>
    <row r="57" spans="2:11">
      <c r="B57" t="s">
        <v>607</v>
      </c>
      <c r="C57">
        <v>16.813416</v>
      </c>
      <c r="D57">
        <v>31.348845000000001</v>
      </c>
      <c r="E57">
        <v>14.535429000000001</v>
      </c>
      <c r="F57">
        <f t="shared" si="5"/>
        <v>4.2111418550245126E-5</v>
      </c>
      <c r="J57">
        <f>F57/G49</f>
        <v>2.839938871279204</v>
      </c>
    </row>
    <row r="58" spans="2:11">
      <c r="B58" t="s">
        <v>608</v>
      </c>
      <c r="C58">
        <v>16.757840999999999</v>
      </c>
      <c r="D58">
        <v>31.713166999999999</v>
      </c>
      <c r="E58">
        <v>14.955325999999999</v>
      </c>
      <c r="F58">
        <f t="shared" si="5"/>
        <v>3.1477358408722524E-5</v>
      </c>
      <c r="G58">
        <f>AVERAGE(F56:F58)</f>
        <v>3.5108597550133557E-5</v>
      </c>
      <c r="J58">
        <f>F58/G49</f>
        <v>2.122791793476595</v>
      </c>
      <c r="K58">
        <f>TTEST(J42:J49,J51:J58,2,2)</f>
        <v>8.7628951826614707E-3</v>
      </c>
    </row>
    <row r="63" spans="2:11">
      <c r="C63" t="s">
        <v>1</v>
      </c>
      <c r="D63" s="31" t="s">
        <v>83</v>
      </c>
      <c r="E63" t="s">
        <v>3</v>
      </c>
      <c r="F63" t="s">
        <v>101</v>
      </c>
      <c r="G63" t="s">
        <v>105</v>
      </c>
    </row>
    <row r="64" spans="2:11">
      <c r="B64" t="s">
        <v>39</v>
      </c>
      <c r="C64">
        <v>16.771902000000001</v>
      </c>
      <c r="D64">
        <v>36.792614</v>
      </c>
      <c r="E64">
        <v>20.020712</v>
      </c>
      <c r="F64">
        <f t="shared" ref="F64:F69" si="6">2^-E64</f>
        <v>9.4008073638193214E-7</v>
      </c>
      <c r="J64">
        <f>F64/G69</f>
        <v>1.1290669651102181</v>
      </c>
    </row>
    <row r="65" spans="2:11">
      <c r="B65" t="s">
        <v>39</v>
      </c>
      <c r="C65">
        <v>16.820446</v>
      </c>
      <c r="D65">
        <v>36.038200000000003</v>
      </c>
      <c r="E65">
        <v>19.217754000000003</v>
      </c>
      <c r="F65">
        <f t="shared" si="6"/>
        <v>1.6401350010632153E-6</v>
      </c>
      <c r="J65">
        <f>F65/G69</f>
        <v>1.9698544777638523</v>
      </c>
    </row>
    <row r="66" spans="2:11">
      <c r="B66" t="s">
        <v>39</v>
      </c>
      <c r="C66">
        <v>16.817017</v>
      </c>
      <c r="D66">
        <v>36.142772999999998</v>
      </c>
      <c r="E66">
        <v>19.325755999999998</v>
      </c>
      <c r="F66">
        <f t="shared" si="6"/>
        <v>1.5218356556051096E-6</v>
      </c>
      <c r="J66">
        <f>F66/G69</f>
        <v>1.8277731885918516</v>
      </c>
    </row>
    <row r="67" spans="2:11">
      <c r="B67" t="s">
        <v>39</v>
      </c>
      <c r="C67">
        <v>16.047104000000001</v>
      </c>
      <c r="D67">
        <v>37.931710000000002</v>
      </c>
      <c r="E67">
        <v>21.884606000000002</v>
      </c>
      <c r="F67">
        <f t="shared" si="6"/>
        <v>2.5827189597817989E-7</v>
      </c>
      <c r="J67">
        <f>F67/G69</f>
        <v>0.31019278927855076</v>
      </c>
    </row>
    <row r="68" spans="2:11">
      <c r="B68" t="s">
        <v>39</v>
      </c>
      <c r="C68">
        <v>15.726161920000001</v>
      </c>
      <c r="D68">
        <v>37.690344199999998</v>
      </c>
      <c r="E68">
        <v>21.964182279999996</v>
      </c>
      <c r="F68">
        <f t="shared" si="6"/>
        <v>2.444118754308823E-7</v>
      </c>
      <c r="J68">
        <f>F68+G69</f>
        <v>1.0770292182739287E-6</v>
      </c>
    </row>
    <row r="69" spans="2:11">
      <c r="B69" t="s">
        <v>39</v>
      </c>
      <c r="C69">
        <v>15.88663296</v>
      </c>
      <c r="D69">
        <v>37.173075799999999</v>
      </c>
      <c r="E69">
        <v>21.286442839999999</v>
      </c>
      <c r="F69">
        <f t="shared" si="6"/>
        <v>3.9096889259895893E-7</v>
      </c>
      <c r="G69">
        <f>AVERAGE(F64:F69)</f>
        <v>8.3261734284304627E-7</v>
      </c>
      <c r="J69">
        <f>F69/G69</f>
        <v>0.46956611696792278</v>
      </c>
    </row>
    <row r="71" spans="2:11">
      <c r="B71" t="s">
        <v>40</v>
      </c>
      <c r="C71">
        <v>16.047104000000001</v>
      </c>
      <c r="D71">
        <v>40.7789</v>
      </c>
      <c r="E71">
        <v>24.731795999999999</v>
      </c>
      <c r="F71">
        <f t="shared" ref="F71:F76" si="7">2^-E71</f>
        <v>3.5891165159164356E-8</v>
      </c>
      <c r="J71">
        <f>F71/G69</f>
        <v>4.3106434747816766E-2</v>
      </c>
    </row>
    <row r="72" spans="2:11">
      <c r="B72" t="s">
        <v>40</v>
      </c>
      <c r="C72">
        <v>16.726161919999999</v>
      </c>
      <c r="D72">
        <v>41.594478000000002</v>
      </c>
      <c r="E72">
        <v>24.868316080000003</v>
      </c>
      <c r="F72">
        <f t="shared" si="7"/>
        <v>3.2650581341638736E-8</v>
      </c>
      <c r="J72">
        <f>F72/G69</f>
        <v>3.9214390166496423E-2</v>
      </c>
    </row>
    <row r="73" spans="2:11">
      <c r="B73" t="s">
        <v>40</v>
      </c>
      <c r="C73">
        <v>16.88663296</v>
      </c>
      <c r="D73">
        <v>39.963321999999998</v>
      </c>
      <c r="E73">
        <v>23.076689039999998</v>
      </c>
      <c r="F73">
        <f t="shared" si="7"/>
        <v>1.1303798268757134E-7</v>
      </c>
      <c r="J73">
        <f>F73/G69</f>
        <v>0.13576222457917231</v>
      </c>
    </row>
    <row r="74" spans="2:11">
      <c r="B74" t="s">
        <v>40</v>
      </c>
      <c r="C74">
        <v>16.581264000000001</v>
      </c>
      <c r="D74">
        <v>38.217216000000001</v>
      </c>
      <c r="E74">
        <v>21.635952</v>
      </c>
      <c r="F74">
        <f t="shared" si="7"/>
        <v>3.0685235679532947E-7</v>
      </c>
      <c r="J74">
        <f>F74/G69</f>
        <v>0.36853947306400642</v>
      </c>
    </row>
    <row r="75" spans="2:11">
      <c r="B75" t="s">
        <v>40</v>
      </c>
      <c r="C75">
        <v>16.813416</v>
      </c>
      <c r="D75">
        <v>38.766734999999997</v>
      </c>
      <c r="E75">
        <v>21.953318999999997</v>
      </c>
      <c r="F75">
        <f t="shared" si="7"/>
        <v>2.462592069944826E-7</v>
      </c>
      <c r="J75">
        <f>F75/G69</f>
        <v>0.29576516644922207</v>
      </c>
    </row>
    <row r="76" spans="2:11">
      <c r="B76" t="s">
        <v>40</v>
      </c>
      <c r="C76">
        <v>16.757840999999999</v>
      </c>
      <c r="D76">
        <v>38.236164000000002</v>
      </c>
      <c r="E76">
        <v>21.478323000000003</v>
      </c>
      <c r="F76">
        <f t="shared" si="7"/>
        <v>3.4227920960476359E-7</v>
      </c>
      <c r="G76">
        <f>AVERAGE(F71:F76)</f>
        <v>1.79495083763825E-7</v>
      </c>
      <c r="J76">
        <f>F76/G69</f>
        <v>0.41108825386223719</v>
      </c>
      <c r="K76">
        <f>TTEST(J64:J69,J71:J76,2,2)</f>
        <v>5.7353211818473533E-2</v>
      </c>
    </row>
    <row r="81" spans="2:11">
      <c r="C81" t="s">
        <v>1</v>
      </c>
      <c r="D81" s="31" t="s">
        <v>19</v>
      </c>
      <c r="E81" t="s">
        <v>103</v>
      </c>
      <c r="F81" t="s">
        <v>4</v>
      </c>
      <c r="G81" t="s">
        <v>105</v>
      </c>
    </row>
    <row r="82" spans="2:11">
      <c r="B82" t="s">
        <v>39</v>
      </c>
      <c r="C82">
        <v>22.08</v>
      </c>
      <c r="D82">
        <v>39.58</v>
      </c>
      <c r="E82">
        <v>17.5</v>
      </c>
      <c r="F82">
        <f>2^-E82</f>
        <v>5.3947966093944424E-6</v>
      </c>
      <c r="J82">
        <f>F82/G85</f>
        <v>4.6936227640248705E-2</v>
      </c>
    </row>
    <row r="83" spans="2:11">
      <c r="B83" t="s">
        <v>39</v>
      </c>
      <c r="C83">
        <v>22.08</v>
      </c>
      <c r="D83">
        <v>36.33</v>
      </c>
      <c r="E83">
        <v>14.25</v>
      </c>
      <c r="F83">
        <f>2^-E83</f>
        <v>5.1324244095075355E-5</v>
      </c>
      <c r="J83">
        <f>F83/G85</f>
        <v>0.44653516688936862</v>
      </c>
    </row>
    <row r="84" spans="2:11">
      <c r="B84" t="s">
        <v>39</v>
      </c>
      <c r="C84">
        <v>21.95</v>
      </c>
      <c r="D84">
        <v>33.9</v>
      </c>
      <c r="E84">
        <v>11.95</v>
      </c>
      <c r="F84">
        <f t="shared" ref="F84:F89" si="8">2^-E84</f>
        <v>2.5275022554721159E-4</v>
      </c>
      <c r="J84">
        <f>F84/G85</f>
        <v>2.1989971043115464</v>
      </c>
    </row>
    <row r="85" spans="2:11">
      <c r="B85" t="s">
        <v>39</v>
      </c>
      <c r="C85">
        <v>21.88</v>
      </c>
      <c r="D85">
        <v>34.58</v>
      </c>
      <c r="E85">
        <v>12.7</v>
      </c>
      <c r="F85">
        <f t="shared" si="8"/>
        <v>1.5028618326964335E-4</v>
      </c>
      <c r="G85">
        <f>AVERAGE(F82:F85)</f>
        <v>1.1493886238033118E-4</v>
      </c>
      <c r="J85">
        <f>F85/G85</f>
        <v>1.3075315011588364</v>
      </c>
    </row>
    <row r="87" spans="2:11">
      <c r="B87" t="s">
        <v>40</v>
      </c>
      <c r="C87">
        <v>24.11</v>
      </c>
      <c r="D87">
        <v>33.69</v>
      </c>
      <c r="E87">
        <v>9.5799999999999983</v>
      </c>
      <c r="F87">
        <f t="shared" si="8"/>
        <v>1.3065698777208145E-3</v>
      </c>
      <c r="J87">
        <f>F87/G85</f>
        <v>11.367520529282706</v>
      </c>
    </row>
    <row r="88" spans="2:11">
      <c r="B88" t="s">
        <v>40</v>
      </c>
      <c r="C88">
        <v>21.65</v>
      </c>
      <c r="D88">
        <v>31.59</v>
      </c>
      <c r="E88">
        <v>9.9400000000000013</v>
      </c>
      <c r="F88">
        <f t="shared" si="8"/>
        <v>1.0180329695714065E-3</v>
      </c>
      <c r="J88">
        <f>F88/G85</f>
        <v>8.8571693549806412</v>
      </c>
    </row>
    <row r="89" spans="2:11">
      <c r="B89" t="s">
        <v>40</v>
      </c>
      <c r="C89">
        <v>21.65</v>
      </c>
      <c r="D89">
        <v>31.85</v>
      </c>
      <c r="E89">
        <v>10.200000000000003</v>
      </c>
      <c r="F89">
        <f t="shared" si="8"/>
        <v>8.501470344688697E-4</v>
      </c>
      <c r="G89">
        <f>AVERAGE(F86:F89)</f>
        <v>1.0582499605870301E-3</v>
      </c>
      <c r="J89">
        <f>F89/G85</f>
        <v>7.3965151286754898</v>
      </c>
      <c r="K89">
        <f>TTEST(J82:J85,J87:J89,2,2)</f>
        <v>7.5222491610819691E-4</v>
      </c>
    </row>
    <row r="92" spans="2:11">
      <c r="C92" t="s">
        <v>1</v>
      </c>
      <c r="D92" s="31" t="s">
        <v>69</v>
      </c>
      <c r="E92" t="s">
        <v>103</v>
      </c>
      <c r="F92" t="s">
        <v>4</v>
      </c>
      <c r="G92" t="s">
        <v>105</v>
      </c>
    </row>
    <row r="93" spans="2:11">
      <c r="B93" t="s">
        <v>39</v>
      </c>
      <c r="C93">
        <v>16.771902000000001</v>
      </c>
      <c r="D93">
        <v>26.952583000000001</v>
      </c>
      <c r="E93">
        <v>10.180681</v>
      </c>
      <c r="F93">
        <f>2^-E93</f>
        <v>8.616078412779745E-4</v>
      </c>
      <c r="J93">
        <f>F93/G95</f>
        <v>1.0153055207149966</v>
      </c>
    </row>
    <row r="94" spans="2:11">
      <c r="B94" t="s">
        <v>39</v>
      </c>
      <c r="C94">
        <v>16.820446</v>
      </c>
      <c r="D94">
        <v>27.273703000000001</v>
      </c>
      <c r="E94">
        <v>10.453257000000001</v>
      </c>
      <c r="F94">
        <f>2^-E94</f>
        <v>7.1327350243985583E-4</v>
      </c>
      <c r="J94">
        <f>F94/G95</f>
        <v>0.84051060135752254</v>
      </c>
    </row>
    <row r="95" spans="2:11">
      <c r="B95" t="s">
        <v>39</v>
      </c>
      <c r="C95">
        <v>16.817017</v>
      </c>
      <c r="D95">
        <v>26.825292999999999</v>
      </c>
      <c r="E95">
        <v>10.008275999999999</v>
      </c>
      <c r="F95">
        <f t="shared" ref="F95:F98" si="9">2^-E95</f>
        <v>9.7097650014934752E-4</v>
      </c>
      <c r="G95">
        <f>AVERAGE(F93:F95)</f>
        <v>8.4861928128905932E-4</v>
      </c>
      <c r="J95">
        <f>F95/G95</f>
        <v>1.1441838779274809</v>
      </c>
    </row>
    <row r="96" spans="2:11">
      <c r="B96" t="s">
        <v>40</v>
      </c>
      <c r="C96">
        <v>16.581264000000001</v>
      </c>
      <c r="D96">
        <v>26.133665000000001</v>
      </c>
      <c r="E96">
        <v>9.5524009999999997</v>
      </c>
      <c r="F96">
        <f t="shared" si="9"/>
        <v>1.3318053905509847E-3</v>
      </c>
      <c r="J96">
        <f>F96/G95</f>
        <v>1.5693791313908894</v>
      </c>
    </row>
    <row r="97" spans="2:29">
      <c r="B97" t="s">
        <v>40</v>
      </c>
      <c r="C97">
        <v>16.813416</v>
      </c>
      <c r="D97">
        <v>26.594080000000002</v>
      </c>
      <c r="E97">
        <v>9.7806640000000016</v>
      </c>
      <c r="F97">
        <f t="shared" si="9"/>
        <v>1.1369117592733801E-3</v>
      </c>
      <c r="J97">
        <f>F97/G95</f>
        <v>1.3397194529287648</v>
      </c>
    </row>
    <row r="98" spans="2:29">
      <c r="B98" t="s">
        <v>40</v>
      </c>
      <c r="C98">
        <v>16.757840999999999</v>
      </c>
      <c r="D98">
        <v>26.846053000000001</v>
      </c>
      <c r="E98">
        <v>10.088212000000002</v>
      </c>
      <c r="F98">
        <f t="shared" si="9"/>
        <v>9.186404940496228E-4</v>
      </c>
      <c r="G98">
        <f>AVERAGE(F96:F98)</f>
        <v>1.1291192146246625E-3</v>
      </c>
      <c r="J98">
        <f>F98/G95</f>
        <v>1.0825119276740929</v>
      </c>
      <c r="K98">
        <f>TTEST(J93:J95,J96:J98,2,2)</f>
        <v>0.1171062590599453</v>
      </c>
    </row>
    <row r="100" spans="2:29">
      <c r="R100" s="1"/>
      <c r="V100" s="5"/>
      <c r="W100" s="5"/>
      <c r="X100" s="3"/>
      <c r="Y100" s="3"/>
      <c r="Z100" s="3"/>
      <c r="AA100" s="6"/>
      <c r="AB100" s="3"/>
      <c r="AC100" s="3"/>
    </row>
    <row r="101" spans="2:29">
      <c r="X101" s="3"/>
      <c r="Y101" s="3"/>
      <c r="Z101" s="3"/>
      <c r="AA101" s="3"/>
      <c r="AB101" s="3"/>
      <c r="AC101" s="3"/>
    </row>
    <row r="102" spans="2:29">
      <c r="X102" s="3"/>
      <c r="Y102" s="3"/>
      <c r="Z102" s="3"/>
      <c r="AA102" s="3"/>
      <c r="AB102" s="3"/>
      <c r="AC102" s="3"/>
    </row>
    <row r="103" spans="2:29">
      <c r="C103" t="s">
        <v>1</v>
      </c>
      <c r="D103" s="31" t="s">
        <v>17</v>
      </c>
      <c r="E103" t="s">
        <v>103</v>
      </c>
      <c r="F103" t="s">
        <v>4</v>
      </c>
      <c r="G103" t="s">
        <v>105</v>
      </c>
      <c r="X103" s="3"/>
      <c r="Y103" s="3"/>
      <c r="Z103" s="3"/>
      <c r="AA103" s="6"/>
      <c r="AB103" s="3"/>
      <c r="AC103" s="3"/>
    </row>
    <row r="104" spans="2:29">
      <c r="B104" t="s">
        <v>39</v>
      </c>
      <c r="C104">
        <v>16.771902000000001</v>
      </c>
      <c r="D104">
        <v>32.257603000000003</v>
      </c>
      <c r="E104">
        <v>15.485701000000002</v>
      </c>
      <c r="F104">
        <f>2^-E104</f>
        <v>2.1794127893348162E-5</v>
      </c>
      <c r="J104">
        <f>F104/G106</f>
        <v>0.98195506992626269</v>
      </c>
      <c r="V104" s="5"/>
      <c r="W104" s="5"/>
      <c r="X104" s="3"/>
      <c r="Y104" s="3"/>
      <c r="Z104" s="3"/>
      <c r="AA104" s="6"/>
      <c r="AB104" s="3"/>
      <c r="AC104" s="3"/>
    </row>
    <row r="105" spans="2:29">
      <c r="B105" t="s">
        <v>39</v>
      </c>
      <c r="C105">
        <v>16.820446</v>
      </c>
      <c r="D105">
        <v>33.267017000000003</v>
      </c>
      <c r="E105">
        <v>16.446571000000002</v>
      </c>
      <c r="F105">
        <f>2^-E105</f>
        <v>1.1196668060419101E-5</v>
      </c>
      <c r="J105">
        <f>F105/G106</f>
        <v>0.5044764820144827</v>
      </c>
      <c r="X105" s="3"/>
      <c r="Y105" s="3"/>
      <c r="Z105" s="3"/>
      <c r="AA105" s="3"/>
      <c r="AB105" s="3"/>
      <c r="AC105" s="3"/>
    </row>
    <row r="106" spans="2:29">
      <c r="B106" t="s">
        <v>39</v>
      </c>
      <c r="C106">
        <v>16.817017</v>
      </c>
      <c r="D106">
        <v>31.678493</v>
      </c>
      <c r="E106">
        <v>14.861476</v>
      </c>
      <c r="F106">
        <f t="shared" ref="F106:F109" si="10">2^-E106</f>
        <v>3.3593089279346525E-5</v>
      </c>
      <c r="G106">
        <f>AVERAGE(F104:F106)</f>
        <v>2.2194628411037926E-5</v>
      </c>
      <c r="J106">
        <f>F106/G106</f>
        <v>1.5135684480592551</v>
      </c>
      <c r="X106" s="3"/>
      <c r="Y106" s="3"/>
      <c r="Z106" s="3"/>
      <c r="AA106" s="3"/>
      <c r="AB106" s="3"/>
      <c r="AC106" s="3"/>
    </row>
    <row r="107" spans="2:29">
      <c r="B107" t="s">
        <v>40</v>
      </c>
      <c r="C107">
        <v>16.581264000000001</v>
      </c>
      <c r="D107">
        <v>38.873756</v>
      </c>
      <c r="E107">
        <v>22.292491999999999</v>
      </c>
      <c r="F107">
        <f t="shared" si="10"/>
        <v>1.9466650418453341E-7</v>
      </c>
      <c r="J107">
        <f>F107/G106</f>
        <v>8.7708836831762883E-3</v>
      </c>
      <c r="X107" s="3"/>
      <c r="Y107" s="3"/>
      <c r="Z107" s="3"/>
      <c r="AA107" s="6"/>
      <c r="AB107" s="3"/>
      <c r="AC107" s="3"/>
    </row>
    <row r="108" spans="2:29">
      <c r="B108" t="s">
        <v>40</v>
      </c>
      <c r="C108">
        <v>16.813416</v>
      </c>
      <c r="D108">
        <v>35.153137000000001</v>
      </c>
      <c r="E108">
        <v>18.339721000000001</v>
      </c>
      <c r="F108">
        <f t="shared" si="10"/>
        <v>3.014351315296071E-6</v>
      </c>
      <c r="J108">
        <f>F108/G106</f>
        <v>0.13581445291496574</v>
      </c>
      <c r="R108" s="1"/>
    </row>
    <row r="109" spans="2:29">
      <c r="B109" t="s">
        <v>40</v>
      </c>
      <c r="C109">
        <v>16.757840999999999</v>
      </c>
      <c r="D109">
        <v>37.485115</v>
      </c>
      <c r="E109">
        <v>20.727274000000001</v>
      </c>
      <c r="F109">
        <f t="shared" si="10"/>
        <v>5.7606142933069514E-7</v>
      </c>
      <c r="G109">
        <f>AVERAGE(F107:F109)</f>
        <v>1.2616930829370999E-6</v>
      </c>
      <c r="J109">
        <f>F109/G106</f>
        <v>2.5954993193046921E-2</v>
      </c>
      <c r="K109">
        <f>TTEST(J104:J106,J107:J109,2,2)</f>
        <v>3.2699659784659815E-2</v>
      </c>
    </row>
    <row r="113" spans="2:29">
      <c r="C113" t="s">
        <v>1</v>
      </c>
      <c r="D113" s="31" t="s">
        <v>10</v>
      </c>
      <c r="E113" t="s">
        <v>3</v>
      </c>
      <c r="F113" t="s">
        <v>4</v>
      </c>
      <c r="G113" t="s">
        <v>105</v>
      </c>
    </row>
    <row r="114" spans="2:29">
      <c r="B114" t="s">
        <v>39</v>
      </c>
      <c r="C114">
        <v>21.88</v>
      </c>
      <c r="D114">
        <v>36.78</v>
      </c>
      <c r="E114">
        <v>14.900000000000002</v>
      </c>
      <c r="F114">
        <v>3.2707930375253073E-5</v>
      </c>
      <c r="J114">
        <f>F114/G116</f>
        <v>0.1259408835970702</v>
      </c>
    </row>
    <row r="115" spans="2:29">
      <c r="B115" t="s">
        <v>39</v>
      </c>
      <c r="C115">
        <v>22.08</v>
      </c>
      <c r="D115">
        <v>41.78</v>
      </c>
      <c r="E115">
        <v>19.700000000000003</v>
      </c>
      <c r="F115">
        <v>1.1741108067940857E-6</v>
      </c>
      <c r="J115">
        <f>F115/G116</f>
        <v>4.5208776817133615E-3</v>
      </c>
    </row>
    <row r="116" spans="2:29">
      <c r="B116" t="s">
        <v>39</v>
      </c>
      <c r="C116">
        <v>22.08</v>
      </c>
      <c r="D116">
        <v>32.47</v>
      </c>
      <c r="E116">
        <v>10.39</v>
      </c>
      <c r="F116">
        <v>7.4524375437527322E-4</v>
      </c>
      <c r="G116">
        <f>AVERAGE(F113:F116)</f>
        <v>2.5970859851910682E-4</v>
      </c>
      <c r="J116">
        <f>F116/G116</f>
        <v>2.8695382387212161</v>
      </c>
    </row>
    <row r="117" spans="2:29">
      <c r="B117" t="s">
        <v>40</v>
      </c>
      <c r="C117">
        <v>24.11</v>
      </c>
      <c r="D117">
        <v>36.869999999999997</v>
      </c>
      <c r="E117">
        <v>12.759999999999998</v>
      </c>
      <c r="F117">
        <v>1.4416414324090973E-4</v>
      </c>
      <c r="J117">
        <f>F117/G116</f>
        <v>0.55509961573453082</v>
      </c>
    </row>
    <row r="118" spans="2:29">
      <c r="B118" t="s">
        <v>40</v>
      </c>
      <c r="C118">
        <v>21.65</v>
      </c>
      <c r="D118">
        <v>35.659999999999997</v>
      </c>
      <c r="E118">
        <v>14.009999999999998</v>
      </c>
      <c r="F118">
        <v>6.0613555629701974E-5</v>
      </c>
      <c r="J118">
        <f>F118/G116</f>
        <v>0.23339063848994057</v>
      </c>
      <c r="R118" s="1"/>
      <c r="V118" s="5"/>
      <c r="W118" s="5"/>
      <c r="X118" s="3"/>
      <c r="Y118" s="3"/>
      <c r="Z118" s="3"/>
      <c r="AA118" s="6"/>
      <c r="AB118" s="3"/>
      <c r="AC118" s="3"/>
    </row>
    <row r="119" spans="2:29">
      <c r="B119" t="s">
        <v>40</v>
      </c>
      <c r="C119">
        <v>24.11</v>
      </c>
      <c r="D119">
        <v>41.55</v>
      </c>
      <c r="E119">
        <v>17.439999999999998</v>
      </c>
      <c r="F119">
        <v>5.6238907519954878E-6</v>
      </c>
      <c r="G119">
        <f>AVERAGE(F117:F119)</f>
        <v>7.0133863207535725E-5</v>
      </c>
      <c r="J119">
        <f>F119/G116</f>
        <v>2.1654619000155039E-2</v>
      </c>
      <c r="K119">
        <f>TTEST(J114:J116,J117:J119,2,2)</f>
        <v>0.48434116790769277</v>
      </c>
      <c r="X119" s="3"/>
      <c r="Y119" s="3"/>
      <c r="Z119" s="3"/>
      <c r="AA119" s="10"/>
      <c r="AB119" s="3"/>
      <c r="AC119" s="3"/>
    </row>
    <row r="120" spans="2:29">
      <c r="X120" s="3"/>
      <c r="Y120" s="3"/>
      <c r="Z120" s="3"/>
      <c r="AA120" s="10"/>
      <c r="AB120" s="3"/>
      <c r="AC120" s="3"/>
    </row>
    <row r="121" spans="2:29">
      <c r="X121" s="3"/>
      <c r="Y121" s="3"/>
      <c r="Z121" s="3"/>
      <c r="AA121" s="10"/>
      <c r="AB121" s="3"/>
      <c r="AC121" s="3"/>
    </row>
    <row r="122" spans="2:29">
      <c r="B122" s="36"/>
      <c r="C122" t="s">
        <v>1</v>
      </c>
      <c r="D122" s="31" t="s">
        <v>66</v>
      </c>
      <c r="E122" t="s">
        <v>3</v>
      </c>
      <c r="V122" s="5"/>
      <c r="W122" s="5"/>
      <c r="X122" s="3"/>
      <c r="Y122" s="3"/>
      <c r="Z122" s="3"/>
      <c r="AA122" s="10"/>
      <c r="AB122" s="3"/>
      <c r="AC122" s="3"/>
    </row>
    <row r="123" spans="2:29">
      <c r="B123" t="s">
        <v>39</v>
      </c>
      <c r="C123" s="37">
        <v>15.024641000000001</v>
      </c>
      <c r="D123" s="38">
        <v>34.015999999999998</v>
      </c>
      <c r="E123" s="37">
        <v>18.991845999999999</v>
      </c>
      <c r="F123" s="39">
        <v>1.9E-6</v>
      </c>
      <c r="J123">
        <f>F123/G125</f>
        <v>0.91935483870967749</v>
      </c>
      <c r="X123" s="3"/>
      <c r="Y123" s="3"/>
      <c r="Z123" s="3"/>
      <c r="AA123" s="10"/>
      <c r="AB123" s="3"/>
      <c r="AC123" s="3"/>
    </row>
    <row r="124" spans="2:29">
      <c r="B124" t="s">
        <v>39</v>
      </c>
      <c r="C124" s="37">
        <v>15.235198</v>
      </c>
      <c r="D124" s="38">
        <v>34.567999999999998</v>
      </c>
      <c r="E124" s="37">
        <v>19.332802000000001</v>
      </c>
      <c r="F124" s="39">
        <v>1.5E-6</v>
      </c>
      <c r="J124">
        <f>F124/G125</f>
        <v>0.72580645161290325</v>
      </c>
      <c r="X124" s="3"/>
      <c r="Y124" s="3"/>
      <c r="Z124" s="3"/>
      <c r="AA124" s="10"/>
      <c r="AB124" s="3"/>
      <c r="AC124" s="3"/>
    </row>
    <row r="125" spans="2:29">
      <c r="B125" t="s">
        <v>39</v>
      </c>
      <c r="C125" s="37">
        <v>15.23001</v>
      </c>
      <c r="D125" s="38">
        <v>33.698</v>
      </c>
      <c r="E125" s="37">
        <v>18.46799</v>
      </c>
      <c r="F125" s="39">
        <v>2.7999999999999999E-6</v>
      </c>
      <c r="G125">
        <f>AVERAGE(F122:F125)</f>
        <v>2.0666666666666666E-6</v>
      </c>
      <c r="J125">
        <f>F125/G125</f>
        <v>1.3548387096774193</v>
      </c>
      <c r="X125" s="3"/>
      <c r="Y125" s="3"/>
      <c r="Z125" s="3"/>
      <c r="AA125" s="10"/>
      <c r="AB125" s="3"/>
      <c r="AC125" s="3"/>
    </row>
    <row r="126" spans="2:29">
      <c r="B126" t="s">
        <v>40</v>
      </c>
      <c r="C126">
        <v>21.65</v>
      </c>
      <c r="D126">
        <v>44.92</v>
      </c>
      <c r="E126">
        <v>23.270000000000003</v>
      </c>
      <c r="F126">
        <f>2^-E126</f>
        <v>9.8862593867115883E-8</v>
      </c>
      <c r="J126">
        <f>F126/G125</f>
        <v>4.78367389679593E-2</v>
      </c>
    </row>
    <row r="127" spans="2:29">
      <c r="B127" t="s">
        <v>40</v>
      </c>
      <c r="C127">
        <v>21.65</v>
      </c>
      <c r="D127">
        <v>45</v>
      </c>
      <c r="E127">
        <v>23.35</v>
      </c>
      <c r="F127">
        <f>2^-E127</f>
        <v>9.3529712903112105E-8</v>
      </c>
      <c r="G127">
        <f>AVERAGE(F126:F127)</f>
        <v>9.6196153385113994E-8</v>
      </c>
      <c r="J127">
        <f>F127/G125</f>
        <v>4.5256312695054243E-2</v>
      </c>
      <c r="K127">
        <f>TTEST(J123:J125,J126:J127,2,2)</f>
        <v>2.855719688302634E-2</v>
      </c>
      <c r="R127" s="1"/>
    </row>
    <row r="130" spans="2:29">
      <c r="C130" s="31" t="s">
        <v>1</v>
      </c>
      <c r="D130" s="31" t="s">
        <v>7</v>
      </c>
      <c r="E130" s="40" t="s">
        <v>3</v>
      </c>
      <c r="F130" t="s">
        <v>4</v>
      </c>
      <c r="G130" t="s">
        <v>105</v>
      </c>
    </row>
    <row r="132" spans="2:29">
      <c r="B132" t="s">
        <v>39</v>
      </c>
      <c r="C132">
        <v>21.95</v>
      </c>
      <c r="D132">
        <v>29.2</v>
      </c>
      <c r="E132">
        <f>D132-C132</f>
        <v>7.25</v>
      </c>
      <c r="F132">
        <v>6.5695032441696402E-3</v>
      </c>
      <c r="J132">
        <f>F132/G135</f>
        <v>2.5995904906508258</v>
      </c>
    </row>
    <row r="133" spans="2:29">
      <c r="B133" t="s">
        <v>39</v>
      </c>
      <c r="C133">
        <v>16.360005457763499</v>
      </c>
      <c r="D133">
        <v>24.0873525189436</v>
      </c>
      <c r="E133">
        <f>D133-C133</f>
        <v>7.727347061180101</v>
      </c>
      <c r="F133">
        <f>2^-E14</f>
        <v>1.0922387791357463E-3</v>
      </c>
      <c r="J133">
        <f>F133/G135</f>
        <v>0.43220521221011127</v>
      </c>
    </row>
    <row r="134" spans="2:29">
      <c r="B134" t="s">
        <v>39</v>
      </c>
      <c r="C134">
        <v>16.296012394112701</v>
      </c>
      <c r="D134">
        <v>23.916679658033502</v>
      </c>
      <c r="E134">
        <f t="shared" ref="E134:E135" si="11">D134-C134</f>
        <v>7.6206672639208008</v>
      </c>
      <c r="F134">
        <f>2^-E15</f>
        <v>1.2693220950218554E-3</v>
      </c>
      <c r="J134">
        <f>F134/G135</f>
        <v>0.50227810614451884</v>
      </c>
    </row>
    <row r="135" spans="2:29">
      <c r="B135" t="s">
        <v>39</v>
      </c>
      <c r="C135">
        <v>16.300760738150899</v>
      </c>
      <c r="D135">
        <v>23.8931139461837</v>
      </c>
      <c r="E135">
        <f t="shared" si="11"/>
        <v>7.5923532080328009</v>
      </c>
      <c r="F135">
        <f>2^-E16</f>
        <v>1.1774560779055413E-3</v>
      </c>
      <c r="G135">
        <f>AVERAGE(F132:F135)</f>
        <v>2.5271300490581957E-3</v>
      </c>
      <c r="J135">
        <f>F135/G135</f>
        <v>0.46592619099454441</v>
      </c>
    </row>
    <row r="137" spans="2:29">
      <c r="B137" t="s">
        <v>40</v>
      </c>
      <c r="C137">
        <v>21.65</v>
      </c>
      <c r="D137">
        <v>28.72</v>
      </c>
      <c r="E137">
        <f>D137-C137</f>
        <v>7.07</v>
      </c>
      <c r="F137">
        <v>7.4424843597182622E-3</v>
      </c>
      <c r="J137">
        <f>F137/G138</f>
        <v>1.5796633563079145</v>
      </c>
      <c r="R137" s="1"/>
      <c r="V137" s="5"/>
      <c r="W137" s="5"/>
      <c r="X137" s="3"/>
      <c r="Y137" s="3"/>
      <c r="Z137" s="3"/>
      <c r="AA137" s="6"/>
      <c r="AB137" s="3"/>
      <c r="AC137" s="3"/>
    </row>
    <row r="138" spans="2:29">
      <c r="B138" t="s">
        <v>40</v>
      </c>
      <c r="C138">
        <v>21.65</v>
      </c>
      <c r="D138">
        <v>30.63</v>
      </c>
      <c r="E138">
        <f>D138-C138</f>
        <v>8.98</v>
      </c>
      <c r="F138">
        <v>1.9803896089649001E-3</v>
      </c>
      <c r="G138">
        <f>AVERAGE(F137:F139)</f>
        <v>4.7114369843415816E-3</v>
      </c>
      <c r="J138">
        <f>F138/G138</f>
        <v>0.42033664369208529</v>
      </c>
      <c r="K138" s="33">
        <f>TTEST(J132:J135,J137:J138,2,2)</f>
        <v>1</v>
      </c>
      <c r="R138" s="1"/>
      <c r="V138" s="5"/>
      <c r="W138" s="5"/>
      <c r="X138" s="3"/>
      <c r="Y138" s="3"/>
      <c r="Z138" s="3"/>
      <c r="AA138" s="6"/>
      <c r="AB138" s="3"/>
      <c r="AC138" s="3"/>
    </row>
    <row r="139" spans="2:29">
      <c r="R139" s="1"/>
      <c r="V139" s="5"/>
      <c r="W139" s="5"/>
      <c r="X139" s="3"/>
      <c r="Y139" s="3"/>
      <c r="Z139" s="3"/>
      <c r="AA139" s="6"/>
      <c r="AB139" s="3"/>
      <c r="AC139" s="3"/>
    </row>
    <row r="140" spans="2:29">
      <c r="R140" s="1"/>
      <c r="V140" s="5"/>
      <c r="W140" s="5"/>
      <c r="X140" s="3"/>
      <c r="Y140" s="3"/>
      <c r="Z140" s="3"/>
      <c r="AA140" s="6"/>
      <c r="AB140" s="3"/>
      <c r="AC140" s="3"/>
    </row>
    <row r="141" spans="2:29">
      <c r="P141" s="5"/>
      <c r="Q141" s="5"/>
      <c r="X141" s="3"/>
      <c r="Y141" s="3"/>
      <c r="Z141" s="3"/>
      <c r="AA141" s="6"/>
      <c r="AB141" s="3"/>
      <c r="AC141" s="3"/>
    </row>
    <row r="142" spans="2:29">
      <c r="P142" s="5"/>
      <c r="Q142" s="5"/>
      <c r="X142" s="3"/>
      <c r="Y142" s="3"/>
      <c r="Z142" s="3"/>
      <c r="AA142" s="7"/>
      <c r="AB142" s="3"/>
      <c r="AC142" s="3"/>
    </row>
    <row r="143" spans="2:29">
      <c r="C143" s="31" t="s">
        <v>1</v>
      </c>
      <c r="D143" s="31" t="s">
        <v>5</v>
      </c>
      <c r="E143" s="40" t="s">
        <v>3</v>
      </c>
      <c r="F143" t="s">
        <v>4</v>
      </c>
      <c r="G143" t="s">
        <v>105</v>
      </c>
      <c r="P143" s="5"/>
      <c r="Q143" s="5"/>
      <c r="X143" s="3"/>
      <c r="Y143" s="3"/>
      <c r="Z143" s="3"/>
      <c r="AA143" s="6"/>
      <c r="AB143" s="3"/>
      <c r="AC143" s="3"/>
    </row>
    <row r="144" spans="2:29">
      <c r="B144" t="s">
        <v>39</v>
      </c>
      <c r="C144">
        <v>21.95</v>
      </c>
      <c r="D144">
        <v>33.65</v>
      </c>
      <c r="E144">
        <f t="shared" ref="E144" si="12">D144-C144</f>
        <v>11.7</v>
      </c>
      <c r="F144">
        <v>3.0057236653928702E-4</v>
      </c>
      <c r="J144">
        <f>F143:F144/G148</f>
        <v>1.0311622263369478</v>
      </c>
      <c r="P144" s="5"/>
      <c r="Q144" s="5"/>
      <c r="V144" s="5"/>
      <c r="W144" s="5"/>
      <c r="X144" s="3"/>
      <c r="Y144" s="3"/>
      <c r="Z144" s="3"/>
      <c r="AA144" s="6"/>
      <c r="AB144" s="3"/>
      <c r="AC144" s="3"/>
    </row>
    <row r="145" spans="2:29">
      <c r="B145" t="s">
        <v>39</v>
      </c>
      <c r="C145">
        <v>21.95</v>
      </c>
      <c r="D145">
        <v>34.54</v>
      </c>
      <c r="E145">
        <f t="shared" ref="E145" si="13">D145-C145</f>
        <v>12.59</v>
      </c>
      <c r="F145">
        <v>1.6219309254107808E-4</v>
      </c>
      <c r="J145">
        <f>F145/G148</f>
        <v>0.55642969553980004</v>
      </c>
      <c r="P145" s="5"/>
      <c r="Q145" s="5"/>
      <c r="X145" s="3"/>
      <c r="Y145" s="3"/>
      <c r="Z145" s="3"/>
      <c r="AA145" s="6"/>
      <c r="AB145" s="3"/>
      <c r="AC145" s="3"/>
    </row>
    <row r="146" spans="2:29">
      <c r="B146" t="s">
        <v>39</v>
      </c>
      <c r="C146">
        <v>18.327795600829699</v>
      </c>
      <c r="D146">
        <v>29.4480707111965</v>
      </c>
      <c r="E146">
        <f>D146-C146</f>
        <v>11.120275110366801</v>
      </c>
      <c r="F146">
        <f>2^-E146</f>
        <v>4.4922470456730898E-4</v>
      </c>
      <c r="J146">
        <f>F146/G148</f>
        <v>1.5411381685569461</v>
      </c>
      <c r="P146" s="5"/>
      <c r="Q146" s="5"/>
      <c r="X146" s="3"/>
      <c r="Y146" s="3"/>
      <c r="Z146" s="3"/>
      <c r="AA146" s="6"/>
      <c r="AB146" s="3"/>
      <c r="AC146" s="3"/>
    </row>
    <row r="147" spans="2:29">
      <c r="B147" t="s">
        <v>39</v>
      </c>
      <c r="C147">
        <v>18.273180176461999</v>
      </c>
      <c r="D147">
        <v>30.1704889900216</v>
      </c>
      <c r="E147">
        <f t="shared" ref="E147:E148" si="14">D147-C147</f>
        <v>11.897308813559601</v>
      </c>
      <c r="F147">
        <f>2^-E147</f>
        <v>2.6215200246032196E-4</v>
      </c>
      <c r="J147">
        <f>F147/G148</f>
        <v>0.89935493940472278</v>
      </c>
      <c r="X147" s="3"/>
      <c r="Y147" s="3"/>
      <c r="Z147" s="3"/>
      <c r="AA147" s="6"/>
      <c r="AB147" s="3"/>
      <c r="AC147" s="3"/>
    </row>
    <row r="148" spans="2:29">
      <c r="B148" t="s">
        <v>39</v>
      </c>
      <c r="C148">
        <v>18.227166374395299</v>
      </c>
      <c r="D148">
        <v>30.012535687659099</v>
      </c>
      <c r="E148">
        <f t="shared" si="14"/>
        <v>11.7853693132638</v>
      </c>
      <c r="F148">
        <f>2^-E148</f>
        <v>2.8330244766061629E-4</v>
      </c>
      <c r="G148">
        <f>AVERAGE(F144:F148)</f>
        <v>2.9148892275372246E-4</v>
      </c>
      <c r="J148">
        <f>F148/G148</f>
        <v>0.97191497016158357</v>
      </c>
    </row>
    <row r="149" spans="2:29">
      <c r="R149" s="1"/>
    </row>
    <row r="150" spans="2:29">
      <c r="B150" t="s">
        <v>40</v>
      </c>
      <c r="C150">
        <v>21.65</v>
      </c>
      <c r="D150">
        <v>36.979999999999997</v>
      </c>
      <c r="E150">
        <f>D150-C150</f>
        <v>15.329999999999998</v>
      </c>
      <c r="F150">
        <f>2^-E150</f>
        <v>2.4277846794278559E-5</v>
      </c>
      <c r="J150">
        <f>F150/G148</f>
        <v>8.3289088878313197E-2</v>
      </c>
      <c r="P150" s="5"/>
      <c r="Q150" s="5"/>
      <c r="X150" s="3"/>
      <c r="Y150" s="3"/>
      <c r="Z150" s="3"/>
      <c r="AA150" s="6"/>
      <c r="AB150" s="3"/>
      <c r="AC150" s="3"/>
    </row>
    <row r="151" spans="2:29">
      <c r="B151" t="s">
        <v>40</v>
      </c>
      <c r="C151">
        <v>21.65</v>
      </c>
      <c r="D151">
        <v>35.9</v>
      </c>
      <c r="E151">
        <f>D151-C151</f>
        <v>14.25</v>
      </c>
      <c r="F151">
        <f>2^-E151</f>
        <v>5.1324244095075355E-5</v>
      </c>
      <c r="G151">
        <f>AVERAGE(F150:F181)</f>
        <v>3.7801045444676958E-5</v>
      </c>
      <c r="J151">
        <f>F151/G148</f>
        <v>0.17607613905259431</v>
      </c>
      <c r="K151">
        <f>TTEST(J144:J148,J150:J151,2,2)</f>
        <v>2.2182770035137862E-2</v>
      </c>
      <c r="P151" s="5"/>
      <c r="Q151" s="5"/>
      <c r="X151" s="3"/>
      <c r="Y151" s="3"/>
      <c r="Z151" s="3"/>
      <c r="AA151" s="6"/>
      <c r="AB151" s="3"/>
      <c r="AC151" s="3"/>
    </row>
    <row r="152" spans="2:29">
      <c r="P152" s="5"/>
      <c r="Q152" s="5"/>
    </row>
    <row r="153" spans="2:29">
      <c r="P153" s="5"/>
      <c r="Q153" s="5"/>
    </row>
    <row r="154" spans="2:29">
      <c r="P154" s="5"/>
      <c r="Q154" s="5"/>
    </row>
    <row r="155" spans="2:29">
      <c r="P155" s="5"/>
      <c r="Q155" s="5"/>
    </row>
    <row r="160" spans="2:29">
      <c r="V160" s="4"/>
      <c r="W160" s="4"/>
      <c r="X160" s="3"/>
      <c r="Y160" s="3"/>
      <c r="Z160" s="3"/>
      <c r="AA160" s="6"/>
      <c r="AB160" s="3"/>
      <c r="AC160" s="3"/>
    </row>
    <row r="161" spans="22:31">
      <c r="X161" s="3"/>
      <c r="Y161" s="3"/>
      <c r="Z161" s="3"/>
      <c r="AA161" s="6"/>
      <c r="AB161" s="3"/>
      <c r="AC161" s="3"/>
      <c r="AE161" t="e">
        <f>TTEST(X161:Y161,X165:Y165,2,2)</f>
        <v>#DIV/0!</v>
      </c>
    </row>
    <row r="162" spans="22:31">
      <c r="X162" s="3"/>
      <c r="Y162" s="3"/>
      <c r="Z162" s="3"/>
      <c r="AA162" s="6"/>
      <c r="AB162" s="3"/>
      <c r="AC162" s="3"/>
    </row>
    <row r="163" spans="22:31">
      <c r="X163" s="3"/>
      <c r="Y163" s="3"/>
      <c r="Z163" s="3"/>
      <c r="AA163" s="6"/>
      <c r="AB163" s="3"/>
      <c r="AC163" s="3"/>
    </row>
    <row r="164" spans="22:31">
      <c r="V164" s="5"/>
      <c r="W164" s="5"/>
      <c r="X164" s="3"/>
      <c r="Y164" s="3"/>
      <c r="Z164" s="3"/>
      <c r="AA164" s="6"/>
      <c r="AB164" s="3"/>
      <c r="AC164" s="3"/>
    </row>
    <row r="165" spans="22:31">
      <c r="X165" s="3"/>
      <c r="Y165" s="3"/>
      <c r="Z165" s="3"/>
      <c r="AA165" s="6"/>
      <c r="AB165" s="3"/>
      <c r="AC165" s="3"/>
    </row>
    <row r="166" spans="22:31">
      <c r="X166" s="3"/>
      <c r="Y166" s="3"/>
      <c r="Z166" s="3"/>
      <c r="AA166" s="6"/>
      <c r="AB166" s="3"/>
      <c r="AC166" s="3"/>
    </row>
    <row r="167" spans="22:31">
      <c r="X167" s="3"/>
      <c r="Y167" s="3"/>
      <c r="Z167" s="3"/>
      <c r="AA167" s="6"/>
      <c r="AB167" s="3"/>
      <c r="AC167" s="3"/>
    </row>
    <row r="179" spans="16:31">
      <c r="V179" s="8"/>
      <c r="W179" s="8"/>
      <c r="X179" s="3"/>
      <c r="Y179" s="3"/>
      <c r="Z179" s="3"/>
      <c r="AA179" s="6"/>
      <c r="AB179" s="3"/>
      <c r="AC179" s="3"/>
    </row>
    <row r="180" spans="16:31">
      <c r="X180" s="3"/>
      <c r="Y180" s="3"/>
      <c r="Z180" s="3"/>
      <c r="AA180" s="6"/>
      <c r="AB180" s="3"/>
      <c r="AC180" s="3"/>
      <c r="AE180" t="e">
        <f>TTEST(U189:Y189,U190:Y190,2,2)</f>
        <v>#DIV/0!</v>
      </c>
    </row>
    <row r="181" spans="16:31">
      <c r="X181" s="3"/>
      <c r="Y181" s="3"/>
      <c r="Z181" s="3"/>
      <c r="AA181" s="6"/>
      <c r="AB181" s="3"/>
      <c r="AC181" s="3"/>
    </row>
    <row r="182" spans="16:31">
      <c r="X182" s="3"/>
      <c r="Y182" s="3"/>
      <c r="Z182" s="3"/>
      <c r="AA182" s="6"/>
      <c r="AB182" s="3"/>
      <c r="AC182" s="3"/>
    </row>
    <row r="183" spans="16:31">
      <c r="V183" s="5"/>
      <c r="W183" s="5"/>
      <c r="X183" s="3"/>
      <c r="Y183" s="3"/>
      <c r="Z183" s="3"/>
      <c r="AA183" s="6"/>
      <c r="AB183" s="3"/>
      <c r="AC183" s="3"/>
    </row>
    <row r="184" spans="16:31">
      <c r="X184" s="3"/>
      <c r="Y184" s="3"/>
      <c r="Z184" s="3"/>
      <c r="AA184" s="6"/>
      <c r="AB184" s="3"/>
      <c r="AC184" s="3"/>
    </row>
    <row r="185" spans="16:31">
      <c r="X185" s="3"/>
      <c r="Y185" s="3"/>
      <c r="Z185" s="3"/>
      <c r="AA185" s="6"/>
      <c r="AB185" s="3"/>
      <c r="AC185" s="3"/>
    </row>
    <row r="186" spans="16:31">
      <c r="X186" s="3"/>
      <c r="Y186" s="3"/>
      <c r="Z186" s="3"/>
      <c r="AA186" s="6"/>
      <c r="AB186" s="3"/>
      <c r="AC186" s="3"/>
    </row>
    <row r="187" spans="16:31">
      <c r="P187" s="5"/>
      <c r="Q187" s="5"/>
      <c r="R187" s="1"/>
    </row>
    <row r="188" spans="16:31">
      <c r="P188" s="5"/>
      <c r="Q188" s="5"/>
    </row>
    <row r="189" spans="16:31">
      <c r="P189" s="5"/>
      <c r="Q189" s="5"/>
      <c r="AA189" s="6"/>
    </row>
    <row r="190" spans="16:31">
      <c r="P190" s="5"/>
      <c r="Q190" s="5"/>
      <c r="X190" s="3"/>
      <c r="Y190" s="3"/>
      <c r="Z190" s="3"/>
      <c r="AA190" s="6"/>
    </row>
    <row r="191" spans="16:31">
      <c r="P191" s="5"/>
      <c r="Q191" s="5"/>
    </row>
    <row r="195" spans="18:30">
      <c r="V195" s="23"/>
      <c r="W195" s="23"/>
    </row>
    <row r="196" spans="18:30">
      <c r="V196" s="23"/>
      <c r="W196" s="23"/>
    </row>
    <row r="197" spans="18:30">
      <c r="U197" s="23"/>
    </row>
    <row r="198" spans="18:30">
      <c r="U198" s="23"/>
    </row>
    <row r="200" spans="18:30">
      <c r="R200" s="1"/>
      <c r="V200" s="8"/>
      <c r="W200" s="8"/>
      <c r="X200" s="3"/>
      <c r="Y200" s="3"/>
      <c r="Z200" s="3"/>
      <c r="AA200" s="6"/>
      <c r="AB200" s="3"/>
      <c r="AC200" s="3"/>
    </row>
    <row r="201" spans="18:30">
      <c r="X201" s="3"/>
      <c r="Y201" s="3"/>
      <c r="Z201" s="3"/>
      <c r="AA201" s="3"/>
      <c r="AB201" s="3"/>
      <c r="AC201" s="3"/>
      <c r="AD201" s="18"/>
    </row>
    <row r="202" spans="18:30">
      <c r="X202" s="3"/>
      <c r="Y202" s="3"/>
      <c r="Z202" s="3"/>
      <c r="AA202" s="24"/>
      <c r="AB202" s="3"/>
      <c r="AC202" s="3"/>
      <c r="AD202" s="18"/>
    </row>
    <row r="203" spans="18:30">
      <c r="X203" s="3"/>
      <c r="Y203" s="9"/>
      <c r="Z203" s="9"/>
      <c r="AA203" s="3"/>
      <c r="AB203" s="3"/>
      <c r="AC203" s="3"/>
      <c r="AD203" s="18"/>
    </row>
    <row r="204" spans="18:30">
      <c r="V204" s="5"/>
      <c r="W204" s="5"/>
      <c r="X204" s="4"/>
      <c r="Y204" s="4"/>
      <c r="Z204" s="4"/>
      <c r="AA204" s="6"/>
      <c r="AB204" s="3"/>
      <c r="AC204" s="3"/>
    </row>
    <row r="205" spans="18:30">
      <c r="X205" s="3"/>
      <c r="Y205" s="3"/>
      <c r="Z205" s="3"/>
      <c r="AA205" s="3"/>
      <c r="AB205" s="3"/>
      <c r="AC205" s="3"/>
    </row>
    <row r="206" spans="18:30">
      <c r="X206" s="3"/>
      <c r="Y206" s="3"/>
      <c r="Z206" s="3"/>
      <c r="AA206" s="6"/>
      <c r="AB206" s="3"/>
      <c r="AC206" s="3"/>
    </row>
    <row r="207" spans="18:30">
      <c r="X207" s="3"/>
      <c r="AA207" s="6"/>
      <c r="AB207" s="3"/>
      <c r="AC207" s="3"/>
    </row>
    <row r="210" spans="18:18">
      <c r="R210" s="1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U40"/>
  <sheetViews>
    <sheetView topLeftCell="C6" workbookViewId="0">
      <selection activeCell="C7" sqref="C7"/>
    </sheetView>
  </sheetViews>
  <sheetFormatPr baseColWidth="10" defaultRowHeight="15" x14ac:dyDescent="0"/>
  <cols>
    <col min="11" max="11" width="15.1640625" customWidth="1"/>
  </cols>
  <sheetData>
    <row r="5" spans="3:21">
      <c r="C5" t="s">
        <v>615</v>
      </c>
    </row>
    <row r="7" spans="3:21">
      <c r="C7" t="s">
        <v>1049</v>
      </c>
      <c r="R7" t="s">
        <v>15</v>
      </c>
      <c r="S7" t="s">
        <v>67</v>
      </c>
      <c r="T7" t="s">
        <v>21</v>
      </c>
      <c r="U7" t="s">
        <v>18</v>
      </c>
    </row>
    <row r="8" spans="3:21">
      <c r="Q8" t="s">
        <v>39</v>
      </c>
      <c r="R8">
        <v>1</v>
      </c>
      <c r="S8">
        <v>1.1299999999999999</v>
      </c>
      <c r="T8">
        <v>1.04</v>
      </c>
      <c r="U8">
        <v>1.06</v>
      </c>
    </row>
    <row r="9" spans="3:21">
      <c r="E9" t="s">
        <v>370</v>
      </c>
      <c r="G9" t="s">
        <v>370</v>
      </c>
      <c r="H9" t="s">
        <v>89</v>
      </c>
      <c r="I9" t="s">
        <v>101</v>
      </c>
      <c r="J9" t="s">
        <v>290</v>
      </c>
      <c r="K9" t="s">
        <v>616</v>
      </c>
      <c r="L9" t="s">
        <v>13</v>
      </c>
      <c r="M9" t="s">
        <v>59</v>
      </c>
      <c r="Q9" t="s">
        <v>40</v>
      </c>
      <c r="R9">
        <v>3.98</v>
      </c>
      <c r="S9">
        <v>8.99</v>
      </c>
      <c r="T9">
        <v>1.05</v>
      </c>
      <c r="U9">
        <v>5.92</v>
      </c>
    </row>
    <row r="10" spans="3:21">
      <c r="D10" t="s">
        <v>15</v>
      </c>
      <c r="E10" t="s">
        <v>1</v>
      </c>
      <c r="G10" t="s">
        <v>6</v>
      </c>
    </row>
    <row r="11" spans="3:21">
      <c r="C11" t="s">
        <v>119</v>
      </c>
      <c r="E11">
        <v>16.28</v>
      </c>
      <c r="G11">
        <v>27.03</v>
      </c>
      <c r="H11">
        <v>10.75</v>
      </c>
      <c r="I11">
        <v>6.3333333333332603E-2</v>
      </c>
      <c r="J11">
        <v>0.95705030707390171</v>
      </c>
      <c r="P11" t="s">
        <v>13</v>
      </c>
      <c r="Q11" t="s">
        <v>39</v>
      </c>
      <c r="R11">
        <v>4.3999999999999997E-2</v>
      </c>
      <c r="S11">
        <v>0.36</v>
      </c>
      <c r="T11">
        <v>0.2</v>
      </c>
      <c r="U11">
        <v>0.24</v>
      </c>
    </row>
    <row r="12" spans="3:21">
      <c r="C12" t="s">
        <v>119</v>
      </c>
      <c r="E12">
        <v>16.52</v>
      </c>
      <c r="G12">
        <v>27.08</v>
      </c>
      <c r="H12">
        <v>10.559999999999999</v>
      </c>
      <c r="I12">
        <v>-0.1266666666666687</v>
      </c>
      <c r="J12">
        <v>1.091768264570641</v>
      </c>
      <c r="Q12" t="s">
        <v>40</v>
      </c>
      <c r="R12">
        <v>0.47</v>
      </c>
      <c r="S12">
        <v>1.48</v>
      </c>
      <c r="T12">
        <v>0.13100000000000001</v>
      </c>
      <c r="U12">
        <v>1.22</v>
      </c>
    </row>
    <row r="13" spans="3:21">
      <c r="C13" t="s">
        <v>119</v>
      </c>
      <c r="E13">
        <v>16.57</v>
      </c>
      <c r="G13">
        <v>27.32</v>
      </c>
      <c r="H13">
        <v>10.75</v>
      </c>
      <c r="I13">
        <v>6.3333333333332575E-2</v>
      </c>
      <c r="J13">
        <v>0.95705030707390171</v>
      </c>
      <c r="K13">
        <v>1.0019562929061481</v>
      </c>
      <c r="L13">
        <v>4.4905985832246441E-2</v>
      </c>
    </row>
    <row r="14" spans="3:21">
      <c r="C14" t="s">
        <v>120</v>
      </c>
      <c r="E14">
        <v>16.18</v>
      </c>
      <c r="G14">
        <v>25.26</v>
      </c>
      <c r="H14">
        <v>9.0800000000000018</v>
      </c>
      <c r="I14">
        <v>-1.6066666666666656</v>
      </c>
      <c r="J14">
        <v>3.0454737442645441</v>
      </c>
    </row>
    <row r="15" spans="3:21">
      <c r="C15" t="s">
        <v>120</v>
      </c>
      <c r="E15">
        <v>16.88</v>
      </c>
      <c r="G15">
        <v>25.43</v>
      </c>
      <c r="H15">
        <v>8.5500000000000007</v>
      </c>
      <c r="I15">
        <v>-2.1366666666666667</v>
      </c>
      <c r="J15">
        <v>4.3974484535407896</v>
      </c>
    </row>
    <row r="16" spans="3:21">
      <c r="C16" t="s">
        <v>120</v>
      </c>
      <c r="E16">
        <v>16.989999999999998</v>
      </c>
      <c r="G16">
        <v>25.5</v>
      </c>
      <c r="H16">
        <v>8.5100000000000016</v>
      </c>
      <c r="I16">
        <v>-2.1766666666666659</v>
      </c>
      <c r="J16">
        <v>4.5210775570926209</v>
      </c>
      <c r="K16">
        <f>AVERAGE(J14:J16)</f>
        <v>3.9879999182993182</v>
      </c>
      <c r="L16">
        <v>0.47261250172727048</v>
      </c>
      <c r="M16">
        <v>3.2639061468864449E-3</v>
      </c>
    </row>
    <row r="18" spans="3:13">
      <c r="D18" t="s">
        <v>10</v>
      </c>
      <c r="E18" t="s">
        <v>1</v>
      </c>
      <c r="G18" t="s">
        <v>10</v>
      </c>
    </row>
    <row r="19" spans="3:13">
      <c r="C19" t="s">
        <v>119</v>
      </c>
      <c r="E19">
        <v>16.28</v>
      </c>
      <c r="G19">
        <v>21.69</v>
      </c>
      <c r="H19">
        <v>5.41</v>
      </c>
      <c r="I19">
        <v>-0.52666666666666728</v>
      </c>
      <c r="J19">
        <v>1.4405968618317535</v>
      </c>
    </row>
    <row r="20" spans="3:13">
      <c r="C20" t="s">
        <v>119</v>
      </c>
      <c r="E20">
        <v>16.52</v>
      </c>
      <c r="G20">
        <v>22.28</v>
      </c>
      <c r="H20">
        <v>5.7600000000000016</v>
      </c>
      <c r="I20">
        <v>-0.17666666666666586</v>
      </c>
      <c r="J20">
        <v>1.1302693892731552</v>
      </c>
    </row>
    <row r="21" spans="3:13">
      <c r="C21" t="s">
        <v>119</v>
      </c>
      <c r="E21">
        <v>16.57</v>
      </c>
      <c r="G21">
        <v>23.21</v>
      </c>
      <c r="H21">
        <v>6.6400000000000006</v>
      </c>
      <c r="I21">
        <v>0.70333333333333314</v>
      </c>
      <c r="J21">
        <v>0.61415157468458748</v>
      </c>
      <c r="K21">
        <v>1.0616726085964989</v>
      </c>
      <c r="L21">
        <v>0.2410270329937711</v>
      </c>
    </row>
    <row r="22" spans="3:13">
      <c r="C22" t="s">
        <v>120</v>
      </c>
      <c r="E22">
        <v>16.18</v>
      </c>
      <c r="G22">
        <v>20.29</v>
      </c>
      <c r="H22">
        <v>4.1099999999999994</v>
      </c>
      <c r="I22">
        <v>-1.826666666666668</v>
      </c>
      <c r="J22">
        <v>3.5471655566527653</v>
      </c>
    </row>
    <row r="23" spans="3:13">
      <c r="C23" t="s">
        <v>120</v>
      </c>
      <c r="E23">
        <v>16.88</v>
      </c>
      <c r="G23">
        <v>20.100000000000001</v>
      </c>
      <c r="H23">
        <v>3.2200000000000024</v>
      </c>
      <c r="I23">
        <v>-2.716666666666665</v>
      </c>
      <c r="J23">
        <v>6.5735225166863138</v>
      </c>
    </row>
    <row r="24" spans="3:13">
      <c r="C24" t="s">
        <v>120</v>
      </c>
      <c r="E24">
        <v>16.989999999999998</v>
      </c>
      <c r="G24">
        <v>19.989999999999998</v>
      </c>
      <c r="H24">
        <v>3</v>
      </c>
      <c r="I24">
        <v>-2.9366666666666674</v>
      </c>
      <c r="J24">
        <v>7.6564024565912145</v>
      </c>
      <c r="K24">
        <f>AVERAGE(J22:J24)</f>
        <v>5.9256968433100967</v>
      </c>
      <c r="L24">
        <v>1.2296633078839101</v>
      </c>
      <c r="M24">
        <v>1.7815420839787596E-2</v>
      </c>
    </row>
    <row r="26" spans="3:13">
      <c r="D26" t="s">
        <v>69</v>
      </c>
      <c r="E26" t="s">
        <v>1</v>
      </c>
      <c r="G26" t="s">
        <v>69</v>
      </c>
    </row>
    <row r="27" spans="3:13">
      <c r="C27" t="s">
        <v>119</v>
      </c>
      <c r="E27">
        <v>16.28</v>
      </c>
      <c r="G27">
        <v>22.43</v>
      </c>
      <c r="H27">
        <v>6.1499999999999986</v>
      </c>
      <c r="I27">
        <v>-0.40666666666666718</v>
      </c>
      <c r="J27">
        <v>1.325619441786529</v>
      </c>
    </row>
    <row r="28" spans="3:13">
      <c r="C28" t="s">
        <v>119</v>
      </c>
      <c r="E28">
        <v>16.52</v>
      </c>
      <c r="G28">
        <v>22.87</v>
      </c>
      <c r="H28">
        <v>6.3500000000000014</v>
      </c>
      <c r="I28">
        <v>-0.20666666666666433</v>
      </c>
      <c r="J28">
        <v>1.1540187517635543</v>
      </c>
    </row>
    <row r="29" spans="3:13">
      <c r="C29" t="s">
        <v>119</v>
      </c>
      <c r="E29">
        <v>16.57</v>
      </c>
      <c r="G29">
        <v>23.74</v>
      </c>
      <c r="H29">
        <v>7.1699999999999982</v>
      </c>
      <c r="I29">
        <v>0.6133333333333324</v>
      </c>
      <c r="J29">
        <v>0.65368462360105306</v>
      </c>
      <c r="K29">
        <v>1.0444409390503788</v>
      </c>
      <c r="L29">
        <v>0.20156022487231959</v>
      </c>
    </row>
    <row r="30" spans="3:13">
      <c r="C30" t="s">
        <v>120</v>
      </c>
      <c r="E30">
        <v>16.18</v>
      </c>
      <c r="G30">
        <v>22.84</v>
      </c>
      <c r="H30">
        <v>6.66</v>
      </c>
      <c r="I30">
        <v>0.10333333333333439</v>
      </c>
      <c r="J30">
        <v>0.93087971609787645</v>
      </c>
    </row>
    <row r="31" spans="3:13">
      <c r="C31" t="s">
        <v>120</v>
      </c>
      <c r="E31">
        <v>16.88</v>
      </c>
      <c r="G31">
        <v>23.57</v>
      </c>
      <c r="H31">
        <v>6.6900000000000013</v>
      </c>
      <c r="I31">
        <v>0.13333333333333552</v>
      </c>
      <c r="J31">
        <v>0.91172248855821536</v>
      </c>
    </row>
    <row r="32" spans="3:13">
      <c r="C32" t="s">
        <v>120</v>
      </c>
      <c r="E32">
        <v>16.989999999999998</v>
      </c>
      <c r="G32">
        <v>23.15</v>
      </c>
      <c r="H32">
        <v>6.16</v>
      </c>
      <c r="I32">
        <v>-0.39666666666666561</v>
      </c>
      <c r="J32">
        <v>1.3164627194436331</v>
      </c>
      <c r="K32">
        <f>AVERAGE(J30:J32)</f>
        <v>1.0530216413665749</v>
      </c>
      <c r="L32">
        <v>0.13183657946558103</v>
      </c>
      <c r="M32">
        <v>0.97328669952767122</v>
      </c>
    </row>
    <row r="34" spans="3:13">
      <c r="D34" t="s">
        <v>11</v>
      </c>
      <c r="E34" t="s">
        <v>1</v>
      </c>
      <c r="G34" t="s">
        <v>11</v>
      </c>
    </row>
    <row r="35" spans="3:13">
      <c r="C35" t="s">
        <v>119</v>
      </c>
      <c r="E35">
        <v>16.28</v>
      </c>
      <c r="G35">
        <v>30.2</v>
      </c>
      <c r="H35">
        <v>13.92</v>
      </c>
      <c r="I35">
        <v>-0.24000000000000199</v>
      </c>
      <c r="J35">
        <v>1.1809926614295321</v>
      </c>
    </row>
    <row r="36" spans="3:13">
      <c r="C36" t="s">
        <v>119</v>
      </c>
      <c r="E36">
        <v>16.52</v>
      </c>
      <c r="G36">
        <v>29.88</v>
      </c>
      <c r="H36">
        <v>13.36</v>
      </c>
      <c r="I36">
        <v>-0.80000000000000249</v>
      </c>
      <c r="J36">
        <v>1.7411011265922514</v>
      </c>
    </row>
    <row r="37" spans="3:13">
      <c r="C37" t="s">
        <v>119</v>
      </c>
      <c r="E37">
        <v>16.57</v>
      </c>
      <c r="G37">
        <v>31.77</v>
      </c>
      <c r="H37">
        <v>15.2</v>
      </c>
      <c r="I37">
        <v>1.0399999999999974</v>
      </c>
      <c r="J37">
        <v>0.48632747370614371</v>
      </c>
      <c r="K37">
        <v>1.1361404205759758</v>
      </c>
      <c r="L37">
        <v>0.36291551938271427</v>
      </c>
    </row>
    <row r="38" spans="3:13">
      <c r="C38" t="s">
        <v>120</v>
      </c>
      <c r="E38">
        <v>16.18</v>
      </c>
      <c r="G38">
        <v>26.95</v>
      </c>
      <c r="H38">
        <v>10.77</v>
      </c>
      <c r="I38">
        <v>-3.3900000000000023</v>
      </c>
      <c r="J38">
        <v>10.483147230866921</v>
      </c>
    </row>
    <row r="39" spans="3:13">
      <c r="C39" t="s">
        <v>120</v>
      </c>
      <c r="E39">
        <v>16.88</v>
      </c>
      <c r="G39">
        <v>27.65</v>
      </c>
      <c r="H39">
        <v>10.77</v>
      </c>
      <c r="I39">
        <v>-3.3900000000000023</v>
      </c>
      <c r="J39">
        <v>10.483147230866921</v>
      </c>
    </row>
    <row r="40" spans="3:13">
      <c r="C40" t="s">
        <v>120</v>
      </c>
      <c r="E40">
        <v>16.989999999999998</v>
      </c>
      <c r="G40">
        <v>28.56</v>
      </c>
      <c r="H40">
        <v>11.57</v>
      </c>
      <c r="I40">
        <v>-2.5900000000000016</v>
      </c>
      <c r="J40">
        <v>6.0209869896442756</v>
      </c>
      <c r="K40">
        <f>AVERAGE(J38:J40)</f>
        <v>8.9957604837927061</v>
      </c>
      <c r="L40">
        <v>1.4873867470742199</v>
      </c>
      <c r="M40">
        <v>6.8215598087805118E-3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4"/>
  <sheetViews>
    <sheetView workbookViewId="0">
      <selection activeCell="K70" sqref="K70"/>
    </sheetView>
  </sheetViews>
  <sheetFormatPr baseColWidth="10" defaultRowHeight="15" x14ac:dyDescent="0"/>
  <sheetData>
    <row r="1" spans="2:12">
      <c r="B1" s="20"/>
      <c r="C1" s="20" t="s">
        <v>56</v>
      </c>
      <c r="D1" s="20"/>
      <c r="E1" s="20"/>
      <c r="F1" s="20" t="s">
        <v>55</v>
      </c>
      <c r="G1" s="20"/>
      <c r="H1" s="20"/>
      <c r="I1" s="20" t="s">
        <v>41</v>
      </c>
      <c r="J1" s="20"/>
      <c r="K1" s="20"/>
      <c r="L1" s="20"/>
    </row>
    <row r="2" spans="2:1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spans="2:12"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2:12">
      <c r="B4" s="20"/>
      <c r="C4" s="21" t="s">
        <v>39</v>
      </c>
      <c r="D4" s="21" t="s">
        <v>40</v>
      </c>
      <c r="E4" s="20"/>
      <c r="F4" s="21" t="s">
        <v>39</v>
      </c>
      <c r="G4" s="21" t="s">
        <v>40</v>
      </c>
      <c r="H4" s="20"/>
      <c r="I4" s="21" t="s">
        <v>39</v>
      </c>
      <c r="J4" s="21" t="s">
        <v>40</v>
      </c>
      <c r="K4" s="20"/>
      <c r="L4" s="20"/>
    </row>
    <row r="5" spans="2:12">
      <c r="B5" s="20"/>
      <c r="C5" s="22">
        <v>501</v>
      </c>
      <c r="D5" s="22">
        <v>970</v>
      </c>
      <c r="E5" s="20"/>
      <c r="F5" s="20">
        <v>1.34</v>
      </c>
      <c r="G5" s="20">
        <v>1.31</v>
      </c>
      <c r="H5" s="20"/>
      <c r="I5" s="22">
        <v>7.3864000000000001</v>
      </c>
      <c r="J5" s="22">
        <v>7.3754</v>
      </c>
      <c r="K5" s="20"/>
      <c r="L5" s="20"/>
    </row>
    <row r="6" spans="2:12">
      <c r="B6" s="20"/>
      <c r="C6" s="22">
        <v>835.3</v>
      </c>
      <c r="D6" s="22">
        <v>781</v>
      </c>
      <c r="E6" s="20"/>
      <c r="F6" s="20">
        <v>1.55</v>
      </c>
      <c r="G6" s="20">
        <v>1.35</v>
      </c>
      <c r="H6" s="20"/>
      <c r="I6" s="22">
        <v>7.7729999999999997</v>
      </c>
      <c r="J6" s="22">
        <v>16.257100000000001</v>
      </c>
      <c r="K6" s="20"/>
      <c r="L6" s="20"/>
    </row>
    <row r="7" spans="2:12">
      <c r="B7" s="20"/>
      <c r="C7" s="22">
        <v>484.9</v>
      </c>
      <c r="D7" s="22">
        <v>1016</v>
      </c>
      <c r="E7" s="20"/>
      <c r="F7" s="20">
        <v>0.83</v>
      </c>
      <c r="G7" s="20">
        <v>1.41</v>
      </c>
      <c r="H7" s="20"/>
      <c r="I7" s="22">
        <v>4.26</v>
      </c>
      <c r="J7" s="22">
        <v>6.0071000000000003</v>
      </c>
      <c r="K7" s="20"/>
      <c r="L7" s="20"/>
    </row>
    <row r="8" spans="2:12">
      <c r="B8" s="20"/>
      <c r="C8" s="22">
        <v>324.8</v>
      </c>
      <c r="D8" s="22">
        <v>542</v>
      </c>
      <c r="E8" s="20"/>
      <c r="F8" s="20">
        <v>1.05</v>
      </c>
      <c r="G8" s="20">
        <v>1.33</v>
      </c>
      <c r="H8" s="20"/>
      <c r="I8" s="22">
        <v>6</v>
      </c>
      <c r="J8" s="22">
        <v>7.9249000000000001</v>
      </c>
      <c r="K8" s="20"/>
      <c r="L8" s="20"/>
    </row>
    <row r="9" spans="2:12">
      <c r="B9" s="20"/>
      <c r="C9" s="22">
        <v>403.7</v>
      </c>
      <c r="D9" s="22">
        <v>1226</v>
      </c>
      <c r="E9" s="20"/>
      <c r="F9" s="20">
        <v>1.31</v>
      </c>
      <c r="G9" s="20">
        <v>1.48</v>
      </c>
      <c r="H9" s="20"/>
      <c r="I9" s="22">
        <v>7.8380000000000001</v>
      </c>
      <c r="J9" s="22">
        <v>4.7004999999999999</v>
      </c>
      <c r="K9" s="20"/>
      <c r="L9" s="20"/>
    </row>
    <row r="10" spans="2:12">
      <c r="B10" s="20"/>
      <c r="C10" s="22">
        <v>1076</v>
      </c>
      <c r="D10" s="22">
        <v>1081</v>
      </c>
      <c r="E10" s="20"/>
      <c r="F10" s="20">
        <v>1.1299999999999999</v>
      </c>
      <c r="G10" s="20">
        <v>1.36</v>
      </c>
      <c r="H10" s="20"/>
      <c r="I10" s="22">
        <v>4.6269999999999998</v>
      </c>
      <c r="J10" s="22">
        <v>6.8872</v>
      </c>
      <c r="K10" s="20"/>
      <c r="L10" s="20"/>
    </row>
    <row r="11" spans="2:12">
      <c r="B11" s="20"/>
      <c r="C11" s="22">
        <v>895</v>
      </c>
      <c r="D11" s="22">
        <v>1181</v>
      </c>
      <c r="E11" s="20"/>
      <c r="F11" s="20">
        <v>0.54</v>
      </c>
      <c r="G11" s="20">
        <v>1.96</v>
      </c>
      <c r="H11" s="20"/>
      <c r="I11" s="22">
        <v>4.47</v>
      </c>
      <c r="J11" s="22">
        <v>9.4979999999999993</v>
      </c>
      <c r="K11" s="20"/>
      <c r="L11" s="20"/>
    </row>
    <row r="12" spans="2:12">
      <c r="B12" s="20"/>
      <c r="C12" s="22">
        <v>856</v>
      </c>
      <c r="D12" s="22">
        <v>996</v>
      </c>
      <c r="E12" s="20"/>
      <c r="F12" s="20">
        <v>0.8</v>
      </c>
      <c r="G12" s="20">
        <v>1.4</v>
      </c>
      <c r="H12" s="20"/>
      <c r="I12" s="22">
        <v>3.0459999999999998</v>
      </c>
      <c r="J12" s="22">
        <v>7.6269999999999998</v>
      </c>
      <c r="K12" s="20"/>
      <c r="L12" s="20"/>
    </row>
    <row r="13" spans="2:12">
      <c r="B13" s="20"/>
      <c r="C13" s="22">
        <v>835</v>
      </c>
      <c r="D13" s="22">
        <v>985</v>
      </c>
      <c r="E13" s="20"/>
      <c r="F13" s="20">
        <v>0.69</v>
      </c>
      <c r="G13" s="20">
        <v>1.21</v>
      </c>
      <c r="H13" s="20"/>
      <c r="I13" s="22">
        <v>4.468</v>
      </c>
      <c r="J13" s="22">
        <v>7.85</v>
      </c>
      <c r="K13" s="20"/>
      <c r="L13" s="20"/>
    </row>
    <row r="14" spans="2:12">
      <c r="B14" s="20"/>
      <c r="C14" s="22">
        <v>651</v>
      </c>
      <c r="D14" s="22">
        <v>970</v>
      </c>
      <c r="E14" s="20"/>
      <c r="F14" s="20"/>
      <c r="G14" s="20"/>
      <c r="H14" s="20"/>
      <c r="I14" s="22">
        <v>9.4</v>
      </c>
      <c r="J14" s="22">
        <v>6.6779999999999999</v>
      </c>
      <c r="K14" s="20"/>
      <c r="L14" s="20"/>
    </row>
    <row r="15" spans="2:12">
      <c r="B15" s="20"/>
      <c r="C15" s="22">
        <v>501</v>
      </c>
      <c r="D15" s="22">
        <v>1102</v>
      </c>
      <c r="E15" s="20"/>
      <c r="F15" s="20"/>
      <c r="G15" s="20"/>
      <c r="H15" s="20"/>
      <c r="I15" s="22"/>
      <c r="J15" s="22">
        <v>10.544</v>
      </c>
      <c r="K15" s="20"/>
      <c r="L15" s="20"/>
    </row>
    <row r="16" spans="2:12">
      <c r="B16" s="20"/>
      <c r="C16" s="22">
        <v>840</v>
      </c>
      <c r="D16" s="22">
        <v>1217.3</v>
      </c>
      <c r="E16" s="20"/>
      <c r="F16" s="20"/>
      <c r="G16" s="20"/>
      <c r="H16" s="20"/>
      <c r="I16" s="22"/>
      <c r="J16" s="22">
        <v>9.5679999999999996</v>
      </c>
      <c r="K16" s="20"/>
      <c r="L16" s="20"/>
    </row>
    <row r="17" spans="2:14">
      <c r="B17" s="20"/>
      <c r="C17" s="22">
        <v>998</v>
      </c>
      <c r="D17" s="22">
        <v>1273.8</v>
      </c>
      <c r="E17" s="20"/>
      <c r="F17" s="20"/>
      <c r="G17" s="20"/>
      <c r="H17" s="20"/>
      <c r="I17" s="22"/>
      <c r="J17" s="22">
        <v>12.791</v>
      </c>
      <c r="K17" s="20"/>
      <c r="L17" s="20"/>
    </row>
    <row r="18" spans="2:14">
      <c r="B18" s="20"/>
      <c r="C18" s="22">
        <v>425</v>
      </c>
      <c r="D18" s="22">
        <v>1115</v>
      </c>
      <c r="E18" s="20"/>
      <c r="F18" s="20"/>
      <c r="G18" s="20"/>
      <c r="H18" s="20"/>
      <c r="I18" s="22"/>
      <c r="J18" s="22">
        <v>9.1999999999999993</v>
      </c>
      <c r="K18" s="20"/>
      <c r="L18" s="20"/>
    </row>
    <row r="19" spans="2:14">
      <c r="B19" s="20"/>
      <c r="C19" s="22">
        <v>765</v>
      </c>
      <c r="D19" s="22">
        <v>826.4</v>
      </c>
      <c r="E19" s="20"/>
      <c r="F19" s="20"/>
      <c r="G19" s="20"/>
      <c r="H19" s="20"/>
      <c r="I19" s="20"/>
      <c r="J19" s="20"/>
      <c r="K19" s="20"/>
      <c r="L19" s="20"/>
    </row>
    <row r="20" spans="2:14">
      <c r="B20" s="20"/>
      <c r="C20" s="22">
        <v>841</v>
      </c>
      <c r="D20" s="22">
        <v>1815.6</v>
      </c>
      <c r="E20" s="20"/>
      <c r="F20" s="20"/>
      <c r="G20" s="20"/>
      <c r="H20" s="20"/>
      <c r="I20" s="20"/>
      <c r="J20" s="20"/>
      <c r="K20" s="20"/>
      <c r="L20" s="20"/>
    </row>
    <row r="21" spans="2:14">
      <c r="B21" s="20"/>
      <c r="C21" s="22">
        <v>1034</v>
      </c>
      <c r="D21" s="22">
        <v>1248.4000000000001</v>
      </c>
      <c r="E21" s="20"/>
      <c r="F21" s="20"/>
      <c r="G21" s="20"/>
      <c r="H21" s="20"/>
      <c r="I21" s="20"/>
      <c r="J21" s="20"/>
      <c r="K21" s="20"/>
      <c r="L21" s="20"/>
    </row>
    <row r="22" spans="2:14">
      <c r="B22" s="20"/>
      <c r="C22" s="22"/>
      <c r="D22" s="22">
        <v>1228.357</v>
      </c>
      <c r="E22" s="20"/>
      <c r="F22" s="20"/>
      <c r="G22" s="20"/>
      <c r="H22" s="20"/>
      <c r="I22" s="20"/>
      <c r="J22" s="20"/>
      <c r="K22" s="20"/>
      <c r="L22" s="20"/>
    </row>
    <row r="23" spans="2:14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</row>
    <row r="24" spans="2:14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0"/>
  <sheetViews>
    <sheetView workbookViewId="0">
      <selection activeCell="K63" sqref="K63"/>
    </sheetView>
  </sheetViews>
  <sheetFormatPr baseColWidth="10" defaultRowHeight="15" x14ac:dyDescent="0"/>
  <sheetData>
    <row r="1" spans="2:7">
      <c r="B1" t="s">
        <v>53</v>
      </c>
      <c r="F1" t="s">
        <v>54</v>
      </c>
    </row>
    <row r="3" spans="2:7">
      <c r="B3" s="17" t="s">
        <v>39</v>
      </c>
      <c r="C3" s="17" t="s">
        <v>52</v>
      </c>
      <c r="F3" s="17" t="s">
        <v>39</v>
      </c>
      <c r="G3" s="17" t="s">
        <v>52</v>
      </c>
    </row>
    <row r="4" spans="2:7">
      <c r="B4" s="16">
        <v>2.0379999999999998</v>
      </c>
      <c r="C4" s="16">
        <v>1.2549999999999999</v>
      </c>
      <c r="F4" s="16">
        <v>3091.8609999999999</v>
      </c>
      <c r="G4" s="16">
        <v>937.024</v>
      </c>
    </row>
    <row r="5" spans="2:7">
      <c r="B5" s="16">
        <v>2.5779999999999998</v>
      </c>
      <c r="C5" s="16">
        <v>1.57</v>
      </c>
      <c r="F5" s="16">
        <v>3142.7489999999998</v>
      </c>
      <c r="G5" s="16">
        <v>1462.3530000000001</v>
      </c>
    </row>
    <row r="6" spans="2:7">
      <c r="B6" s="16">
        <v>4.4139999999999997</v>
      </c>
      <c r="C6" s="16">
        <v>1.056</v>
      </c>
      <c r="F6" s="16">
        <v>4172.2430000000004</v>
      </c>
      <c r="G6" s="16">
        <v>1212.5540000000001</v>
      </c>
    </row>
    <row r="7" spans="2:7">
      <c r="B7" s="16">
        <v>3.052</v>
      </c>
      <c r="C7" s="16">
        <v>1.6910000000000001</v>
      </c>
      <c r="F7" s="16">
        <v>2495.777</v>
      </c>
      <c r="G7" s="16">
        <v>1076.2360000000001</v>
      </c>
    </row>
    <row r="8" spans="2:7">
      <c r="B8" s="16">
        <v>1.6</v>
      </c>
      <c r="C8" s="16">
        <v>1.502</v>
      </c>
      <c r="F8" s="16">
        <v>1743.277</v>
      </c>
      <c r="G8" s="16">
        <v>2010.21</v>
      </c>
    </row>
    <row r="9" spans="2:7">
      <c r="C9" s="16">
        <v>1.1619999999999999</v>
      </c>
      <c r="F9" s="16">
        <v>1671.8579999999999</v>
      </c>
      <c r="G9" s="16">
        <v>1367.8579999999999</v>
      </c>
    </row>
    <row r="10" spans="2:7">
      <c r="G10" s="16">
        <v>1257.3599999999999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68"/>
  <sheetViews>
    <sheetView workbookViewId="0">
      <selection activeCell="G67" sqref="G67"/>
    </sheetView>
  </sheetViews>
  <sheetFormatPr baseColWidth="10" defaultRowHeight="15" x14ac:dyDescent="0"/>
  <sheetData>
    <row r="2" spans="1:33">
      <c r="A2" s="31" t="s">
        <v>143</v>
      </c>
    </row>
    <row r="4" spans="1:33">
      <c r="A4" s="33"/>
      <c r="B4" s="33"/>
      <c r="C4" s="33"/>
      <c r="D4" s="33"/>
      <c r="E4" s="33"/>
      <c r="F4" s="33"/>
      <c r="G4" s="33"/>
      <c r="H4" s="33"/>
      <c r="I4" s="33"/>
      <c r="J4" s="33"/>
    </row>
    <row r="5" spans="1:33">
      <c r="A5" s="33" t="s">
        <v>142</v>
      </c>
      <c r="B5" s="33"/>
      <c r="C5" s="33"/>
      <c r="D5" s="33"/>
      <c r="E5" s="33"/>
      <c r="F5" s="33"/>
      <c r="G5" s="33" t="s">
        <v>140</v>
      </c>
      <c r="H5" s="33"/>
      <c r="I5" s="33"/>
      <c r="J5" s="33"/>
    </row>
    <row r="6" spans="1:33">
      <c r="A6" s="33" t="s">
        <v>134</v>
      </c>
      <c r="B6" s="33" t="s">
        <v>133</v>
      </c>
      <c r="C6" s="33" t="s">
        <v>132</v>
      </c>
      <c r="D6" s="33"/>
      <c r="E6" s="33"/>
      <c r="F6" s="33"/>
      <c r="G6" s="33" t="s">
        <v>134</v>
      </c>
      <c r="H6" s="33" t="s">
        <v>133</v>
      </c>
      <c r="I6" s="33" t="s">
        <v>132</v>
      </c>
      <c r="J6" s="33"/>
      <c r="R6" t="s">
        <v>12</v>
      </c>
      <c r="Z6" t="s">
        <v>141</v>
      </c>
    </row>
    <row r="7" spans="1:33">
      <c r="A7" s="33" t="s">
        <v>129</v>
      </c>
      <c r="B7" s="33">
        <v>68</v>
      </c>
      <c r="C7" s="33">
        <v>32556</v>
      </c>
      <c r="D7" s="33"/>
      <c r="E7" s="33"/>
      <c r="F7" s="33"/>
      <c r="G7" s="33" t="s">
        <v>129</v>
      </c>
      <c r="H7" s="33">
        <v>46</v>
      </c>
      <c r="I7" s="33">
        <v>24897</v>
      </c>
      <c r="J7" s="33"/>
      <c r="R7" t="s">
        <v>131</v>
      </c>
      <c r="S7" t="s">
        <v>39</v>
      </c>
      <c r="T7" t="s">
        <v>130</v>
      </c>
      <c r="AA7" t="s">
        <v>140</v>
      </c>
      <c r="AE7" t="s">
        <v>12</v>
      </c>
    </row>
    <row r="8" spans="1:33">
      <c r="A8" s="33" t="s">
        <v>129</v>
      </c>
      <c r="B8" s="33">
        <v>69</v>
      </c>
      <c r="C8" s="33">
        <v>33048</v>
      </c>
      <c r="D8" s="33"/>
      <c r="E8" s="33"/>
      <c r="F8" s="33"/>
      <c r="G8" s="33" t="s">
        <v>129</v>
      </c>
      <c r="H8" s="33">
        <v>37</v>
      </c>
      <c r="I8" s="33">
        <v>15044</v>
      </c>
      <c r="J8" s="33"/>
      <c r="R8">
        <v>1</v>
      </c>
      <c r="S8">
        <v>4</v>
      </c>
      <c r="T8">
        <v>4</v>
      </c>
      <c r="AA8">
        <v>18</v>
      </c>
      <c r="AF8" t="s">
        <v>139</v>
      </c>
      <c r="AG8" t="s">
        <v>130</v>
      </c>
    </row>
    <row r="9" spans="1:33">
      <c r="A9" s="33" t="s">
        <v>129</v>
      </c>
      <c r="B9" s="33">
        <v>47</v>
      </c>
      <c r="C9" s="33">
        <v>24855</v>
      </c>
      <c r="D9" s="33"/>
      <c r="E9" s="33"/>
      <c r="F9" s="33"/>
      <c r="G9" s="33" t="s">
        <v>129</v>
      </c>
      <c r="H9" s="33">
        <v>30</v>
      </c>
      <c r="I9" s="33">
        <v>9657</v>
      </c>
      <c r="J9" s="33"/>
      <c r="R9">
        <v>7</v>
      </c>
      <c r="S9">
        <v>59.384615384615387</v>
      </c>
      <c r="T9">
        <v>64</v>
      </c>
      <c r="AA9">
        <v>21</v>
      </c>
      <c r="AE9">
        <v>0</v>
      </c>
      <c r="AF9">
        <v>2</v>
      </c>
      <c r="AG9">
        <v>3</v>
      </c>
    </row>
    <row r="10" spans="1:33">
      <c r="A10" s="33" t="s">
        <v>129</v>
      </c>
      <c r="B10" s="33">
        <v>50</v>
      </c>
      <c r="C10" s="33">
        <v>21003</v>
      </c>
      <c r="D10" s="33"/>
      <c r="E10" s="33"/>
      <c r="F10" s="33"/>
      <c r="G10" s="33" t="s">
        <v>129</v>
      </c>
      <c r="H10" s="33">
        <v>31</v>
      </c>
      <c r="I10" s="33">
        <v>14986</v>
      </c>
      <c r="J10" s="33"/>
      <c r="R10">
        <v>14</v>
      </c>
      <c r="S10">
        <v>128.90909090909091</v>
      </c>
      <c r="T10">
        <v>100.66666666666667</v>
      </c>
      <c r="AA10">
        <v>27</v>
      </c>
      <c r="AE10">
        <v>7</v>
      </c>
      <c r="AF10">
        <v>18.444444444444443</v>
      </c>
      <c r="AG10">
        <v>16.666666666666668</v>
      </c>
    </row>
    <row r="11" spans="1:33">
      <c r="A11" s="33" t="s">
        <v>129</v>
      </c>
      <c r="B11" s="33">
        <v>52</v>
      </c>
      <c r="C11" s="33">
        <v>20352</v>
      </c>
      <c r="D11" s="33"/>
      <c r="E11" s="33"/>
      <c r="F11" s="33"/>
      <c r="G11" s="33" t="s">
        <v>129</v>
      </c>
      <c r="H11" s="33">
        <v>59</v>
      </c>
      <c r="I11" s="33">
        <v>9680</v>
      </c>
      <c r="J11" s="33"/>
      <c r="R11">
        <v>21</v>
      </c>
      <c r="S11">
        <v>165.54545454545453</v>
      </c>
      <c r="T11">
        <v>108</v>
      </c>
      <c r="AA11">
        <v>16</v>
      </c>
      <c r="AE11">
        <v>14</v>
      </c>
      <c r="AF11">
        <v>77.222222222222229</v>
      </c>
      <c r="AG11">
        <v>36.666666666666664</v>
      </c>
    </row>
    <row r="12" spans="1:33">
      <c r="A12" s="33" t="s">
        <v>129</v>
      </c>
      <c r="B12" s="33">
        <v>39</v>
      </c>
      <c r="C12" s="33">
        <v>15468</v>
      </c>
      <c r="D12" s="33"/>
      <c r="E12" s="33"/>
      <c r="F12" s="33"/>
      <c r="G12" s="33" t="s">
        <v>129</v>
      </c>
      <c r="H12" s="33">
        <v>54</v>
      </c>
      <c r="I12" s="33">
        <v>13303</v>
      </c>
      <c r="J12" s="33"/>
      <c r="AA12">
        <v>14</v>
      </c>
      <c r="AE12">
        <v>21</v>
      </c>
      <c r="AF12">
        <v>130.9</v>
      </c>
      <c r="AG12">
        <v>52.7</v>
      </c>
    </row>
    <row r="13" spans="1:33">
      <c r="A13" s="33" t="s">
        <v>129</v>
      </c>
      <c r="B13" s="33">
        <v>39</v>
      </c>
      <c r="C13" s="33">
        <v>12633</v>
      </c>
      <c r="D13" s="33"/>
      <c r="E13" s="33"/>
      <c r="F13" s="33"/>
      <c r="G13" s="33" t="s">
        <v>129</v>
      </c>
      <c r="H13" s="33">
        <v>98</v>
      </c>
      <c r="I13" s="33">
        <v>20461</v>
      </c>
      <c r="J13" s="33"/>
      <c r="R13" t="s">
        <v>13</v>
      </c>
      <c r="S13">
        <v>2</v>
      </c>
      <c r="T13">
        <v>2</v>
      </c>
      <c r="AA13">
        <v>17</v>
      </c>
    </row>
    <row r="14" spans="1:33">
      <c r="A14" s="33" t="s">
        <v>129</v>
      </c>
      <c r="B14" s="33">
        <v>87</v>
      </c>
      <c r="C14" s="33">
        <v>12473</v>
      </c>
      <c r="D14" s="33"/>
      <c r="E14" s="33"/>
      <c r="F14" s="33"/>
      <c r="G14" s="33" t="s">
        <v>129</v>
      </c>
      <c r="H14" s="33">
        <v>142</v>
      </c>
      <c r="I14" s="33">
        <v>35525</v>
      </c>
      <c r="J14" s="33"/>
      <c r="S14">
        <v>10.505049290986721</v>
      </c>
      <c r="T14">
        <v>8.469815687355764</v>
      </c>
      <c r="AA14">
        <v>20</v>
      </c>
      <c r="AE14" t="s">
        <v>13</v>
      </c>
      <c r="AF14">
        <v>2</v>
      </c>
      <c r="AG14">
        <v>2</v>
      </c>
    </row>
    <row r="15" spans="1:33">
      <c r="A15" s="33" t="s">
        <v>129</v>
      </c>
      <c r="B15" s="33">
        <v>73</v>
      </c>
      <c r="C15" s="33">
        <v>13793</v>
      </c>
      <c r="D15" s="33"/>
      <c r="E15" s="33"/>
      <c r="F15" s="33"/>
      <c r="G15" s="33" t="s">
        <v>129</v>
      </c>
      <c r="H15" s="33">
        <v>35</v>
      </c>
      <c r="I15" s="33">
        <v>11434</v>
      </c>
      <c r="J15" s="33"/>
      <c r="S15">
        <v>8.6994822682466086</v>
      </c>
      <c r="T15">
        <v>8.6070208597869762</v>
      </c>
      <c r="AA15">
        <v>14</v>
      </c>
      <c r="AF15">
        <v>1.3448576041011335</v>
      </c>
      <c r="AG15">
        <v>1.4907119849998598</v>
      </c>
    </row>
    <row r="16" spans="1:33">
      <c r="A16" s="33" t="s">
        <v>129</v>
      </c>
      <c r="B16" s="33">
        <v>54</v>
      </c>
      <c r="C16" s="33">
        <v>13191</v>
      </c>
      <c r="D16" s="33"/>
      <c r="E16" s="33"/>
      <c r="F16" s="33"/>
      <c r="G16" s="33" t="s">
        <v>129</v>
      </c>
      <c r="H16" s="33">
        <v>53</v>
      </c>
      <c r="I16" s="33">
        <v>9562</v>
      </c>
      <c r="J16" s="33"/>
      <c r="S16">
        <v>13.638459434905974</v>
      </c>
      <c r="T16">
        <v>8.6229667490693451</v>
      </c>
      <c r="AA16">
        <v>19</v>
      </c>
      <c r="AF16">
        <v>2.3908260879277772</v>
      </c>
      <c r="AG16">
        <v>3.6055512754639896</v>
      </c>
    </row>
    <row r="17" spans="1:33">
      <c r="A17" s="33" t="s">
        <v>129</v>
      </c>
      <c r="B17" s="33"/>
      <c r="C17" s="33"/>
      <c r="D17" s="33">
        <v>207</v>
      </c>
      <c r="E17" s="33">
        <v>108893</v>
      </c>
      <c r="F17" s="33"/>
      <c r="G17" s="33" t="s">
        <v>129</v>
      </c>
      <c r="H17" s="33">
        <v>57</v>
      </c>
      <c r="I17" s="33">
        <v>34442</v>
      </c>
      <c r="J17" s="33"/>
      <c r="Z17" t="s">
        <v>12</v>
      </c>
      <c r="AA17">
        <v>18.444444444444443</v>
      </c>
      <c r="AF17">
        <v>7.2743842809317316</v>
      </c>
      <c r="AG17">
        <v>4.0029156040732756</v>
      </c>
    </row>
    <row r="18" spans="1:33">
      <c r="A18" s="33" t="s">
        <v>129</v>
      </c>
      <c r="B18" s="33">
        <v>126</v>
      </c>
      <c r="C18" s="33">
        <v>12741</v>
      </c>
      <c r="D18" s="33"/>
      <c r="E18" s="33"/>
      <c r="F18" s="33"/>
      <c r="G18" s="33" t="s">
        <v>129</v>
      </c>
      <c r="H18" s="33">
        <v>106</v>
      </c>
      <c r="I18" s="33">
        <v>23138</v>
      </c>
      <c r="J18" s="33"/>
      <c r="Z18" t="s">
        <v>128</v>
      </c>
      <c r="AA18">
        <v>4.0345728123034004</v>
      </c>
    </row>
    <row r="19" spans="1:33">
      <c r="A19" s="33" t="s">
        <v>129</v>
      </c>
      <c r="B19" s="33"/>
      <c r="C19" s="33"/>
      <c r="D19" s="33">
        <v>199</v>
      </c>
      <c r="E19" s="33">
        <v>18476</v>
      </c>
      <c r="F19" s="33"/>
      <c r="G19" s="33" t="s">
        <v>129</v>
      </c>
      <c r="H19" s="33">
        <v>24</v>
      </c>
      <c r="I19" s="33">
        <v>12796</v>
      </c>
      <c r="J19" s="33"/>
      <c r="Z19" t="s">
        <v>127</v>
      </c>
      <c r="AA19">
        <v>9</v>
      </c>
    </row>
    <row r="20" spans="1:33">
      <c r="A20" s="33" t="s">
        <v>129</v>
      </c>
      <c r="B20" s="33"/>
      <c r="C20" s="33"/>
      <c r="D20" s="33">
        <v>183</v>
      </c>
      <c r="E20" s="33">
        <v>25156</v>
      </c>
      <c r="F20" s="33"/>
      <c r="G20" s="33"/>
      <c r="H20" s="33"/>
      <c r="I20" s="33"/>
      <c r="J20" s="33"/>
      <c r="Z20" t="s">
        <v>13</v>
      </c>
      <c r="AA20">
        <v>1.3448576041011335</v>
      </c>
    </row>
    <row r="21" spans="1:33">
      <c r="A21" s="33" t="s">
        <v>12</v>
      </c>
      <c r="B21" s="33">
        <f>AVERAGE(B7:B20)</f>
        <v>64</v>
      </c>
      <c r="C21" s="33"/>
      <c r="D21" s="33"/>
      <c r="E21" s="33"/>
      <c r="F21" s="33"/>
      <c r="G21" s="33" t="s">
        <v>12</v>
      </c>
      <c r="H21" s="33">
        <f>AVERAGE(H7:H19)</f>
        <v>59.384615384615387</v>
      </c>
      <c r="I21" s="33"/>
      <c r="J21" s="33"/>
    </row>
    <row r="22" spans="1:33">
      <c r="A22" s="33" t="s">
        <v>128</v>
      </c>
      <c r="B22" s="33">
        <f>STDEV(B8:B20)</f>
        <v>26.783908933868819</v>
      </c>
      <c r="C22" s="33"/>
      <c r="D22" s="33"/>
      <c r="E22" s="33"/>
      <c r="F22" s="33"/>
      <c r="G22" s="33" t="s">
        <v>128</v>
      </c>
      <c r="H22" s="33">
        <f>STDEV(H8:H20)</f>
        <v>36.39055821600882</v>
      </c>
      <c r="I22" s="33"/>
      <c r="J22" s="33"/>
    </row>
    <row r="23" spans="1:33">
      <c r="A23" t="s">
        <v>127</v>
      </c>
      <c r="B23">
        <f>COUNT(B8:B20)</f>
        <v>10</v>
      </c>
      <c r="G23" t="s">
        <v>127</v>
      </c>
      <c r="H23">
        <f>COUNT(H8:H20)</f>
        <v>12</v>
      </c>
    </row>
    <row r="24" spans="1:33">
      <c r="A24" t="s">
        <v>13</v>
      </c>
      <c r="B24">
        <f>B22/SQRT(B23)</f>
        <v>8.469815687355764</v>
      </c>
      <c r="G24" t="s">
        <v>13</v>
      </c>
      <c r="H24">
        <f>H22/SQRT(H23)</f>
        <v>10.505049290986721</v>
      </c>
      <c r="AA24" t="s">
        <v>137</v>
      </c>
    </row>
    <row r="25" spans="1:33">
      <c r="A25" s="26" t="s">
        <v>126</v>
      </c>
      <c r="B25" s="26">
        <f>TTEST(B8:B20,H8:H20,2,2)</f>
        <v>0.825560749319175</v>
      </c>
      <c r="AA25">
        <v>79</v>
      </c>
    </row>
    <row r="26" spans="1:33">
      <c r="J26" s="41"/>
      <c r="AA26">
        <v>76</v>
      </c>
    </row>
    <row r="27" spans="1:33">
      <c r="J27" s="41"/>
      <c r="AA27">
        <v>71</v>
      </c>
    </row>
    <row r="28" spans="1:33">
      <c r="A28" t="s">
        <v>138</v>
      </c>
      <c r="G28" t="s">
        <v>137</v>
      </c>
      <c r="J28" s="41"/>
      <c r="AA28">
        <v>75</v>
      </c>
    </row>
    <row r="29" spans="1:33">
      <c r="A29" t="s">
        <v>134</v>
      </c>
      <c r="B29" t="s">
        <v>133</v>
      </c>
      <c r="C29" t="s">
        <v>132</v>
      </c>
      <c r="G29" t="s">
        <v>134</v>
      </c>
      <c r="H29" t="s">
        <v>133</v>
      </c>
      <c r="I29" t="s">
        <v>132</v>
      </c>
      <c r="J29" s="41"/>
      <c r="AA29">
        <v>78</v>
      </c>
    </row>
    <row r="30" spans="1:33">
      <c r="A30" t="s">
        <v>129</v>
      </c>
      <c r="B30">
        <v>82</v>
      </c>
      <c r="C30">
        <v>14778</v>
      </c>
      <c r="D30" s="41"/>
      <c r="G30" t="s">
        <v>129</v>
      </c>
      <c r="H30">
        <v>149</v>
      </c>
      <c r="I30">
        <v>63052</v>
      </c>
      <c r="J30" s="41"/>
      <c r="AA30">
        <v>65</v>
      </c>
    </row>
    <row r="31" spans="1:33">
      <c r="A31" t="s">
        <v>129</v>
      </c>
      <c r="B31">
        <v>36</v>
      </c>
      <c r="C31">
        <v>23176</v>
      </c>
      <c r="D31" s="41"/>
      <c r="G31" t="s">
        <v>129</v>
      </c>
      <c r="H31">
        <v>112</v>
      </c>
      <c r="I31">
        <v>48634</v>
      </c>
      <c r="J31" s="41"/>
      <c r="AA31">
        <v>78</v>
      </c>
    </row>
    <row r="32" spans="1:33">
      <c r="A32" t="s">
        <v>129</v>
      </c>
      <c r="B32">
        <v>114</v>
      </c>
      <c r="C32">
        <v>26572</v>
      </c>
      <c r="D32" s="41"/>
      <c r="G32" t="s">
        <v>129</v>
      </c>
      <c r="H32">
        <v>125</v>
      </c>
      <c r="I32">
        <v>23658</v>
      </c>
      <c r="J32" s="41"/>
      <c r="AA32">
        <v>82</v>
      </c>
    </row>
    <row r="33" spans="1:27">
      <c r="A33" t="s">
        <v>129</v>
      </c>
      <c r="B33">
        <v>103</v>
      </c>
      <c r="C33">
        <v>25222</v>
      </c>
      <c r="D33" s="41"/>
      <c r="G33" t="s">
        <v>129</v>
      </c>
      <c r="H33">
        <v>167</v>
      </c>
      <c r="I33">
        <v>38639</v>
      </c>
      <c r="J33" s="41"/>
      <c r="AA33">
        <v>91</v>
      </c>
    </row>
    <row r="34" spans="1:27">
      <c r="A34" t="s">
        <v>129</v>
      </c>
      <c r="B34">
        <v>129</v>
      </c>
      <c r="C34">
        <v>29023</v>
      </c>
      <c r="D34" s="41"/>
      <c r="G34" t="s">
        <v>129</v>
      </c>
      <c r="H34">
        <v>118</v>
      </c>
      <c r="I34">
        <v>30841</v>
      </c>
      <c r="J34" s="41"/>
      <c r="Z34" t="s">
        <v>12</v>
      </c>
      <c r="AA34">
        <v>77.222222222222229</v>
      </c>
    </row>
    <row r="35" spans="1:27">
      <c r="A35" t="s">
        <v>129</v>
      </c>
      <c r="B35">
        <v>86</v>
      </c>
      <c r="C35">
        <v>25079</v>
      </c>
      <c r="D35" s="41"/>
      <c r="G35" t="s">
        <v>129</v>
      </c>
      <c r="H35">
        <v>142</v>
      </c>
      <c r="I35">
        <v>34915</v>
      </c>
      <c r="J35" s="41"/>
      <c r="Z35" t="s">
        <v>128</v>
      </c>
      <c r="AA35">
        <v>7.1724782637833382</v>
      </c>
    </row>
    <row r="36" spans="1:27">
      <c r="A36" t="s">
        <v>129</v>
      </c>
      <c r="B36">
        <v>111</v>
      </c>
      <c r="C36">
        <v>40001</v>
      </c>
      <c r="D36" s="41"/>
      <c r="G36" t="s">
        <v>129</v>
      </c>
      <c r="H36">
        <v>141</v>
      </c>
      <c r="I36">
        <v>38873</v>
      </c>
      <c r="J36" s="41"/>
      <c r="Z36" t="s">
        <v>127</v>
      </c>
      <c r="AA36">
        <v>9</v>
      </c>
    </row>
    <row r="37" spans="1:27">
      <c r="A37" t="s">
        <v>129</v>
      </c>
      <c r="B37">
        <v>59</v>
      </c>
      <c r="C37">
        <v>16810</v>
      </c>
      <c r="D37" s="41"/>
      <c r="G37" t="s">
        <v>129</v>
      </c>
      <c r="H37">
        <v>131</v>
      </c>
      <c r="I37">
        <v>38953</v>
      </c>
      <c r="J37" s="41"/>
      <c r="Z37" t="s">
        <v>13</v>
      </c>
      <c r="AA37">
        <v>2.3908260879277794</v>
      </c>
    </row>
    <row r="38" spans="1:27">
      <c r="A38" t="s">
        <v>129</v>
      </c>
      <c r="B38">
        <v>122</v>
      </c>
      <c r="C38">
        <v>14778</v>
      </c>
      <c r="D38" s="41"/>
      <c r="G38" t="s">
        <v>129</v>
      </c>
      <c r="H38">
        <v>124</v>
      </c>
      <c r="I38">
        <v>25752</v>
      </c>
      <c r="J38" s="41"/>
    </row>
    <row r="39" spans="1:27">
      <c r="A39" t="s">
        <v>129</v>
      </c>
      <c r="B39">
        <v>114</v>
      </c>
      <c r="C39">
        <v>24039</v>
      </c>
      <c r="D39" s="41"/>
      <c r="G39" t="s">
        <v>129</v>
      </c>
      <c r="H39">
        <v>152</v>
      </c>
      <c r="I39">
        <v>34461</v>
      </c>
    </row>
    <row r="40" spans="1:27">
      <c r="A40" t="s">
        <v>129</v>
      </c>
      <c r="B40">
        <v>114</v>
      </c>
      <c r="C40">
        <v>28117</v>
      </c>
      <c r="D40" s="41"/>
      <c r="G40" t="s">
        <v>129</v>
      </c>
      <c r="H40">
        <v>57</v>
      </c>
      <c r="I40">
        <v>42308</v>
      </c>
    </row>
    <row r="41" spans="1:27">
      <c r="A41" t="s">
        <v>129</v>
      </c>
      <c r="B41">
        <v>138</v>
      </c>
      <c r="C41">
        <v>27546</v>
      </c>
      <c r="D41" s="41"/>
      <c r="AA41" t="s">
        <v>135</v>
      </c>
    </row>
    <row r="42" spans="1:27">
      <c r="A42" t="s">
        <v>12</v>
      </c>
      <c r="B42">
        <f>AVERAGE(B28:B41)</f>
        <v>100.66666666666667</v>
      </c>
      <c r="G42" t="s">
        <v>12</v>
      </c>
      <c r="H42">
        <f>AVERAGE(H28:H40)</f>
        <v>128.90909090909091</v>
      </c>
      <c r="AA42">
        <v>148</v>
      </c>
    </row>
    <row r="43" spans="1:27">
      <c r="A43" t="s">
        <v>128</v>
      </c>
      <c r="B43">
        <f>STDEV(B29:B41)</f>
        <v>29.815594861912405</v>
      </c>
      <c r="G43" t="s">
        <v>128</v>
      </c>
      <c r="H43">
        <f>STDEV(H29:H41)</f>
        <v>28.852918554123928</v>
      </c>
      <c r="AA43">
        <v>84</v>
      </c>
    </row>
    <row r="44" spans="1:27">
      <c r="A44" t="s">
        <v>127</v>
      </c>
      <c r="B44">
        <f>COUNT(B29:B41)</f>
        <v>12</v>
      </c>
      <c r="G44" t="s">
        <v>127</v>
      </c>
      <c r="H44">
        <f>COUNT(H29:H41)</f>
        <v>11</v>
      </c>
      <c r="AA44">
        <v>136</v>
      </c>
    </row>
    <row r="45" spans="1:27">
      <c r="A45" t="s">
        <v>13</v>
      </c>
      <c r="B45">
        <f>B43/SQRT(B44)</f>
        <v>8.6070208597869762</v>
      </c>
      <c r="G45" t="s">
        <v>13</v>
      </c>
      <c r="H45">
        <f>H43/SQRT(H44)</f>
        <v>8.6994822682466086</v>
      </c>
      <c r="AA45">
        <v>130</v>
      </c>
    </row>
    <row r="46" spans="1:27">
      <c r="A46" s="26" t="s">
        <v>126</v>
      </c>
      <c r="B46" s="26">
        <f>TTEST(B29:B41,H29:H41,2,2)</f>
        <v>3.1512350387910552E-2</v>
      </c>
      <c r="AA46">
        <v>106</v>
      </c>
    </row>
    <row r="47" spans="1:27">
      <c r="D47" s="41"/>
      <c r="AA47">
        <v>141</v>
      </c>
    </row>
    <row r="48" spans="1:27">
      <c r="A48" t="s">
        <v>136</v>
      </c>
      <c r="D48" s="41"/>
      <c r="G48" t="s">
        <v>135</v>
      </c>
      <c r="L48" t="s">
        <v>12</v>
      </c>
      <c r="AA48">
        <v>139</v>
      </c>
    </row>
    <row r="49" spans="1:27">
      <c r="A49" t="s">
        <v>134</v>
      </c>
      <c r="B49" t="s">
        <v>133</v>
      </c>
      <c r="C49" t="s">
        <v>132</v>
      </c>
      <c r="D49" s="41"/>
      <c r="G49" t="s">
        <v>134</v>
      </c>
      <c r="H49" t="s">
        <v>133</v>
      </c>
      <c r="I49" t="s">
        <v>132</v>
      </c>
      <c r="L49" t="s">
        <v>131</v>
      </c>
      <c r="M49" t="s">
        <v>39</v>
      </c>
      <c r="N49" t="s">
        <v>130</v>
      </c>
      <c r="AA49">
        <v>148</v>
      </c>
    </row>
    <row r="50" spans="1:27">
      <c r="A50" t="s">
        <v>129</v>
      </c>
      <c r="B50">
        <v>88</v>
      </c>
      <c r="C50">
        <v>21092</v>
      </c>
      <c r="D50" s="41"/>
      <c r="G50" t="s">
        <v>129</v>
      </c>
      <c r="H50">
        <v>143</v>
      </c>
      <c r="I50">
        <v>81407</v>
      </c>
      <c r="J50" s="41"/>
      <c r="L50">
        <v>1</v>
      </c>
      <c r="M50">
        <v>4</v>
      </c>
      <c r="N50">
        <v>4</v>
      </c>
      <c r="AA50">
        <v>153</v>
      </c>
    </row>
    <row r="51" spans="1:27">
      <c r="A51" t="s">
        <v>129</v>
      </c>
      <c r="B51">
        <v>106</v>
      </c>
      <c r="C51">
        <v>35301</v>
      </c>
      <c r="D51" s="41"/>
      <c r="G51" t="s">
        <v>129</v>
      </c>
      <c r="H51">
        <v>153</v>
      </c>
      <c r="I51">
        <v>63018</v>
      </c>
      <c r="J51" s="41"/>
      <c r="L51">
        <v>7</v>
      </c>
      <c r="M51">
        <v>59.384615384615387</v>
      </c>
      <c r="N51">
        <v>64</v>
      </c>
      <c r="AA51">
        <v>124</v>
      </c>
    </row>
    <row r="52" spans="1:27">
      <c r="A52" t="s">
        <v>129</v>
      </c>
      <c r="B52">
        <v>126</v>
      </c>
      <c r="C52">
        <v>58572</v>
      </c>
      <c r="D52" s="41"/>
      <c r="G52" t="s">
        <v>129</v>
      </c>
      <c r="H52">
        <v>153</v>
      </c>
      <c r="I52">
        <v>61389</v>
      </c>
      <c r="J52" s="41"/>
      <c r="L52">
        <v>14</v>
      </c>
      <c r="M52">
        <v>128.90909090909091</v>
      </c>
      <c r="N52">
        <v>100.66666666666667</v>
      </c>
      <c r="Z52" t="s">
        <v>12</v>
      </c>
      <c r="AA52">
        <v>130.9</v>
      </c>
    </row>
    <row r="53" spans="1:27">
      <c r="A53" t="s">
        <v>129</v>
      </c>
      <c r="B53">
        <v>150</v>
      </c>
      <c r="C53">
        <v>32643</v>
      </c>
      <c r="G53" t="s">
        <v>129</v>
      </c>
      <c r="H53">
        <v>127</v>
      </c>
      <c r="I53">
        <v>118542</v>
      </c>
      <c r="J53" s="41"/>
      <c r="L53">
        <v>21</v>
      </c>
      <c r="M53">
        <v>165.54545454545453</v>
      </c>
      <c r="N53">
        <v>108</v>
      </c>
      <c r="Z53" t="s">
        <v>128</v>
      </c>
      <c r="AA53">
        <v>21.823152842795196</v>
      </c>
    </row>
    <row r="54" spans="1:27">
      <c r="A54" t="s">
        <v>129</v>
      </c>
      <c r="B54">
        <v>106</v>
      </c>
      <c r="C54">
        <v>41561</v>
      </c>
      <c r="D54" s="41"/>
      <c r="G54" t="s">
        <v>129</v>
      </c>
      <c r="H54">
        <v>80</v>
      </c>
      <c r="I54">
        <v>36046</v>
      </c>
      <c r="J54" s="41"/>
      <c r="Z54" t="s">
        <v>127</v>
      </c>
      <c r="AA54">
        <v>9</v>
      </c>
    </row>
    <row r="55" spans="1:27">
      <c r="A55" t="s">
        <v>129</v>
      </c>
      <c r="B55">
        <v>113</v>
      </c>
      <c r="C55">
        <v>16076</v>
      </c>
      <c r="D55" s="41"/>
      <c r="G55" t="s">
        <v>129</v>
      </c>
      <c r="H55">
        <v>197</v>
      </c>
      <c r="I55">
        <v>38734</v>
      </c>
      <c r="J55" s="41"/>
      <c r="L55" t="s">
        <v>13</v>
      </c>
      <c r="M55">
        <v>2</v>
      </c>
      <c r="N55">
        <v>2</v>
      </c>
      <c r="Z55" t="s">
        <v>13</v>
      </c>
      <c r="AA55">
        <v>7.2743842809317316</v>
      </c>
    </row>
    <row r="56" spans="1:27">
      <c r="A56" t="s">
        <v>129</v>
      </c>
      <c r="B56">
        <v>100</v>
      </c>
      <c r="C56">
        <v>39834</v>
      </c>
      <c r="D56" s="41"/>
      <c r="G56" t="s">
        <v>129</v>
      </c>
      <c r="H56">
        <v>224</v>
      </c>
      <c r="I56">
        <v>41670</v>
      </c>
      <c r="J56" s="41"/>
      <c r="M56">
        <v>10.505049290986721</v>
      </c>
      <c r="N56">
        <v>8.469815687355764</v>
      </c>
    </row>
    <row r="57" spans="1:27">
      <c r="A57" t="s">
        <v>129</v>
      </c>
      <c r="B57">
        <v>133</v>
      </c>
      <c r="C57">
        <v>41102</v>
      </c>
      <c r="D57" s="41"/>
      <c r="G57" t="s">
        <v>129</v>
      </c>
      <c r="H57">
        <v>134</v>
      </c>
      <c r="I57">
        <v>23951</v>
      </c>
      <c r="J57" s="41"/>
      <c r="M57">
        <v>8.6994822682466086</v>
      </c>
      <c r="N57">
        <v>8.6070208597869762</v>
      </c>
    </row>
    <row r="58" spans="1:27">
      <c r="A58" t="s">
        <v>129</v>
      </c>
      <c r="B58">
        <v>109</v>
      </c>
      <c r="C58">
        <v>37791</v>
      </c>
      <c r="D58" s="41"/>
      <c r="G58" t="s">
        <v>129</v>
      </c>
      <c r="H58">
        <v>220</v>
      </c>
      <c r="I58">
        <v>44524</v>
      </c>
      <c r="J58" s="41"/>
      <c r="M58">
        <v>13.638459434905974</v>
      </c>
      <c r="N58">
        <v>8.6229667490693451</v>
      </c>
    </row>
    <row r="59" spans="1:27">
      <c r="A59" t="s">
        <v>129</v>
      </c>
      <c r="B59">
        <v>49</v>
      </c>
      <c r="C59">
        <v>34535</v>
      </c>
      <c r="D59" s="41"/>
      <c r="G59" t="s">
        <v>129</v>
      </c>
      <c r="H59">
        <v>195</v>
      </c>
      <c r="I59">
        <v>39647</v>
      </c>
      <c r="J59" s="41"/>
    </row>
    <row r="60" spans="1:27">
      <c r="D60" s="41"/>
      <c r="G60" t="s">
        <v>129</v>
      </c>
      <c r="H60">
        <v>195</v>
      </c>
      <c r="I60">
        <v>39647</v>
      </c>
      <c r="J60" s="41"/>
    </row>
    <row r="61" spans="1:27">
      <c r="D61" s="41"/>
      <c r="G61" t="s">
        <v>129</v>
      </c>
      <c r="H61">
        <v>93</v>
      </c>
      <c r="I61">
        <v>132925</v>
      </c>
      <c r="J61" s="41"/>
    </row>
    <row r="62" spans="1:27">
      <c r="A62" t="s">
        <v>12</v>
      </c>
      <c r="B62">
        <f>AVERAGE(B48:B61)</f>
        <v>108</v>
      </c>
      <c r="G62" t="s">
        <v>12</v>
      </c>
      <c r="H62">
        <f>AVERAGE(H48:H60)</f>
        <v>165.54545454545453</v>
      </c>
      <c r="I62" s="41"/>
      <c r="J62" s="41"/>
    </row>
    <row r="63" spans="1:27">
      <c r="A63" t="s">
        <v>128</v>
      </c>
      <c r="B63">
        <f>STDEV(B49:B61)</f>
        <v>27.268215114956746</v>
      </c>
      <c r="G63" t="s">
        <v>128</v>
      </c>
      <c r="H63">
        <f>STDEV(H49:H61)</f>
        <v>47.245009356448527</v>
      </c>
      <c r="I63" s="41"/>
      <c r="J63" s="41"/>
    </row>
    <row r="64" spans="1:27">
      <c r="A64" t="s">
        <v>127</v>
      </c>
      <c r="B64">
        <f>COUNT(B49:B61)</f>
        <v>10</v>
      </c>
      <c r="G64" t="s">
        <v>127</v>
      </c>
      <c r="H64">
        <f>COUNT(H49:H61)</f>
        <v>12</v>
      </c>
    </row>
    <row r="65" spans="1:8">
      <c r="A65" t="s">
        <v>13</v>
      </c>
      <c r="B65">
        <f>B63/SQRT(B64)</f>
        <v>8.6229667490693451</v>
      </c>
      <c r="G65" t="s">
        <v>13</v>
      </c>
      <c r="H65">
        <f>H63/SQRT(H64)</f>
        <v>13.638459434905974</v>
      </c>
    </row>
    <row r="66" spans="1:8">
      <c r="A66" s="26" t="s">
        <v>126</v>
      </c>
      <c r="B66" s="26">
        <f>TTEST(B49:B61,H49:H61,2,2)</f>
        <v>6.4211380088451979E-3</v>
      </c>
    </row>
    <row r="67" spans="1:8">
      <c r="D67" s="41"/>
    </row>
    <row r="68" spans="1:8">
      <c r="D68" s="41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20"/>
  <sheetViews>
    <sheetView workbookViewId="0">
      <selection activeCell="G6" sqref="G6"/>
    </sheetView>
  </sheetViews>
  <sheetFormatPr baseColWidth="10" defaultRowHeight="15" x14ac:dyDescent="0"/>
  <sheetData>
    <row r="3" spans="2:18">
      <c r="B3" s="31" t="s">
        <v>150</v>
      </c>
      <c r="I3" s="31" t="s">
        <v>149</v>
      </c>
    </row>
    <row r="4" spans="2:18">
      <c r="Q4" t="s">
        <v>39</v>
      </c>
      <c r="R4" t="s">
        <v>147</v>
      </c>
    </row>
    <row r="5" spans="2:18">
      <c r="B5" t="s">
        <v>148</v>
      </c>
      <c r="D5" t="s">
        <v>39</v>
      </c>
      <c r="E5" t="s">
        <v>147</v>
      </c>
      <c r="I5" t="s">
        <v>148</v>
      </c>
      <c r="K5" t="s">
        <v>39</v>
      </c>
      <c r="L5" t="s">
        <v>147</v>
      </c>
      <c r="P5" t="s">
        <v>146</v>
      </c>
      <c r="Q5">
        <v>9.7899999999999991</v>
      </c>
      <c r="R5">
        <v>27.54</v>
      </c>
    </row>
    <row r="6" spans="2:18">
      <c r="D6">
        <v>12.6</v>
      </c>
      <c r="E6">
        <v>29.9</v>
      </c>
      <c r="K6">
        <v>12</v>
      </c>
      <c r="L6">
        <v>33.200000000000003</v>
      </c>
      <c r="P6" t="s">
        <v>145</v>
      </c>
      <c r="Q6">
        <v>14.06</v>
      </c>
      <c r="R6">
        <v>31.32</v>
      </c>
    </row>
    <row r="7" spans="2:18">
      <c r="D7">
        <v>10.8</v>
      </c>
      <c r="E7">
        <v>23.6</v>
      </c>
      <c r="K7">
        <v>8.5</v>
      </c>
      <c r="L7">
        <v>29.8</v>
      </c>
    </row>
    <row r="8" spans="2:18">
      <c r="D8">
        <v>14.8</v>
      </c>
      <c r="E8">
        <v>18.899999999999999</v>
      </c>
      <c r="K8">
        <v>14.8</v>
      </c>
      <c r="L8">
        <v>28.9</v>
      </c>
      <c r="Q8">
        <v>0.91182966245529384</v>
      </c>
      <c r="R8">
        <v>2.0525972706684565</v>
      </c>
    </row>
    <row r="9" spans="2:18">
      <c r="D9">
        <v>8.1999999999999993</v>
      </c>
      <c r="E9">
        <v>28.6</v>
      </c>
      <c r="K9">
        <v>11.3</v>
      </c>
      <c r="L9">
        <v>25.6</v>
      </c>
      <c r="Q9">
        <v>1.1166616915312062</v>
      </c>
      <c r="R9">
        <v>1.1263313110369597</v>
      </c>
    </row>
    <row r="10" spans="2:18">
      <c r="D10">
        <v>6.7</v>
      </c>
      <c r="E10">
        <v>35.5</v>
      </c>
      <c r="K10">
        <v>19.3</v>
      </c>
      <c r="L10">
        <v>31.2</v>
      </c>
    </row>
    <row r="11" spans="2:18">
      <c r="D11">
        <v>9.8000000000000007</v>
      </c>
      <c r="E11">
        <v>28.6</v>
      </c>
      <c r="K11">
        <v>14.5</v>
      </c>
      <c r="L11">
        <v>38.5</v>
      </c>
    </row>
    <row r="12" spans="2:18">
      <c r="D12">
        <v>12.3</v>
      </c>
      <c r="E12">
        <v>21.7</v>
      </c>
      <c r="K12">
        <v>19.3</v>
      </c>
      <c r="L12">
        <v>31.7</v>
      </c>
    </row>
    <row r="13" spans="2:18">
      <c r="D13">
        <v>5.6</v>
      </c>
      <c r="E13">
        <v>33.799999999999997</v>
      </c>
      <c r="K13">
        <v>12</v>
      </c>
      <c r="L13">
        <v>30.8</v>
      </c>
    </row>
    <row r="14" spans="2:18">
      <c r="D14">
        <v>7.6</v>
      </c>
      <c r="E14">
        <v>35.9</v>
      </c>
      <c r="K14">
        <v>16.600000000000001</v>
      </c>
      <c r="L14">
        <v>34.700000000000003</v>
      </c>
    </row>
    <row r="15" spans="2:18">
      <c r="D15">
        <v>9.5</v>
      </c>
      <c r="E15">
        <v>18.899999999999999</v>
      </c>
      <c r="K15">
        <v>12.3</v>
      </c>
      <c r="L15">
        <v>28.8</v>
      </c>
    </row>
    <row r="16" spans="2:18">
      <c r="C16" t="s">
        <v>12</v>
      </c>
      <c r="D16">
        <f>AVERAGE(D6:D15)</f>
        <v>9.7899999999999991</v>
      </c>
      <c r="E16">
        <f>AVERAGE(E6:E15)</f>
        <v>27.539999999999992</v>
      </c>
      <c r="J16" t="s">
        <v>12</v>
      </c>
      <c r="K16">
        <f>AVERAGE(K6:K15)</f>
        <v>14.059999999999999</v>
      </c>
      <c r="L16">
        <f>AVERAGE(L6:L15)</f>
        <v>31.32</v>
      </c>
    </row>
    <row r="17" spans="3:12">
      <c r="C17" t="s">
        <v>133</v>
      </c>
      <c r="D17">
        <f>COUNT(D6:D15)</f>
        <v>10</v>
      </c>
      <c r="E17">
        <f>COUNT(E6:E15)</f>
        <v>10</v>
      </c>
      <c r="J17" t="s">
        <v>133</v>
      </c>
      <c r="K17">
        <f>COUNT(K6:K15)</f>
        <v>10</v>
      </c>
      <c r="L17">
        <f>COUNT(L6:L15)</f>
        <v>10</v>
      </c>
    </row>
    <row r="18" spans="3:12">
      <c r="C18" t="s">
        <v>144</v>
      </c>
      <c r="D18">
        <f>STDEV(D6:D15)/SQRT(D17)</f>
        <v>0.91182966245529384</v>
      </c>
      <c r="E18">
        <f>STDEV(E6:E15)/SQRT(E17)</f>
        <v>2.0525972706684565</v>
      </c>
      <c r="J18" t="s">
        <v>144</v>
      </c>
      <c r="K18">
        <f>STDEV(K6:K15)/SQRT(K17)</f>
        <v>1.1166616915312062</v>
      </c>
      <c r="L18">
        <f>STDEV(L6:L15)/SQRT(L17)</f>
        <v>1.1263313110369597</v>
      </c>
    </row>
    <row r="19" spans="3:12">
      <c r="C19" s="33" t="s">
        <v>126</v>
      </c>
      <c r="D19" s="33"/>
      <c r="E19" s="33">
        <f>TTEST(D6:D15,E6:E15,2,2)</f>
        <v>2.9150664396592571E-7</v>
      </c>
      <c r="F19" s="33"/>
      <c r="G19" s="33"/>
      <c r="H19" s="33"/>
      <c r="I19" s="33"/>
      <c r="J19" s="33" t="s">
        <v>126</v>
      </c>
      <c r="K19" s="33"/>
      <c r="L19" s="33">
        <f>TTEST(K6:K15,L6:L15,2,2)</f>
        <v>2.3940170433661003E-9</v>
      </c>
    </row>
    <row r="20" spans="3:12"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7"/>
  <sheetViews>
    <sheetView topLeftCell="A32" workbookViewId="0">
      <selection activeCell="J23" sqref="J23:J40"/>
    </sheetView>
  </sheetViews>
  <sheetFormatPr baseColWidth="10" defaultRowHeight="15" x14ac:dyDescent="0"/>
  <cols>
    <col min="2" max="2" width="27.1640625" customWidth="1"/>
  </cols>
  <sheetData>
    <row r="2" spans="2:11">
      <c r="B2" s="31" t="s">
        <v>188</v>
      </c>
    </row>
    <row r="4" spans="2:11">
      <c r="B4" s="31" t="s">
        <v>187</v>
      </c>
      <c r="E4" s="31" t="s">
        <v>186</v>
      </c>
      <c r="F4" s="31" t="s">
        <v>185</v>
      </c>
      <c r="G4" s="31"/>
      <c r="H4" s="31" t="s">
        <v>184</v>
      </c>
      <c r="I4" s="31"/>
      <c r="J4" s="31" t="s">
        <v>183</v>
      </c>
      <c r="K4" s="31"/>
    </row>
    <row r="5" spans="2:11">
      <c r="B5" t="s">
        <v>182</v>
      </c>
      <c r="D5" s="41"/>
      <c r="E5">
        <v>177755</v>
      </c>
      <c r="F5">
        <v>56710</v>
      </c>
      <c r="H5">
        <f t="shared" ref="H5:H17" si="0">E5-F5</f>
        <v>121045</v>
      </c>
      <c r="J5">
        <f t="shared" ref="J5:J17" si="1">H5/F5</f>
        <v>2.1344560042320579</v>
      </c>
    </row>
    <row r="6" spans="2:11">
      <c r="B6" t="s">
        <v>181</v>
      </c>
      <c r="D6" s="41"/>
      <c r="E6">
        <v>136122</v>
      </c>
      <c r="F6">
        <v>44380</v>
      </c>
      <c r="H6">
        <f t="shared" si="0"/>
        <v>91742</v>
      </c>
      <c r="J6">
        <f t="shared" si="1"/>
        <v>2.0671924290220822</v>
      </c>
    </row>
    <row r="7" spans="2:11">
      <c r="B7" t="s">
        <v>180</v>
      </c>
      <c r="D7" s="41"/>
      <c r="E7">
        <v>64276</v>
      </c>
      <c r="F7">
        <v>20370</v>
      </c>
      <c r="H7">
        <f t="shared" si="0"/>
        <v>43906</v>
      </c>
      <c r="J7">
        <f t="shared" si="1"/>
        <v>2.1554246440844378</v>
      </c>
    </row>
    <row r="8" spans="2:11">
      <c r="B8" t="s">
        <v>179</v>
      </c>
      <c r="D8" s="41"/>
      <c r="E8">
        <v>97009</v>
      </c>
      <c r="F8">
        <v>20300</v>
      </c>
      <c r="H8">
        <f t="shared" si="0"/>
        <v>76709</v>
      </c>
      <c r="J8">
        <f t="shared" si="1"/>
        <v>3.7787684729064037</v>
      </c>
    </row>
    <row r="9" spans="2:11">
      <c r="B9" t="s">
        <v>178</v>
      </c>
      <c r="D9" s="41"/>
      <c r="E9">
        <v>176077</v>
      </c>
      <c r="F9">
        <v>35743</v>
      </c>
      <c r="H9">
        <f t="shared" si="0"/>
        <v>140334</v>
      </c>
      <c r="J9">
        <f t="shared" si="1"/>
        <v>3.9261953389474864</v>
      </c>
    </row>
    <row r="10" spans="2:11">
      <c r="B10" t="s">
        <v>177</v>
      </c>
      <c r="D10" s="41"/>
      <c r="E10">
        <v>111800</v>
      </c>
      <c r="F10">
        <v>30045</v>
      </c>
      <c r="H10">
        <f t="shared" si="0"/>
        <v>81755</v>
      </c>
      <c r="J10">
        <f t="shared" si="1"/>
        <v>2.7210850391080048</v>
      </c>
    </row>
    <row r="11" spans="2:11">
      <c r="B11" t="s">
        <v>176</v>
      </c>
      <c r="D11" s="41"/>
      <c r="E11">
        <v>103092</v>
      </c>
      <c r="F11">
        <v>28631</v>
      </c>
      <c r="H11">
        <f t="shared" si="0"/>
        <v>74461</v>
      </c>
      <c r="J11">
        <f t="shared" si="1"/>
        <v>2.6007125144074603</v>
      </c>
    </row>
    <row r="12" spans="2:11">
      <c r="B12" t="s">
        <v>175</v>
      </c>
      <c r="D12" s="41"/>
      <c r="E12">
        <v>70272</v>
      </c>
      <c r="F12">
        <v>28428</v>
      </c>
      <c r="H12">
        <f t="shared" si="0"/>
        <v>41844</v>
      </c>
      <c r="J12">
        <f t="shared" si="1"/>
        <v>1.4719290840016885</v>
      </c>
    </row>
    <row r="13" spans="2:11">
      <c r="B13" t="s">
        <v>174</v>
      </c>
      <c r="D13" s="41"/>
      <c r="E13">
        <v>58811</v>
      </c>
      <c r="F13">
        <v>16348</v>
      </c>
      <c r="H13">
        <f t="shared" si="0"/>
        <v>42463</v>
      </c>
      <c r="J13">
        <f t="shared" si="1"/>
        <v>2.5974431123073161</v>
      </c>
    </row>
    <row r="14" spans="2:11">
      <c r="B14" t="s">
        <v>173</v>
      </c>
      <c r="D14" s="41"/>
      <c r="E14">
        <v>101489</v>
      </c>
      <c r="F14">
        <v>39820</v>
      </c>
      <c r="H14">
        <f t="shared" si="0"/>
        <v>61669</v>
      </c>
      <c r="J14">
        <f t="shared" si="1"/>
        <v>1.5486941235560021</v>
      </c>
    </row>
    <row r="15" spans="2:11">
      <c r="B15" t="s">
        <v>172</v>
      </c>
      <c r="D15" s="41"/>
      <c r="E15">
        <v>114444</v>
      </c>
      <c r="F15">
        <v>55353</v>
      </c>
      <c r="H15">
        <f t="shared" si="0"/>
        <v>59091</v>
      </c>
      <c r="J15">
        <f t="shared" si="1"/>
        <v>1.0675302151644896</v>
      </c>
    </row>
    <row r="16" spans="2:11">
      <c r="B16" t="s">
        <v>171</v>
      </c>
      <c r="D16" s="41"/>
      <c r="E16">
        <v>102236</v>
      </c>
      <c r="F16">
        <v>36783</v>
      </c>
      <c r="H16">
        <f t="shared" si="0"/>
        <v>65453</v>
      </c>
      <c r="J16">
        <f t="shared" si="1"/>
        <v>1.7794361525704809</v>
      </c>
    </row>
    <row r="17" spans="2:10">
      <c r="B17" t="s">
        <v>170</v>
      </c>
      <c r="D17" s="41"/>
      <c r="E17">
        <v>170538</v>
      </c>
      <c r="F17">
        <v>33037</v>
      </c>
      <c r="H17">
        <f t="shared" si="0"/>
        <v>137501</v>
      </c>
      <c r="J17">
        <f t="shared" si="1"/>
        <v>4.1620304507067836</v>
      </c>
    </row>
    <row r="18" spans="2:10">
      <c r="I18" t="s">
        <v>12</v>
      </c>
      <c r="J18">
        <f>AVERAGE(J5:J17)</f>
        <v>2.4623767370011302</v>
      </c>
    </row>
    <row r="19" spans="2:10">
      <c r="I19" t="s">
        <v>13</v>
      </c>
      <c r="J19">
        <f>STDEV(J5:J18)/SQRT(14)</f>
        <v>0.25087225757838111</v>
      </c>
    </row>
    <row r="23" spans="2:10">
      <c r="B23" t="s">
        <v>169</v>
      </c>
      <c r="D23" s="41"/>
      <c r="E23">
        <v>47331.424800000001</v>
      </c>
      <c r="F23">
        <v>25262</v>
      </c>
      <c r="H23">
        <f t="shared" ref="H23:H40" si="2">E23-F23</f>
        <v>22069.424800000001</v>
      </c>
      <c r="J23">
        <f t="shared" ref="J23:J40" si="3">H23/F23</f>
        <v>0.8736214393159687</v>
      </c>
    </row>
    <row r="24" spans="2:10">
      <c r="B24" t="s">
        <v>168</v>
      </c>
      <c r="D24" s="41"/>
      <c r="E24">
        <v>82376.122400000007</v>
      </c>
      <c r="F24">
        <v>44175</v>
      </c>
      <c r="H24">
        <f t="shared" si="2"/>
        <v>38201.122400000007</v>
      </c>
      <c r="J24">
        <f t="shared" si="3"/>
        <v>0.86476790945104709</v>
      </c>
    </row>
    <row r="25" spans="2:10">
      <c r="B25" t="s">
        <v>167</v>
      </c>
      <c r="D25" s="41"/>
      <c r="E25">
        <v>88983.605700000015</v>
      </c>
      <c r="F25">
        <v>35007</v>
      </c>
      <c r="H25">
        <f t="shared" si="2"/>
        <v>53976.605700000015</v>
      </c>
      <c r="J25">
        <f t="shared" si="3"/>
        <v>1.5418803582140719</v>
      </c>
    </row>
    <row r="26" spans="2:10">
      <c r="B26" t="s">
        <v>166</v>
      </c>
      <c r="D26" s="41"/>
      <c r="E26">
        <v>93563.310500000021</v>
      </c>
      <c r="F26">
        <v>28436</v>
      </c>
      <c r="H26">
        <f t="shared" si="2"/>
        <v>65127.310500000021</v>
      </c>
      <c r="J26">
        <f t="shared" si="3"/>
        <v>2.2903119461246315</v>
      </c>
    </row>
    <row r="27" spans="2:10">
      <c r="B27" t="s">
        <v>165</v>
      </c>
      <c r="D27" s="41"/>
      <c r="E27">
        <v>70950.286000000007</v>
      </c>
      <c r="F27">
        <v>25272</v>
      </c>
      <c r="H27">
        <f t="shared" si="2"/>
        <v>45678.286000000007</v>
      </c>
      <c r="J27">
        <f t="shared" si="3"/>
        <v>1.8074662076606525</v>
      </c>
    </row>
    <row r="28" spans="2:10">
      <c r="B28" t="s">
        <v>164</v>
      </c>
      <c r="D28" s="41"/>
      <c r="E28">
        <v>81379.070300000007</v>
      </c>
      <c r="F28">
        <v>40787</v>
      </c>
      <c r="H28">
        <f t="shared" si="2"/>
        <v>40592.070300000007</v>
      </c>
      <c r="J28">
        <f t="shared" si="3"/>
        <v>0.99522078848652773</v>
      </c>
    </row>
    <row r="29" spans="2:10">
      <c r="B29" t="s">
        <v>163</v>
      </c>
      <c r="D29" s="41"/>
      <c r="E29">
        <v>57200.922900000005</v>
      </c>
      <c r="F29">
        <v>26995</v>
      </c>
      <c r="H29">
        <f t="shared" si="2"/>
        <v>30205.922900000005</v>
      </c>
      <c r="J29">
        <f t="shared" si="3"/>
        <v>1.1189450972402299</v>
      </c>
    </row>
    <row r="30" spans="2:10">
      <c r="B30" t="s">
        <v>162</v>
      </c>
      <c r="D30" s="41"/>
      <c r="E30">
        <v>80519.64360000001</v>
      </c>
      <c r="F30">
        <v>38544</v>
      </c>
      <c r="H30">
        <f t="shared" si="2"/>
        <v>41975.64360000001</v>
      </c>
      <c r="J30">
        <f t="shared" si="3"/>
        <v>1.0890318493150688</v>
      </c>
    </row>
    <row r="31" spans="2:10">
      <c r="B31" t="s">
        <v>161</v>
      </c>
      <c r="D31" s="41"/>
      <c r="E31">
        <v>83135.990300000005</v>
      </c>
      <c r="F31">
        <v>45596</v>
      </c>
      <c r="H31">
        <f t="shared" si="2"/>
        <v>37539.990300000005</v>
      </c>
      <c r="J31">
        <f t="shared" si="3"/>
        <v>0.82331762215983872</v>
      </c>
    </row>
    <row r="32" spans="2:10">
      <c r="B32" t="s">
        <v>160</v>
      </c>
      <c r="E32">
        <v>81680.674900000027</v>
      </c>
      <c r="F32">
        <v>40021</v>
      </c>
      <c r="H32">
        <f t="shared" si="2"/>
        <v>41659.674900000027</v>
      </c>
      <c r="J32">
        <f t="shared" si="3"/>
        <v>1.0409453761775076</v>
      </c>
    </row>
    <row r="33" spans="2:10">
      <c r="B33" t="s">
        <v>159</v>
      </c>
      <c r="E33">
        <v>89787.396600000022</v>
      </c>
      <c r="F33">
        <v>26091</v>
      </c>
      <c r="H33">
        <f t="shared" si="2"/>
        <v>63696.396600000022</v>
      </c>
      <c r="J33">
        <f t="shared" si="3"/>
        <v>2.4413167988961719</v>
      </c>
    </row>
    <row r="34" spans="2:10">
      <c r="B34" t="s">
        <v>158</v>
      </c>
      <c r="E34">
        <v>70060.113200000007</v>
      </c>
      <c r="F34">
        <v>25075</v>
      </c>
      <c r="H34">
        <f t="shared" si="2"/>
        <v>44985.113200000007</v>
      </c>
      <c r="J34">
        <f t="shared" si="3"/>
        <v>1.7940224606181459</v>
      </c>
    </row>
    <row r="35" spans="2:10">
      <c r="B35" t="s">
        <v>157</v>
      </c>
      <c r="E35">
        <v>131433.72110000002</v>
      </c>
      <c r="F35">
        <v>43212</v>
      </c>
      <c r="H35">
        <f t="shared" si="2"/>
        <v>88221.721100000024</v>
      </c>
      <c r="J35">
        <f t="shared" si="3"/>
        <v>2.0416023581412577</v>
      </c>
    </row>
    <row r="36" spans="2:10">
      <c r="B36" t="s">
        <v>156</v>
      </c>
      <c r="E36">
        <v>88662.967800000013</v>
      </c>
      <c r="F36">
        <v>37061</v>
      </c>
      <c r="H36">
        <f t="shared" si="2"/>
        <v>51601.967800000013</v>
      </c>
      <c r="J36">
        <f t="shared" si="3"/>
        <v>1.3923522786756972</v>
      </c>
    </row>
    <row r="37" spans="2:10">
      <c r="B37" t="s">
        <v>155</v>
      </c>
      <c r="E37">
        <v>108665.50200000002</v>
      </c>
      <c r="F37">
        <v>33871</v>
      </c>
      <c r="H37">
        <f t="shared" si="2"/>
        <v>74794.502000000022</v>
      </c>
      <c r="J37">
        <f t="shared" si="3"/>
        <v>2.2082165274128318</v>
      </c>
    </row>
    <row r="38" spans="2:10">
      <c r="B38" t="s">
        <v>154</v>
      </c>
      <c r="E38">
        <v>99885.294300000023</v>
      </c>
      <c r="F38">
        <v>32227</v>
      </c>
      <c r="H38">
        <f t="shared" si="2"/>
        <v>67658.294300000023</v>
      </c>
      <c r="J38">
        <f t="shared" si="3"/>
        <v>2.0994288733049933</v>
      </c>
    </row>
    <row r="39" spans="2:10">
      <c r="B39" t="s">
        <v>153</v>
      </c>
      <c r="E39">
        <v>89292.530800000008</v>
      </c>
      <c r="F39">
        <v>40255</v>
      </c>
      <c r="H39">
        <f t="shared" si="2"/>
        <v>49037.530800000008</v>
      </c>
      <c r="J39">
        <f t="shared" si="3"/>
        <v>1.2181724208172899</v>
      </c>
    </row>
    <row r="40" spans="2:10">
      <c r="B40" t="s">
        <v>152</v>
      </c>
      <c r="E40">
        <v>31238.037600000007</v>
      </c>
      <c r="F40">
        <v>14978</v>
      </c>
      <c r="H40">
        <f t="shared" si="2"/>
        <v>16260.037600000007</v>
      </c>
      <c r="J40">
        <f t="shared" si="3"/>
        <v>1.0855947122446259</v>
      </c>
    </row>
    <row r="41" spans="2:10">
      <c r="I41" t="s">
        <v>12</v>
      </c>
      <c r="J41">
        <f>AVERAGE(J28:J40)</f>
        <v>1.4883205510377064</v>
      </c>
    </row>
    <row r="42" spans="2:10">
      <c r="I42" t="s">
        <v>13</v>
      </c>
      <c r="J42">
        <f>STDEV(J28:J41)/SQRT(18)</f>
        <v>0.12446892992120492</v>
      </c>
    </row>
    <row r="43" spans="2:10">
      <c r="I43" s="33" t="s">
        <v>126</v>
      </c>
      <c r="J43" s="33">
        <f>TTEST(J5:J17,J23:J40,2,2)</f>
        <v>1.3341599135373475E-3</v>
      </c>
    </row>
    <row r="45" spans="2:10">
      <c r="C45" t="s">
        <v>39</v>
      </c>
      <c r="D45" t="s">
        <v>40</v>
      </c>
    </row>
    <row r="46" spans="2:10">
      <c r="B46" t="s">
        <v>151</v>
      </c>
      <c r="C46">
        <v>2.4623767370011302</v>
      </c>
      <c r="D46">
        <v>1.4883205510377064</v>
      </c>
    </row>
    <row r="47" spans="2:10">
      <c r="B47" t="s">
        <v>13</v>
      </c>
      <c r="C47">
        <v>0.25087225757838111</v>
      </c>
      <c r="D47">
        <v>0.12446892992120492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6"/>
  <sheetViews>
    <sheetView workbookViewId="0">
      <selection activeCell="O37" sqref="O37"/>
    </sheetView>
  </sheetViews>
  <sheetFormatPr baseColWidth="10" defaultRowHeight="15" x14ac:dyDescent="0"/>
  <sheetData>
    <row r="2" spans="2:39">
      <c r="B2" s="31" t="s">
        <v>196</v>
      </c>
    </row>
    <row r="4" spans="2:39">
      <c r="D4" t="s">
        <v>1</v>
      </c>
      <c r="F4" t="s">
        <v>195</v>
      </c>
    </row>
    <row r="5" spans="2:39">
      <c r="D5" t="s">
        <v>193</v>
      </c>
      <c r="F5" t="s">
        <v>193</v>
      </c>
      <c r="G5" t="s">
        <v>3</v>
      </c>
      <c r="H5" t="s">
        <v>29</v>
      </c>
      <c r="I5" t="s">
        <v>30</v>
      </c>
      <c r="J5" t="s">
        <v>12</v>
      </c>
      <c r="K5" t="s">
        <v>144</v>
      </c>
      <c r="L5" t="s">
        <v>126</v>
      </c>
      <c r="M5" t="s">
        <v>191</v>
      </c>
      <c r="N5" t="s">
        <v>192</v>
      </c>
    </row>
    <row r="7" spans="2:39">
      <c r="B7" s="16"/>
      <c r="AK7" t="s">
        <v>119</v>
      </c>
      <c r="AL7">
        <v>10.579429705554208</v>
      </c>
      <c r="AM7">
        <v>1.2733233004404427</v>
      </c>
    </row>
    <row r="8" spans="2:39">
      <c r="B8" s="16" t="s">
        <v>119</v>
      </c>
      <c r="D8">
        <v>16.28</v>
      </c>
      <c r="F8">
        <v>30.2</v>
      </c>
      <c r="G8">
        <v>13.92</v>
      </c>
      <c r="H8">
        <v>-3.47</v>
      </c>
      <c r="I8">
        <v>11.080875744887416</v>
      </c>
      <c r="O8">
        <f>I8/J10</f>
        <v>1.0394777265567394</v>
      </c>
      <c r="AK8" t="s">
        <v>120</v>
      </c>
      <c r="AL8">
        <v>84.404338322489181</v>
      </c>
      <c r="AM8">
        <v>13.955673279943619</v>
      </c>
    </row>
    <row r="9" spans="2:39">
      <c r="B9" s="16" t="s">
        <v>119</v>
      </c>
      <c r="D9">
        <v>16.52</v>
      </c>
      <c r="F9">
        <v>29.88</v>
      </c>
      <c r="G9">
        <v>13.36</v>
      </c>
      <c r="H9">
        <v>-4.03</v>
      </c>
      <c r="I9">
        <v>16.336194011315104</v>
      </c>
      <c r="O9">
        <f>I9/J10</f>
        <v>1.5324700143223362</v>
      </c>
    </row>
    <row r="10" spans="2:39">
      <c r="B10" s="16" t="s">
        <v>119</v>
      </c>
      <c r="D10">
        <v>16.57</v>
      </c>
      <c r="F10">
        <v>31.77</v>
      </c>
      <c r="G10">
        <v>15.2</v>
      </c>
      <c r="H10">
        <v>-2.19</v>
      </c>
      <c r="I10">
        <v>4.563054863473698</v>
      </c>
      <c r="J10">
        <v>10.660041539892074</v>
      </c>
      <c r="K10">
        <v>3.4051200380054891</v>
      </c>
      <c r="M10">
        <f>J10/J10</f>
        <v>1</v>
      </c>
      <c r="N10">
        <f>K10/J10</f>
        <v>0.31942840234372705</v>
      </c>
      <c r="O10">
        <f>I10/J10</f>
        <v>0.42805225912092421</v>
      </c>
    </row>
    <row r="11" spans="2:39">
      <c r="B11" s="16" t="s">
        <v>120</v>
      </c>
      <c r="D11">
        <v>16.18</v>
      </c>
      <c r="F11">
        <v>26.95</v>
      </c>
      <c r="G11">
        <v>10.77</v>
      </c>
      <c r="H11">
        <v>-6.62</v>
      </c>
      <c r="I11">
        <v>98.360011602432806</v>
      </c>
      <c r="O11">
        <f>I11/J10</f>
        <v>9.2269820182547466</v>
      </c>
    </row>
    <row r="12" spans="2:39">
      <c r="B12" s="16" t="s">
        <v>120</v>
      </c>
      <c r="D12">
        <v>16.88</v>
      </c>
      <c r="F12">
        <v>27.65</v>
      </c>
      <c r="G12">
        <v>10.77</v>
      </c>
      <c r="H12">
        <v>-6.62</v>
      </c>
      <c r="I12">
        <v>98.360011602432806</v>
      </c>
      <c r="O12">
        <f>I12/J10</f>
        <v>9.2269820182547466</v>
      </c>
    </row>
    <row r="13" spans="2:39">
      <c r="B13" s="16" t="s">
        <v>120</v>
      </c>
      <c r="D13">
        <v>16.989999999999998</v>
      </c>
      <c r="F13">
        <v>28.56</v>
      </c>
      <c r="G13">
        <v>11.57</v>
      </c>
      <c r="H13">
        <v>-5.82</v>
      </c>
      <c r="I13">
        <v>56.492991762601918</v>
      </c>
      <c r="J13">
        <v>84.404338322489181</v>
      </c>
      <c r="K13">
        <v>13.955673279943619</v>
      </c>
      <c r="L13">
        <v>6.8215598087805101E-3</v>
      </c>
      <c r="M13">
        <f>J13/J10</f>
        <v>7.9178245231625732</v>
      </c>
      <c r="N13">
        <f>K13/J10</f>
        <v>1.3091574950921732</v>
      </c>
      <c r="O13">
        <f>I13/J10</f>
        <v>5.2995095329782247</v>
      </c>
    </row>
    <row r="16" spans="2:39">
      <c r="D16" s="19" t="s">
        <v>1</v>
      </c>
      <c r="F16" s="19" t="s">
        <v>194</v>
      </c>
    </row>
    <row r="17" spans="1:15">
      <c r="B17" s="26"/>
      <c r="C17" s="26"/>
      <c r="D17" s="26" t="s">
        <v>193</v>
      </c>
      <c r="E17" s="26"/>
      <c r="F17" s="26" t="s">
        <v>0</v>
      </c>
      <c r="G17" s="1" t="s">
        <v>3</v>
      </c>
      <c r="H17" s="1" t="s">
        <v>29</v>
      </c>
      <c r="I17" s="1" t="s">
        <v>30</v>
      </c>
      <c r="J17" t="s">
        <v>12</v>
      </c>
      <c r="K17" t="s">
        <v>144</v>
      </c>
      <c r="L17" t="s">
        <v>126</v>
      </c>
      <c r="M17" t="s">
        <v>191</v>
      </c>
      <c r="N17" t="s">
        <v>192</v>
      </c>
    </row>
    <row r="20" spans="1:15">
      <c r="B20" t="s">
        <v>119</v>
      </c>
      <c r="D20">
        <v>16.28</v>
      </c>
      <c r="F20">
        <v>22.43</v>
      </c>
      <c r="G20">
        <f t="shared" ref="G20:G25" si="0">F20-D20</f>
        <v>6.1499999999999986</v>
      </c>
      <c r="H20">
        <f t="shared" ref="H20:H25" si="1">G20-$F$3</f>
        <v>6.1499999999999986</v>
      </c>
      <c r="I20">
        <f t="shared" ref="I20:I25" si="2">2^-H20</f>
        <v>1.4082038478294234E-2</v>
      </c>
      <c r="O20">
        <f>I20/J22</f>
        <v>1.2692143636114088</v>
      </c>
    </row>
    <row r="21" spans="1:15">
      <c r="B21" t="s">
        <v>119</v>
      </c>
      <c r="D21">
        <v>16.52</v>
      </c>
      <c r="F21">
        <v>22.87</v>
      </c>
      <c r="G21">
        <f t="shared" si="0"/>
        <v>6.3500000000000014</v>
      </c>
      <c r="H21">
        <f t="shared" si="1"/>
        <v>6.3500000000000014</v>
      </c>
      <c r="I21">
        <f t="shared" si="2"/>
        <v>1.2259126529636719E-2</v>
      </c>
      <c r="O21">
        <f>I21/J22</f>
        <v>1.1049152791854417</v>
      </c>
    </row>
    <row r="22" spans="1:15">
      <c r="B22" t="s">
        <v>119</v>
      </c>
      <c r="D22">
        <v>16.57</v>
      </c>
      <c r="F22">
        <v>23.74</v>
      </c>
      <c r="G22">
        <f t="shared" si="0"/>
        <v>7.1699999999999982</v>
      </c>
      <c r="H22">
        <f t="shared" si="1"/>
        <v>7.1699999999999982</v>
      </c>
      <c r="I22">
        <f t="shared" si="2"/>
        <v>6.9440834466138373E-3</v>
      </c>
      <c r="J22">
        <f>AVERAGE(I20:I22)</f>
        <v>1.1095082818181598E-2</v>
      </c>
      <c r="K22">
        <f>STDEV(I20:I22)/SQRT(3)</f>
        <v>2.1411717065045262E-3</v>
      </c>
      <c r="M22">
        <f>J22/J22</f>
        <v>1</v>
      </c>
      <c r="N22">
        <f>K22/J22</f>
        <v>0.19298384172453148</v>
      </c>
      <c r="O22">
        <f>I22/J22</f>
        <v>0.62587035720314899</v>
      </c>
    </row>
    <row r="23" spans="1:15">
      <c r="B23" t="s">
        <v>120</v>
      </c>
      <c r="D23">
        <v>16.18</v>
      </c>
      <c r="F23">
        <v>22.84</v>
      </c>
      <c r="G23">
        <f t="shared" si="0"/>
        <v>6.66</v>
      </c>
      <c r="H23">
        <f t="shared" si="1"/>
        <v>6.66</v>
      </c>
      <c r="I23">
        <f t="shared" si="2"/>
        <v>9.8887233903928173E-3</v>
      </c>
      <c r="O23">
        <f>I23/J22</f>
        <v>0.8912708045935529</v>
      </c>
    </row>
    <row r="24" spans="1:15">
      <c r="B24" t="s">
        <v>120</v>
      </c>
      <c r="D24">
        <v>16.88</v>
      </c>
      <c r="F24">
        <v>23.57</v>
      </c>
      <c r="G24">
        <f t="shared" si="0"/>
        <v>6.6900000000000013</v>
      </c>
      <c r="H24">
        <f t="shared" si="1"/>
        <v>6.6900000000000013</v>
      </c>
      <c r="I24">
        <f t="shared" si="2"/>
        <v>9.6852164057733298E-3</v>
      </c>
      <c r="O24">
        <f>I24/J22</f>
        <v>0.8729287166655566</v>
      </c>
    </row>
    <row r="25" spans="1:15">
      <c r="B25" t="s">
        <v>120</v>
      </c>
      <c r="D25">
        <v>16.989999999999998</v>
      </c>
      <c r="F25">
        <v>23.15</v>
      </c>
      <c r="G25">
        <f t="shared" si="0"/>
        <v>6.16</v>
      </c>
      <c r="H25">
        <f t="shared" si="1"/>
        <v>6.16</v>
      </c>
      <c r="I25">
        <f t="shared" si="2"/>
        <v>1.3984766733249563E-2</v>
      </c>
      <c r="J25">
        <f>AVERAGE(I23:I25)</f>
        <v>1.1186235509805235E-2</v>
      </c>
      <c r="K25">
        <f>STDEV(I23:I25)/SQRT(3)</f>
        <v>1.4004983077035864E-3</v>
      </c>
      <c r="L25" s="26">
        <f>TTEST(I20:I22,I23:I25,2,2)</f>
        <v>0.97328669952767122</v>
      </c>
      <c r="M25">
        <f>J25/J22</f>
        <v>1.0082155936208304</v>
      </c>
      <c r="N25">
        <f>K25/J22</f>
        <v>0.1262269359007018</v>
      </c>
      <c r="O25">
        <f>I25/J22</f>
        <v>1.260447259603382</v>
      </c>
    </row>
    <row r="29" spans="1:15">
      <c r="C29" t="s">
        <v>11</v>
      </c>
      <c r="D29" t="s">
        <v>69</v>
      </c>
    </row>
    <row r="30" spans="1:15">
      <c r="A30" t="s">
        <v>191</v>
      </c>
      <c r="B30" t="s">
        <v>119</v>
      </c>
      <c r="C30">
        <v>1</v>
      </c>
      <c r="D30">
        <v>1</v>
      </c>
    </row>
    <row r="31" spans="1:15">
      <c r="B31" t="s">
        <v>120</v>
      </c>
      <c r="C31">
        <v>7.91</v>
      </c>
      <c r="D31">
        <v>1.01</v>
      </c>
    </row>
    <row r="34" spans="1:4">
      <c r="C34" t="s">
        <v>190</v>
      </c>
      <c r="D34" t="s">
        <v>189</v>
      </c>
    </row>
    <row r="35" spans="1:4">
      <c r="A35" t="s">
        <v>13</v>
      </c>
      <c r="B35" t="s">
        <v>119</v>
      </c>
      <c r="C35">
        <v>0.31</v>
      </c>
      <c r="D35">
        <v>0.19</v>
      </c>
    </row>
    <row r="36" spans="1:4">
      <c r="B36" t="s">
        <v>120</v>
      </c>
      <c r="C36">
        <v>1</v>
      </c>
      <c r="D36">
        <v>0.12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5"/>
  <sheetViews>
    <sheetView topLeftCell="B3" workbookViewId="0">
      <selection activeCell="M37" sqref="M37"/>
    </sheetView>
  </sheetViews>
  <sheetFormatPr baseColWidth="10" defaultRowHeight="15" x14ac:dyDescent="0"/>
  <sheetData>
    <row r="2" spans="2:21">
      <c r="B2" t="s">
        <v>250</v>
      </c>
    </row>
    <row r="3" spans="2:21">
      <c r="B3" s="31" t="s">
        <v>249</v>
      </c>
    </row>
    <row r="4" spans="2:21">
      <c r="G4" s="42"/>
      <c r="H4" s="42"/>
    </row>
    <row r="5" spans="2:21">
      <c r="B5" s="19" t="s">
        <v>248</v>
      </c>
      <c r="G5" s="42"/>
      <c r="H5" s="42"/>
      <c r="J5" s="42"/>
      <c r="L5" t="s">
        <v>247</v>
      </c>
      <c r="Q5" s="26"/>
    </row>
    <row r="6" spans="2:21">
      <c r="G6" s="42"/>
      <c r="H6" s="42"/>
      <c r="J6" s="47" t="s">
        <v>246</v>
      </c>
      <c r="L6" s="50"/>
      <c r="Q6" s="26" t="s">
        <v>126</v>
      </c>
    </row>
    <row r="7" spans="2:21">
      <c r="B7" s="48" t="s">
        <v>245</v>
      </c>
      <c r="F7" s="50" t="s">
        <v>244</v>
      </c>
      <c r="G7" s="50" t="s">
        <v>243</v>
      </c>
      <c r="H7" s="50" t="s">
        <v>242</v>
      </c>
      <c r="J7" s="49" t="s">
        <v>241</v>
      </c>
      <c r="L7" t="s">
        <v>240</v>
      </c>
      <c r="M7" t="s">
        <v>239</v>
      </c>
      <c r="O7" t="s">
        <v>12</v>
      </c>
      <c r="P7" t="s">
        <v>13</v>
      </c>
      <c r="Q7" s="26"/>
    </row>
    <row r="8" spans="2:21">
      <c r="E8" t="s">
        <v>238</v>
      </c>
      <c r="F8" s="42">
        <v>0.16769999999999999</v>
      </c>
      <c r="G8" s="42">
        <v>300</v>
      </c>
      <c r="H8" s="42">
        <v>5.234</v>
      </c>
      <c r="J8" s="47">
        <v>0.187</v>
      </c>
      <c r="L8">
        <f>J8/H8</f>
        <v>3.5727932747420713E-2</v>
      </c>
      <c r="M8">
        <f>L8*1000</f>
        <v>35.727932747420709</v>
      </c>
      <c r="Q8" s="26"/>
      <c r="T8" t="s">
        <v>202</v>
      </c>
      <c r="U8" t="s">
        <v>13</v>
      </c>
    </row>
    <row r="9" spans="2:21">
      <c r="B9" s="19"/>
      <c r="E9" t="s">
        <v>237</v>
      </c>
      <c r="F9" s="42">
        <v>0.19350000000000001</v>
      </c>
      <c r="G9" s="42">
        <v>300</v>
      </c>
      <c r="H9" s="42">
        <v>6.0220000000000002</v>
      </c>
      <c r="J9" s="47">
        <v>0.13100000000000001</v>
      </c>
      <c r="L9">
        <f>J9/H9</f>
        <v>2.175357024244437E-2</v>
      </c>
      <c r="M9">
        <f>L9*1000</f>
        <v>21.753570242444368</v>
      </c>
      <c r="Q9" s="26"/>
      <c r="S9" t="s">
        <v>236</v>
      </c>
    </row>
    <row r="10" spans="2:21">
      <c r="B10" s="19"/>
      <c r="E10" t="s">
        <v>235</v>
      </c>
      <c r="F10" s="42">
        <v>0.185</v>
      </c>
      <c r="G10" s="42">
        <v>300</v>
      </c>
      <c r="H10" s="42">
        <v>5.56</v>
      </c>
      <c r="J10" s="47">
        <v>0.154</v>
      </c>
      <c r="L10">
        <f>J10/H10</f>
        <v>2.7697841726618707E-2</v>
      </c>
      <c r="M10">
        <f>L10*1000</f>
        <v>27.697841726618709</v>
      </c>
      <c r="O10">
        <f>AVERAGE(M8:M10)</f>
        <v>28.393114905494595</v>
      </c>
      <c r="P10">
        <f>STDEV(M8:M10)/SQRT(3)</f>
        <v>4.0490021589716161</v>
      </c>
      <c r="Q10" s="26">
        <f>TTEST(M8:M10,M12:M14,2,2)</f>
        <v>3.8095238967064127E-3</v>
      </c>
      <c r="S10" t="s">
        <v>39</v>
      </c>
      <c r="T10">
        <v>28.393114905494595</v>
      </c>
      <c r="U10">
        <v>4.0490021589716161</v>
      </c>
    </row>
    <row r="11" spans="2:21">
      <c r="B11" s="19"/>
      <c r="F11" s="42"/>
      <c r="G11" s="42"/>
      <c r="H11" s="42"/>
      <c r="J11" s="47"/>
      <c r="Q11" s="26"/>
      <c r="S11" t="s">
        <v>226</v>
      </c>
      <c r="T11">
        <v>65.484678184042295</v>
      </c>
      <c r="U11">
        <v>4.6290516427388049</v>
      </c>
    </row>
    <row r="12" spans="2:21">
      <c r="B12" s="19"/>
      <c r="E12" t="s">
        <v>234</v>
      </c>
      <c r="F12" s="42">
        <v>0.1245</v>
      </c>
      <c r="G12" s="42">
        <v>300</v>
      </c>
      <c r="H12" s="42">
        <v>5.8419999999999996</v>
      </c>
      <c r="J12" s="47">
        <v>0.33300000000000002</v>
      </c>
      <c r="L12">
        <f>J12/H12</f>
        <v>5.7001027045532358E-2</v>
      </c>
      <c r="M12">
        <f>L12*1000</f>
        <v>57.001027045532361</v>
      </c>
      <c r="Q12" s="26"/>
    </row>
    <row r="13" spans="2:21">
      <c r="B13" s="19"/>
      <c r="E13" t="s">
        <v>233</v>
      </c>
      <c r="F13" s="42">
        <v>0.2666</v>
      </c>
      <c r="G13" s="42">
        <v>300</v>
      </c>
      <c r="H13" s="42">
        <v>5.3220000000000001</v>
      </c>
      <c r="J13" s="47">
        <v>0.35399999999999998</v>
      </c>
      <c r="L13">
        <f>J13/H13</f>
        <v>6.6516347237880497E-2</v>
      </c>
      <c r="M13">
        <f>L13*1000</f>
        <v>66.516347237880495</v>
      </c>
      <c r="Q13" s="26"/>
    </row>
    <row r="14" spans="2:21">
      <c r="B14" s="19"/>
      <c r="E14" t="s">
        <v>232</v>
      </c>
      <c r="F14" s="42">
        <v>0.254</v>
      </c>
      <c r="G14" s="42">
        <v>300</v>
      </c>
      <c r="H14" s="42">
        <v>5.21</v>
      </c>
      <c r="J14" s="47">
        <v>0.38</v>
      </c>
      <c r="L14">
        <f>J14/H14</f>
        <v>7.293666026871401E-2</v>
      </c>
      <c r="M14">
        <f>L14*1000</f>
        <v>72.936660268714007</v>
      </c>
      <c r="O14">
        <f>AVERAGE(M12:M14)</f>
        <v>65.484678184042295</v>
      </c>
      <c r="P14">
        <f>STDEV(M12:M14)/SQRT(3)</f>
        <v>4.629051642738796</v>
      </c>
      <c r="Q14" s="26"/>
    </row>
    <row r="15" spans="2:21">
      <c r="J15" s="33"/>
    </row>
    <row r="16" spans="2:21">
      <c r="B16" s="48" t="s">
        <v>231</v>
      </c>
      <c r="J16" s="33"/>
    </row>
    <row r="17" spans="5:21">
      <c r="E17" t="s">
        <v>230</v>
      </c>
      <c r="F17" s="42" t="s">
        <v>222</v>
      </c>
      <c r="G17" s="42">
        <v>150</v>
      </c>
      <c r="H17" s="42">
        <v>0.85299999999999998</v>
      </c>
      <c r="J17" s="47">
        <v>1.6E-2</v>
      </c>
      <c r="L17">
        <f>J17/H17</f>
        <v>1.8757327080890975E-2</v>
      </c>
      <c r="M17">
        <f>L17*1000</f>
        <v>18.757327080890974</v>
      </c>
    </row>
    <row r="18" spans="5:21">
      <c r="E18" t="s">
        <v>229</v>
      </c>
      <c r="F18" s="42" t="s">
        <v>222</v>
      </c>
      <c r="G18" s="42">
        <v>150</v>
      </c>
      <c r="H18" s="42">
        <v>0.49</v>
      </c>
      <c r="J18" s="47">
        <v>1.4999999999999999E-2</v>
      </c>
      <c r="L18">
        <f>J18/H18</f>
        <v>3.0612244897959183E-2</v>
      </c>
      <c r="M18">
        <f>L18*1000</f>
        <v>30.612244897959183</v>
      </c>
      <c r="S18" t="s">
        <v>228</v>
      </c>
    </row>
    <row r="19" spans="5:21">
      <c r="E19" t="s">
        <v>227</v>
      </c>
      <c r="F19" s="42" t="s">
        <v>222</v>
      </c>
      <c r="G19" s="42">
        <v>150</v>
      </c>
      <c r="H19" s="42">
        <v>0.78200000000000003</v>
      </c>
      <c r="J19" s="47">
        <v>1.4999999999999999E-2</v>
      </c>
      <c r="L19">
        <f>J19/H19</f>
        <v>1.9181585677749358E-2</v>
      </c>
      <c r="M19">
        <f>L19*1000</f>
        <v>19.181585677749357</v>
      </c>
      <c r="O19">
        <f>AVERAGE(M17:M19)</f>
        <v>22.850385885533171</v>
      </c>
      <c r="P19">
        <f>STDEV(M17:M19)/SQRT(3)</f>
        <v>3.8828615022015329</v>
      </c>
      <c r="S19" t="s">
        <v>39</v>
      </c>
      <c r="T19">
        <v>22.850385885533171</v>
      </c>
      <c r="U19">
        <v>3.8828615022015329</v>
      </c>
    </row>
    <row r="20" spans="5:21">
      <c r="F20" s="42"/>
      <c r="G20" s="42"/>
      <c r="H20" s="42"/>
      <c r="J20" s="47"/>
      <c r="S20" t="s">
        <v>226</v>
      </c>
      <c r="T20">
        <v>74.828398641061369</v>
      </c>
      <c r="U20">
        <v>5.3065067558340147</v>
      </c>
    </row>
    <row r="21" spans="5:21">
      <c r="E21" t="s">
        <v>225</v>
      </c>
      <c r="F21" s="42" t="s">
        <v>222</v>
      </c>
      <c r="G21" s="42">
        <v>150</v>
      </c>
      <c r="H21" s="42">
        <v>0.85599999999999998</v>
      </c>
      <c r="J21" s="47">
        <v>7.1999999999999995E-2</v>
      </c>
      <c r="L21">
        <f>J21/H21</f>
        <v>8.4112149532710276E-2</v>
      </c>
      <c r="M21">
        <f>L21*1000</f>
        <v>84.112149532710276</v>
      </c>
    </row>
    <row r="22" spans="5:21">
      <c r="E22" t="s">
        <v>224</v>
      </c>
      <c r="F22" s="42" t="s">
        <v>222</v>
      </c>
      <c r="G22" s="42">
        <v>150</v>
      </c>
      <c r="H22" s="42">
        <v>1.1120000000000001</v>
      </c>
      <c r="J22" s="47">
        <v>8.3000000000000004E-2</v>
      </c>
      <c r="L22">
        <f>J22/H22</f>
        <v>7.4640287769784167E-2</v>
      </c>
      <c r="M22">
        <f>L22*1000</f>
        <v>74.640287769784166</v>
      </c>
    </row>
    <row r="23" spans="5:21">
      <c r="E23" t="s">
        <v>223</v>
      </c>
      <c r="F23" s="42" t="s">
        <v>222</v>
      </c>
      <c r="G23" s="42">
        <v>150</v>
      </c>
      <c r="H23" s="42">
        <v>0.92800000000000005</v>
      </c>
      <c r="J23" s="47">
        <v>6.0999999999999999E-2</v>
      </c>
      <c r="L23">
        <f>J23/H23</f>
        <v>6.5732758620689655E-2</v>
      </c>
      <c r="M23">
        <f>L23*1000</f>
        <v>65.732758620689651</v>
      </c>
      <c r="O23">
        <f>AVERAGE(M21:M23)</f>
        <v>74.828398641061369</v>
      </c>
      <c r="P23">
        <f>STDEV(M21:M23)/SQRT(3)</f>
        <v>5.3065067558340147</v>
      </c>
    </row>
    <row r="24" spans="5:21">
      <c r="F24" s="42"/>
      <c r="G24" s="42"/>
      <c r="H24" s="42"/>
      <c r="J24" s="47"/>
    </row>
    <row r="25" spans="5:21">
      <c r="J25" s="33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6"/>
  <sheetViews>
    <sheetView workbookViewId="0">
      <selection activeCell="J20" sqref="J20"/>
    </sheetView>
  </sheetViews>
  <sheetFormatPr baseColWidth="10" defaultRowHeight="15" x14ac:dyDescent="0"/>
  <sheetData>
    <row r="2" spans="1:8" ht="18">
      <c r="D2" s="204" t="s">
        <v>1028</v>
      </c>
    </row>
    <row r="3" spans="1:8" ht="18">
      <c r="A3" s="204"/>
      <c r="B3" s="227" t="s">
        <v>40</v>
      </c>
      <c r="C3" s="227"/>
      <c r="D3" s="227"/>
      <c r="F3" s="227" t="s">
        <v>39</v>
      </c>
      <c r="G3" s="227"/>
      <c r="H3" s="227"/>
    </row>
    <row r="4" spans="1:8" ht="18">
      <c r="A4" s="204" t="s">
        <v>253</v>
      </c>
      <c r="B4" s="205">
        <v>0.54076389999999996</v>
      </c>
      <c r="C4" s="205">
        <v>0.52915959999999995</v>
      </c>
      <c r="D4" s="205">
        <v>0.46472550000000001</v>
      </c>
      <c r="F4" s="205">
        <v>9.2216489999999998E-2</v>
      </c>
      <c r="G4" s="205">
        <v>8.1646730000000001E-2</v>
      </c>
      <c r="H4" s="205">
        <v>0.11596190000000001</v>
      </c>
    </row>
    <row r="5" spans="1:8" ht="18">
      <c r="A5" s="204" t="s">
        <v>252</v>
      </c>
      <c r="B5" s="205">
        <v>0.83491519999999997</v>
      </c>
      <c r="C5" s="205">
        <v>0.54662699999999997</v>
      </c>
      <c r="D5" s="205">
        <v>0.87572859999999997</v>
      </c>
      <c r="F5" s="205">
        <v>0.51141360000000002</v>
      </c>
      <c r="G5" s="205">
        <v>0.4850235</v>
      </c>
      <c r="H5" s="205">
        <v>0.51845929999999996</v>
      </c>
    </row>
    <row r="6" spans="1:8" ht="18">
      <c r="A6" s="204" t="s">
        <v>251</v>
      </c>
      <c r="B6" s="205">
        <v>0.72417450000000005</v>
      </c>
      <c r="C6" s="205">
        <v>0.85559459999999998</v>
      </c>
      <c r="D6" s="205">
        <v>0.88568880000000005</v>
      </c>
      <c r="F6" s="205">
        <v>0.883297</v>
      </c>
      <c r="G6" s="205">
        <v>0.94263839999999999</v>
      </c>
      <c r="H6" s="205">
        <v>0.91157529999999998</v>
      </c>
    </row>
  </sheetData>
  <mergeCells count="2">
    <mergeCell ref="B3:D3"/>
    <mergeCell ref="F3:H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L33"/>
  <sheetViews>
    <sheetView topLeftCell="F1" workbookViewId="0">
      <selection activeCell="AO23" sqref="AO23"/>
    </sheetView>
  </sheetViews>
  <sheetFormatPr baseColWidth="10" defaultRowHeight="15" x14ac:dyDescent="0"/>
  <cols>
    <col min="36" max="36" width="12.1640625" bestFit="1" customWidth="1"/>
  </cols>
  <sheetData>
    <row r="2" spans="2:38" ht="18">
      <c r="G2" s="31" t="s">
        <v>221</v>
      </c>
      <c r="Q2" t="s">
        <v>213</v>
      </c>
      <c r="U2" t="s">
        <v>212</v>
      </c>
      <c r="AE2" s="46" t="s">
        <v>220</v>
      </c>
    </row>
    <row r="3" spans="2:38">
      <c r="R3" t="s">
        <v>219</v>
      </c>
      <c r="S3" t="s">
        <v>218</v>
      </c>
      <c r="V3" t="s">
        <v>217</v>
      </c>
      <c r="W3" t="s">
        <v>216</v>
      </c>
      <c r="AF3" s="43"/>
      <c r="AG3" s="42"/>
      <c r="AH3" s="43"/>
      <c r="AI3" s="42"/>
      <c r="AJ3" s="43"/>
      <c r="AK3" s="42"/>
      <c r="AL3" s="43"/>
    </row>
    <row r="4" spans="2:38">
      <c r="B4" s="31"/>
      <c r="E4" t="s">
        <v>139</v>
      </c>
      <c r="G4" t="s">
        <v>215</v>
      </c>
      <c r="I4" t="s">
        <v>122</v>
      </c>
      <c r="K4" t="s">
        <v>214</v>
      </c>
      <c r="P4" s="45"/>
      <c r="R4" s="23">
        <v>99</v>
      </c>
      <c r="S4" s="23">
        <v>84</v>
      </c>
      <c r="T4" s="23"/>
      <c r="U4" s="23"/>
      <c r="V4" s="23">
        <v>120</v>
      </c>
      <c r="W4" s="23">
        <v>136.5</v>
      </c>
      <c r="Y4" s="45"/>
      <c r="AF4" s="43" t="s">
        <v>213</v>
      </c>
      <c r="AG4" s="43"/>
      <c r="AH4" s="43" t="s">
        <v>212</v>
      </c>
      <c r="AI4" s="43"/>
      <c r="AJ4" s="43" t="s">
        <v>211</v>
      </c>
      <c r="AK4" s="42"/>
      <c r="AL4" s="43" t="s">
        <v>210</v>
      </c>
    </row>
    <row r="5" spans="2:38">
      <c r="R5" s="23">
        <v>79.5</v>
      </c>
      <c r="S5" s="23">
        <v>117</v>
      </c>
      <c r="T5" s="23"/>
      <c r="U5" s="23"/>
      <c r="V5" s="23">
        <v>147</v>
      </c>
      <c r="W5" s="23">
        <v>103.5</v>
      </c>
      <c r="AF5" s="42">
        <v>39.514099999999999</v>
      </c>
      <c r="AG5" s="42"/>
      <c r="AH5" s="42">
        <v>46.0364</v>
      </c>
      <c r="AI5" s="42"/>
      <c r="AJ5" s="42">
        <v>70.266300000000001</v>
      </c>
      <c r="AK5" s="42"/>
      <c r="AL5" s="42">
        <v>38.469200000000001</v>
      </c>
    </row>
    <row r="6" spans="2:38">
      <c r="E6">
        <v>0.84</v>
      </c>
      <c r="G6">
        <v>0.87290000000000001</v>
      </c>
      <c r="I6">
        <v>1.1020000000000001</v>
      </c>
      <c r="K6">
        <v>0.50800000000000001</v>
      </c>
      <c r="R6" s="23">
        <v>106.5</v>
      </c>
      <c r="S6" s="23">
        <v>105</v>
      </c>
      <c r="T6" s="23"/>
      <c r="U6" s="23"/>
      <c r="V6" s="23">
        <v>132</v>
      </c>
      <c r="W6" s="23">
        <v>94.5</v>
      </c>
      <c r="AF6" s="42">
        <v>42.611199999999997</v>
      </c>
      <c r="AG6" s="42"/>
      <c r="AH6" s="42">
        <v>48.109200000000001</v>
      </c>
      <c r="AI6" s="42"/>
      <c r="AJ6" s="42">
        <v>80.629400000000004</v>
      </c>
      <c r="AK6" s="42"/>
      <c r="AL6" s="42">
        <v>37.745699999999999</v>
      </c>
    </row>
    <row r="7" spans="2:38">
      <c r="E7">
        <v>0.998</v>
      </c>
      <c r="G7">
        <v>0.2336</v>
      </c>
      <c r="I7">
        <v>1.2173</v>
      </c>
      <c r="K7">
        <v>1.0762</v>
      </c>
      <c r="R7" s="23">
        <v>118.5</v>
      </c>
      <c r="S7" s="23">
        <v>97.5</v>
      </c>
      <c r="T7" s="23"/>
      <c r="U7" s="23"/>
      <c r="V7" s="23">
        <v>123</v>
      </c>
      <c r="W7" s="23">
        <v>91.5</v>
      </c>
      <c r="AF7" s="42">
        <v>44.7639</v>
      </c>
      <c r="AG7" s="42"/>
      <c r="AH7" s="42">
        <v>36.969700000000003</v>
      </c>
      <c r="AI7" s="42"/>
      <c r="AJ7" s="42">
        <v>40.669400000000003</v>
      </c>
      <c r="AK7" s="42"/>
      <c r="AL7" s="42">
        <v>52.037300000000002</v>
      </c>
    </row>
    <row r="8" spans="2:38">
      <c r="E8">
        <v>0.42499999999999999</v>
      </c>
      <c r="G8">
        <v>0.97670000000000001</v>
      </c>
      <c r="I8">
        <v>1.2738</v>
      </c>
      <c r="K8">
        <v>0.90369999999999995</v>
      </c>
      <c r="R8" s="23">
        <v>174</v>
      </c>
      <c r="S8" s="23">
        <v>90</v>
      </c>
      <c r="T8" s="23"/>
      <c r="U8" s="23"/>
      <c r="V8" s="23">
        <v>126</v>
      </c>
      <c r="W8" s="23">
        <v>105</v>
      </c>
      <c r="AF8" s="42">
        <v>42.256700000000002</v>
      </c>
      <c r="AG8" s="42"/>
      <c r="AH8" s="42">
        <v>11.3043</v>
      </c>
      <c r="AI8" s="42"/>
      <c r="AJ8" s="42">
        <v>51.065800000000003</v>
      </c>
      <c r="AK8" s="42"/>
      <c r="AL8" s="42">
        <v>34.858400000000003</v>
      </c>
    </row>
    <row r="9" spans="2:38">
      <c r="E9">
        <v>0.76500000000000001</v>
      </c>
      <c r="G9">
        <v>0.215</v>
      </c>
      <c r="I9">
        <v>1.115</v>
      </c>
      <c r="K9">
        <v>0.52859999999999996</v>
      </c>
      <c r="Q9" s="45" t="s">
        <v>207</v>
      </c>
      <c r="R9" s="44">
        <f>AVERAGE(R4:R8)</f>
        <v>115.5</v>
      </c>
      <c r="S9" s="44">
        <f>AVERAGE(S4:S8)</f>
        <v>98.7</v>
      </c>
      <c r="T9" s="44"/>
      <c r="U9" s="45" t="s">
        <v>207</v>
      </c>
      <c r="V9" s="44">
        <f>AVERAGE(V4:V8)</f>
        <v>129.6</v>
      </c>
      <c r="W9" s="44">
        <f>AVERAGE(W4:W8)</f>
        <v>106.2</v>
      </c>
      <c r="AF9" s="42">
        <v>34.217500000000001</v>
      </c>
      <c r="AG9" s="42"/>
      <c r="AH9" s="42">
        <v>23.224499999999999</v>
      </c>
      <c r="AI9" s="42"/>
      <c r="AJ9" s="42">
        <v>51.408299999999997</v>
      </c>
      <c r="AK9" s="42"/>
      <c r="AL9" s="42">
        <v>40.007599999999996</v>
      </c>
    </row>
    <row r="10" spans="2:38">
      <c r="E10">
        <v>1.1364000000000001</v>
      </c>
      <c r="G10">
        <v>0.47399999999999998</v>
      </c>
      <c r="K10">
        <v>0.84</v>
      </c>
      <c r="Q10" t="s">
        <v>13</v>
      </c>
      <c r="R10" s="23">
        <f>STDEV(R4:R8)/SQRT(5)</f>
        <v>15.938161750967392</v>
      </c>
      <c r="S10" s="23">
        <f>STDEV(S4:S8)/SQRT(5)</f>
        <v>5.7784080852774791</v>
      </c>
      <c r="T10" s="23"/>
      <c r="U10" t="s">
        <v>13</v>
      </c>
      <c r="V10" s="23">
        <f>STDEV(V4:V8)/SQRT(5)</f>
        <v>4.7812132351527685</v>
      </c>
      <c r="W10" s="23">
        <f>STDEV(W4:W8)/SQRT(5)</f>
        <v>7.999374975584038</v>
      </c>
      <c r="AF10" s="42">
        <v>38.553199999999997</v>
      </c>
      <c r="AG10" s="42"/>
      <c r="AH10" s="42">
        <v>29.563700000000001</v>
      </c>
      <c r="AI10" s="42"/>
      <c r="AJ10" s="42">
        <v>86.108400000000003</v>
      </c>
      <c r="AK10" s="42"/>
      <c r="AL10" s="42">
        <v>38.580100000000002</v>
      </c>
    </row>
    <row r="11" spans="2:38">
      <c r="E11">
        <v>0.84099999999999997</v>
      </c>
      <c r="G11">
        <v>0.54549999999999998</v>
      </c>
      <c r="I11">
        <v>0.82640000000000002</v>
      </c>
      <c r="K11">
        <v>0.50700000000000001</v>
      </c>
      <c r="R11" s="23"/>
      <c r="S11" s="23"/>
      <c r="T11" s="23"/>
      <c r="U11" s="23"/>
      <c r="V11" s="23"/>
      <c r="W11" s="23"/>
      <c r="AF11" s="42">
        <v>52.974800000000002</v>
      </c>
      <c r="AG11" s="42"/>
      <c r="AH11" s="42">
        <v>38.2973</v>
      </c>
      <c r="AI11" s="42"/>
      <c r="AJ11" s="42">
        <v>57.661200000000001</v>
      </c>
      <c r="AK11" s="42"/>
      <c r="AL11" s="42">
        <v>31.0199</v>
      </c>
    </row>
    <row r="12" spans="2:38">
      <c r="E12">
        <v>1.034</v>
      </c>
      <c r="G12">
        <v>1.1417999999999999</v>
      </c>
      <c r="I12">
        <v>1.8156000000000001</v>
      </c>
      <c r="K12">
        <v>0.88300000000000001</v>
      </c>
      <c r="Q12" t="s">
        <v>209</v>
      </c>
      <c r="R12" s="23"/>
      <c r="S12" s="23"/>
      <c r="T12" s="23"/>
      <c r="U12" s="23" t="s">
        <v>208</v>
      </c>
      <c r="V12" s="23"/>
      <c r="W12" s="23"/>
      <c r="AF12" s="42">
        <v>26.5428</v>
      </c>
      <c r="AG12" s="42"/>
      <c r="AH12" s="42">
        <v>42.382999999999996</v>
      </c>
      <c r="AI12" s="42"/>
      <c r="AJ12" s="42">
        <v>64.075599999999994</v>
      </c>
      <c r="AK12" s="42"/>
      <c r="AL12" s="42">
        <v>72.1922</v>
      </c>
    </row>
    <row r="13" spans="2:38">
      <c r="E13">
        <v>1.1819999999999999</v>
      </c>
      <c r="G13">
        <v>0.99570000000000003</v>
      </c>
      <c r="I13">
        <v>1.2484</v>
      </c>
      <c r="K13">
        <v>0.65200000000000002</v>
      </c>
      <c r="R13" s="23">
        <v>117</v>
      </c>
      <c r="S13" s="23">
        <v>30</v>
      </c>
      <c r="T13" s="23"/>
      <c r="U13" s="23"/>
      <c r="V13" s="23" t="s">
        <v>614</v>
      </c>
      <c r="W13" s="23">
        <v>127.5</v>
      </c>
      <c r="AF13" s="42">
        <v>23.116900000000001</v>
      </c>
      <c r="AG13" s="42"/>
      <c r="AH13" s="42">
        <v>53.203000000000003</v>
      </c>
      <c r="AI13" s="42"/>
      <c r="AJ13" s="42">
        <v>51.671599999999998</v>
      </c>
      <c r="AK13" s="42"/>
      <c r="AL13" s="42">
        <v>31.988199999999999</v>
      </c>
    </row>
    <row r="14" spans="2:38">
      <c r="E14">
        <v>1.0725</v>
      </c>
      <c r="G14">
        <v>0.62480000000000002</v>
      </c>
      <c r="K14">
        <v>0.4602</v>
      </c>
      <c r="R14" s="23">
        <v>54</v>
      </c>
      <c r="S14" s="23">
        <v>69</v>
      </c>
      <c r="T14" s="23"/>
      <c r="U14" s="23"/>
      <c r="V14" s="23">
        <v>94.5</v>
      </c>
      <c r="W14" s="23">
        <v>73.5</v>
      </c>
      <c r="AF14" s="42">
        <v>42.5871</v>
      </c>
      <c r="AG14" s="42"/>
      <c r="AH14" s="42">
        <v>25.990400000000001</v>
      </c>
      <c r="AI14" s="42"/>
      <c r="AJ14" s="42">
        <v>72.838300000000004</v>
      </c>
      <c r="AK14" s="42"/>
      <c r="AL14" s="42">
        <v>57.696899999999999</v>
      </c>
    </row>
    <row r="15" spans="2:38">
      <c r="E15">
        <v>0.86899999999999999</v>
      </c>
      <c r="G15">
        <v>0.94099999999999995</v>
      </c>
      <c r="K15">
        <v>0.90469999999999995</v>
      </c>
      <c r="R15" s="23">
        <v>43.5</v>
      </c>
      <c r="S15" s="23">
        <v>93</v>
      </c>
      <c r="T15" s="23"/>
      <c r="U15" s="23"/>
      <c r="V15" s="23">
        <v>105</v>
      </c>
      <c r="W15" s="23">
        <v>144</v>
      </c>
      <c r="AF15" s="42">
        <v>27.5962</v>
      </c>
      <c r="AG15" s="42"/>
      <c r="AH15" s="42">
        <v>41.869900000000001</v>
      </c>
      <c r="AI15" s="42"/>
      <c r="AJ15" s="42">
        <v>48.9114</v>
      </c>
      <c r="AK15" s="42"/>
      <c r="AL15" s="42">
        <v>31.739100000000001</v>
      </c>
    </row>
    <row r="16" spans="2:38">
      <c r="R16" s="23">
        <v>82.5</v>
      </c>
      <c r="S16" s="23">
        <v>43.5</v>
      </c>
      <c r="T16" s="23"/>
      <c r="U16" s="23"/>
      <c r="V16" s="23">
        <v>129</v>
      </c>
      <c r="W16" s="23">
        <v>123</v>
      </c>
      <c r="AF16" s="42">
        <v>32.661799999999999</v>
      </c>
      <c r="AG16" s="42"/>
      <c r="AH16" s="42">
        <v>31.315899999999999</v>
      </c>
      <c r="AI16" s="42"/>
      <c r="AJ16" s="42">
        <v>83.953999999999994</v>
      </c>
      <c r="AK16" s="42"/>
      <c r="AL16" s="42">
        <v>24.314599999999999</v>
      </c>
    </row>
    <row r="17" spans="4:38">
      <c r="D17" t="s">
        <v>12</v>
      </c>
      <c r="E17">
        <v>0.91629000000000005</v>
      </c>
      <c r="G17">
        <v>0.70209999999999995</v>
      </c>
      <c r="I17">
        <v>1.2283571428571427</v>
      </c>
      <c r="K17">
        <v>0.72633999999999999</v>
      </c>
      <c r="R17" s="23">
        <v>30</v>
      </c>
      <c r="S17" s="23">
        <v>6</v>
      </c>
      <c r="T17" s="23"/>
      <c r="U17" s="23"/>
      <c r="V17" s="23">
        <v>162</v>
      </c>
      <c r="W17" s="23">
        <v>100.5</v>
      </c>
      <c r="AF17" s="42">
        <v>25.652100000000001</v>
      </c>
      <c r="AG17" s="42"/>
      <c r="AI17" s="42"/>
      <c r="AJ17" s="42">
        <v>68.147400000000005</v>
      </c>
      <c r="AK17" s="42"/>
      <c r="AL17" s="42">
        <v>11.03</v>
      </c>
    </row>
    <row r="18" spans="4:38">
      <c r="D18" t="s">
        <v>206</v>
      </c>
      <c r="E18">
        <v>10</v>
      </c>
      <c r="G18">
        <v>10</v>
      </c>
      <c r="I18">
        <v>7</v>
      </c>
      <c r="K18">
        <v>10</v>
      </c>
      <c r="Q18" s="45" t="s">
        <v>207</v>
      </c>
      <c r="R18" s="44">
        <f>AVERAGE(R13:R17)</f>
        <v>65.400000000000006</v>
      </c>
      <c r="S18" s="44">
        <f>AVERAGE(S13:S17)</f>
        <v>48.3</v>
      </c>
      <c r="T18" s="44"/>
      <c r="U18" s="45" t="s">
        <v>207</v>
      </c>
      <c r="V18" s="44">
        <f>AVERAGE(V13:V17)</f>
        <v>122.625</v>
      </c>
      <c r="W18" s="44">
        <f>AVERAGE(W13:W17)</f>
        <v>113.7</v>
      </c>
      <c r="AG18" s="42"/>
      <c r="AI18" s="42"/>
      <c r="AJ18" s="42">
        <v>50.378500000000003</v>
      </c>
      <c r="AK18" s="42"/>
      <c r="AL18" s="42">
        <v>54.051099999999998</v>
      </c>
    </row>
    <row r="19" spans="4:38">
      <c r="D19" t="s">
        <v>13</v>
      </c>
      <c r="E19">
        <v>7.0076432002651262E-2</v>
      </c>
      <c r="G19">
        <v>0.10437513433125087</v>
      </c>
      <c r="I19">
        <v>0.11316114901439683</v>
      </c>
      <c r="K19">
        <v>6.9471997876042774E-2</v>
      </c>
      <c r="Q19" t="s">
        <v>13</v>
      </c>
      <c r="R19">
        <f>STDEV(R13:R17)/SQRT(5)</f>
        <v>15.520470353697402</v>
      </c>
      <c r="S19">
        <f>STDEV(S13:S17)/SQRT(5)</f>
        <v>15.122499793354271</v>
      </c>
      <c r="U19" t="s">
        <v>13</v>
      </c>
      <c r="V19">
        <f>STDEV(V13:V17)/SQRT(5)</f>
        <v>13.398227494709886</v>
      </c>
      <c r="W19">
        <f>STDEV(W13:W17)/SQRT(5)</f>
        <v>12.217405616578347</v>
      </c>
      <c r="AF19" s="42"/>
      <c r="AG19" s="42"/>
      <c r="AI19" s="42"/>
      <c r="AJ19" s="42">
        <v>34.1813</v>
      </c>
      <c r="AK19" s="42"/>
      <c r="AL19" s="42">
        <v>32.700299999999999</v>
      </c>
    </row>
    <row r="20" spans="4:38">
      <c r="AG20" s="42"/>
      <c r="AH20" s="42"/>
      <c r="AI20" s="42"/>
      <c r="AJ20" s="42">
        <v>83.497799999999998</v>
      </c>
      <c r="AK20" s="42"/>
      <c r="AL20" s="42"/>
    </row>
    <row r="21" spans="4:38">
      <c r="AE21" t="s">
        <v>206</v>
      </c>
      <c r="AF21" s="43">
        <f>COUNT(AF5:AF20)</f>
        <v>13</v>
      </c>
      <c r="AG21" s="43"/>
      <c r="AH21" s="43">
        <f>COUNT(AH5:AH20)</f>
        <v>12</v>
      </c>
      <c r="AI21" s="43"/>
      <c r="AJ21" s="43">
        <f>COUNT(AJ5:AJ20)</f>
        <v>16</v>
      </c>
      <c r="AK21" s="43"/>
      <c r="AL21" s="43">
        <f>COUNT(AL5:AL20)</f>
        <v>15</v>
      </c>
    </row>
    <row r="22" spans="4:38">
      <c r="AF22" s="42"/>
      <c r="AG22" s="42"/>
      <c r="AH22" s="42"/>
      <c r="AI22" s="42"/>
      <c r="AK22" s="42"/>
      <c r="AL22" s="42"/>
    </row>
    <row r="23" spans="4:38">
      <c r="AE23" t="s">
        <v>12</v>
      </c>
      <c r="AF23" s="42">
        <f>AVERAGE(AF5:AF17)</f>
        <v>36.38833076923077</v>
      </c>
      <c r="AG23" s="42"/>
      <c r="AH23" s="42">
        <f>AVERAGE(AH5:AH17)</f>
        <v>35.688941666666672</v>
      </c>
      <c r="AI23" s="42"/>
      <c r="AJ23" s="42">
        <f>AVERAGE(AJ5:AJ15)</f>
        <v>61.39142727272727</v>
      </c>
      <c r="AK23" s="42"/>
      <c r="AL23" s="42">
        <f>AVERAGE(AL5:AL17)</f>
        <v>38.590707692307689</v>
      </c>
    </row>
    <row r="24" spans="4:38">
      <c r="I24" t="s">
        <v>126</v>
      </c>
      <c r="AE24" t="s">
        <v>144</v>
      </c>
      <c r="AF24" s="42">
        <v>2.9427269706816412</v>
      </c>
      <c r="AG24" s="42"/>
      <c r="AH24" s="42">
        <v>3.7989487563967814</v>
      </c>
      <c r="AI24" s="42"/>
      <c r="AJ24" s="42">
        <v>4.8421822849885601</v>
      </c>
      <c r="AK24" s="42"/>
      <c r="AL24" s="42">
        <v>4.0115360251252632</v>
      </c>
    </row>
    <row r="25" spans="4:38">
      <c r="F25" t="s">
        <v>205</v>
      </c>
      <c r="G25" t="s">
        <v>204</v>
      </c>
      <c r="T25" t="s">
        <v>205</v>
      </c>
      <c r="U25" t="s">
        <v>204</v>
      </c>
    </row>
    <row r="26" spans="4:38">
      <c r="D26" t="s">
        <v>202</v>
      </c>
      <c r="E26" t="s">
        <v>39</v>
      </c>
      <c r="F26">
        <v>0.91629000000000005</v>
      </c>
      <c r="G26">
        <v>0.70209999999999995</v>
      </c>
      <c r="I26" t="s">
        <v>203</v>
      </c>
      <c r="K26">
        <v>2.56066375895295E-2</v>
      </c>
      <c r="R26" t="s">
        <v>202</v>
      </c>
      <c r="S26" t="s">
        <v>39</v>
      </c>
      <c r="T26">
        <v>116</v>
      </c>
      <c r="U26">
        <v>130</v>
      </c>
      <c r="AE26" t="s">
        <v>126</v>
      </c>
      <c r="AH26">
        <f>TTEST(AF5:AF17,AH5:AH16,2,2)</f>
        <v>0.86879220616754294</v>
      </c>
      <c r="AJ26">
        <f>TTEST(AF5:AF17,AJ5:AJ20,2,2)</f>
        <v>2.2670079067944047E-5</v>
      </c>
      <c r="AL26">
        <f>TTEST(AJ5:AJ20,AL5:AL19,2,2)</f>
        <v>3.0584165719640911E-4</v>
      </c>
    </row>
    <row r="27" spans="4:38">
      <c r="E27" t="s">
        <v>42</v>
      </c>
      <c r="F27">
        <v>1.2283571428571427</v>
      </c>
      <c r="G27">
        <v>0.72633999999999999</v>
      </c>
      <c r="I27" t="s">
        <v>201</v>
      </c>
      <c r="K27">
        <v>0.84886539493413349</v>
      </c>
      <c r="S27" t="s">
        <v>42</v>
      </c>
      <c r="T27">
        <v>65</v>
      </c>
      <c r="U27">
        <v>122</v>
      </c>
    </row>
    <row r="28" spans="4:38">
      <c r="I28" t="s">
        <v>200</v>
      </c>
      <c r="K28">
        <v>0.10563160748890962</v>
      </c>
    </row>
    <row r="29" spans="4:38">
      <c r="D29" t="s">
        <v>13</v>
      </c>
      <c r="E29" t="s">
        <v>39</v>
      </c>
      <c r="F29">
        <v>7.0076432002651262E-2</v>
      </c>
      <c r="G29">
        <v>0.10437513433125087</v>
      </c>
      <c r="I29" t="s">
        <v>199</v>
      </c>
      <c r="K29">
        <v>1.1560476864922247E-3</v>
      </c>
      <c r="R29" t="s">
        <v>13</v>
      </c>
      <c r="S29" t="s">
        <v>39</v>
      </c>
      <c r="T29">
        <v>16</v>
      </c>
      <c r="U29">
        <v>5</v>
      </c>
    </row>
    <row r="30" spans="4:38">
      <c r="E30" t="s">
        <v>42</v>
      </c>
      <c r="F30">
        <v>0.11316114901439683</v>
      </c>
      <c r="G30">
        <v>6.9471997876042774E-2</v>
      </c>
      <c r="S30" t="s">
        <v>42</v>
      </c>
      <c r="T30">
        <v>15</v>
      </c>
      <c r="U30">
        <v>12</v>
      </c>
    </row>
    <row r="31" spans="4:38">
      <c r="AH31" t="s">
        <v>198</v>
      </c>
      <c r="AI31" t="s">
        <v>197</v>
      </c>
    </row>
    <row r="32" spans="4:38">
      <c r="AG32" t="s">
        <v>39</v>
      </c>
      <c r="AH32" s="42">
        <v>36.38833076923077</v>
      </c>
      <c r="AI32" s="42">
        <v>35.688941666666672</v>
      </c>
      <c r="AK32">
        <v>2.9427269706816412</v>
      </c>
      <c r="AL32">
        <v>3.7989487563967814</v>
      </c>
    </row>
    <row r="33" spans="33:38">
      <c r="AG33" t="s">
        <v>40</v>
      </c>
      <c r="AH33" s="42">
        <v>61.39142727272727</v>
      </c>
      <c r="AI33" s="42">
        <v>38.590707692307689</v>
      </c>
      <c r="AK33">
        <v>4.8421822849885601</v>
      </c>
      <c r="AL33">
        <v>4.0115360251252632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454"/>
  <sheetViews>
    <sheetView workbookViewId="0">
      <selection activeCell="K53" sqref="K53"/>
    </sheetView>
  </sheetViews>
  <sheetFormatPr baseColWidth="10" defaultRowHeight="15" x14ac:dyDescent="0"/>
  <cols>
    <col min="4" max="4" width="14.1640625" customWidth="1"/>
    <col min="5" max="5" width="14.5" customWidth="1"/>
    <col min="6" max="6" width="22.83203125" customWidth="1"/>
    <col min="7" max="7" width="19.5" customWidth="1"/>
    <col min="8" max="8" width="19.1640625" customWidth="1"/>
    <col min="9" max="9" width="11.83203125" bestFit="1" customWidth="1"/>
    <col min="10" max="10" width="11.83203125" customWidth="1"/>
    <col min="13" max="13" width="12.1640625" bestFit="1" customWidth="1"/>
    <col min="14" max="14" width="15.6640625" customWidth="1"/>
    <col min="28" max="28" width="11.83203125" bestFit="1" customWidth="1"/>
  </cols>
  <sheetData>
    <row r="2" spans="2:44">
      <c r="B2" t="s">
        <v>1030</v>
      </c>
      <c r="C2" t="s">
        <v>1031</v>
      </c>
    </row>
    <row r="3" spans="2:44">
      <c r="B3" s="19"/>
      <c r="H3" s="24"/>
      <c r="L3" s="24"/>
    </row>
    <row r="4" spans="2:44">
      <c r="H4" s="24"/>
      <c r="L4" s="24"/>
    </row>
    <row r="5" spans="2:44">
      <c r="H5" s="24"/>
      <c r="L5" s="24"/>
    </row>
    <row r="6" spans="2:44">
      <c r="H6" s="24"/>
      <c r="L6" s="24"/>
    </row>
    <row r="7" spans="2:44">
      <c r="B7" t="s">
        <v>373</v>
      </c>
      <c r="D7" t="s">
        <v>623</v>
      </c>
      <c r="E7" t="s">
        <v>624</v>
      </c>
      <c r="F7" t="s">
        <v>617</v>
      </c>
      <c r="G7" t="s">
        <v>4</v>
      </c>
      <c r="H7" t="s">
        <v>625</v>
      </c>
      <c r="I7" t="s">
        <v>290</v>
      </c>
      <c r="J7" t="s">
        <v>59</v>
      </c>
      <c r="L7" s="24"/>
    </row>
    <row r="8" spans="2:44">
      <c r="E8" s="31"/>
      <c r="F8" s="1" t="s">
        <v>3</v>
      </c>
      <c r="G8" s="25" t="s">
        <v>4</v>
      </c>
    </row>
    <row r="9" spans="2:44">
      <c r="B9" t="s">
        <v>93</v>
      </c>
      <c r="D9">
        <v>20.100000000000001</v>
      </c>
      <c r="E9">
        <v>32.86</v>
      </c>
      <c r="F9">
        <f>E9-D9</f>
        <v>12.759999999999998</v>
      </c>
      <c r="G9" s="24">
        <f t="shared" ref="G9:G16" si="0">2^-F9</f>
        <v>1.4416414324090973E-4</v>
      </c>
      <c r="I9">
        <f>G9/H12</f>
        <v>0.82139017002623149</v>
      </c>
    </row>
    <row r="10" spans="2:44">
      <c r="B10" t="s">
        <v>94</v>
      </c>
      <c r="D10">
        <v>20.55</v>
      </c>
      <c r="E10">
        <v>32.630000000000003</v>
      </c>
      <c r="F10">
        <f t="shared" ref="F10" si="1">E10-D10</f>
        <v>12.080000000000002</v>
      </c>
      <c r="G10" s="24">
        <f t="shared" si="0"/>
        <v>2.3097110515761586E-4</v>
      </c>
      <c r="I10">
        <f>G10/H12</f>
        <v>1.3159818459124599</v>
      </c>
    </row>
    <row r="11" spans="2:44">
      <c r="B11" t="s">
        <v>95</v>
      </c>
      <c r="D11">
        <v>20.100000000000001</v>
      </c>
      <c r="E11">
        <v>32.869999999999997</v>
      </c>
      <c r="F11">
        <f t="shared" ref="F11:F16" si="2">E11-D11</f>
        <v>12.769999999999996</v>
      </c>
      <c r="G11" s="24">
        <f t="shared" si="0"/>
        <v>1.4316832876365741E-4</v>
      </c>
      <c r="I11">
        <f>G11/H12</f>
        <v>0.81571641367880177</v>
      </c>
    </row>
    <row r="12" spans="2:44">
      <c r="B12" t="s">
        <v>96</v>
      </c>
      <c r="D12">
        <v>20.55</v>
      </c>
      <c r="E12">
        <v>32.96</v>
      </c>
      <c r="F12">
        <f t="shared" si="2"/>
        <v>12.41</v>
      </c>
      <c r="G12" s="24">
        <f t="shared" si="0"/>
        <v>1.8374594084607748E-4</v>
      </c>
      <c r="H12" s="24">
        <f>AVERAGE(G9:G12)</f>
        <v>1.7551237950206512E-4</v>
      </c>
      <c r="I12">
        <f>G12/H12</f>
        <v>1.0469115703825067</v>
      </c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</row>
    <row r="13" spans="2:44">
      <c r="B13" t="s">
        <v>97</v>
      </c>
      <c r="D13">
        <v>20.58</v>
      </c>
      <c r="E13">
        <v>30.18</v>
      </c>
      <c r="F13">
        <f t="shared" si="2"/>
        <v>9.6000000000000014</v>
      </c>
      <c r="G13" s="24">
        <f t="shared" si="0"/>
        <v>1.2885819441141534E-3</v>
      </c>
      <c r="I13">
        <f>G13/H12</f>
        <v>7.3418293784740785</v>
      </c>
    </row>
    <row r="14" spans="2:44">
      <c r="B14" t="s">
        <v>98</v>
      </c>
      <c r="D14">
        <v>19.5</v>
      </c>
      <c r="E14">
        <v>29.4</v>
      </c>
      <c r="F14">
        <f t="shared" si="2"/>
        <v>9.8999999999999986</v>
      </c>
      <c r="G14" s="24">
        <f t="shared" si="0"/>
        <v>1.0466537720080998E-3</v>
      </c>
      <c r="I14">
        <f>G14/H12</f>
        <v>5.9634185063041931</v>
      </c>
    </row>
    <row r="15" spans="2:44">
      <c r="B15" t="s">
        <v>99</v>
      </c>
      <c r="D15">
        <v>20.58</v>
      </c>
      <c r="E15">
        <v>31.74</v>
      </c>
      <c r="F15">
        <f t="shared" si="2"/>
        <v>11.16</v>
      </c>
      <c r="G15" s="24">
        <f t="shared" si="0"/>
        <v>4.370239604140491E-4</v>
      </c>
      <c r="I15">
        <f>G15/H12</f>
        <v>2.4899893765550991</v>
      </c>
    </row>
    <row r="16" spans="2:44">
      <c r="B16" t="s">
        <v>100</v>
      </c>
      <c r="D16">
        <v>19.5</v>
      </c>
      <c r="E16">
        <v>29.98</v>
      </c>
      <c r="F16">
        <f t="shared" si="2"/>
        <v>10.48</v>
      </c>
      <c r="G16" s="24">
        <f t="shared" si="0"/>
        <v>7.0017346094522796E-4</v>
      </c>
      <c r="H16" s="24">
        <f>AVERAGE(G13:G16)</f>
        <v>8.6810828437038252E-4</v>
      </c>
      <c r="I16">
        <f>G16/H12</f>
        <v>3.9893109701529035</v>
      </c>
      <c r="J16">
        <f>TTEST(I9:I12,I13:I16,2,2)</f>
        <v>1.0481489473312108E-2</v>
      </c>
    </row>
    <row r="19" spans="2:15">
      <c r="G19" s="24"/>
    </row>
    <row r="20" spans="2:15">
      <c r="B20" t="s">
        <v>373</v>
      </c>
      <c r="D20" t="s">
        <v>623</v>
      </c>
      <c r="E20" t="s">
        <v>626</v>
      </c>
      <c r="F20" t="s">
        <v>627</v>
      </c>
      <c r="G20" t="s">
        <v>4</v>
      </c>
      <c r="H20" t="s">
        <v>625</v>
      </c>
      <c r="I20" t="s">
        <v>290</v>
      </c>
    </row>
    <row r="21" spans="2:15">
      <c r="B21" t="s">
        <v>93</v>
      </c>
      <c r="D21">
        <v>20.100000000000001</v>
      </c>
      <c r="E21">
        <v>34.090000000000003</v>
      </c>
      <c r="F21">
        <f t="shared" ref="F21:F28" si="3">E21-D21</f>
        <v>13.990000000000002</v>
      </c>
      <c r="G21" s="24">
        <f t="shared" ref="G21:G28" si="4">2^-F21</f>
        <v>6.1459689334516411E-5</v>
      </c>
      <c r="I21">
        <f>G21/H24</f>
        <v>0.43699087095912542</v>
      </c>
    </row>
    <row r="22" spans="2:15">
      <c r="B22" t="s">
        <v>94</v>
      </c>
      <c r="D22">
        <v>20.55</v>
      </c>
      <c r="E22">
        <v>32.81</v>
      </c>
      <c r="F22">
        <f t="shared" si="3"/>
        <v>12.260000000000002</v>
      </c>
      <c r="G22" s="24">
        <f t="shared" si="4"/>
        <v>2.0387888657919157E-4</v>
      </c>
      <c r="I22">
        <f>G22/H24</f>
        <v>1.4496202825155184</v>
      </c>
    </row>
    <row r="23" spans="2:15">
      <c r="B23" t="s">
        <v>95</v>
      </c>
      <c r="D23">
        <v>20.100000000000001</v>
      </c>
      <c r="E23">
        <v>33.29</v>
      </c>
      <c r="F23">
        <f t="shared" si="3"/>
        <v>13.189999999999998</v>
      </c>
      <c r="G23" s="24">
        <f t="shared" si="4"/>
        <v>1.070075343403365E-4</v>
      </c>
      <c r="I23">
        <f>G23/H24</f>
        <v>0.7608452977374639</v>
      </c>
    </row>
    <row r="24" spans="2:15">
      <c r="B24" t="s">
        <v>96</v>
      </c>
      <c r="D24">
        <v>20.55</v>
      </c>
      <c r="E24">
        <v>32.909999999999997</v>
      </c>
      <c r="F24">
        <f t="shared" si="3"/>
        <v>12.359999999999996</v>
      </c>
      <c r="G24" s="24">
        <f t="shared" si="4"/>
        <v>1.9022572745617741E-4</v>
      </c>
      <c r="H24" s="24">
        <f>AVERAGE(G21:G24)</f>
        <v>1.4064295942755548E-4</v>
      </c>
      <c r="I24">
        <f>G24/H24</f>
        <v>1.3525435487878921</v>
      </c>
    </row>
    <row r="25" spans="2:15">
      <c r="B25" t="s">
        <v>97</v>
      </c>
      <c r="D25">
        <v>20.58</v>
      </c>
      <c r="E25">
        <v>38.93</v>
      </c>
      <c r="F25">
        <f t="shared" si="3"/>
        <v>18.350000000000001</v>
      </c>
      <c r="G25" s="24">
        <f t="shared" si="4"/>
        <v>2.9929508128995891E-6</v>
      </c>
      <c r="I25">
        <f>G25/H24</f>
        <v>2.1280488017896438E-2</v>
      </c>
      <c r="M25" s="5"/>
      <c r="O25" s="11"/>
    </row>
    <row r="26" spans="2:15">
      <c r="B26" t="s">
        <v>98</v>
      </c>
      <c r="D26">
        <v>19.5</v>
      </c>
      <c r="E26">
        <v>36.42</v>
      </c>
      <c r="F26">
        <f t="shared" si="3"/>
        <v>16.920000000000002</v>
      </c>
      <c r="G26" s="24">
        <f t="shared" si="4"/>
        <v>8.0644076580915768E-6</v>
      </c>
      <c r="I26">
        <f>G26/H24</f>
        <v>5.7339575979596151E-2</v>
      </c>
      <c r="M26" s="5"/>
      <c r="O26" s="11"/>
    </row>
    <row r="27" spans="2:15">
      <c r="B27" t="s">
        <v>99</v>
      </c>
      <c r="D27">
        <v>20.58</v>
      </c>
      <c r="E27">
        <v>37.6</v>
      </c>
      <c r="F27">
        <f t="shared" si="3"/>
        <v>17.020000000000003</v>
      </c>
      <c r="G27" s="24">
        <f t="shared" si="4"/>
        <v>7.5243584022015176E-6</v>
      </c>
      <c r="I27">
        <f>G27/H24</f>
        <v>5.3499716109694624E-2</v>
      </c>
      <c r="M27" s="5"/>
      <c r="N27" s="23"/>
      <c r="O27" s="11"/>
    </row>
    <row r="28" spans="2:15">
      <c r="B28" t="s">
        <v>100</v>
      </c>
      <c r="D28">
        <v>19.5</v>
      </c>
      <c r="E28">
        <v>39.68</v>
      </c>
      <c r="F28">
        <f t="shared" si="3"/>
        <v>20.18</v>
      </c>
      <c r="G28" s="24">
        <f t="shared" si="4"/>
        <v>8.4181117657723932E-7</v>
      </c>
      <c r="H28" s="24">
        <f>AVERAGE(G25:G28)</f>
        <v>4.8558820124424806E-6</v>
      </c>
      <c r="I28">
        <f>G28/H24</f>
        <v>5.9854484007132421E-3</v>
      </c>
      <c r="J28">
        <f>TTEST(I21:I24,I25:I28,2,2)</f>
        <v>7.197715334049521E-3</v>
      </c>
      <c r="L28" s="24"/>
      <c r="M28" s="4"/>
      <c r="N28" s="23"/>
      <c r="O28" s="11"/>
    </row>
    <row r="29" spans="2:15">
      <c r="G29" s="24"/>
      <c r="O29" s="11"/>
    </row>
    <row r="30" spans="2:15">
      <c r="G30" s="24"/>
    </row>
    <row r="31" spans="2:15">
      <c r="G31" s="24"/>
    </row>
    <row r="32" spans="2:15">
      <c r="B32" t="s">
        <v>373</v>
      </c>
      <c r="C32" s="11"/>
      <c r="D32" s="18" t="s">
        <v>623</v>
      </c>
      <c r="E32" s="18" t="s">
        <v>645</v>
      </c>
      <c r="F32" s="18" t="s">
        <v>644</v>
      </c>
      <c r="G32" s="18" t="s">
        <v>4</v>
      </c>
      <c r="H32" s="18" t="s">
        <v>625</v>
      </c>
      <c r="I32" t="s">
        <v>290</v>
      </c>
    </row>
    <row r="33" spans="2:31">
      <c r="B33" t="s">
        <v>93</v>
      </c>
      <c r="C33" s="11"/>
      <c r="D33" s="11">
        <v>20.100000000000001</v>
      </c>
      <c r="E33" s="11">
        <v>36.9</v>
      </c>
      <c r="F33" s="11">
        <f>E33-D33</f>
        <v>16.799999999999997</v>
      </c>
      <c r="G33" s="13">
        <f>2^-F33</f>
        <v>8.7638729476702676E-6</v>
      </c>
      <c r="I33">
        <f>G33/H35</f>
        <v>0.34268663959312839</v>
      </c>
    </row>
    <row r="34" spans="2:31">
      <c r="B34" t="s">
        <v>94</v>
      </c>
      <c r="C34" s="11"/>
      <c r="D34" s="11">
        <v>20.55</v>
      </c>
      <c r="E34" s="11">
        <v>36.4</v>
      </c>
      <c r="F34" s="11">
        <f>E34-D34</f>
        <v>15.849999999999998</v>
      </c>
      <c r="G34" s="13">
        <f>2^-F34</f>
        <v>1.6930686524472761E-5</v>
      </c>
      <c r="I34">
        <f>G34/H35</f>
        <v>0.66202694924035599</v>
      </c>
    </row>
    <row r="35" spans="2:31">
      <c r="B35" t="s">
        <v>95</v>
      </c>
      <c r="C35" s="11"/>
      <c r="D35" s="11">
        <v>15.610773999999999</v>
      </c>
      <c r="E35" s="11">
        <v>29.869140000000002</v>
      </c>
      <c r="F35" s="11">
        <f>E35-D35</f>
        <v>14.258366000000002</v>
      </c>
      <c r="G35" s="13">
        <f>2^-F35</f>
        <v>5.1027482782631829E-5</v>
      </c>
      <c r="H35" s="24">
        <f>AVERAGE(G33:G35)</f>
        <v>2.5574014084924954E-5</v>
      </c>
      <c r="I35">
        <f>G35/H35</f>
        <v>1.9952864111665154</v>
      </c>
    </row>
    <row r="36" spans="2:31">
      <c r="B36" t="s">
        <v>99</v>
      </c>
      <c r="C36" s="11"/>
      <c r="D36" s="11">
        <v>15.412827999999999</v>
      </c>
      <c r="E36" s="11">
        <v>22.571916999999999</v>
      </c>
      <c r="F36" s="11">
        <f>E36-D36</f>
        <v>7.1590889999999998</v>
      </c>
      <c r="G36" s="13">
        <f>2^-F36</f>
        <v>6.9968001509762533E-3</v>
      </c>
      <c r="I36">
        <f>G36/H35</f>
        <v>273.5902204378873</v>
      </c>
    </row>
    <row r="37" spans="2:31">
      <c r="B37" t="s">
        <v>100</v>
      </c>
      <c r="C37" s="11"/>
      <c r="D37" s="11">
        <v>15.758725999999999</v>
      </c>
      <c r="E37" s="11">
        <v>25</v>
      </c>
      <c r="F37" s="11">
        <f>E37-D37</f>
        <v>9.2412740000000007</v>
      </c>
      <c r="G37" s="13">
        <f>2^-F37</f>
        <v>1.6523396629881321E-3</v>
      </c>
      <c r="H37" s="24">
        <f>AVERAGE(G36:G37)</f>
        <v>4.3245699069821928E-3</v>
      </c>
      <c r="I37">
        <f>G37/H35</f>
        <v>64.610102172506913</v>
      </c>
      <c r="J37" s="18">
        <f>TTEST(I33:I35,I36:I37,1,2)</f>
        <v>5.9882980263531511E-2</v>
      </c>
    </row>
    <row r="40" spans="2:31">
      <c r="R40" s="5"/>
      <c r="T40" s="20"/>
      <c r="U40" s="16"/>
      <c r="V40" s="20"/>
      <c r="W40" s="16"/>
      <c r="X40" s="20"/>
      <c r="Y40" s="16"/>
      <c r="AA40" s="20"/>
      <c r="AB40" s="16"/>
      <c r="AC40" s="16"/>
      <c r="AD40" s="16"/>
      <c r="AE40" s="16"/>
    </row>
    <row r="42" spans="2:31">
      <c r="B42" t="s">
        <v>373</v>
      </c>
      <c r="D42" s="18" t="s">
        <v>623</v>
      </c>
      <c r="E42" s="18" t="s">
        <v>629</v>
      </c>
      <c r="F42" s="18" t="s">
        <v>630</v>
      </c>
      <c r="G42" s="18" t="s">
        <v>4</v>
      </c>
      <c r="H42" s="18" t="s">
        <v>625</v>
      </c>
      <c r="I42" t="s">
        <v>290</v>
      </c>
    </row>
    <row r="43" spans="2:31">
      <c r="B43" t="s">
        <v>93</v>
      </c>
      <c r="D43">
        <v>20.100000000000001</v>
      </c>
      <c r="E43">
        <v>40.21</v>
      </c>
      <c r="F43">
        <f>E43-D43</f>
        <v>20.11</v>
      </c>
      <c r="G43" s="29">
        <f t="shared" ref="G43:G49" si="5">2^-F43</f>
        <v>8.8366323651349292E-7</v>
      </c>
      <c r="I43">
        <f>G43/H45</f>
        <v>2.431741927394129E-2</v>
      </c>
    </row>
    <row r="44" spans="2:31">
      <c r="B44" t="s">
        <v>94</v>
      </c>
      <c r="D44">
        <v>20.55</v>
      </c>
      <c r="E44">
        <v>42.46</v>
      </c>
      <c r="F44">
        <f>E44-D44</f>
        <v>21.91</v>
      </c>
      <c r="G44" s="29">
        <f t="shared" si="5"/>
        <v>2.5376562653860082E-7</v>
      </c>
      <c r="I44">
        <f>G44/H45</f>
        <v>6.9833448794373752E-3</v>
      </c>
    </row>
    <row r="45" spans="2:31">
      <c r="B45" t="s">
        <v>95</v>
      </c>
      <c r="D45">
        <v>15.675758</v>
      </c>
      <c r="E45">
        <v>28.854061000000002</v>
      </c>
      <c r="F45">
        <f>E45-D45</f>
        <v>13.178303000000001</v>
      </c>
      <c r="G45" s="24">
        <f t="shared" si="5"/>
        <v>1.0787865050279151E-4</v>
      </c>
      <c r="H45" s="29">
        <f>AVERAGE(G43:G45)</f>
        <v>3.6338693121947868E-5</v>
      </c>
      <c r="I45">
        <f>G45/H45</f>
        <v>2.9686992358466213</v>
      </c>
    </row>
    <row r="46" spans="2:31">
      <c r="B46" t="s">
        <v>97</v>
      </c>
      <c r="D46">
        <v>20.58</v>
      </c>
      <c r="E46">
        <v>43.25</v>
      </c>
      <c r="F46">
        <f t="shared" ref="F46:F49" si="6">E46-D46</f>
        <v>22.67</v>
      </c>
      <c r="G46" s="29">
        <f t="shared" si="5"/>
        <v>1.4984767133257709E-7</v>
      </c>
      <c r="I46">
        <f>G46/H45</f>
        <v>4.1236395274235104E-3</v>
      </c>
    </row>
    <row r="47" spans="2:31">
      <c r="B47" t="s">
        <v>98</v>
      </c>
      <c r="D47">
        <v>19.5</v>
      </c>
      <c r="E47">
        <v>43.45</v>
      </c>
      <c r="F47">
        <f t="shared" si="6"/>
        <v>23.950000000000003</v>
      </c>
      <c r="G47" s="29">
        <f t="shared" si="5"/>
        <v>6.170659803398714E-8</v>
      </c>
      <c r="I47">
        <f>G47/H45</f>
        <v>1.6980962366177541E-3</v>
      </c>
    </row>
    <row r="48" spans="2:31">
      <c r="B48" t="s">
        <v>99</v>
      </c>
      <c r="D48">
        <v>15.412827999999999</v>
      </c>
      <c r="E48">
        <v>35.008054999999999</v>
      </c>
      <c r="F48">
        <f t="shared" si="6"/>
        <v>19.595227000000001</v>
      </c>
      <c r="G48" s="24">
        <f t="shared" si="5"/>
        <v>1.2625509155240719E-6</v>
      </c>
      <c r="I48">
        <f>G48/H45</f>
        <v>3.4743982434566847E-2</v>
      </c>
    </row>
    <row r="49" spans="2:10">
      <c r="B49" t="s">
        <v>100</v>
      </c>
      <c r="D49">
        <v>15.758725999999999</v>
      </c>
      <c r="E49">
        <v>33.065907000000003</v>
      </c>
      <c r="F49">
        <f t="shared" si="6"/>
        <v>17.307181000000003</v>
      </c>
      <c r="G49" s="24">
        <f t="shared" si="5"/>
        <v>6.1662251550436885E-6</v>
      </c>
      <c r="H49" s="29">
        <f>AVERAGE(G46:G48)</f>
        <v>4.9136839496354538E-7</v>
      </c>
      <c r="I49">
        <f>G49/H45</f>
        <v>0.16968758712237253</v>
      </c>
      <c r="J49">
        <f>TTEST(I43:I45,I46:I49,2,2)</f>
        <v>0.30271473685354289</v>
      </c>
    </row>
    <row r="52" spans="2:10">
      <c r="B52" t="s">
        <v>373</v>
      </c>
      <c r="D52" s="18" t="s">
        <v>623</v>
      </c>
      <c r="E52" s="18" t="s">
        <v>631</v>
      </c>
      <c r="F52" s="18" t="s">
        <v>632</v>
      </c>
      <c r="G52" s="18" t="s">
        <v>4</v>
      </c>
      <c r="H52" s="18" t="s">
        <v>625</v>
      </c>
      <c r="I52" t="s">
        <v>290</v>
      </c>
    </row>
    <row r="55" spans="2:10">
      <c r="B55" t="s">
        <v>95</v>
      </c>
      <c r="D55">
        <v>15.610773999999999</v>
      </c>
      <c r="E55">
        <v>28.057134999999999</v>
      </c>
      <c r="F55">
        <f>E55-D55</f>
        <v>12.446361</v>
      </c>
      <c r="G55" s="24">
        <f>2^-F55</f>
        <v>1.7917276761937248E-4</v>
      </c>
      <c r="I55">
        <f>G55/H56</f>
        <v>0.88654208709204607</v>
      </c>
    </row>
    <row r="56" spans="2:10">
      <c r="B56" t="s">
        <v>96</v>
      </c>
      <c r="D56">
        <v>15.675758</v>
      </c>
      <c r="E56">
        <v>27.793333000000001</v>
      </c>
      <c r="F56">
        <f>E56-D56</f>
        <v>12.117575</v>
      </c>
      <c r="G56" s="24">
        <f>2^-F56</f>
        <v>2.250331245274483E-4</v>
      </c>
      <c r="H56" s="24">
        <f>AVERAGE(G55:G56)</f>
        <v>2.0210294607341038E-4</v>
      </c>
      <c r="I56">
        <f>G56/H56</f>
        <v>1.113457912907954</v>
      </c>
    </row>
    <row r="57" spans="2:10">
      <c r="B57" t="s">
        <v>99</v>
      </c>
      <c r="D57">
        <v>15.412827999999999</v>
      </c>
      <c r="E57">
        <v>23.861809999999998</v>
      </c>
      <c r="F57">
        <f>E57-D57</f>
        <v>8.4489819999999991</v>
      </c>
      <c r="G57" s="24">
        <f>2^-F57</f>
        <v>2.8615608481935575E-3</v>
      </c>
      <c r="I57">
        <f>G57/H56</f>
        <v>14.158926941887058</v>
      </c>
    </row>
    <row r="58" spans="2:10">
      <c r="B58" t="s">
        <v>100</v>
      </c>
      <c r="D58">
        <v>15.758725999999999</v>
      </c>
      <c r="E58">
        <v>24.69482</v>
      </c>
      <c r="F58">
        <f>E58-D58</f>
        <v>8.9360940000000006</v>
      </c>
      <c r="G58" s="24">
        <f>2^-F58</f>
        <v>2.0415859201442688E-3</v>
      </c>
      <c r="H58" s="24">
        <f>AVERAGE(G57:G58)</f>
        <v>2.4515733841689131E-3</v>
      </c>
      <c r="I58">
        <f>G58/H56</f>
        <v>10.101712814234277</v>
      </c>
      <c r="J58">
        <f>TTEST(I55:I56,I57:I58,2,2)</f>
        <v>3.1744285889756765E-2</v>
      </c>
    </row>
    <row r="60" spans="2:10">
      <c r="G60" s="24"/>
    </row>
    <row r="61" spans="2:10">
      <c r="B61" t="s">
        <v>373</v>
      </c>
      <c r="D61" s="18" t="s">
        <v>623</v>
      </c>
      <c r="E61" s="18" t="s">
        <v>633</v>
      </c>
      <c r="F61" s="18" t="s">
        <v>634</v>
      </c>
      <c r="G61" s="18" t="s">
        <v>4</v>
      </c>
      <c r="H61" s="18" t="s">
        <v>625</v>
      </c>
    </row>
    <row r="63" spans="2:10">
      <c r="B63" t="s">
        <v>93</v>
      </c>
      <c r="D63">
        <v>20.100000000000001</v>
      </c>
      <c r="E63">
        <v>37.65</v>
      </c>
      <c r="F63">
        <f t="shared" ref="F63:F66" si="7">E63-D63</f>
        <v>17.549999999999997</v>
      </c>
      <c r="G63" s="24">
        <f>2^-F63</f>
        <v>5.2110300321746779E-6</v>
      </c>
      <c r="I63">
        <f>G63/H64</f>
        <v>0.60361389048041358</v>
      </c>
    </row>
    <row r="64" spans="2:10">
      <c r="B64" t="s">
        <v>94</v>
      </c>
      <c r="D64">
        <v>20.55</v>
      </c>
      <c r="E64">
        <v>36.89</v>
      </c>
      <c r="F64">
        <f t="shared" si="7"/>
        <v>16.34</v>
      </c>
      <c r="G64" s="24">
        <f>2^-F64</f>
        <v>1.2055073728384054E-5</v>
      </c>
      <c r="H64" s="24">
        <f>AVERAGE(G63:G64)</f>
        <v>8.6330518802793662E-6</v>
      </c>
      <c r="I64">
        <f>G64/H64</f>
        <v>1.3963861095195864</v>
      </c>
    </row>
    <row r="65" spans="2:10">
      <c r="B65" t="s">
        <v>97</v>
      </c>
      <c r="D65">
        <v>20.58</v>
      </c>
      <c r="E65">
        <v>41.56</v>
      </c>
      <c r="F65">
        <f t="shared" si="7"/>
        <v>20.980000000000004</v>
      </c>
      <c r="G65" s="24">
        <f>2^-F65</f>
        <v>4.8349355687619495E-7</v>
      </c>
      <c r="I65">
        <f>G65/H64</f>
        <v>5.6004940498579403E-2</v>
      </c>
    </row>
    <row r="66" spans="2:10">
      <c r="B66" t="s">
        <v>98</v>
      </c>
      <c r="D66">
        <v>19.5</v>
      </c>
      <c r="E66">
        <v>41.02</v>
      </c>
      <c r="F66">
        <f t="shared" si="7"/>
        <v>21.520000000000003</v>
      </c>
      <c r="G66" s="24">
        <f>2^-F66</f>
        <v>3.3253280314216694E-7</v>
      </c>
      <c r="H66" s="24">
        <f>AVERAGE(G65:G66)</f>
        <v>4.0801318000918094E-7</v>
      </c>
      <c r="I66">
        <f>G66/H64</f>
        <v>3.8518568839112102E-2</v>
      </c>
      <c r="J66">
        <f>TTEST(I63:I64,I65:I66,2,2)</f>
        <v>0.13817518869880585</v>
      </c>
    </row>
    <row r="69" spans="2:10">
      <c r="B69" t="s">
        <v>373</v>
      </c>
      <c r="D69" s="18" t="s">
        <v>623</v>
      </c>
      <c r="E69" s="18" t="s">
        <v>635</v>
      </c>
      <c r="F69" s="18" t="s">
        <v>636</v>
      </c>
      <c r="G69" s="18" t="s">
        <v>4</v>
      </c>
      <c r="H69" s="18" t="s">
        <v>625</v>
      </c>
      <c r="I69" t="s">
        <v>290</v>
      </c>
    </row>
    <row r="71" spans="2:10">
      <c r="B71" t="s">
        <v>93</v>
      </c>
      <c r="D71">
        <v>15.610773999999999</v>
      </c>
      <c r="E71">
        <v>33.665325000000003</v>
      </c>
      <c r="F71">
        <f t="shared" ref="F71:F74" si="8">E71-D71</f>
        <v>18.054551000000004</v>
      </c>
      <c r="G71" s="24">
        <f>2^-F71</f>
        <v>3.6731493810128579E-6</v>
      </c>
      <c r="I71">
        <f>G71/H72</f>
        <v>0.29125334319655016</v>
      </c>
    </row>
    <row r="72" spans="2:10">
      <c r="B72" t="s">
        <v>94</v>
      </c>
      <c r="D72">
        <v>15.675758</v>
      </c>
      <c r="E72">
        <v>31.177717000000001</v>
      </c>
      <c r="F72">
        <f t="shared" si="8"/>
        <v>15.501959000000001</v>
      </c>
      <c r="G72" s="24">
        <f>2^-F72</f>
        <v>2.154990447786807E-5</v>
      </c>
      <c r="H72" s="24">
        <f>AVERAGE(G71:G72)</f>
        <v>1.2611526929440465E-5</v>
      </c>
      <c r="I72">
        <f>G72/H72</f>
        <v>1.7087466568034497</v>
      </c>
    </row>
    <row r="73" spans="2:10">
      <c r="B73" t="s">
        <v>97</v>
      </c>
      <c r="D73">
        <v>15.412827999999999</v>
      </c>
      <c r="E73">
        <v>36.057701000000002</v>
      </c>
      <c r="F73">
        <f t="shared" si="8"/>
        <v>20.644873000000004</v>
      </c>
      <c r="G73" s="24">
        <f>2^-F73</f>
        <v>6.0992153880112172E-7</v>
      </c>
      <c r="I73">
        <f>G73/H72</f>
        <v>4.8362227842317432E-2</v>
      </c>
    </row>
    <row r="74" spans="2:10">
      <c r="B74" t="s">
        <v>98</v>
      </c>
      <c r="D74">
        <v>15.758725999999999</v>
      </c>
      <c r="E74">
        <v>36.919730000000001</v>
      </c>
      <c r="F74">
        <f t="shared" si="8"/>
        <v>21.161004000000002</v>
      </c>
      <c r="G74" s="24">
        <f>2^-F74</f>
        <v>4.2648430918173765E-7</v>
      </c>
      <c r="H74" s="24">
        <f>AVERAGE(G73:G74)</f>
        <v>5.1820292399142971E-7</v>
      </c>
      <c r="I74">
        <f>G74/H72</f>
        <v>3.3817024026341229E-2</v>
      </c>
      <c r="J74">
        <f>TTEST(I71:I72,I73:I74,2,2)</f>
        <v>0.30873223342068068</v>
      </c>
    </row>
    <row r="76" spans="2:10">
      <c r="B76" t="s">
        <v>373</v>
      </c>
      <c r="D76" s="18" t="s">
        <v>623</v>
      </c>
      <c r="E76" s="18" t="s">
        <v>637</v>
      </c>
      <c r="F76" s="18" t="s">
        <v>639</v>
      </c>
      <c r="G76" s="18" t="s">
        <v>4</v>
      </c>
      <c r="H76" s="18" t="s">
        <v>625</v>
      </c>
    </row>
    <row r="78" spans="2:10">
      <c r="B78" t="s">
        <v>93</v>
      </c>
      <c r="D78">
        <v>15.610773999999999</v>
      </c>
      <c r="E78">
        <v>22.509817000000002</v>
      </c>
      <c r="F78">
        <f t="shared" ref="F78:F81" si="9">E78-D78</f>
        <v>6.8990430000000025</v>
      </c>
      <c r="G78" s="34">
        <f>2^-F78</f>
        <v>8.3787863326871583E-3</v>
      </c>
      <c r="I78">
        <f>G78/H79</f>
        <v>1.7010446366083323</v>
      </c>
    </row>
    <row r="79" spans="2:10">
      <c r="B79" t="s">
        <v>94</v>
      </c>
      <c r="D79">
        <v>15.675758</v>
      </c>
      <c r="E79">
        <v>25.083220000000001</v>
      </c>
      <c r="F79">
        <f t="shared" si="9"/>
        <v>9.4074620000000007</v>
      </c>
      <c r="G79" s="34">
        <f>2^-F79</f>
        <v>1.4725557807019397E-3</v>
      </c>
      <c r="H79" s="24">
        <f>AVERAGE(G78:G79)</f>
        <v>4.9256710566945488E-3</v>
      </c>
      <c r="I79">
        <f>G79/H79</f>
        <v>0.29895536339166789</v>
      </c>
    </row>
    <row r="80" spans="2:10">
      <c r="B80" t="s">
        <v>97</v>
      </c>
      <c r="D80">
        <v>15.412827999999999</v>
      </c>
      <c r="E80">
        <v>27.599934000000001</v>
      </c>
      <c r="F80">
        <f t="shared" si="9"/>
        <v>12.187106000000002</v>
      </c>
      <c r="G80" s="34">
        <f>2^-F80</f>
        <v>2.1444480692370523E-4</v>
      </c>
      <c r="I80">
        <f>G80/H79</f>
        <v>4.3536160749559245E-2</v>
      </c>
    </row>
    <row r="81" spans="2:10">
      <c r="B81" t="s">
        <v>98</v>
      </c>
      <c r="D81">
        <v>15.758725999999999</v>
      </c>
      <c r="E81">
        <v>25.945688000000001</v>
      </c>
      <c r="F81">
        <f t="shared" si="9"/>
        <v>10.186962000000001</v>
      </c>
      <c r="G81" s="34">
        <f>2^-F81</f>
        <v>8.5786484965231504E-4</v>
      </c>
      <c r="H81" s="24">
        <f>AVERAGE(G80:G81)</f>
        <v>5.3615482828801018E-4</v>
      </c>
      <c r="I81">
        <f>G81/H79</f>
        <v>0.17416202579877493</v>
      </c>
      <c r="J81">
        <f>TTEST(I78:I79,I80:I81,2,2)</f>
        <v>0.33310400190492784</v>
      </c>
    </row>
    <row r="82" spans="2:10">
      <c r="G82" s="34"/>
    </row>
    <row r="83" spans="2:10">
      <c r="G83" s="34"/>
    </row>
    <row r="85" spans="2:10">
      <c r="B85" t="s">
        <v>373</v>
      </c>
      <c r="D85" s="18" t="s">
        <v>623</v>
      </c>
      <c r="E85" s="18" t="s">
        <v>638</v>
      </c>
      <c r="F85" s="18" t="s">
        <v>628</v>
      </c>
      <c r="G85" s="18" t="s">
        <v>4</v>
      </c>
      <c r="H85" s="18" t="s">
        <v>625</v>
      </c>
      <c r="I85" t="s">
        <v>290</v>
      </c>
    </row>
    <row r="86" spans="2:10">
      <c r="D86" s="18"/>
      <c r="E86" s="18"/>
      <c r="F86" s="18"/>
      <c r="G86" s="18"/>
      <c r="H86" s="18"/>
    </row>
    <row r="87" spans="2:10">
      <c r="B87" t="s">
        <v>93</v>
      </c>
      <c r="D87">
        <v>20.350000000000001</v>
      </c>
      <c r="E87">
        <v>33.590000000000003</v>
      </c>
      <c r="F87">
        <f t="shared" ref="F87:F92" si="10">E87-D87</f>
        <v>13.240000000000002</v>
      </c>
      <c r="G87">
        <f t="shared" ref="G87:G92" si="11">2^-F87</f>
        <v>1.0336246488800375E-4</v>
      </c>
      <c r="I87">
        <f>G87/H89</f>
        <v>0.78409901684174743</v>
      </c>
      <c r="J87">
        <f>TTEST(I87:I89,I91:I92,2,2)</f>
        <v>3.5931462032008348E-3</v>
      </c>
    </row>
    <row r="88" spans="2:10">
      <c r="B88" t="s">
        <v>94</v>
      </c>
      <c r="D88">
        <v>20.2</v>
      </c>
      <c r="E88">
        <v>33.58</v>
      </c>
      <c r="F88">
        <f t="shared" si="10"/>
        <v>13.379999999999999</v>
      </c>
      <c r="G88">
        <f t="shared" si="11"/>
        <v>9.380341682666102E-5</v>
      </c>
      <c r="I88">
        <f>G88/H89</f>
        <v>0.71158487744924015</v>
      </c>
    </row>
    <row r="89" spans="2:10">
      <c r="B89" t="s">
        <v>95</v>
      </c>
      <c r="D89">
        <v>20.5</v>
      </c>
      <c r="E89">
        <v>32.799999999999997</v>
      </c>
      <c r="F89">
        <f t="shared" si="10"/>
        <v>12.299999999999997</v>
      </c>
      <c r="G89">
        <f t="shared" si="11"/>
        <v>1.9830380770415938E-4</v>
      </c>
      <c r="H89" s="24">
        <f>AVERAGE(G87:G89)</f>
        <v>1.3182322980627472E-4</v>
      </c>
      <c r="I89">
        <f>G89/H89</f>
        <v>1.5043161057090122</v>
      </c>
    </row>
    <row r="90" spans="2:10">
      <c r="B90" t="s">
        <v>97</v>
      </c>
      <c r="D90">
        <v>20.2</v>
      </c>
      <c r="E90">
        <v>31.07</v>
      </c>
      <c r="F90">
        <f t="shared" si="10"/>
        <v>10.870000000000001</v>
      </c>
      <c r="G90">
        <f t="shared" si="11"/>
        <v>5.3432309631872043E-4</v>
      </c>
    </row>
    <row r="91" spans="2:10">
      <c r="B91" t="s">
        <v>98</v>
      </c>
      <c r="D91">
        <v>20.23</v>
      </c>
      <c r="E91">
        <v>30.89</v>
      </c>
      <c r="F91">
        <f t="shared" si="10"/>
        <v>10.66</v>
      </c>
      <c r="G91">
        <f t="shared" si="11"/>
        <v>6.1804521189955087E-4</v>
      </c>
      <c r="I91">
        <f>G90/H89</f>
        <v>4.0533303356620296</v>
      </c>
    </row>
    <row r="92" spans="2:10">
      <c r="B92" t="s">
        <v>99</v>
      </c>
      <c r="D92">
        <v>20.45</v>
      </c>
      <c r="E92">
        <v>30.45</v>
      </c>
      <c r="F92">
        <f t="shared" si="10"/>
        <v>10</v>
      </c>
      <c r="G92">
        <f t="shared" si="11"/>
        <v>9.765625E-4</v>
      </c>
      <c r="H92" s="24">
        <f>AVERAGE(G90:G92)</f>
        <v>7.0964360273942373E-4</v>
      </c>
      <c r="I92">
        <f>G91/H89</f>
        <v>4.688439304725124</v>
      </c>
    </row>
    <row r="93" spans="2:10">
      <c r="G93" s="34"/>
    </row>
    <row r="96" spans="2:10">
      <c r="B96" t="s">
        <v>373</v>
      </c>
      <c r="D96" s="18" t="s">
        <v>623</v>
      </c>
      <c r="E96" s="18" t="s">
        <v>640</v>
      </c>
      <c r="F96" s="18" t="s">
        <v>641</v>
      </c>
      <c r="G96" s="18" t="s">
        <v>4</v>
      </c>
      <c r="H96" s="18" t="s">
        <v>625</v>
      </c>
      <c r="I96" t="s">
        <v>290</v>
      </c>
    </row>
    <row r="97" spans="2:15">
      <c r="B97" t="s">
        <v>93</v>
      </c>
      <c r="D97">
        <v>15.610773999999999</v>
      </c>
      <c r="E97">
        <v>24.579865000000002</v>
      </c>
      <c r="F97">
        <f t="shared" ref="F97:F100" si="12">E97-D97</f>
        <v>8.9690910000000024</v>
      </c>
      <c r="G97" s="34">
        <f>2^-F97</f>
        <v>1.9954211686110689E-3</v>
      </c>
      <c r="I97">
        <f>G97/H98</f>
        <v>0.89656039240318941</v>
      </c>
    </row>
    <row r="98" spans="2:15">
      <c r="B98" t="s">
        <v>94</v>
      </c>
      <c r="D98">
        <v>15.675758</v>
      </c>
      <c r="E98">
        <v>24.345313999999998</v>
      </c>
      <c r="F98">
        <f t="shared" si="12"/>
        <v>8.6695559999999983</v>
      </c>
      <c r="G98" s="34">
        <f>2^-F98</f>
        <v>2.4558599397645378E-3</v>
      </c>
      <c r="H98" s="24">
        <f>AVERAGE(G97:G98)</f>
        <v>2.2256405541878034E-3</v>
      </c>
      <c r="I98">
        <f>G98/H98</f>
        <v>1.1034396075968105</v>
      </c>
    </row>
    <row r="99" spans="2:15">
      <c r="B99" t="s">
        <v>97</v>
      </c>
      <c r="D99">
        <v>15.412827999999999</v>
      </c>
      <c r="E99">
        <v>22.169191000000001</v>
      </c>
      <c r="F99">
        <f t="shared" si="12"/>
        <v>6.7563630000000021</v>
      </c>
      <c r="G99" s="34">
        <f>2^-F99</f>
        <v>9.2497943115934164E-3</v>
      </c>
      <c r="I99">
        <f>G99/H98</f>
        <v>4.1560144535418555</v>
      </c>
    </row>
    <row r="100" spans="2:15">
      <c r="B100" t="s">
        <v>98</v>
      </c>
      <c r="D100">
        <v>15.758725999999999</v>
      </c>
      <c r="E100">
        <v>22.502946999999999</v>
      </c>
      <c r="F100">
        <f t="shared" si="12"/>
        <v>6.7442209999999996</v>
      </c>
      <c r="G100" s="34">
        <f>2^-F100</f>
        <v>9.3279708794363602E-3</v>
      </c>
      <c r="H100" s="24">
        <f>AVERAGE(G100:G102)</f>
        <v>9.3279708794363602E-3</v>
      </c>
      <c r="I100">
        <f>G100/H98</f>
        <v>4.191139877409535</v>
      </c>
      <c r="J100">
        <f>TTEST(I97:I98,I99:I100,2,2)</f>
        <v>1.0912064538613274E-3</v>
      </c>
    </row>
    <row r="101" spans="2:15">
      <c r="M101" s="24"/>
      <c r="N101" s="12"/>
      <c r="O101" s="11"/>
    </row>
    <row r="102" spans="2:15">
      <c r="M102" s="24"/>
      <c r="N102" s="12"/>
      <c r="O102" s="11"/>
    </row>
    <row r="103" spans="2:15">
      <c r="B103" t="s">
        <v>373</v>
      </c>
      <c r="D103" s="18" t="s">
        <v>623</v>
      </c>
      <c r="E103" s="18" t="s">
        <v>642</v>
      </c>
      <c r="F103" s="18" t="s">
        <v>643</v>
      </c>
      <c r="G103" s="18" t="s">
        <v>4</v>
      </c>
      <c r="H103" s="18" t="s">
        <v>625</v>
      </c>
    </row>
    <row r="104" spans="2:15">
      <c r="B104" t="s">
        <v>93</v>
      </c>
      <c r="D104">
        <v>15.610773999999999</v>
      </c>
      <c r="E104">
        <v>28.722147</v>
      </c>
      <c r="F104">
        <f t="shared" ref="F104:F107" si="13">E104-D104</f>
        <v>13.111373</v>
      </c>
      <c r="G104" s="34">
        <f>2^-F104</f>
        <v>1.130013007541186E-4</v>
      </c>
      <c r="I104">
        <f>G104/H105</f>
        <v>0.54161254389408142</v>
      </c>
    </row>
    <row r="105" spans="2:15">
      <c r="B105" t="s">
        <v>94</v>
      </c>
      <c r="D105">
        <v>15.675758</v>
      </c>
      <c r="E105">
        <v>27.358090000000001</v>
      </c>
      <c r="F105">
        <f t="shared" si="13"/>
        <v>11.682332000000001</v>
      </c>
      <c r="G105" s="34">
        <f>2^-F105</f>
        <v>3.042759651735232E-4</v>
      </c>
      <c r="H105" s="34">
        <f>AVERAGE(G104:G105)</f>
        <v>2.086386329638209E-4</v>
      </c>
      <c r="I105">
        <f>G105/H105</f>
        <v>1.4583874561059185</v>
      </c>
    </row>
    <row r="106" spans="2:15">
      <c r="B106" t="s">
        <v>97</v>
      </c>
      <c r="D106">
        <v>15.412827999999999</v>
      </c>
      <c r="E106">
        <v>26.891242999999999</v>
      </c>
      <c r="F106">
        <f t="shared" si="13"/>
        <v>11.478415</v>
      </c>
      <c r="G106" s="34">
        <f>2^-F106</f>
        <v>3.5047156051224625E-4</v>
      </c>
      <c r="I106">
        <f>G106/H105</f>
        <v>1.6798018446229945</v>
      </c>
    </row>
    <row r="107" spans="2:15">
      <c r="B107" t="s">
        <v>98</v>
      </c>
      <c r="D107">
        <v>15.758725999999999</v>
      </c>
      <c r="E107">
        <v>25.187999999999999</v>
      </c>
      <c r="F107">
        <f t="shared" si="13"/>
        <v>9.4292739999999995</v>
      </c>
      <c r="G107" s="34">
        <f>2^-F107</f>
        <v>1.4504597732257494E-3</v>
      </c>
      <c r="H107" s="34">
        <f>AVERAGE(G106:G107)</f>
        <v>9.0046566686899777E-4</v>
      </c>
      <c r="I107">
        <f>G107/H105</f>
        <v>6.9520191568608825</v>
      </c>
      <c r="J107">
        <f>TTEST(I104:I105,I106:I107,2,2)</f>
        <v>0.34093914833529182</v>
      </c>
    </row>
    <row r="144" spans="8:13">
      <c r="H144" s="24"/>
      <c r="K144" s="24"/>
      <c r="L144" s="24"/>
      <c r="M144" s="5"/>
    </row>
    <row r="145" spans="8:14">
      <c r="H145" s="24"/>
      <c r="K145" s="24"/>
      <c r="L145" s="24"/>
      <c r="M145" s="5"/>
    </row>
    <row r="146" spans="8:14">
      <c r="H146" s="24"/>
      <c r="L146" s="24"/>
      <c r="M146" s="5"/>
    </row>
    <row r="153" spans="8:14">
      <c r="H153" s="24"/>
      <c r="K153" s="24"/>
      <c r="L153" s="24"/>
      <c r="M153" s="5"/>
    </row>
    <row r="154" spans="8:14">
      <c r="H154" s="24"/>
      <c r="L154" s="24"/>
      <c r="M154" s="4"/>
      <c r="N154" s="23"/>
    </row>
    <row r="155" spans="8:14">
      <c r="N155" s="23"/>
    </row>
    <row r="157" spans="8:14">
      <c r="N157" s="23"/>
    </row>
    <row r="161" spans="8:13">
      <c r="H161" s="24"/>
      <c r="L161" s="24"/>
      <c r="M161" s="5"/>
    </row>
    <row r="162" spans="8:13">
      <c r="H162" s="24"/>
      <c r="L162" s="24"/>
      <c r="M162" s="5"/>
    </row>
    <row r="163" spans="8:13">
      <c r="H163" s="24"/>
      <c r="L163" s="24"/>
      <c r="M163" s="5"/>
    </row>
    <row r="164" spans="8:13">
      <c r="H164" s="24"/>
      <c r="L164" s="24"/>
      <c r="M164" s="5"/>
    </row>
    <row r="165" spans="8:13">
      <c r="H165" s="24"/>
      <c r="L165" s="24"/>
      <c r="M165" s="5"/>
    </row>
    <row r="166" spans="8:13">
      <c r="H166" s="24"/>
      <c r="L166" s="24"/>
      <c r="M166" s="5"/>
    </row>
    <row r="167" spans="8:13">
      <c r="H167" s="24"/>
      <c r="L167" s="24"/>
      <c r="M167" s="5"/>
    </row>
    <row r="168" spans="8:13">
      <c r="H168" s="24"/>
      <c r="L168" s="24"/>
      <c r="M168" s="5"/>
    </row>
    <row r="213" spans="3:15">
      <c r="C213" s="30"/>
      <c r="H213" s="24"/>
      <c r="L213" s="24"/>
      <c r="M213" s="5"/>
    </row>
    <row r="214" spans="3:15">
      <c r="C214" s="30"/>
      <c r="H214" s="24"/>
      <c r="L214" s="24"/>
      <c r="M214" s="5"/>
    </row>
    <row r="215" spans="3:15">
      <c r="C215" s="30"/>
      <c r="H215" s="24"/>
      <c r="L215" s="24"/>
      <c r="M215" s="5"/>
    </row>
    <row r="216" spans="3:15">
      <c r="H216" s="24"/>
      <c r="L216" s="24"/>
      <c r="M216" s="5"/>
    </row>
    <row r="217" spans="3:15">
      <c r="E217" s="5"/>
      <c r="H217" s="24"/>
      <c r="L217" s="24"/>
      <c r="M217" s="5"/>
    </row>
    <row r="218" spans="3:15">
      <c r="E218" s="5"/>
      <c r="H218" s="24"/>
      <c r="K218" s="5"/>
      <c r="L218" s="24"/>
      <c r="M218" s="5"/>
    </row>
    <row r="219" spans="3:15">
      <c r="D219" s="5"/>
      <c r="E219" s="5"/>
      <c r="H219" s="24"/>
      <c r="L219" s="24"/>
      <c r="O219" s="23"/>
    </row>
    <row r="220" spans="3:15">
      <c r="D220" s="5"/>
      <c r="E220" s="5"/>
      <c r="H220" s="24"/>
      <c r="L220" s="24"/>
      <c r="O220" s="23"/>
    </row>
    <row r="221" spans="3:15">
      <c r="D221" s="5"/>
      <c r="E221" s="5"/>
      <c r="H221" s="24"/>
      <c r="L221" s="24"/>
    </row>
    <row r="222" spans="3:15">
      <c r="D222" s="5"/>
      <c r="E222" s="5"/>
      <c r="H222" s="24"/>
      <c r="K222" s="26"/>
      <c r="L222" s="27"/>
      <c r="M222" s="8"/>
      <c r="N222" s="8"/>
      <c r="O222" s="23"/>
    </row>
    <row r="223" spans="3:15">
      <c r="H223" s="24"/>
      <c r="L223" s="24"/>
      <c r="M223" s="5"/>
    </row>
    <row r="224" spans="3:15">
      <c r="D224" s="26"/>
      <c r="E224" s="26"/>
      <c r="F224" s="1"/>
      <c r="H224" s="25"/>
      <c r="L224" s="24"/>
      <c r="M224" s="5"/>
    </row>
    <row r="225" spans="3:13">
      <c r="H225" s="24"/>
      <c r="L225" s="24"/>
      <c r="M225" s="5"/>
    </row>
    <row r="226" spans="3:13">
      <c r="H226" s="24"/>
      <c r="L226" s="24"/>
      <c r="M226" s="5"/>
    </row>
    <row r="227" spans="3:13">
      <c r="H227" s="24"/>
      <c r="L227" s="24"/>
      <c r="M227" s="5"/>
    </row>
    <row r="228" spans="3:13">
      <c r="H228" s="24"/>
      <c r="L228" s="24"/>
      <c r="M228" s="5"/>
    </row>
    <row r="229" spans="3:13">
      <c r="H229" s="24"/>
      <c r="L229" s="24"/>
      <c r="M229" s="5"/>
    </row>
    <row r="230" spans="3:13">
      <c r="H230" s="24"/>
      <c r="L230" s="24"/>
      <c r="M230" s="5"/>
    </row>
    <row r="231" spans="3:13">
      <c r="H231" s="24"/>
      <c r="L231" s="24"/>
      <c r="M231" s="5"/>
    </row>
    <row r="232" spans="3:13">
      <c r="H232" s="24"/>
      <c r="L232" s="24"/>
      <c r="M232" s="5"/>
    </row>
    <row r="233" spans="3:13">
      <c r="D233" s="26"/>
      <c r="E233" s="26"/>
      <c r="F233" s="1"/>
      <c r="G233" s="1"/>
      <c r="H233" s="25"/>
      <c r="L233" s="24"/>
      <c r="M233" s="5"/>
    </row>
    <row r="234" spans="3:13">
      <c r="C234" s="30"/>
      <c r="H234" s="24"/>
      <c r="L234" s="24"/>
      <c r="M234" s="5"/>
    </row>
    <row r="235" spans="3:13">
      <c r="C235" s="30"/>
      <c r="H235" s="24"/>
      <c r="L235" s="24"/>
      <c r="M235" s="5"/>
    </row>
    <row r="236" spans="3:13">
      <c r="C236" s="30"/>
      <c r="H236" s="24"/>
      <c r="L236" s="24"/>
      <c r="M236" s="5"/>
    </row>
    <row r="237" spans="3:13">
      <c r="C237" s="30"/>
      <c r="H237" s="24"/>
      <c r="L237" s="24"/>
      <c r="M237" s="5"/>
    </row>
    <row r="238" spans="3:13">
      <c r="H238" s="24"/>
      <c r="L238" s="24"/>
      <c r="M238" s="5"/>
    </row>
    <row r="239" spans="3:13">
      <c r="H239" s="24"/>
      <c r="L239" s="24"/>
      <c r="M239" s="5"/>
    </row>
    <row r="240" spans="3:13">
      <c r="H240" s="24"/>
      <c r="L240" s="24"/>
      <c r="M240" s="5"/>
    </row>
    <row r="241" spans="4:15">
      <c r="D241" s="5"/>
      <c r="E241" s="5"/>
      <c r="H241" s="24"/>
      <c r="L241" s="24"/>
      <c r="M241" s="5"/>
    </row>
    <row r="242" spans="4:15">
      <c r="D242" s="5"/>
      <c r="E242" s="5"/>
      <c r="H242" s="24"/>
      <c r="K242" s="5"/>
      <c r="L242" s="24"/>
      <c r="M242" s="5"/>
    </row>
    <row r="243" spans="4:15">
      <c r="D243" s="5"/>
      <c r="E243" s="5"/>
      <c r="H243" s="24"/>
      <c r="L243" s="24"/>
      <c r="O243" s="23"/>
    </row>
    <row r="244" spans="4:15">
      <c r="D244" s="5"/>
      <c r="E244" s="5"/>
      <c r="H244" s="24"/>
      <c r="L244" s="24"/>
      <c r="O244" s="23"/>
    </row>
    <row r="245" spans="4:15">
      <c r="D245" s="5"/>
      <c r="E245" s="5"/>
      <c r="H245" s="24"/>
      <c r="L245" s="24"/>
    </row>
    <row r="246" spans="4:15">
      <c r="D246" s="5"/>
      <c r="E246" s="5"/>
      <c r="H246" s="24"/>
      <c r="K246" s="26"/>
      <c r="L246" s="27"/>
      <c r="M246" s="8"/>
      <c r="N246" s="8"/>
      <c r="O246" s="23"/>
    </row>
    <row r="247" spans="4:15">
      <c r="H247" s="24"/>
      <c r="L247" s="24"/>
      <c r="M247" s="5"/>
    </row>
    <row r="248" spans="4:15">
      <c r="H248" s="24"/>
      <c r="L248" s="24"/>
      <c r="M248" s="5"/>
    </row>
    <row r="249" spans="4:15">
      <c r="H249" s="24"/>
      <c r="L249" s="24"/>
      <c r="M249" s="5"/>
    </row>
    <row r="250" spans="4:15">
      <c r="H250" s="24"/>
      <c r="L250" s="24"/>
      <c r="M250" s="5"/>
    </row>
    <row r="251" spans="4:15">
      <c r="F251" s="1"/>
      <c r="G251" s="1"/>
      <c r="H251" s="25"/>
      <c r="L251" s="24"/>
      <c r="M251" s="5"/>
    </row>
    <row r="252" spans="4:15">
      <c r="H252" s="24"/>
      <c r="L252" s="24"/>
      <c r="M252" s="5"/>
    </row>
    <row r="253" spans="4:15">
      <c r="H253" s="24"/>
      <c r="L253" s="24"/>
      <c r="M253" s="5"/>
    </row>
    <row r="254" spans="4:15">
      <c r="H254" s="24"/>
      <c r="L254" s="24"/>
      <c r="M254" s="5"/>
    </row>
    <row r="255" spans="4:15">
      <c r="H255" s="24"/>
      <c r="L255" s="24"/>
      <c r="M255" s="5"/>
    </row>
    <row r="256" spans="4:15">
      <c r="H256" s="24"/>
      <c r="L256" s="24"/>
      <c r="M256" s="5"/>
    </row>
    <row r="257" spans="5:14">
      <c r="H257" s="24"/>
      <c r="L257" s="24"/>
      <c r="M257" s="5"/>
    </row>
    <row r="258" spans="5:14">
      <c r="H258" s="24"/>
      <c r="L258" s="24"/>
      <c r="M258" s="5"/>
    </row>
    <row r="259" spans="5:14">
      <c r="E259" s="5"/>
      <c r="F259" s="1"/>
      <c r="G259" s="1"/>
      <c r="H259" s="25"/>
      <c r="K259" s="5"/>
      <c r="L259" s="24"/>
      <c r="M259" s="5"/>
    </row>
    <row r="260" spans="5:14">
      <c r="H260" s="24"/>
      <c r="L260" s="24"/>
      <c r="M260" s="4"/>
      <c r="N260" s="23"/>
    </row>
    <row r="261" spans="5:14">
      <c r="H261" s="24"/>
      <c r="L261" s="24"/>
      <c r="M261" s="4"/>
      <c r="N261" s="23"/>
    </row>
    <row r="262" spans="5:14">
      <c r="H262" s="24"/>
      <c r="L262" s="24"/>
      <c r="M262" s="4"/>
    </row>
    <row r="263" spans="5:14">
      <c r="H263" s="24"/>
      <c r="K263" s="26"/>
      <c r="L263" s="27"/>
      <c r="M263" s="8"/>
      <c r="N263" s="23"/>
    </row>
    <row r="264" spans="5:14">
      <c r="H264" s="24"/>
      <c r="L264" s="24"/>
      <c r="M264" s="5"/>
    </row>
    <row r="265" spans="5:14">
      <c r="H265" s="24"/>
      <c r="L265" s="24"/>
      <c r="M265" s="5"/>
    </row>
    <row r="266" spans="5:14">
      <c r="H266" s="24"/>
      <c r="L266" s="24"/>
      <c r="M266" s="5"/>
    </row>
    <row r="267" spans="5:14">
      <c r="H267" s="24"/>
      <c r="L267" s="24"/>
      <c r="M267" s="5"/>
    </row>
    <row r="268" spans="5:14">
      <c r="F268" s="1"/>
      <c r="G268" s="1"/>
      <c r="H268" s="25"/>
      <c r="L268" s="24"/>
      <c r="M268" s="5"/>
    </row>
    <row r="269" spans="5:14">
      <c r="H269" s="24"/>
      <c r="L269" s="24"/>
      <c r="M269" s="5"/>
    </row>
    <row r="270" spans="5:14">
      <c r="H270" s="24"/>
      <c r="L270" s="24"/>
      <c r="M270" s="5"/>
    </row>
    <row r="271" spans="5:14">
      <c r="H271" s="24"/>
      <c r="L271" s="24"/>
      <c r="M271" s="5"/>
    </row>
    <row r="272" spans="5:14">
      <c r="H272" s="24"/>
      <c r="L272" s="24"/>
      <c r="M272" s="5"/>
    </row>
    <row r="273" spans="6:14">
      <c r="H273" s="24"/>
      <c r="L273" s="24"/>
      <c r="M273" s="5"/>
    </row>
    <row r="274" spans="6:14">
      <c r="H274" s="24"/>
      <c r="L274" s="24"/>
      <c r="M274" s="5"/>
    </row>
    <row r="275" spans="6:14">
      <c r="H275" s="24"/>
      <c r="L275" s="24"/>
      <c r="M275" s="5"/>
    </row>
    <row r="276" spans="6:14">
      <c r="F276" s="1"/>
      <c r="G276" s="1"/>
      <c r="H276" s="25"/>
      <c r="K276" s="5"/>
      <c r="L276" s="24"/>
      <c r="M276" s="5"/>
    </row>
    <row r="277" spans="6:14">
      <c r="H277" s="24"/>
      <c r="L277" s="24"/>
      <c r="M277" s="4"/>
      <c r="N277" s="23"/>
    </row>
    <row r="278" spans="6:14">
      <c r="H278" s="24"/>
      <c r="L278" s="24"/>
      <c r="M278" s="4"/>
      <c r="N278" s="23"/>
    </row>
    <row r="279" spans="6:14">
      <c r="H279" s="24"/>
      <c r="L279" s="24"/>
      <c r="M279" s="4"/>
    </row>
    <row r="280" spans="6:14">
      <c r="H280" s="24"/>
      <c r="K280" s="26"/>
      <c r="L280" s="27"/>
      <c r="M280" s="8"/>
      <c r="N280" s="23"/>
    </row>
    <row r="281" spans="6:14">
      <c r="H281" s="24"/>
      <c r="L281" s="24"/>
      <c r="M281" s="5"/>
    </row>
    <row r="282" spans="6:14">
      <c r="H282" s="24"/>
      <c r="L282" s="24"/>
      <c r="M282" s="5"/>
    </row>
    <row r="283" spans="6:14">
      <c r="H283" s="24"/>
      <c r="L283" s="24"/>
      <c r="M283" s="5"/>
    </row>
    <row r="284" spans="6:14">
      <c r="H284" s="24"/>
      <c r="L284" s="24"/>
      <c r="M284" s="5"/>
    </row>
    <row r="285" spans="6:14">
      <c r="H285" s="24"/>
      <c r="L285" s="24"/>
      <c r="M285" s="5"/>
    </row>
    <row r="286" spans="6:14">
      <c r="F286" s="1"/>
      <c r="G286" s="1"/>
      <c r="H286" s="25"/>
      <c r="L286" s="24"/>
      <c r="M286" s="5"/>
    </row>
    <row r="287" spans="6:14">
      <c r="H287" s="24"/>
      <c r="L287" s="24"/>
      <c r="M287" s="5"/>
    </row>
    <row r="288" spans="6:14">
      <c r="H288" s="24"/>
      <c r="L288" s="24"/>
      <c r="M288" s="5"/>
    </row>
    <row r="289" spans="5:14">
      <c r="H289" s="24"/>
      <c r="L289" s="24"/>
      <c r="M289" s="5"/>
    </row>
    <row r="290" spans="5:14">
      <c r="H290" s="24"/>
      <c r="L290" s="24"/>
      <c r="M290" s="5"/>
    </row>
    <row r="291" spans="5:14">
      <c r="H291" s="24"/>
      <c r="L291" s="24"/>
      <c r="M291" s="5"/>
    </row>
    <row r="292" spans="5:14">
      <c r="H292" s="24"/>
      <c r="L292" s="24"/>
      <c r="M292" s="5"/>
    </row>
    <row r="293" spans="5:14">
      <c r="H293" s="24"/>
      <c r="L293" s="24"/>
      <c r="M293" s="5"/>
    </row>
    <row r="294" spans="5:14">
      <c r="E294" s="5"/>
      <c r="F294" s="1"/>
      <c r="G294" s="1"/>
      <c r="H294" s="25"/>
      <c r="K294" s="5"/>
      <c r="L294" s="24"/>
      <c r="M294" s="5"/>
    </row>
    <row r="295" spans="5:14">
      <c r="H295" s="24"/>
      <c r="L295" s="24"/>
      <c r="M295" s="4"/>
      <c r="N295" s="23"/>
    </row>
    <row r="296" spans="5:14">
      <c r="H296" s="24"/>
      <c r="L296" s="24"/>
      <c r="M296" s="4"/>
      <c r="N296" s="23"/>
    </row>
    <row r="297" spans="5:14">
      <c r="H297" s="24"/>
      <c r="L297" s="24"/>
      <c r="M297" s="4"/>
    </row>
    <row r="298" spans="5:14">
      <c r="H298" s="24"/>
      <c r="K298" s="26"/>
      <c r="L298" s="27"/>
      <c r="M298" s="8"/>
      <c r="N298" s="23"/>
    </row>
    <row r="299" spans="5:14">
      <c r="H299" s="24"/>
      <c r="L299" s="24"/>
      <c r="M299" s="5"/>
    </row>
    <row r="300" spans="5:14">
      <c r="H300" s="24"/>
      <c r="L300" s="24"/>
      <c r="M300" s="5"/>
    </row>
    <row r="301" spans="5:14">
      <c r="H301" s="24"/>
      <c r="L301" s="24"/>
      <c r="M301" s="5"/>
    </row>
    <row r="302" spans="5:14">
      <c r="H302" s="24"/>
      <c r="L302" s="24"/>
      <c r="M302" s="5"/>
    </row>
    <row r="303" spans="5:14">
      <c r="H303" s="24"/>
      <c r="L303" s="24"/>
      <c r="M303" s="5"/>
    </row>
    <row r="304" spans="5:14">
      <c r="H304" s="24"/>
      <c r="L304" s="24"/>
      <c r="M304" s="5"/>
    </row>
    <row r="305" spans="8:13">
      <c r="H305" s="24"/>
      <c r="L305" s="24"/>
      <c r="M305" s="5"/>
    </row>
    <row r="306" spans="8:13">
      <c r="H306" s="24"/>
      <c r="L306" s="24"/>
      <c r="M306" s="5"/>
    </row>
    <row r="307" spans="8:13">
      <c r="H307" s="24"/>
      <c r="L307" s="24"/>
      <c r="M307" s="5"/>
    </row>
    <row r="308" spans="8:13">
      <c r="H308" s="24"/>
      <c r="L308" s="24"/>
      <c r="M308" s="5"/>
    </row>
    <row r="309" spans="8:13">
      <c r="H309" s="24"/>
      <c r="L309" s="24"/>
      <c r="M309" s="5"/>
    </row>
    <row r="310" spans="8:13">
      <c r="H310" s="24"/>
      <c r="L310" s="24"/>
      <c r="M310" s="5"/>
    </row>
    <row r="311" spans="8:13">
      <c r="H311" s="24"/>
      <c r="L311" s="24"/>
      <c r="M311" s="5"/>
    </row>
    <row r="312" spans="8:13">
      <c r="H312" s="24"/>
      <c r="L312" s="24"/>
      <c r="M312" s="5"/>
    </row>
    <row r="313" spans="8:13">
      <c r="H313" s="24"/>
      <c r="L313" s="24"/>
      <c r="M313" s="5"/>
    </row>
    <row r="314" spans="8:13">
      <c r="H314" s="24"/>
      <c r="L314" s="24"/>
      <c r="M314" s="5"/>
    </row>
    <row r="315" spans="8:13">
      <c r="H315" s="24"/>
      <c r="L315" s="24"/>
      <c r="M315" s="5"/>
    </row>
    <row r="316" spans="8:13">
      <c r="H316" s="24"/>
      <c r="L316" s="24"/>
      <c r="M316" s="5"/>
    </row>
    <row r="317" spans="8:13">
      <c r="H317" s="24"/>
      <c r="L317" s="24"/>
      <c r="M317" s="5"/>
    </row>
    <row r="318" spans="8:13">
      <c r="H318" s="24"/>
      <c r="L318" s="24"/>
      <c r="M318" s="5"/>
    </row>
    <row r="319" spans="8:13">
      <c r="H319" s="24"/>
      <c r="L319" s="24"/>
      <c r="M319" s="5"/>
    </row>
    <row r="320" spans="8:13">
      <c r="H320" s="24"/>
      <c r="L320" s="24"/>
      <c r="M320" s="5"/>
    </row>
    <row r="321" spans="8:13">
      <c r="H321" s="24"/>
      <c r="L321" s="24"/>
      <c r="M321" s="5"/>
    </row>
    <row r="322" spans="8:13">
      <c r="H322" s="24"/>
      <c r="L322" s="24"/>
      <c r="M322" s="5"/>
    </row>
    <row r="323" spans="8:13">
      <c r="H323" s="24"/>
      <c r="L323" s="24"/>
      <c r="M323" s="5"/>
    </row>
    <row r="324" spans="8:13">
      <c r="H324" s="24"/>
      <c r="L324" s="24"/>
      <c r="M324" s="5"/>
    </row>
    <row r="325" spans="8:13">
      <c r="H325" s="24"/>
      <c r="L325" s="24"/>
      <c r="M325" s="5"/>
    </row>
    <row r="326" spans="8:13">
      <c r="H326" s="24"/>
      <c r="L326" s="24"/>
      <c r="M326" s="5"/>
    </row>
    <row r="327" spans="8:13">
      <c r="H327" s="24"/>
      <c r="L327" s="24"/>
      <c r="M327" s="5"/>
    </row>
    <row r="328" spans="8:13">
      <c r="H328" s="24"/>
      <c r="L328" s="24"/>
      <c r="M328" s="5"/>
    </row>
    <row r="329" spans="8:13">
      <c r="H329" s="24"/>
      <c r="L329" s="24"/>
      <c r="M329" s="5"/>
    </row>
    <row r="330" spans="8:13">
      <c r="H330" s="24"/>
      <c r="L330" s="24"/>
      <c r="M330" s="5"/>
    </row>
    <row r="331" spans="8:13">
      <c r="H331" s="24"/>
      <c r="L331" s="24"/>
      <c r="M331" s="5"/>
    </row>
    <row r="332" spans="8:13">
      <c r="H332" s="24"/>
      <c r="L332" s="24"/>
      <c r="M332" s="5"/>
    </row>
    <row r="333" spans="8:13">
      <c r="H333" s="24"/>
      <c r="L333" s="24"/>
      <c r="M333" s="5"/>
    </row>
    <row r="334" spans="8:13">
      <c r="H334" s="24"/>
      <c r="L334" s="24"/>
      <c r="M334" s="5"/>
    </row>
    <row r="335" spans="8:13">
      <c r="H335" s="24"/>
      <c r="L335" s="24"/>
      <c r="M335" s="5"/>
    </row>
    <row r="336" spans="8:13">
      <c r="H336" s="24"/>
      <c r="L336" s="24"/>
      <c r="M336" s="5"/>
    </row>
    <row r="337" spans="8:13">
      <c r="H337" s="24"/>
      <c r="L337" s="24"/>
      <c r="M337" s="5"/>
    </row>
    <row r="338" spans="8:13">
      <c r="H338" s="24"/>
      <c r="L338" s="24"/>
      <c r="M338" s="5"/>
    </row>
    <row r="339" spans="8:13">
      <c r="H339" s="24"/>
      <c r="L339" s="24"/>
      <c r="M339" s="5"/>
    </row>
    <row r="340" spans="8:13">
      <c r="H340" s="24"/>
      <c r="L340" s="24"/>
      <c r="M340" s="5"/>
    </row>
    <row r="341" spans="8:13">
      <c r="H341" s="24"/>
      <c r="L341" s="24"/>
      <c r="M341" s="5"/>
    </row>
    <row r="342" spans="8:13">
      <c r="H342" s="24"/>
      <c r="L342" s="24"/>
      <c r="M342" s="5"/>
    </row>
    <row r="343" spans="8:13">
      <c r="H343" s="24"/>
      <c r="L343" s="24"/>
      <c r="M343" s="5"/>
    </row>
    <row r="344" spans="8:13">
      <c r="H344" s="24"/>
      <c r="L344" s="24"/>
      <c r="M344" s="5"/>
    </row>
    <row r="345" spans="8:13">
      <c r="H345" s="24"/>
      <c r="L345" s="24"/>
      <c r="M345" s="5"/>
    </row>
    <row r="346" spans="8:13">
      <c r="H346" s="24"/>
      <c r="L346" s="24"/>
      <c r="M346" s="5"/>
    </row>
    <row r="347" spans="8:13">
      <c r="H347" s="24"/>
      <c r="L347" s="24"/>
      <c r="M347" s="5"/>
    </row>
    <row r="348" spans="8:13">
      <c r="H348" s="24"/>
      <c r="L348" s="24"/>
      <c r="M348" s="5"/>
    </row>
    <row r="349" spans="8:13">
      <c r="H349" s="24"/>
      <c r="L349" s="24"/>
      <c r="M349" s="5"/>
    </row>
    <row r="350" spans="8:13">
      <c r="H350" s="24"/>
      <c r="L350" s="24"/>
      <c r="M350" s="5"/>
    </row>
    <row r="351" spans="8:13">
      <c r="H351" s="24"/>
      <c r="L351" s="24"/>
      <c r="M351" s="5"/>
    </row>
    <row r="352" spans="8:13">
      <c r="H352" s="24"/>
      <c r="L352" s="24"/>
      <c r="M352" s="5"/>
    </row>
    <row r="353" spans="8:13">
      <c r="H353" s="24"/>
      <c r="L353" s="24"/>
      <c r="M353" s="5"/>
    </row>
    <row r="354" spans="8:13">
      <c r="H354" s="24"/>
      <c r="L354" s="24"/>
      <c r="M354" s="5"/>
    </row>
    <row r="355" spans="8:13">
      <c r="H355" s="24"/>
      <c r="L355" s="24"/>
      <c r="M355" s="5"/>
    </row>
    <row r="356" spans="8:13">
      <c r="H356" s="24"/>
      <c r="L356" s="24"/>
      <c r="M356" s="5"/>
    </row>
    <row r="357" spans="8:13">
      <c r="H357" s="24"/>
      <c r="L357" s="24"/>
      <c r="M357" s="5"/>
    </row>
    <row r="358" spans="8:13">
      <c r="H358" s="24"/>
      <c r="L358" s="24"/>
      <c r="M358" s="5"/>
    </row>
    <row r="359" spans="8:13">
      <c r="H359" s="24"/>
      <c r="L359" s="24"/>
      <c r="M359" s="5"/>
    </row>
    <row r="360" spans="8:13">
      <c r="H360" s="24"/>
      <c r="L360" s="24"/>
      <c r="M360" s="5"/>
    </row>
    <row r="361" spans="8:13">
      <c r="H361" s="24"/>
      <c r="L361" s="24"/>
      <c r="M361" s="5"/>
    </row>
    <row r="362" spans="8:13">
      <c r="H362" s="24"/>
      <c r="L362" s="24"/>
      <c r="M362" s="5"/>
    </row>
    <row r="363" spans="8:13">
      <c r="H363" s="24"/>
      <c r="L363" s="24"/>
      <c r="M363" s="5"/>
    </row>
    <row r="364" spans="8:13">
      <c r="H364" s="24"/>
      <c r="L364" s="24"/>
      <c r="M364" s="5"/>
    </row>
    <row r="365" spans="8:13">
      <c r="H365" s="24"/>
      <c r="L365" s="24"/>
      <c r="M365" s="5"/>
    </row>
    <row r="366" spans="8:13">
      <c r="H366" s="24"/>
      <c r="L366" s="24"/>
      <c r="M366" s="5"/>
    </row>
    <row r="367" spans="8:13">
      <c r="H367" s="24"/>
      <c r="L367" s="24"/>
      <c r="M367" s="5"/>
    </row>
    <row r="368" spans="8:13">
      <c r="H368" s="24"/>
      <c r="L368" s="24"/>
      <c r="M368" s="5"/>
    </row>
    <row r="369" spans="8:13">
      <c r="H369" s="24"/>
      <c r="L369" s="24"/>
      <c r="M369" s="5"/>
    </row>
    <row r="370" spans="8:13">
      <c r="H370" s="24"/>
      <c r="L370" s="24"/>
      <c r="M370" s="5"/>
    </row>
    <row r="371" spans="8:13">
      <c r="H371" s="24"/>
      <c r="L371" s="24"/>
      <c r="M371" s="5"/>
    </row>
    <row r="372" spans="8:13">
      <c r="H372" s="24"/>
      <c r="L372" s="24"/>
      <c r="M372" s="5"/>
    </row>
    <row r="373" spans="8:13">
      <c r="H373" s="24"/>
      <c r="L373" s="24"/>
      <c r="M373" s="5"/>
    </row>
    <row r="374" spans="8:13">
      <c r="H374" s="24"/>
      <c r="L374" s="24"/>
      <c r="M374" s="5"/>
    </row>
    <row r="375" spans="8:13">
      <c r="H375" s="24"/>
      <c r="L375" s="24"/>
      <c r="M375" s="5"/>
    </row>
    <row r="376" spans="8:13">
      <c r="H376" s="24"/>
      <c r="L376" s="24"/>
      <c r="M376" s="5"/>
    </row>
    <row r="377" spans="8:13">
      <c r="H377" s="24"/>
      <c r="L377" s="24"/>
      <c r="M377" s="5"/>
    </row>
    <row r="378" spans="8:13">
      <c r="H378" s="24"/>
      <c r="L378" s="24"/>
      <c r="M378" s="5"/>
    </row>
    <row r="379" spans="8:13">
      <c r="H379" s="24"/>
      <c r="L379" s="24"/>
      <c r="M379" s="5"/>
    </row>
    <row r="380" spans="8:13">
      <c r="H380" s="24"/>
      <c r="L380" s="24"/>
      <c r="M380" s="5"/>
    </row>
    <row r="381" spans="8:13">
      <c r="H381" s="24"/>
      <c r="L381" s="24"/>
      <c r="M381" s="5"/>
    </row>
    <row r="382" spans="8:13">
      <c r="H382" s="24"/>
      <c r="L382" s="24"/>
      <c r="M382" s="5"/>
    </row>
    <row r="383" spans="8:13">
      <c r="H383" s="24"/>
      <c r="L383" s="24"/>
      <c r="M383" s="5"/>
    </row>
    <row r="384" spans="8:13">
      <c r="H384" s="24"/>
      <c r="L384" s="24"/>
      <c r="M384" s="5"/>
    </row>
    <row r="385" spans="8:13">
      <c r="H385" s="24"/>
      <c r="L385" s="24"/>
      <c r="M385" s="5"/>
    </row>
    <row r="386" spans="8:13">
      <c r="H386" s="24"/>
      <c r="L386" s="24"/>
      <c r="M386" s="5"/>
    </row>
    <row r="387" spans="8:13">
      <c r="H387" s="24"/>
      <c r="L387" s="24"/>
      <c r="M387" s="5"/>
    </row>
    <row r="388" spans="8:13">
      <c r="H388" s="24"/>
      <c r="L388" s="24"/>
      <c r="M388" s="5"/>
    </row>
    <row r="389" spans="8:13">
      <c r="H389" s="24"/>
      <c r="L389" s="24"/>
      <c r="M389" s="5"/>
    </row>
    <row r="390" spans="8:13">
      <c r="H390" s="24"/>
      <c r="L390" s="24"/>
      <c r="M390" s="5"/>
    </row>
    <row r="391" spans="8:13">
      <c r="H391" s="24"/>
      <c r="L391" s="24"/>
      <c r="M391" s="5"/>
    </row>
    <row r="392" spans="8:13">
      <c r="H392" s="24"/>
      <c r="L392" s="24"/>
      <c r="M392" s="5"/>
    </row>
    <row r="393" spans="8:13">
      <c r="H393" s="24"/>
      <c r="L393" s="24"/>
      <c r="M393" s="5"/>
    </row>
    <row r="394" spans="8:13">
      <c r="H394" s="24"/>
      <c r="L394" s="24"/>
      <c r="M394" s="5"/>
    </row>
    <row r="395" spans="8:13">
      <c r="H395" s="24"/>
      <c r="L395" s="24"/>
      <c r="M395" s="5"/>
    </row>
    <row r="396" spans="8:13">
      <c r="H396" s="24"/>
      <c r="L396" s="24"/>
      <c r="M396" s="5"/>
    </row>
    <row r="397" spans="8:13">
      <c r="H397" s="24"/>
      <c r="L397" s="24"/>
      <c r="M397" s="5"/>
    </row>
    <row r="398" spans="8:13">
      <c r="H398" s="24"/>
      <c r="L398" s="24"/>
      <c r="M398" s="5"/>
    </row>
    <row r="399" spans="8:13">
      <c r="H399" s="24"/>
      <c r="L399" s="24"/>
      <c r="M399" s="5"/>
    </row>
    <row r="400" spans="8:13">
      <c r="H400" s="24"/>
      <c r="L400" s="24"/>
      <c r="M400" s="5"/>
    </row>
    <row r="401" spans="8:13">
      <c r="H401" s="24"/>
      <c r="L401" s="24"/>
      <c r="M401" s="5"/>
    </row>
    <row r="402" spans="8:13">
      <c r="H402" s="24"/>
      <c r="L402" s="24"/>
      <c r="M402" s="5"/>
    </row>
    <row r="403" spans="8:13">
      <c r="H403" s="24"/>
      <c r="L403" s="24"/>
      <c r="M403" s="5"/>
    </row>
    <row r="404" spans="8:13">
      <c r="H404" s="24"/>
      <c r="L404" s="24"/>
      <c r="M404" s="5"/>
    </row>
    <row r="405" spans="8:13">
      <c r="H405" s="24"/>
      <c r="L405" s="24"/>
      <c r="M405" s="5"/>
    </row>
    <row r="406" spans="8:13">
      <c r="H406" s="24"/>
      <c r="L406" s="24"/>
      <c r="M406" s="5"/>
    </row>
    <row r="407" spans="8:13">
      <c r="H407" s="24"/>
      <c r="L407" s="24"/>
      <c r="M407" s="5"/>
    </row>
    <row r="408" spans="8:13">
      <c r="H408" s="24"/>
      <c r="L408" s="24"/>
      <c r="M408" s="5"/>
    </row>
    <row r="409" spans="8:13">
      <c r="H409" s="24"/>
      <c r="L409" s="24"/>
      <c r="M409" s="5"/>
    </row>
    <row r="410" spans="8:13">
      <c r="H410" s="24"/>
      <c r="L410" s="24"/>
      <c r="M410" s="5"/>
    </row>
    <row r="411" spans="8:13">
      <c r="H411" s="24"/>
      <c r="L411" s="24"/>
      <c r="M411" s="5"/>
    </row>
    <row r="412" spans="8:13">
      <c r="H412" s="24"/>
      <c r="L412" s="24"/>
      <c r="M412" s="5"/>
    </row>
    <row r="413" spans="8:13">
      <c r="H413" s="24"/>
      <c r="L413" s="24"/>
      <c r="M413" s="5"/>
    </row>
    <row r="414" spans="8:13">
      <c r="H414" s="24"/>
      <c r="L414" s="24"/>
      <c r="M414" s="5"/>
    </row>
    <row r="415" spans="8:13">
      <c r="H415" s="24"/>
      <c r="L415" s="24"/>
      <c r="M415" s="5"/>
    </row>
    <row r="416" spans="8:13">
      <c r="H416" s="24"/>
      <c r="L416" s="24"/>
      <c r="M416" s="5"/>
    </row>
    <row r="417" spans="8:13">
      <c r="H417" s="24"/>
      <c r="L417" s="24"/>
      <c r="M417" s="5"/>
    </row>
    <row r="418" spans="8:13">
      <c r="H418" s="24"/>
      <c r="L418" s="24"/>
      <c r="M418" s="5"/>
    </row>
    <row r="419" spans="8:13">
      <c r="H419" s="24"/>
      <c r="L419" s="24"/>
      <c r="M419" s="5"/>
    </row>
    <row r="420" spans="8:13">
      <c r="H420" s="24"/>
      <c r="L420" s="24"/>
      <c r="M420" s="5"/>
    </row>
    <row r="421" spans="8:13">
      <c r="H421" s="24"/>
      <c r="L421" s="24"/>
      <c r="M421" s="5"/>
    </row>
    <row r="422" spans="8:13">
      <c r="H422" s="24"/>
      <c r="L422" s="24"/>
      <c r="M422" s="5"/>
    </row>
    <row r="423" spans="8:13">
      <c r="H423" s="24"/>
      <c r="L423" s="24"/>
      <c r="M423" s="5"/>
    </row>
    <row r="424" spans="8:13">
      <c r="H424" s="24"/>
      <c r="L424" s="24"/>
      <c r="M424" s="5"/>
    </row>
    <row r="425" spans="8:13">
      <c r="H425" s="24"/>
      <c r="L425" s="24"/>
      <c r="M425" s="5"/>
    </row>
    <row r="426" spans="8:13">
      <c r="H426" s="24"/>
      <c r="L426" s="24"/>
      <c r="M426" s="5"/>
    </row>
    <row r="427" spans="8:13">
      <c r="H427" s="24"/>
      <c r="L427" s="24"/>
      <c r="M427" s="5"/>
    </row>
    <row r="428" spans="8:13">
      <c r="H428" s="24"/>
      <c r="L428" s="24"/>
      <c r="M428" s="5"/>
    </row>
    <row r="429" spans="8:13">
      <c r="H429" s="24"/>
      <c r="L429" s="24"/>
      <c r="M429" s="5"/>
    </row>
    <row r="430" spans="8:13">
      <c r="H430" s="24"/>
      <c r="L430" s="24"/>
      <c r="M430" s="5"/>
    </row>
    <row r="431" spans="8:13">
      <c r="H431" s="24"/>
      <c r="L431" s="24"/>
      <c r="M431" s="5"/>
    </row>
    <row r="432" spans="8:13">
      <c r="H432" s="24"/>
      <c r="L432" s="24"/>
      <c r="M432" s="5"/>
    </row>
    <row r="433" spans="8:13">
      <c r="H433" s="24"/>
      <c r="L433" s="24"/>
      <c r="M433" s="5"/>
    </row>
    <row r="434" spans="8:13">
      <c r="H434" s="24"/>
      <c r="L434" s="24"/>
      <c r="M434" s="5"/>
    </row>
    <row r="435" spans="8:13">
      <c r="H435" s="24"/>
      <c r="L435" s="24"/>
      <c r="M435" s="5"/>
    </row>
    <row r="436" spans="8:13">
      <c r="H436" s="24"/>
      <c r="L436" s="24"/>
      <c r="M436" s="5"/>
    </row>
    <row r="437" spans="8:13">
      <c r="H437" s="24"/>
      <c r="L437" s="24"/>
      <c r="M437" s="5"/>
    </row>
    <row r="438" spans="8:13">
      <c r="H438" s="24"/>
      <c r="L438" s="24"/>
      <c r="M438" s="5"/>
    </row>
    <row r="439" spans="8:13">
      <c r="H439" s="24"/>
      <c r="L439" s="24"/>
      <c r="M439" s="5"/>
    </row>
    <row r="440" spans="8:13">
      <c r="H440" s="24"/>
      <c r="L440" s="24"/>
      <c r="M440" s="5"/>
    </row>
    <row r="441" spans="8:13">
      <c r="H441" s="24"/>
      <c r="L441" s="24"/>
      <c r="M441" s="5"/>
    </row>
    <row r="442" spans="8:13">
      <c r="H442" s="24"/>
      <c r="L442" s="24"/>
      <c r="M442" s="5"/>
    </row>
    <row r="443" spans="8:13">
      <c r="H443" s="24"/>
      <c r="L443" s="24"/>
      <c r="M443" s="5"/>
    </row>
    <row r="444" spans="8:13">
      <c r="H444" s="24"/>
      <c r="L444" s="24"/>
      <c r="M444" s="5"/>
    </row>
    <row r="445" spans="8:13">
      <c r="H445" s="24"/>
      <c r="L445" s="24"/>
      <c r="M445" s="5"/>
    </row>
    <row r="446" spans="8:13">
      <c r="H446" s="24"/>
      <c r="L446" s="24"/>
      <c r="M446" s="5"/>
    </row>
    <row r="447" spans="8:13">
      <c r="H447" s="24"/>
      <c r="L447" s="24"/>
      <c r="M447" s="5"/>
    </row>
    <row r="448" spans="8:13">
      <c r="H448" s="24"/>
      <c r="L448" s="24"/>
      <c r="M448" s="5"/>
    </row>
    <row r="449" spans="8:13">
      <c r="H449" s="24"/>
      <c r="L449" s="24"/>
      <c r="M449" s="5"/>
    </row>
    <row r="450" spans="8:13">
      <c r="H450" s="24"/>
      <c r="L450" s="24"/>
      <c r="M450" s="5"/>
    </row>
    <row r="451" spans="8:13">
      <c r="H451" s="24"/>
      <c r="L451" s="24"/>
      <c r="M451" s="5"/>
    </row>
    <row r="452" spans="8:13">
      <c r="H452" s="24"/>
      <c r="L452" s="24"/>
      <c r="M452" s="5"/>
    </row>
    <row r="453" spans="8:13">
      <c r="H453" s="24"/>
      <c r="L453" s="24"/>
      <c r="M453" s="5"/>
    </row>
    <row r="454" spans="8:13">
      <c r="H454" s="24"/>
      <c r="L454" s="24"/>
      <c r="M454" s="5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102"/>
  <sheetViews>
    <sheetView topLeftCell="E1" workbookViewId="0">
      <selection activeCell="O9" sqref="O9:O19"/>
    </sheetView>
  </sheetViews>
  <sheetFormatPr baseColWidth="10" defaultRowHeight="15" x14ac:dyDescent="0"/>
  <cols>
    <col min="10" max="10" width="15.5" customWidth="1"/>
    <col min="19" max="19" width="12.1640625" bestFit="1" customWidth="1"/>
  </cols>
  <sheetData>
    <row r="1" spans="2:55">
      <c r="B1" t="s">
        <v>1051</v>
      </c>
    </row>
    <row r="2" spans="2:55">
      <c r="M2" s="19" t="s">
        <v>270</v>
      </c>
    </row>
    <row r="3" spans="2:55">
      <c r="B3" s="51" t="s">
        <v>269</v>
      </c>
    </row>
    <row r="5" spans="2:55">
      <c r="M5" s="19"/>
    </row>
    <row r="7" spans="2:55">
      <c r="I7" s="31" t="s">
        <v>6</v>
      </c>
    </row>
    <row r="8" spans="2:55">
      <c r="K8" t="s">
        <v>1</v>
      </c>
      <c r="L8" t="s">
        <v>267</v>
      </c>
      <c r="M8" s="1" t="s">
        <v>3</v>
      </c>
      <c r="N8" s="1" t="s">
        <v>29</v>
      </c>
      <c r="O8" s="1" t="s">
        <v>30</v>
      </c>
      <c r="P8" s="1" t="s">
        <v>202</v>
      </c>
      <c r="Q8" s="1" t="s">
        <v>70</v>
      </c>
      <c r="R8" s="1" t="s">
        <v>13</v>
      </c>
      <c r="S8" s="1" t="s">
        <v>59</v>
      </c>
      <c r="V8" t="s">
        <v>15</v>
      </c>
      <c r="W8" t="s">
        <v>23</v>
      </c>
      <c r="X8" t="s">
        <v>20</v>
      </c>
      <c r="Y8" t="s">
        <v>25</v>
      </c>
      <c r="Z8" s="20" t="s">
        <v>8</v>
      </c>
      <c r="AA8" t="s">
        <v>15</v>
      </c>
      <c r="AB8" t="s">
        <v>23</v>
      </c>
      <c r="AC8" t="s">
        <v>20</v>
      </c>
      <c r="AD8" t="s">
        <v>25</v>
      </c>
      <c r="AE8" s="20" t="s">
        <v>8</v>
      </c>
    </row>
    <row r="9" spans="2:55">
      <c r="J9" t="s">
        <v>260</v>
      </c>
      <c r="K9">
        <v>21.577500000000001</v>
      </c>
      <c r="L9">
        <v>34.229999999999997</v>
      </c>
      <c r="M9">
        <f>L9-K9</f>
        <v>12.652499999999996</v>
      </c>
      <c r="N9">
        <f>M9-M$9</f>
        <v>0</v>
      </c>
      <c r="O9">
        <f>2^-N9</f>
        <v>1</v>
      </c>
      <c r="P9">
        <v>1</v>
      </c>
      <c r="Q9">
        <v>0</v>
      </c>
      <c r="R9">
        <v>0</v>
      </c>
      <c r="U9" t="s">
        <v>268</v>
      </c>
      <c r="V9">
        <v>1</v>
      </c>
      <c r="W9">
        <v>1.0935627868782281</v>
      </c>
      <c r="X9">
        <v>1</v>
      </c>
      <c r="Y9">
        <v>1.1533745094788539</v>
      </c>
      <c r="Z9">
        <v>1.3198236966455654</v>
      </c>
      <c r="AA9">
        <v>1.1049025339838543</v>
      </c>
      <c r="AB9">
        <v>0.66669073834243908</v>
      </c>
      <c r="AC9">
        <v>0.68376184636611614</v>
      </c>
      <c r="AD9">
        <v>0.90895911783056038</v>
      </c>
      <c r="AE9">
        <v>0.92207203788529035</v>
      </c>
      <c r="AY9" t="s">
        <v>1</v>
      </c>
      <c r="AZ9" t="s">
        <v>267</v>
      </c>
      <c r="BA9" s="1" t="s">
        <v>3</v>
      </c>
      <c r="BB9" s="1" t="s">
        <v>29</v>
      </c>
      <c r="BC9" s="1" t="s">
        <v>30</v>
      </c>
    </row>
    <row r="10" spans="2:55">
      <c r="J10" t="s">
        <v>260</v>
      </c>
      <c r="K10">
        <v>20.55</v>
      </c>
      <c r="L10">
        <v>35.229999999999997</v>
      </c>
      <c r="M10">
        <f>L10-K10</f>
        <v>14.679999999999996</v>
      </c>
      <c r="N10">
        <f>M10-14.68</f>
        <v>0</v>
      </c>
      <c r="O10">
        <f>2^-N10</f>
        <v>1</v>
      </c>
      <c r="U10" t="s">
        <v>42</v>
      </c>
      <c r="V10">
        <v>5.1867399920280413</v>
      </c>
      <c r="W10">
        <v>7.0278328903595488</v>
      </c>
      <c r="X10">
        <v>4.8003230406711852</v>
      </c>
      <c r="Y10">
        <v>0.23435215886299279</v>
      </c>
      <c r="Z10">
        <v>5.2067534385284824E-2</v>
      </c>
      <c r="AA10">
        <v>4.8437408249957787</v>
      </c>
      <c r="AB10">
        <v>0.85898674782706175</v>
      </c>
      <c r="AC10">
        <v>0.8736511238160487</v>
      </c>
      <c r="AD10">
        <v>0.92291855418110147</v>
      </c>
      <c r="AE10">
        <v>0.65864183326977999</v>
      </c>
      <c r="AW10" t="s">
        <v>39</v>
      </c>
      <c r="AX10" t="s">
        <v>265</v>
      </c>
      <c r="AY10">
        <v>21.577500000000001</v>
      </c>
      <c r="AZ10">
        <v>34.32</v>
      </c>
      <c r="BA10">
        <f>AZ10-AY10</f>
        <v>12.7425</v>
      </c>
      <c r="BB10">
        <f>BA10-BA$8</f>
        <v>12.7425</v>
      </c>
      <c r="BC10">
        <f>2^-BB10</f>
        <v>1.4592351428520934E-4</v>
      </c>
    </row>
    <row r="11" spans="2:55">
      <c r="AW11" t="s">
        <v>39</v>
      </c>
      <c r="AX11" t="s">
        <v>264</v>
      </c>
      <c r="AY11">
        <v>22.029</v>
      </c>
      <c r="AZ11">
        <v>34.78</v>
      </c>
      <c r="BA11">
        <f>AZ11-AY11</f>
        <v>12.751000000000001</v>
      </c>
      <c r="BB11">
        <f>BA11-BA$8</f>
        <v>12.751000000000001</v>
      </c>
      <c r="BC11">
        <f>2^-BB11</f>
        <v>1.4506629700402002E-4</v>
      </c>
    </row>
    <row r="12" spans="2:55">
      <c r="D12" t="s">
        <v>139</v>
      </c>
      <c r="E12" t="s">
        <v>130</v>
      </c>
      <c r="J12" t="s">
        <v>256</v>
      </c>
      <c r="K12">
        <v>22.029</v>
      </c>
      <c r="L12">
        <v>34.82</v>
      </c>
      <c r="M12">
        <f>L12-K12</f>
        <v>12.791</v>
      </c>
      <c r="N12">
        <f>M12-M$9</f>
        <v>0.13850000000000406</v>
      </c>
      <c r="O12">
        <f>2^-N12</f>
        <v>0.90846321252577578</v>
      </c>
      <c r="P12">
        <f>AVERAGE(O12:O13)</f>
        <v>1.1049025339838543</v>
      </c>
      <c r="Q12">
        <f>STDEV(O12:P12)</f>
        <v>0.13890357629469138</v>
      </c>
      <c r="R12">
        <f>Q12/SQRT(2)</f>
        <v>9.8219660729039246E-2</v>
      </c>
      <c r="S12">
        <f>TTEST(O9:O10,O15:O16,2,2)</f>
        <v>6.1577987528314004E-2</v>
      </c>
      <c r="U12" t="s">
        <v>13</v>
      </c>
      <c r="AW12" t="s">
        <v>39</v>
      </c>
      <c r="AX12" t="s">
        <v>263</v>
      </c>
      <c r="AY12">
        <v>21.892499999999998</v>
      </c>
      <c r="AZ12">
        <v>36.33</v>
      </c>
      <c r="BA12">
        <f>AZ12-AY12</f>
        <v>14.4375</v>
      </c>
      <c r="BB12">
        <f>BA12-BA$8</f>
        <v>14.4375</v>
      </c>
      <c r="BC12">
        <f>2^-BB12</f>
        <v>4.5069157285751309E-5</v>
      </c>
    </row>
    <row r="13" spans="2:55">
      <c r="B13" t="s">
        <v>266</v>
      </c>
      <c r="D13">
        <v>0.29214797185005797</v>
      </c>
      <c r="E13">
        <v>0.69180074116417001</v>
      </c>
      <c r="J13" t="s">
        <v>256</v>
      </c>
      <c r="K13">
        <v>20.98</v>
      </c>
      <c r="L13">
        <v>35.28</v>
      </c>
      <c r="M13">
        <f>L13-K13</f>
        <v>14.3</v>
      </c>
      <c r="N13">
        <f>M13-14.68</f>
        <v>-0.37999999999999901</v>
      </c>
      <c r="O13">
        <f>2^-N13</f>
        <v>1.3013418554419327</v>
      </c>
      <c r="U13" t="s">
        <v>39</v>
      </c>
      <c r="V13">
        <v>0</v>
      </c>
      <c r="W13">
        <v>5.4829312934214627E-2</v>
      </c>
      <c r="X13">
        <v>0</v>
      </c>
      <c r="Y13">
        <v>0.18087138396060468</v>
      </c>
      <c r="Z13">
        <v>0.20729844060141359</v>
      </c>
      <c r="AA13">
        <v>0.54496639557298854</v>
      </c>
      <c r="AB13">
        <v>3.5346160861590231E-2</v>
      </c>
      <c r="AC13">
        <v>9.6085294423923755E-3</v>
      </c>
      <c r="AD13">
        <v>0.18872192044794817</v>
      </c>
      <c r="AE13">
        <v>0.5391201667802481</v>
      </c>
    </row>
    <row r="14" spans="2:55">
      <c r="D14">
        <v>0.35398843930635798</v>
      </c>
      <c r="E14">
        <v>0.63972602739726003</v>
      </c>
      <c r="U14" t="s">
        <v>42</v>
      </c>
      <c r="V14">
        <v>9.8219660729039246E-2</v>
      </c>
      <c r="W14">
        <v>0.30461344801788376</v>
      </c>
      <c r="X14">
        <v>0.80411799002289797</v>
      </c>
      <c r="Y14">
        <v>0.1017236621992908</v>
      </c>
      <c r="Z14">
        <v>2.5440802687596881E-2</v>
      </c>
      <c r="AA14">
        <v>0.21806018074467245</v>
      </c>
      <c r="AB14">
        <v>0.25952373585560062</v>
      </c>
      <c r="AC14">
        <v>0.14554123132620214</v>
      </c>
      <c r="AD14">
        <v>5.133613184003441E-2</v>
      </c>
      <c r="AE14">
        <v>8.9890067667541235E-2</v>
      </c>
      <c r="AW14" t="s">
        <v>42</v>
      </c>
      <c r="AX14" t="s">
        <v>265</v>
      </c>
      <c r="AY14">
        <v>21.462000000000003</v>
      </c>
      <c r="AZ14">
        <v>32.08</v>
      </c>
      <c r="BA14">
        <f>AZ14-AY14</f>
        <v>10.617999999999995</v>
      </c>
      <c r="BB14">
        <f>BA14-BA$8</f>
        <v>10.617999999999995</v>
      </c>
      <c r="BC14">
        <f>2^-BB14</f>
        <v>6.3630231902504818E-4</v>
      </c>
    </row>
    <row r="15" spans="2:55">
      <c r="D15">
        <v>0.38901000000000002</v>
      </c>
      <c r="E15">
        <v>0.48414420000000002</v>
      </c>
      <c r="J15" t="s">
        <v>259</v>
      </c>
      <c r="K15">
        <v>21.462000000000003</v>
      </c>
      <c r="L15">
        <v>32.08</v>
      </c>
      <c r="M15">
        <f>L15-K15</f>
        <v>10.617999999999995</v>
      </c>
      <c r="N15">
        <f>M15-M9</f>
        <v>-2.0345000000000013</v>
      </c>
      <c r="O15">
        <f>2^-N15</f>
        <v>4.0968072008820684</v>
      </c>
      <c r="P15">
        <f>AVERAGE(O15:O16)</f>
        <v>5.1867399920280413</v>
      </c>
      <c r="Q15">
        <f>STDEV(O15:P15)</f>
        <v>0.77069886765690154</v>
      </c>
      <c r="R15">
        <f>Q15/SQRT(2)</f>
        <v>0.54496639557298854</v>
      </c>
      <c r="S15">
        <f>TTEST(O15:O16,O18:O19,2,2)</f>
        <v>0.79767343599654406</v>
      </c>
      <c r="AW15" t="s">
        <v>42</v>
      </c>
      <c r="AX15" t="s">
        <v>264</v>
      </c>
      <c r="AY15">
        <v>21.588000000000001</v>
      </c>
      <c r="AZ15">
        <v>31.94</v>
      </c>
      <c r="BA15">
        <f>AZ15-AY15</f>
        <v>10.352</v>
      </c>
      <c r="BB15">
        <f>BA15-BA$8</f>
        <v>10.352</v>
      </c>
      <c r="BC15">
        <f>2^-BB15</f>
        <v>7.651339716302155E-4</v>
      </c>
    </row>
    <row r="16" spans="2:55">
      <c r="C16" t="s">
        <v>12</v>
      </c>
      <c r="D16">
        <f>AVERAGE(D13:D15)</f>
        <v>0.34504880371880531</v>
      </c>
      <c r="E16">
        <f>AVERAGE(E13:E15)</f>
        <v>0.60522365618714336</v>
      </c>
      <c r="J16" t="s">
        <v>259</v>
      </c>
      <c r="K16">
        <v>20.440000000000001</v>
      </c>
      <c r="L16">
        <v>32.47</v>
      </c>
      <c r="M16">
        <f>L16-K16</f>
        <v>12.029999999999998</v>
      </c>
      <c r="N16">
        <f>M16-14.68</f>
        <v>-2.6500000000000021</v>
      </c>
      <c r="O16">
        <f>2^-N16</f>
        <v>6.2766727831740141</v>
      </c>
      <c r="AW16" t="s">
        <v>42</v>
      </c>
      <c r="AX16" t="s">
        <v>263</v>
      </c>
      <c r="AY16">
        <v>20.664000000000001</v>
      </c>
      <c r="AZ16">
        <v>34.06</v>
      </c>
      <c r="BA16">
        <f>AZ16-AY16</f>
        <v>13.396000000000001</v>
      </c>
      <c r="BB16">
        <f>BA16-BA$8</f>
        <v>13.396000000000001</v>
      </c>
      <c r="BC16">
        <f>2^-BB16</f>
        <v>9.2768851098725327E-5</v>
      </c>
    </row>
    <row r="17" spans="3:55">
      <c r="C17" t="s">
        <v>13</v>
      </c>
      <c r="D17">
        <f>STDEV(D13:D15)/SQRT(3)</f>
        <v>2.831666728070685E-2</v>
      </c>
      <c r="E17">
        <f>STDEV(E13:E15)/SQRT(3)</f>
        <v>6.2378201284335404E-2</v>
      </c>
    </row>
    <row r="18" spans="3:55">
      <c r="C18" t="s">
        <v>59</v>
      </c>
      <c r="D18">
        <f>TTEST(D13:D15,E13:E15,2,2)</f>
        <v>1.9137876263300761E-2</v>
      </c>
      <c r="J18" t="s">
        <v>258</v>
      </c>
      <c r="K18">
        <v>21.588000000000001</v>
      </c>
      <c r="L18">
        <v>31.84</v>
      </c>
      <c r="M18">
        <f>L18-K18</f>
        <v>10.251999999999999</v>
      </c>
      <c r="N18">
        <f>M18-M9</f>
        <v>-2.4004999999999974</v>
      </c>
      <c r="O18">
        <f>2^-N18</f>
        <v>5.2798611864851237</v>
      </c>
      <c r="P18">
        <f>AVERAGE(O18:O19)</f>
        <v>4.8437408249957787</v>
      </c>
      <c r="Q18">
        <f>STDEV(O18:P18)</f>
        <v>0.30838366502264425</v>
      </c>
      <c r="R18">
        <f>Q18/SQRT(2)</f>
        <v>0.21806018074467245</v>
      </c>
      <c r="AY18" t="s">
        <v>1</v>
      </c>
      <c r="AZ18" t="s">
        <v>262</v>
      </c>
      <c r="BA18" s="1" t="s">
        <v>3</v>
      </c>
      <c r="BB18" s="1" t="s">
        <v>29</v>
      </c>
      <c r="BC18" s="1" t="s">
        <v>30</v>
      </c>
    </row>
    <row r="19" spans="3:55">
      <c r="J19" t="s">
        <v>258</v>
      </c>
      <c r="K19">
        <v>20.56</v>
      </c>
      <c r="L19">
        <v>33.1</v>
      </c>
      <c r="M19">
        <f>L19-K19</f>
        <v>12.540000000000003</v>
      </c>
      <c r="N19">
        <f>M19-14.68</f>
        <v>-2.139999999999997</v>
      </c>
      <c r="O19">
        <f>2^-N19</f>
        <v>4.4076204635064338</v>
      </c>
      <c r="AW19" t="s">
        <v>39</v>
      </c>
      <c r="AX19" t="s">
        <v>265</v>
      </c>
      <c r="AY19">
        <v>21.577500000000001</v>
      </c>
      <c r="AZ19">
        <v>28.63</v>
      </c>
      <c r="BA19">
        <f>AZ19-AY19</f>
        <v>7.0524999999999984</v>
      </c>
      <c r="BB19">
        <f>BA19-BA$28</f>
        <v>7.0524999999999984</v>
      </c>
      <c r="BC19">
        <f>2^-BB19</f>
        <v>7.5333120175933741E-3</v>
      </c>
    </row>
    <row r="20" spans="3:55">
      <c r="AW20" t="s">
        <v>39</v>
      </c>
      <c r="AX20" t="s">
        <v>264</v>
      </c>
      <c r="AY20">
        <v>22.029</v>
      </c>
      <c r="AZ20">
        <v>29.96</v>
      </c>
      <c r="BA20">
        <f>AZ20-AY20</f>
        <v>7.9310000000000009</v>
      </c>
      <c r="BB20">
        <f>BA20-BA$28</f>
        <v>7.9310000000000009</v>
      </c>
      <c r="BC20">
        <f>2^-BB20</f>
        <v>4.0976145608396285E-3</v>
      </c>
    </row>
    <row r="21" spans="3:55">
      <c r="AW21" t="s">
        <v>39</v>
      </c>
      <c r="AX21" t="s">
        <v>263</v>
      </c>
      <c r="AY21">
        <v>21.892499999999998</v>
      </c>
      <c r="AZ21">
        <v>29.7</v>
      </c>
      <c r="BA21">
        <f>AZ21-AY21</f>
        <v>7.807500000000001</v>
      </c>
      <c r="BB21">
        <f>BA21-BA$28</f>
        <v>7.807500000000001</v>
      </c>
      <c r="BC21">
        <f>2^-BB21</f>
        <v>4.4638368066486182E-3</v>
      </c>
    </row>
    <row r="23" spans="3:55">
      <c r="AW23" t="s">
        <v>42</v>
      </c>
      <c r="AX23" t="s">
        <v>265</v>
      </c>
      <c r="AY23">
        <v>21.462000000000003</v>
      </c>
      <c r="AZ23">
        <v>26.84</v>
      </c>
      <c r="BA23">
        <f>AZ23-AY23</f>
        <v>5.3779999999999966</v>
      </c>
      <c r="BB23">
        <f>BA23-BA$28</f>
        <v>5.3779999999999966</v>
      </c>
      <c r="BC23">
        <f>2^-BB23</f>
        <v>2.4046987815013535E-2</v>
      </c>
    </row>
    <row r="24" spans="3:55">
      <c r="AW24" t="s">
        <v>42</v>
      </c>
      <c r="AX24" t="s">
        <v>264</v>
      </c>
      <c r="AY24">
        <v>21.588000000000001</v>
      </c>
      <c r="AZ24">
        <v>29.42</v>
      </c>
      <c r="BA24">
        <f>AZ24-AY24</f>
        <v>7.8320000000000007</v>
      </c>
      <c r="BB24">
        <f>BA24-BA$28</f>
        <v>7.8320000000000007</v>
      </c>
      <c r="BC24">
        <f>2^-BB24</f>
        <v>4.3886714962173617E-3</v>
      </c>
    </row>
    <row r="25" spans="3:55">
      <c r="I25" s="31" t="s">
        <v>102</v>
      </c>
      <c r="AW25" t="s">
        <v>42</v>
      </c>
      <c r="AX25" t="s">
        <v>263</v>
      </c>
      <c r="AY25">
        <v>20.664000000000001</v>
      </c>
      <c r="AZ25">
        <v>28.02</v>
      </c>
      <c r="BA25">
        <f>AZ25-AY25</f>
        <v>7.3559999999999981</v>
      </c>
      <c r="BB25">
        <f>BA25-BA$28</f>
        <v>7.3559999999999981</v>
      </c>
      <c r="BC25">
        <f>2^-BB25</f>
        <v>6.1041240638462398E-3</v>
      </c>
    </row>
    <row r="27" spans="3:55">
      <c r="K27" t="s">
        <v>1</v>
      </c>
      <c r="L27" t="s">
        <v>262</v>
      </c>
      <c r="M27" s="1" t="s">
        <v>3</v>
      </c>
      <c r="N27" s="1" t="s">
        <v>29</v>
      </c>
      <c r="O27" s="1" t="s">
        <v>30</v>
      </c>
      <c r="P27" s="1" t="s">
        <v>12</v>
      </c>
      <c r="Q27" s="1" t="s">
        <v>70</v>
      </c>
      <c r="R27" s="1" t="s">
        <v>13</v>
      </c>
      <c r="S27" s="1" t="s">
        <v>59</v>
      </c>
    </row>
    <row r="28" spans="3:55">
      <c r="J28" t="s">
        <v>260</v>
      </c>
      <c r="K28">
        <v>21.577500000000001</v>
      </c>
      <c r="L28">
        <v>28.63</v>
      </c>
      <c r="M28">
        <f>L28-K28</f>
        <v>7.0524999999999984</v>
      </c>
      <c r="N28">
        <f>M28-M28</f>
        <v>0</v>
      </c>
      <c r="O28">
        <f>2^-N28</f>
        <v>1</v>
      </c>
      <c r="P28">
        <v>1</v>
      </c>
      <c r="Q28">
        <v>0</v>
      </c>
      <c r="R28">
        <v>0</v>
      </c>
    </row>
    <row r="29" spans="3:55">
      <c r="J29" t="s">
        <v>260</v>
      </c>
      <c r="K29">
        <v>20.55</v>
      </c>
      <c r="L29">
        <v>28.63</v>
      </c>
      <c r="M29">
        <f>L29-K29</f>
        <v>8.0799999999999983</v>
      </c>
      <c r="N29">
        <f>M29-8.08</f>
        <v>0</v>
      </c>
      <c r="O29">
        <f>2^-N29</f>
        <v>1</v>
      </c>
    </row>
    <row r="31" spans="3:55">
      <c r="J31" t="s">
        <v>256</v>
      </c>
      <c r="K31">
        <v>20.98</v>
      </c>
      <c r="L31">
        <v>29.84</v>
      </c>
      <c r="M31">
        <f>L31-K31</f>
        <v>8.86</v>
      </c>
      <c r="N31">
        <f>M31-8.08</f>
        <v>0.77999999999999936</v>
      </c>
      <c r="O31">
        <f>2^-N31</f>
        <v>0.58236679323422813</v>
      </c>
      <c r="P31">
        <f>AVERAGE(O31:O32)</f>
        <v>0.56314973434944338</v>
      </c>
      <c r="Q31">
        <f>STDEV(O31:P31)</f>
        <v>1.3588512651892492E-2</v>
      </c>
      <c r="R31">
        <f>Q31/SQRT(2)</f>
        <v>9.6085294423923755E-3</v>
      </c>
      <c r="S31">
        <f>TTEST(O28:O29,O34:O35,2,2)</f>
        <v>0.14192939479761468</v>
      </c>
    </row>
    <row r="32" spans="3:55">
      <c r="G32" s="161"/>
      <c r="J32" t="s">
        <v>256</v>
      </c>
      <c r="K32">
        <v>22.029</v>
      </c>
      <c r="L32">
        <v>29.96</v>
      </c>
      <c r="M32">
        <f>L32-K32</f>
        <v>7.9310000000000009</v>
      </c>
      <c r="N32">
        <f>M32-M28</f>
        <v>0.8785000000000025</v>
      </c>
      <c r="O32">
        <f>2^-N32</f>
        <v>0.54393267546465873</v>
      </c>
    </row>
    <row r="34" spans="9:19">
      <c r="J34" t="s">
        <v>259</v>
      </c>
      <c r="K34">
        <v>21.462000000000003</v>
      </c>
      <c r="L34">
        <v>26.84</v>
      </c>
      <c r="M34">
        <f>L34-K34</f>
        <v>5.3779999999999966</v>
      </c>
      <c r="N34">
        <f>M34-M28</f>
        <v>-1.6745000000000019</v>
      </c>
      <c r="O34">
        <f>2^-N34</f>
        <v>3.1920870606253868</v>
      </c>
      <c r="P34">
        <f>AVERAGE(O34:O35)</f>
        <v>4.8003230406711852</v>
      </c>
      <c r="Q34">
        <f>STDEV(O34:P34)</f>
        <v>1.1371945672385755</v>
      </c>
      <c r="R34">
        <f>Q34/SQRT(2)</f>
        <v>0.80411799002289797</v>
      </c>
      <c r="S34">
        <f>TTEST(O31:O32,O37:O38,2,2)</f>
        <v>0.39865015855708363</v>
      </c>
    </row>
    <row r="35" spans="9:19">
      <c r="J35" t="s">
        <v>259</v>
      </c>
      <c r="K35">
        <v>20.440000000000001</v>
      </c>
      <c r="L35">
        <v>25.84</v>
      </c>
      <c r="M35">
        <f>L35-K35</f>
        <v>5.3999999999999986</v>
      </c>
      <c r="N35">
        <f>M35-8.08</f>
        <v>-2.6800000000000015</v>
      </c>
      <c r="O35">
        <f>2^-N35</f>
        <v>6.4085590207169831</v>
      </c>
    </row>
    <row r="37" spans="9:19">
      <c r="J37" t="s">
        <v>258</v>
      </c>
      <c r="K37">
        <v>20.56</v>
      </c>
      <c r="L37">
        <v>28.42</v>
      </c>
      <c r="M37">
        <f>L37-K37</f>
        <v>7.860000000000003</v>
      </c>
      <c r="N37">
        <f>M37-8.08</f>
        <v>-0.21999999999999709</v>
      </c>
      <c r="O37">
        <f>2^-N37</f>
        <v>1.1647335864684534</v>
      </c>
      <c r="P37">
        <f>AVERAGE(O37:O38)</f>
        <v>0.8736511238160487</v>
      </c>
      <c r="Q37">
        <f>STDEV(O37:P37)</f>
        <v>0.20582638322599506</v>
      </c>
      <c r="R37">
        <f>Q37/SQRT(2)</f>
        <v>0.14554123132620214</v>
      </c>
      <c r="S37">
        <f>TTEST(O34:O35,O37:O38,2,2)</f>
        <v>0.13821308918019481</v>
      </c>
    </row>
    <row r="38" spans="9:19">
      <c r="J38" t="s">
        <v>258</v>
      </c>
      <c r="K38">
        <v>21.588000000000001</v>
      </c>
      <c r="L38">
        <v>29.42</v>
      </c>
      <c r="M38">
        <f>L38-K38</f>
        <v>7.8320000000000007</v>
      </c>
      <c r="N38">
        <f>M38-M28</f>
        <v>0.7795000000000023</v>
      </c>
      <c r="O38">
        <f>2^-N38</f>
        <v>0.58256866116364392</v>
      </c>
    </row>
    <row r="47" spans="9:19">
      <c r="I47" s="32"/>
    </row>
    <row r="50" spans="9:19">
      <c r="I50" s="32" t="s">
        <v>261</v>
      </c>
      <c r="K50" s="26" t="s">
        <v>193</v>
      </c>
      <c r="L50" s="26" t="s">
        <v>193</v>
      </c>
      <c r="M50" s="1" t="s">
        <v>3</v>
      </c>
      <c r="N50" s="1" t="s">
        <v>29</v>
      </c>
      <c r="O50" s="1" t="s">
        <v>30</v>
      </c>
      <c r="P50" s="1" t="s">
        <v>12</v>
      </c>
      <c r="Q50" s="1" t="s">
        <v>70</v>
      </c>
      <c r="R50" s="1" t="s">
        <v>13</v>
      </c>
      <c r="S50" s="1" t="s">
        <v>59</v>
      </c>
    </row>
    <row r="51" spans="9:19">
      <c r="K51" t="s">
        <v>28</v>
      </c>
      <c r="L51" t="s">
        <v>23</v>
      </c>
    </row>
    <row r="53" spans="9:19">
      <c r="J53" t="s">
        <v>260</v>
      </c>
      <c r="K53">
        <v>16.047104000000001</v>
      </c>
      <c r="L53">
        <v>28.587582000000001</v>
      </c>
      <c r="M53">
        <f t="shared" ref="M53:M64" si="0">L53-K53</f>
        <v>12.540478</v>
      </c>
      <c r="N53">
        <f>M53-M53</f>
        <v>0</v>
      </c>
      <c r="O53">
        <f t="shared" ref="O53:O64" si="1">2^-N53</f>
        <v>1</v>
      </c>
    </row>
    <row r="54" spans="9:19">
      <c r="K54">
        <v>15.726161920000001</v>
      </c>
      <c r="L54">
        <v>28.015830359999999</v>
      </c>
      <c r="M54">
        <f t="shared" si="0"/>
        <v>12.289668439999998</v>
      </c>
      <c r="N54">
        <f>M54-M53</f>
        <v>-0.25080956000000221</v>
      </c>
      <c r="O54">
        <f t="shared" si="1"/>
        <v>1.1898746189808465</v>
      </c>
    </row>
    <row r="55" spans="9:19">
      <c r="K55">
        <v>15.88663296</v>
      </c>
      <c r="L55">
        <v>28.30170618</v>
      </c>
      <c r="M55">
        <f t="shared" si="0"/>
        <v>12.41507322</v>
      </c>
      <c r="N55">
        <f>M55-M53</f>
        <v>-0.12540478000000022</v>
      </c>
      <c r="O55">
        <f t="shared" si="1"/>
        <v>1.0908137416538375</v>
      </c>
      <c r="P55">
        <f>AVERAGE(O53:O55)</f>
        <v>1.0935627868782281</v>
      </c>
      <c r="Q55">
        <f>STDEV(O53:O55)/SQRT(3)</f>
        <v>5.4829312934216473E-2</v>
      </c>
      <c r="R55">
        <f>Q55/SQRT(3)</f>
        <v>3.1655718582052114E-2</v>
      </c>
      <c r="S55">
        <f>TTEST(O53:O55,O59:O61,2,2)</f>
        <v>4.3605171286841739E-5</v>
      </c>
    </row>
    <row r="56" spans="9:19">
      <c r="J56" t="s">
        <v>256</v>
      </c>
      <c r="K56">
        <v>16.220482000000001</v>
      </c>
      <c r="L56">
        <v>29.482551999999998</v>
      </c>
      <c r="M56">
        <f t="shared" si="0"/>
        <v>13.262069999999998</v>
      </c>
      <c r="N56">
        <f>M56-M53</f>
        <v>0.72159199999999757</v>
      </c>
      <c r="O56">
        <f t="shared" si="1"/>
        <v>0.60642788554453508</v>
      </c>
    </row>
    <row r="57" spans="9:19">
      <c r="K57">
        <v>15.89607236</v>
      </c>
      <c r="L57">
        <v>28.892900959999999</v>
      </c>
      <c r="M57">
        <f t="shared" si="0"/>
        <v>12.996828599999999</v>
      </c>
      <c r="N57">
        <f>M57-M53</f>
        <v>0.45635059999999861</v>
      </c>
      <c r="O57">
        <f t="shared" si="1"/>
        <v>0.72882755010782374</v>
      </c>
    </row>
    <row r="58" spans="9:19">
      <c r="K58">
        <v>16.058277180000001</v>
      </c>
      <c r="L58">
        <v>29.187726479999998</v>
      </c>
      <c r="M58">
        <f t="shared" si="0"/>
        <v>13.129449299999997</v>
      </c>
      <c r="N58">
        <f>M58-M53</f>
        <v>0.5889712999999972</v>
      </c>
      <c r="O58">
        <f t="shared" si="1"/>
        <v>0.6648167793749582</v>
      </c>
      <c r="P58">
        <f>AVERAGE(O56:O58)</f>
        <v>0.66669073834243908</v>
      </c>
      <c r="Q58">
        <f>STDEV(O56:O58)/SQRT(3)</f>
        <v>3.5346160861590266E-2</v>
      </c>
      <c r="R58">
        <f>Q58/SQRT(3)</f>
        <v>2.0407115488258954E-2</v>
      </c>
    </row>
    <row r="59" spans="9:19">
      <c r="J59" t="s">
        <v>259</v>
      </c>
      <c r="K59">
        <v>16.047104000000001</v>
      </c>
      <c r="L59">
        <v>25.8856</v>
      </c>
      <c r="M59">
        <f t="shared" si="0"/>
        <v>9.8384959999999992</v>
      </c>
      <c r="N59">
        <f>M59-M53</f>
        <v>-2.701982000000001</v>
      </c>
      <c r="O59">
        <f t="shared" si="1"/>
        <v>6.5069523995877745</v>
      </c>
    </row>
    <row r="60" spans="9:19">
      <c r="K60">
        <v>16.726161919999999</v>
      </c>
      <c r="L60">
        <v>26.347888000000001</v>
      </c>
      <c r="M60">
        <f t="shared" si="0"/>
        <v>9.621726080000002</v>
      </c>
      <c r="N60">
        <f>M60-M53</f>
        <v>-2.9187519199999983</v>
      </c>
      <c r="O60">
        <f t="shared" si="1"/>
        <v>7.5619165056450877</v>
      </c>
    </row>
    <row r="61" spans="9:19">
      <c r="K61">
        <v>16.88663296</v>
      </c>
      <c r="L61">
        <v>26.616744000000001</v>
      </c>
      <c r="M61">
        <f t="shared" si="0"/>
        <v>9.7301110400000006</v>
      </c>
      <c r="N61">
        <f>M61-M53</f>
        <v>-2.8103669599999996</v>
      </c>
      <c r="O61">
        <f t="shared" si="1"/>
        <v>7.0146297658457861</v>
      </c>
      <c r="P61">
        <f>AVERAGE(O59:O61)</f>
        <v>7.0278328903595488</v>
      </c>
      <c r="Q61">
        <f>STDEV(O59:O61)/SQRT(3)</f>
        <v>0.30461344801787776</v>
      </c>
      <c r="R61">
        <f>Q61/SQRT(3)</f>
        <v>0.17586865621190181</v>
      </c>
      <c r="S61">
        <f>TTEST(O56:O58,O62:O64,2,2)</f>
        <v>0.50355434467041904</v>
      </c>
    </row>
    <row r="62" spans="9:19">
      <c r="J62" t="s">
        <v>258</v>
      </c>
      <c r="K62">
        <v>16.220482000000001</v>
      </c>
      <c r="L62">
        <v>29.566299999999998</v>
      </c>
      <c r="M62">
        <f t="shared" si="0"/>
        <v>13.345817999999998</v>
      </c>
      <c r="N62">
        <f>M62-M53</f>
        <v>0.8053399999999975</v>
      </c>
      <c r="O62">
        <f t="shared" si="1"/>
        <v>0.57222720759754075</v>
      </c>
    </row>
    <row r="63" spans="9:19">
      <c r="K63">
        <v>16.896072360000002</v>
      </c>
      <c r="L63">
        <v>28.974973999999996</v>
      </c>
      <c r="M63">
        <f t="shared" si="0"/>
        <v>12.078901639999994</v>
      </c>
      <c r="N63">
        <f>M63-M53</f>
        <v>-0.46157636000000579</v>
      </c>
      <c r="O63">
        <f t="shared" si="1"/>
        <v>1.3770456246222695</v>
      </c>
    </row>
    <row r="64" spans="9:19">
      <c r="K64">
        <v>16.058277180000001</v>
      </c>
      <c r="L64">
        <v>29.270636999999997</v>
      </c>
      <c r="M64">
        <f t="shared" si="0"/>
        <v>13.212359819999996</v>
      </c>
      <c r="N64">
        <f>M64-M53</f>
        <v>0.67188181999999586</v>
      </c>
      <c r="O64">
        <f t="shared" si="1"/>
        <v>0.62768741126137484</v>
      </c>
      <c r="P64">
        <f>AVERAGE(O62:O64)</f>
        <v>0.85898674782706175</v>
      </c>
      <c r="Q64">
        <f>STDEV(O62:O64)/SQRT(3)</f>
        <v>0.25952373585560062</v>
      </c>
      <c r="R64">
        <f>Q64/SQRT(3)</f>
        <v>0.14983609875732837</v>
      </c>
    </row>
    <row r="70" spans="9:19">
      <c r="I70" s="32" t="s">
        <v>107</v>
      </c>
      <c r="K70" s="26" t="s">
        <v>193</v>
      </c>
      <c r="L70" s="26" t="s">
        <v>193</v>
      </c>
      <c r="M70" s="1" t="s">
        <v>3</v>
      </c>
      <c r="N70" s="1" t="s">
        <v>29</v>
      </c>
      <c r="O70" s="1" t="s">
        <v>30</v>
      </c>
      <c r="P70" s="1" t="s">
        <v>12</v>
      </c>
      <c r="Q70" s="1" t="s">
        <v>70</v>
      </c>
      <c r="R70" s="1" t="s">
        <v>13</v>
      </c>
      <c r="S70" s="1" t="s">
        <v>59</v>
      </c>
    </row>
    <row r="71" spans="9:19">
      <c r="K71" t="s">
        <v>28</v>
      </c>
      <c r="L71" t="s">
        <v>25</v>
      </c>
    </row>
    <row r="73" spans="9:19">
      <c r="J73" t="s">
        <v>260</v>
      </c>
      <c r="K73">
        <v>16.047104000000001</v>
      </c>
      <c r="L73">
        <v>37.931710000000002</v>
      </c>
      <c r="M73">
        <f t="shared" ref="M73:M84" si="2">L73-K73</f>
        <v>21.884606000000002</v>
      </c>
      <c r="N73">
        <f>M73-M73</f>
        <v>0</v>
      </c>
      <c r="O73">
        <f t="shared" ref="O73:O84" si="3">2^-N73</f>
        <v>1</v>
      </c>
    </row>
    <row r="74" spans="9:19">
      <c r="K74">
        <v>15.726161920000001</v>
      </c>
      <c r="L74">
        <v>37.690344199999998</v>
      </c>
      <c r="M74">
        <f t="shared" si="2"/>
        <v>21.964182279999996</v>
      </c>
      <c r="N74">
        <f>M74-M73</f>
        <v>7.9576279999994171E-2</v>
      </c>
      <c r="O74">
        <f t="shared" si="3"/>
        <v>0.94633554496975225</v>
      </c>
    </row>
    <row r="75" spans="9:19">
      <c r="K75">
        <v>15.88663296</v>
      </c>
      <c r="L75">
        <v>37.173075799999999</v>
      </c>
      <c r="M75">
        <f t="shared" si="2"/>
        <v>21.286442839999999</v>
      </c>
      <c r="N75">
        <f>M75-M73</f>
        <v>-0.59816316000000214</v>
      </c>
      <c r="O75">
        <f t="shared" si="3"/>
        <v>1.5137879834668095</v>
      </c>
      <c r="P75">
        <f>AVERAGE(O73:O75)</f>
        <v>1.1533745094788539</v>
      </c>
      <c r="Q75">
        <f>STDEV(O73:O75)/SQRT(3)</f>
        <v>0.18087138396060468</v>
      </c>
      <c r="R75">
        <f>Q75/SQRT(3)</f>
        <v>0.10442614221835528</v>
      </c>
      <c r="S75">
        <f>TTEST(O73:O75,O79:O81,2,2)</f>
        <v>1.143334574558437E-2</v>
      </c>
    </row>
    <row r="76" spans="9:19">
      <c r="J76" t="s">
        <v>256</v>
      </c>
      <c r="K76">
        <v>16.220482000000001</v>
      </c>
      <c r="L76">
        <v>37.815910000000002</v>
      </c>
      <c r="M76">
        <f t="shared" si="2"/>
        <v>21.595428000000002</v>
      </c>
      <c r="N76">
        <f>M76-M73</f>
        <v>-0.28917799999999971</v>
      </c>
      <c r="O76">
        <f t="shared" si="3"/>
        <v>1.2219438560483316</v>
      </c>
    </row>
    <row r="77" spans="9:19">
      <c r="K77">
        <v>15.89607236</v>
      </c>
      <c r="L77">
        <v>38.592228200000001</v>
      </c>
      <c r="M77">
        <f t="shared" si="2"/>
        <v>22.696155840000003</v>
      </c>
      <c r="N77">
        <f>M77-M73</f>
        <v>0.81154984000000141</v>
      </c>
      <c r="O77">
        <f t="shared" si="3"/>
        <v>0.56976944440453381</v>
      </c>
    </row>
    <row r="78" spans="9:19">
      <c r="K78">
        <v>16.058277180000001</v>
      </c>
      <c r="L78">
        <v>38.039591800000004</v>
      </c>
      <c r="M78">
        <f t="shared" si="2"/>
        <v>21.981314620000003</v>
      </c>
      <c r="N78">
        <f>M78-M73</f>
        <v>9.6708620000001133E-2</v>
      </c>
      <c r="O78">
        <f t="shared" si="3"/>
        <v>0.93516405303881578</v>
      </c>
      <c r="P78">
        <f>AVERAGE(O76:O78)</f>
        <v>0.90895911783056038</v>
      </c>
      <c r="Q78">
        <f>STDEV(O76:O78)/SQRT(3)</f>
        <v>0.18872192044794817</v>
      </c>
      <c r="R78">
        <f>Q78/SQRT(3)</f>
        <v>0.10895865157260602</v>
      </c>
    </row>
    <row r="79" spans="9:19">
      <c r="J79" t="s">
        <v>259</v>
      </c>
      <c r="K79">
        <v>16.047104000000001</v>
      </c>
      <c r="L79">
        <v>40.7789</v>
      </c>
      <c r="M79">
        <f t="shared" si="2"/>
        <v>24.731795999999999</v>
      </c>
      <c r="N79">
        <f>M79-M73</f>
        <v>2.8471899999999977</v>
      </c>
      <c r="O79">
        <f t="shared" si="3"/>
        <v>0.13896659186718732</v>
      </c>
    </row>
    <row r="80" spans="9:19">
      <c r="K80">
        <v>16.726161919999999</v>
      </c>
      <c r="L80">
        <v>41.594478000000002</v>
      </c>
      <c r="M80">
        <f t="shared" si="2"/>
        <v>24.868316080000003</v>
      </c>
      <c r="N80">
        <f>M80-M73</f>
        <v>2.9837100800000016</v>
      </c>
      <c r="O80">
        <f t="shared" si="3"/>
        <v>0.12641941244895347</v>
      </c>
    </row>
    <row r="81" spans="9:19">
      <c r="K81">
        <v>16.88663296</v>
      </c>
      <c r="L81">
        <v>39.963321999999998</v>
      </c>
      <c r="M81">
        <f t="shared" si="2"/>
        <v>23.076689039999998</v>
      </c>
      <c r="N81">
        <f>M81-M73</f>
        <v>1.1920830399999964</v>
      </c>
      <c r="O81">
        <f t="shared" si="3"/>
        <v>0.43767047227283767</v>
      </c>
      <c r="P81">
        <f>AVERAGE(O79:O81)</f>
        <v>0.23435215886299279</v>
      </c>
      <c r="Q81">
        <f>STDEV(O79:O81)/SQRT(3)</f>
        <v>0.1017236621992908</v>
      </c>
      <c r="R81">
        <f>Q81/SQRT(3)</f>
        <v>5.8730183753715103E-2</v>
      </c>
      <c r="S81">
        <f>TTEST(O76:O78,O82:O84,2,2)</f>
        <v>0.94652569597363878</v>
      </c>
    </row>
    <row r="82" spans="9:19">
      <c r="J82" t="s">
        <v>258</v>
      </c>
      <c r="K82">
        <v>16.220482000000001</v>
      </c>
      <c r="L82">
        <v>38.1965</v>
      </c>
      <c r="M82">
        <f t="shared" si="2"/>
        <v>21.976018</v>
      </c>
      <c r="N82">
        <f>M82-M73</f>
        <v>9.1411999999998272E-2</v>
      </c>
      <c r="O82">
        <f t="shared" si="3"/>
        <v>0.93860366575871168</v>
      </c>
    </row>
    <row r="83" spans="9:19">
      <c r="K83">
        <v>16.896072360000002</v>
      </c>
      <c r="L83">
        <v>38.776429999999998</v>
      </c>
      <c r="M83">
        <f t="shared" si="2"/>
        <v>21.880357639999996</v>
      </c>
      <c r="N83">
        <f>M83-M73</f>
        <v>-4.2483600000053912E-3</v>
      </c>
      <c r="O83">
        <f t="shared" si="3"/>
        <v>1.0029490787581898</v>
      </c>
    </row>
    <row r="84" spans="9:19">
      <c r="K84">
        <v>16.058277180000001</v>
      </c>
      <c r="L84">
        <v>38.216569999999997</v>
      </c>
      <c r="M84">
        <f t="shared" si="2"/>
        <v>22.158292819999996</v>
      </c>
      <c r="N84">
        <f>M84-M73</f>
        <v>0.27368681999999467</v>
      </c>
      <c r="O84">
        <f t="shared" si="3"/>
        <v>0.82720291802640267</v>
      </c>
      <c r="P84">
        <f>AVERAGE(O82:O84)</f>
        <v>0.92291855418110147</v>
      </c>
      <c r="Q84">
        <f>STDEV(O82:O84)/SQRT(3)</f>
        <v>5.1336131840034972E-2</v>
      </c>
      <c r="R84">
        <f>Q84/SQRT(3)</f>
        <v>2.9638929536998312E-2</v>
      </c>
    </row>
    <row r="88" spans="9:19">
      <c r="I88" s="32"/>
    </row>
    <row r="89" spans="9:19">
      <c r="I89" s="32" t="s">
        <v>8</v>
      </c>
      <c r="K89" s="26" t="s">
        <v>193</v>
      </c>
      <c r="L89" s="26" t="s">
        <v>193</v>
      </c>
      <c r="M89" s="1" t="s">
        <v>3</v>
      </c>
      <c r="N89" s="1" t="s">
        <v>29</v>
      </c>
      <c r="O89" s="1" t="s">
        <v>30</v>
      </c>
      <c r="P89" s="1" t="s">
        <v>12</v>
      </c>
      <c r="Q89" s="1" t="s">
        <v>70</v>
      </c>
      <c r="R89" s="1" t="s">
        <v>13</v>
      </c>
      <c r="S89" s="1" t="s">
        <v>59</v>
      </c>
    </row>
    <row r="90" spans="9:19">
      <c r="K90" t="s">
        <v>28</v>
      </c>
      <c r="L90" t="s">
        <v>8</v>
      </c>
    </row>
    <row r="91" spans="9:19">
      <c r="J91" t="s">
        <v>257</v>
      </c>
      <c r="K91">
        <v>16.047104000000001</v>
      </c>
      <c r="L91">
        <v>24.20112</v>
      </c>
      <c r="M91">
        <f t="shared" ref="M91:M102" si="4">L91-K91</f>
        <v>8.1540159999999986</v>
      </c>
      <c r="N91">
        <f>M91-M91</f>
        <v>0</v>
      </c>
      <c r="O91">
        <f t="shared" ref="O91:O102" si="5">2^-N91</f>
        <v>1</v>
      </c>
    </row>
    <row r="92" spans="9:19">
      <c r="K92">
        <v>15.726161920000001</v>
      </c>
      <c r="L92">
        <v>23.556799999999999</v>
      </c>
      <c r="M92">
        <f t="shared" si="4"/>
        <v>7.8306380799999982</v>
      </c>
      <c r="N92">
        <f>M92-M91</f>
        <v>-0.32337792000000043</v>
      </c>
      <c r="O92">
        <f t="shared" si="5"/>
        <v>1.2512568091409053</v>
      </c>
    </row>
    <row r="93" spans="9:19">
      <c r="K93">
        <v>15.88663296</v>
      </c>
      <c r="L93">
        <v>23.268160000000002</v>
      </c>
      <c r="M93">
        <f t="shared" si="4"/>
        <v>7.3815270400000017</v>
      </c>
      <c r="N93">
        <f>M93-M91</f>
        <v>-0.77248895999999689</v>
      </c>
      <c r="O93">
        <f t="shared" si="5"/>
        <v>1.7082142807957912</v>
      </c>
      <c r="P93">
        <f>AVERAGE(O91:O93)</f>
        <v>1.3198236966455654</v>
      </c>
      <c r="Q93">
        <f>STDEV(O91:O93)/SQRT(3)</f>
        <v>0.20729844060141359</v>
      </c>
      <c r="R93">
        <f>Q93/SQRT(3)</f>
        <v>0.11968381048381579</v>
      </c>
      <c r="S93">
        <f>TTEST(O91:O93,O97:O99,2,2)</f>
        <v>3.7206357021662695E-3</v>
      </c>
    </row>
    <row r="94" spans="9:19">
      <c r="J94" t="s">
        <v>256</v>
      </c>
      <c r="K94">
        <v>16.220482000000001</v>
      </c>
      <c r="L94">
        <v>23.381316000000002</v>
      </c>
      <c r="M94">
        <f t="shared" si="4"/>
        <v>7.1608340000000013</v>
      </c>
      <c r="N94">
        <f>M94-M91</f>
        <v>-0.99318199999999734</v>
      </c>
      <c r="O94">
        <f t="shared" si="5"/>
        <v>1.9905705438228836</v>
      </c>
    </row>
    <row r="95" spans="9:19">
      <c r="K95">
        <v>15.89607236</v>
      </c>
      <c r="L95">
        <v>25.979240000000001</v>
      </c>
      <c r="M95">
        <f t="shared" si="4"/>
        <v>10.083167640000001</v>
      </c>
      <c r="N95">
        <f>M95-M91</f>
        <v>1.9291516400000024</v>
      </c>
      <c r="O95">
        <f t="shared" si="5"/>
        <v>0.26258353470181167</v>
      </c>
    </row>
    <row r="96" spans="9:19">
      <c r="K96">
        <v>16.058277180000001</v>
      </c>
      <c r="L96">
        <v>25.175087999999999</v>
      </c>
      <c r="M96">
        <f t="shared" si="4"/>
        <v>9.1168108199999978</v>
      </c>
      <c r="N96">
        <f>M96-M91</f>
        <v>0.96279481999999916</v>
      </c>
      <c r="O96">
        <f t="shared" si="5"/>
        <v>0.51306203513117588</v>
      </c>
      <c r="P96">
        <f>AVERAGE(O94:O96)</f>
        <v>0.92207203788529035</v>
      </c>
      <c r="Q96">
        <f>STDEV(O94:O96)/SQRT(3)</f>
        <v>0.5391201667802481</v>
      </c>
      <c r="R96">
        <f>Q96/SQRT(3)</f>
        <v>0.31126117341613219</v>
      </c>
    </row>
    <row r="97" spans="10:19">
      <c r="J97" t="s">
        <v>255</v>
      </c>
      <c r="K97">
        <v>16.047104000000001</v>
      </c>
      <c r="L97">
        <v>27.802820000000001</v>
      </c>
      <c r="M97">
        <f t="shared" si="4"/>
        <v>11.755716</v>
      </c>
      <c r="N97">
        <f>M97-M91</f>
        <v>3.601700000000001</v>
      </c>
      <c r="O97">
        <f t="shared" si="5"/>
        <v>8.2372124004243139E-2</v>
      </c>
    </row>
    <row r="98" spans="10:19">
      <c r="K98">
        <v>16.726161919999999</v>
      </c>
      <c r="L98">
        <v>28.669799999999999</v>
      </c>
      <c r="M98">
        <f t="shared" si="4"/>
        <v>11.943638079999999</v>
      </c>
      <c r="N98">
        <f>M98-M91</f>
        <v>3.7896220800000009</v>
      </c>
      <c r="O98">
        <f t="shared" si="5"/>
        <v>7.2311951431394766E-2</v>
      </c>
    </row>
    <row r="99" spans="10:19">
      <c r="K99">
        <v>16.88663296</v>
      </c>
      <c r="L99">
        <v>34.403759999999998</v>
      </c>
      <c r="M99">
        <f t="shared" si="4"/>
        <v>17.517127039999998</v>
      </c>
      <c r="N99">
        <f>M99-M91</f>
        <v>9.3631110399999997</v>
      </c>
      <c r="O99">
        <f t="shared" si="5"/>
        <v>1.5185277202165802E-3</v>
      </c>
      <c r="P99">
        <f>AVERAGE(O97:O99)</f>
        <v>5.2067534385284824E-2</v>
      </c>
      <c r="Q99">
        <f>STDEV(O97:O99)/SQRT(3)</f>
        <v>2.5440802687596881E-2</v>
      </c>
      <c r="R99">
        <f>Q99/SQRT(3)</f>
        <v>1.4688254280084214E-2</v>
      </c>
      <c r="S99">
        <f>TTEST(O94:O96,O100:O102,2,2)</f>
        <v>0.44425071844467384</v>
      </c>
    </row>
    <row r="100" spans="10:19">
      <c r="J100" t="s">
        <v>254</v>
      </c>
      <c r="K100">
        <v>16.220482000000001</v>
      </c>
      <c r="L100">
        <v>25.286968999999999</v>
      </c>
      <c r="M100">
        <f t="shared" si="4"/>
        <v>9.0664869999999986</v>
      </c>
      <c r="N100">
        <f>M100-M91</f>
        <v>0.91247100000000003</v>
      </c>
      <c r="O100">
        <f t="shared" si="5"/>
        <v>0.53127436248871096</v>
      </c>
    </row>
    <row r="101" spans="10:19">
      <c r="K101">
        <v>16.896072360000002</v>
      </c>
      <c r="L101">
        <v>25.874410000000001</v>
      </c>
      <c r="M101">
        <f t="shared" si="4"/>
        <v>8.9783376399999995</v>
      </c>
      <c r="N101">
        <f>M101-M91</f>
        <v>0.82432164000000085</v>
      </c>
      <c r="O101">
        <f t="shared" si="5"/>
        <v>0.56474768622030402</v>
      </c>
    </row>
    <row r="102" spans="10:19">
      <c r="K102">
        <v>16.058277180000001</v>
      </c>
      <c r="L102">
        <v>26.049292000000001</v>
      </c>
      <c r="M102">
        <f t="shared" si="4"/>
        <v>9.9910148200000002</v>
      </c>
      <c r="N102">
        <f>M102-M91</f>
        <v>1.8369988200000016</v>
      </c>
      <c r="O102">
        <f t="shared" si="5"/>
        <v>0.27990345110032572</v>
      </c>
      <c r="P102">
        <f>AVERAGE(O100:O102)</f>
        <v>0.45864183326978031</v>
      </c>
      <c r="Q102">
        <f>STDEV(O100:O102)/SQRT(3)</f>
        <v>8.9890067667541235E-2</v>
      </c>
      <c r="R102">
        <f>Q102/SQRT(3)</f>
        <v>5.1898054765328612E-2</v>
      </c>
    </row>
  </sheetData>
  <phoneticPr fontId="32" type="noConversion"/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BP144"/>
  <sheetViews>
    <sheetView tabSelected="1" topLeftCell="AB59" workbookViewId="0">
      <selection activeCell="AD69" sqref="AD69"/>
    </sheetView>
  </sheetViews>
  <sheetFormatPr baseColWidth="10" defaultRowHeight="15" x14ac:dyDescent="0"/>
  <cols>
    <col min="10" max="10" width="12.1640625" bestFit="1" customWidth="1"/>
    <col min="16" max="16" width="12.1640625" bestFit="1" customWidth="1"/>
  </cols>
  <sheetData>
    <row r="4" spans="2:68">
      <c r="B4" s="32" t="s">
        <v>296</v>
      </c>
      <c r="S4" s="32" t="s">
        <v>295</v>
      </c>
      <c r="AG4" s="32" t="s">
        <v>294</v>
      </c>
      <c r="BH4" s="32" t="s">
        <v>62</v>
      </c>
      <c r="BI4" s="32" t="s">
        <v>18</v>
      </c>
      <c r="BJ4" s="32" t="s">
        <v>64</v>
      </c>
      <c r="BK4" s="32" t="s">
        <v>20</v>
      </c>
      <c r="BL4" s="32" t="s">
        <v>8</v>
      </c>
      <c r="BM4" s="32" t="s">
        <v>280</v>
      </c>
      <c r="BN4" s="32" t="s">
        <v>65</v>
      </c>
      <c r="BO4" s="32" t="s">
        <v>279</v>
      </c>
      <c r="BP4" s="32" t="s">
        <v>16</v>
      </c>
    </row>
    <row r="6" spans="2:68">
      <c r="BF6" t="s">
        <v>202</v>
      </c>
      <c r="BG6" s="32" t="s">
        <v>281</v>
      </c>
      <c r="BH6">
        <v>4.5135756202480932</v>
      </c>
      <c r="BI6">
        <v>3.3129522889150995</v>
      </c>
      <c r="BJ6">
        <v>3.540628170146265</v>
      </c>
      <c r="BK6">
        <v>7.8433969171702573</v>
      </c>
      <c r="BL6">
        <v>-3.2328367748307141</v>
      </c>
      <c r="BM6">
        <v>-3.8358054630496627</v>
      </c>
      <c r="BN6">
        <v>-5.8215882182784346</v>
      </c>
      <c r="BO6">
        <v>-2.1457138452403823</v>
      </c>
      <c r="BP6">
        <v>-4.4643458826114122</v>
      </c>
    </row>
    <row r="7" spans="2:68">
      <c r="BF7" t="s">
        <v>202</v>
      </c>
      <c r="BG7" s="32" t="s">
        <v>285</v>
      </c>
      <c r="BH7">
        <v>2.8133762732089598</v>
      </c>
      <c r="BI7">
        <v>3.3888609484523138</v>
      </c>
      <c r="BJ7">
        <v>2.5454176635736743</v>
      </c>
      <c r="BK7">
        <v>4.0661470381231366</v>
      </c>
      <c r="BL7">
        <v>-3.0922536569370389</v>
      </c>
      <c r="BM7">
        <v>-6.6424736212111766</v>
      </c>
      <c r="BN7">
        <v>-3.0839760800611602</v>
      </c>
      <c r="BO7">
        <v>-2.5390896849727027</v>
      </c>
      <c r="BP7">
        <v>-3.2420402729141986</v>
      </c>
    </row>
    <row r="8" spans="2:68">
      <c r="AS8" s="53" t="s">
        <v>291</v>
      </c>
      <c r="AT8" s="53"/>
      <c r="AU8" s="53"/>
      <c r="AV8" s="53"/>
      <c r="AW8" s="53"/>
      <c r="AX8" s="53"/>
      <c r="AY8" s="53"/>
      <c r="AZ8" s="53"/>
      <c r="BA8" s="53"/>
      <c r="BB8" s="53"/>
      <c r="BC8" s="53"/>
      <c r="BF8" s="32" t="s">
        <v>202</v>
      </c>
      <c r="BG8" t="s">
        <v>291</v>
      </c>
      <c r="BH8">
        <v>8.3001534836045252</v>
      </c>
      <c r="BI8">
        <v>7.3999874311595439</v>
      </c>
      <c r="BJ8">
        <v>5.3993545974487986</v>
      </c>
      <c r="BK8">
        <v>8.3349641048419194</v>
      </c>
      <c r="BL8">
        <v>-2.5828468297325067</v>
      </c>
      <c r="BM8">
        <v>-1.7771635491707245</v>
      </c>
      <c r="BN8">
        <v>-2.0058980619968954</v>
      </c>
      <c r="BO8">
        <v>-2.1028159134965612</v>
      </c>
      <c r="BP8">
        <v>-2.1165763352526348</v>
      </c>
    </row>
    <row r="9" spans="2:68">
      <c r="H9" t="s">
        <v>276</v>
      </c>
      <c r="I9">
        <f>AVERAGE(E11:E13)</f>
        <v>8.5640709324333333</v>
      </c>
      <c r="AR9" s="32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32"/>
      <c r="BE9" s="32"/>
    </row>
    <row r="10" spans="2:68">
      <c r="C10" t="s">
        <v>1</v>
      </c>
      <c r="D10" t="s">
        <v>62</v>
      </c>
      <c r="E10" t="s">
        <v>124</v>
      </c>
      <c r="F10" t="s">
        <v>284</v>
      </c>
      <c r="G10" t="s">
        <v>290</v>
      </c>
      <c r="H10" t="s">
        <v>12</v>
      </c>
      <c r="I10" t="s">
        <v>13</v>
      </c>
      <c r="J10" t="s">
        <v>59</v>
      </c>
      <c r="S10" s="32" t="s">
        <v>261</v>
      </c>
      <c r="AK10" t="s">
        <v>276</v>
      </c>
      <c r="AL10">
        <f>AVERAGE(AH12:AH14)</f>
        <v>14.195259692606667</v>
      </c>
      <c r="AS10" s="53"/>
      <c r="AT10" s="53"/>
      <c r="AU10" s="54" t="s">
        <v>261</v>
      </c>
      <c r="AV10" s="54" t="s">
        <v>10</v>
      </c>
      <c r="AW10" s="54" t="s">
        <v>274</v>
      </c>
      <c r="AX10" s="54" t="s">
        <v>24</v>
      </c>
      <c r="AY10" s="54" t="s">
        <v>8</v>
      </c>
      <c r="AZ10" s="54" t="s">
        <v>107</v>
      </c>
      <c r="BA10" s="54" t="s">
        <v>273</v>
      </c>
      <c r="BB10" s="54" t="s">
        <v>5</v>
      </c>
      <c r="BC10" s="54" t="s">
        <v>7</v>
      </c>
    </row>
    <row r="11" spans="2:68">
      <c r="B11" t="s">
        <v>22</v>
      </c>
      <c r="C11">
        <v>19.856214999999999</v>
      </c>
      <c r="D11">
        <v>28.386388865200001</v>
      </c>
      <c r="E11">
        <f t="shared" ref="E11:E16" si="0">D11-C11</f>
        <v>8.5301738652000019</v>
      </c>
      <c r="F11">
        <f>E11-I9</f>
        <v>-3.3897067233331413E-2</v>
      </c>
      <c r="G11">
        <f t="shared" ref="G11:G16" si="1">2^-F11</f>
        <v>1.0237738540592221</v>
      </c>
      <c r="S11" s="32"/>
      <c r="Z11" t="s">
        <v>276</v>
      </c>
      <c r="AA11">
        <f>AVERAGE(W14:W16)</f>
        <v>13.045142336666666</v>
      </c>
      <c r="AF11" t="s">
        <v>8</v>
      </c>
      <c r="AG11" t="s">
        <v>84</v>
      </c>
      <c r="AH11" t="s">
        <v>89</v>
      </c>
      <c r="AI11" t="s">
        <v>284</v>
      </c>
      <c r="AJ11" t="s">
        <v>85</v>
      </c>
      <c r="AK11" t="s">
        <v>12</v>
      </c>
      <c r="AL11" t="s">
        <v>13</v>
      </c>
      <c r="AM11" t="s">
        <v>59</v>
      </c>
      <c r="AS11" s="53"/>
      <c r="AT11" s="53" t="s">
        <v>289</v>
      </c>
      <c r="AU11" s="53">
        <v>1.001882309</v>
      </c>
      <c r="AV11" s="53">
        <v>1.0243977879999999</v>
      </c>
      <c r="AW11" s="53">
        <v>1.1025181740000001</v>
      </c>
      <c r="AX11" s="53">
        <v>1.0157260050000001</v>
      </c>
      <c r="AY11" s="53">
        <v>1.012313091</v>
      </c>
      <c r="AZ11" s="53">
        <v>1.0309245</v>
      </c>
      <c r="BA11" s="53">
        <v>1.0270141020000001</v>
      </c>
      <c r="BB11" s="53">
        <v>1.064253264</v>
      </c>
      <c r="BC11" s="53">
        <v>1.0128385680000001</v>
      </c>
      <c r="BF11" t="s">
        <v>13</v>
      </c>
      <c r="BG11" s="32" t="s">
        <v>281</v>
      </c>
      <c r="BH11">
        <v>1.5293340956978947</v>
      </c>
      <c r="BI11">
        <v>0.62908584040869275</v>
      </c>
      <c r="BJ11">
        <v>0.65649502481149213</v>
      </c>
      <c r="BK11">
        <v>0.81622961746991107</v>
      </c>
      <c r="BL11">
        <v>8.7347758024755973E-2</v>
      </c>
      <c r="BM11">
        <v>6.0063843526378766E-2</v>
      </c>
      <c r="BN11">
        <v>3.4892060745042065E-2</v>
      </c>
      <c r="BO11">
        <v>0.24733852480276816</v>
      </c>
      <c r="BP11">
        <v>2.8740848627961793E-2</v>
      </c>
    </row>
    <row r="12" spans="2:68">
      <c r="B12" t="s">
        <v>22</v>
      </c>
      <c r="C12">
        <v>19.472298622299999</v>
      </c>
      <c r="D12">
        <v>28.1865910456</v>
      </c>
      <c r="E12">
        <f t="shared" si="0"/>
        <v>8.7142924233000016</v>
      </c>
      <c r="F12">
        <f>E12-I9</f>
        <v>0.15022149086666836</v>
      </c>
      <c r="G12">
        <f t="shared" si="1"/>
        <v>0.90111210806058573</v>
      </c>
      <c r="U12" s="26" t="s">
        <v>193</v>
      </c>
      <c r="V12" s="26" t="s">
        <v>193</v>
      </c>
      <c r="W12" s="1" t="s">
        <v>3</v>
      </c>
      <c r="X12" s="1" t="s">
        <v>29</v>
      </c>
      <c r="Y12" s="1" t="s">
        <v>4</v>
      </c>
      <c r="Z12" s="1" t="s">
        <v>12</v>
      </c>
      <c r="AA12" s="1" t="s">
        <v>13</v>
      </c>
      <c r="AE12" t="s">
        <v>22</v>
      </c>
      <c r="AF12">
        <v>33.682650000000002</v>
      </c>
      <c r="AG12">
        <v>19.468210016176798</v>
      </c>
      <c r="AH12">
        <f t="shared" ref="AH12:AH17" si="2">AF12-AG12</f>
        <v>14.214439983823205</v>
      </c>
      <c r="AI12">
        <f>AH12-AL10</f>
        <v>1.9180291216537526E-2</v>
      </c>
      <c r="AJ12">
        <f t="shared" ref="AJ12:AJ17" si="3">2^-AI12</f>
        <v>0.9867932202611317</v>
      </c>
      <c r="AS12" s="53"/>
      <c r="AT12" s="53" t="s">
        <v>6</v>
      </c>
      <c r="AU12" s="53">
        <v>8.3157769340000005</v>
      </c>
      <c r="AV12" s="53">
        <v>7.5805307539999998</v>
      </c>
      <c r="AW12" s="53">
        <v>5.9528865700000004</v>
      </c>
      <c r="AX12" s="53">
        <v>8.4660397920000001</v>
      </c>
      <c r="AY12" s="53">
        <v>0.39193694299999998</v>
      </c>
      <c r="AZ12" s="53">
        <v>0.58009545699999998</v>
      </c>
      <c r="BA12" s="53">
        <v>0.51199715599999995</v>
      </c>
      <c r="BB12" s="53">
        <v>0.50610862199999995</v>
      </c>
      <c r="BC12" s="53">
        <v>0.47852683200000001</v>
      </c>
    </row>
    <row r="13" spans="2:68">
      <c r="B13" t="s">
        <v>22</v>
      </c>
      <c r="C13">
        <v>19.7189528</v>
      </c>
      <c r="D13">
        <v>28.166699308799998</v>
      </c>
      <c r="E13">
        <f t="shared" si="0"/>
        <v>8.4477465087999981</v>
      </c>
      <c r="F13">
        <f>E13-$I$9</f>
        <v>-0.11632442363333517</v>
      </c>
      <c r="G13">
        <f t="shared" si="1"/>
        <v>1.0839696953112219</v>
      </c>
      <c r="H13">
        <f>AVERAGE(G11:G13)</f>
        <v>1.0029518858103432</v>
      </c>
      <c r="I13">
        <f>STDEV(G11:G13)/SQRT(3)</f>
        <v>5.3803314876498684E-2</v>
      </c>
      <c r="J13">
        <f>TTEST(G11:G13,G14:G16,2,2)</f>
        <v>1.3905699246328408E-5</v>
      </c>
      <c r="U13" t="s">
        <v>28</v>
      </c>
      <c r="V13" t="s">
        <v>23</v>
      </c>
      <c r="AE13" t="s">
        <v>22</v>
      </c>
      <c r="AF13">
        <v>33.928987999999997</v>
      </c>
      <c r="AG13">
        <v>19.392729669040801</v>
      </c>
      <c r="AH13">
        <f t="shared" si="2"/>
        <v>14.536258330959196</v>
      </c>
      <c r="AI13">
        <f>AH13-AL10</f>
        <v>0.34099863835252897</v>
      </c>
      <c r="AJ13">
        <f t="shared" si="3"/>
        <v>0.78949463184268898</v>
      </c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F13" t="s">
        <v>13</v>
      </c>
      <c r="BG13" s="32" t="s">
        <v>285</v>
      </c>
      <c r="BH13">
        <v>4.6048080625443584E-2</v>
      </c>
      <c r="BI13">
        <v>0.27956937945466709</v>
      </c>
      <c r="BJ13">
        <v>0.25893159962658696</v>
      </c>
      <c r="BK13">
        <v>1.5287396718438151</v>
      </c>
      <c r="BL13">
        <v>8.0724984300261343E-2</v>
      </c>
      <c r="BM13">
        <v>2.2715270381552372E-2</v>
      </c>
      <c r="BN13">
        <v>6.1819242721858056E-2</v>
      </c>
      <c r="BO13">
        <v>0.14733903056110381</v>
      </c>
      <c r="BP13">
        <v>0.14699739538993298</v>
      </c>
    </row>
    <row r="14" spans="2:68">
      <c r="B14" t="s">
        <v>267</v>
      </c>
      <c r="C14">
        <v>19.538705499999999</v>
      </c>
      <c r="D14">
        <v>26.564534044799998</v>
      </c>
      <c r="E14">
        <f t="shared" si="0"/>
        <v>7.0258285447999995</v>
      </c>
      <c r="F14">
        <f>E14-$I$9</f>
        <v>-1.5382423876333338</v>
      </c>
      <c r="G14">
        <f t="shared" si="1"/>
        <v>2.9044044887010676</v>
      </c>
      <c r="T14" t="s">
        <v>22</v>
      </c>
      <c r="U14">
        <v>14.042937</v>
      </c>
      <c r="V14">
        <v>27.181633000000001</v>
      </c>
      <c r="W14">
        <f t="shared" ref="W14:W19" si="4">V14-U14</f>
        <v>13.138696000000001</v>
      </c>
      <c r="X14">
        <f>W14-AA11</f>
        <v>9.3553663333334924E-2</v>
      </c>
      <c r="Y14">
        <f t="shared" ref="Y14:Y19" si="5">2^-X14</f>
        <v>0.93721135366377761</v>
      </c>
      <c r="AE14" t="s">
        <v>22</v>
      </c>
      <c r="AF14">
        <v>33.460223999999997</v>
      </c>
      <c r="AG14">
        <v>19.625143236962398</v>
      </c>
      <c r="AH14">
        <f t="shared" si="2"/>
        <v>13.835080763037599</v>
      </c>
      <c r="AI14">
        <f>AH14-AL10</f>
        <v>-0.36017892956906827</v>
      </c>
      <c r="AJ14">
        <f t="shared" si="3"/>
        <v>1.2835850837232043</v>
      </c>
      <c r="AK14">
        <f>AVERAGE(AJ12:AJ14)</f>
        <v>1.0199576452756751</v>
      </c>
      <c r="AL14">
        <f>STDEV(AJ12:AJ14)/SQRT(3)</f>
        <v>0.14359230826055405</v>
      </c>
      <c r="AM14">
        <f>TTEST(AJ12:AJ14,AJ15:AJ17,2,2)</f>
        <v>1.3390135527437143E-2</v>
      </c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</row>
    <row r="15" spans="2:68">
      <c r="B15" t="s">
        <v>267</v>
      </c>
      <c r="C15">
        <v>19.348971500000001</v>
      </c>
      <c r="D15">
        <v>26.450596783999998</v>
      </c>
      <c r="E15">
        <f t="shared" si="0"/>
        <v>7.1016252839999972</v>
      </c>
      <c r="F15">
        <f>E15-$I$9</f>
        <v>-1.4624456484333361</v>
      </c>
      <c r="G15">
        <f t="shared" si="1"/>
        <v>2.7557512127298938</v>
      </c>
      <c r="T15" t="s">
        <v>22</v>
      </c>
      <c r="U15">
        <v>14.710976</v>
      </c>
      <c r="V15">
        <v>27.638000340000001</v>
      </c>
      <c r="W15">
        <f t="shared" si="4"/>
        <v>12.927024340000001</v>
      </c>
      <c r="X15">
        <f>W15-AA11</f>
        <v>-0.11811799666666545</v>
      </c>
      <c r="Y15">
        <f t="shared" si="5"/>
        <v>1.0853181353984536</v>
      </c>
      <c r="AE15" t="s">
        <v>6</v>
      </c>
      <c r="AF15">
        <v>35.884672000000002</v>
      </c>
      <c r="AG15">
        <v>19.560452870270396</v>
      </c>
      <c r="AH15">
        <f t="shared" si="2"/>
        <v>16.324219129729606</v>
      </c>
      <c r="AI15">
        <f>AH15-AL10</f>
        <v>2.1289594371229388</v>
      </c>
      <c r="AJ15">
        <f t="shared" si="3"/>
        <v>0.22862270025048173</v>
      </c>
      <c r="AS15" s="53" t="s">
        <v>293</v>
      </c>
      <c r="AT15" s="53"/>
      <c r="AU15" s="53">
        <v>8.3001534840000009</v>
      </c>
      <c r="AV15" s="53">
        <v>7.3999874309999996</v>
      </c>
      <c r="AW15" s="53">
        <v>5.3993545970000003</v>
      </c>
      <c r="AX15" s="53">
        <v>8.3349641049999992</v>
      </c>
      <c r="AY15" s="53">
        <v>-2.5828468299999998</v>
      </c>
      <c r="AZ15" s="53">
        <v>-1.777163549</v>
      </c>
      <c r="BA15" s="53">
        <v>-2.005898062</v>
      </c>
      <c r="BB15" s="53">
        <v>-2.1028159130000001</v>
      </c>
      <c r="BC15" s="53">
        <v>-2.116576335</v>
      </c>
      <c r="BF15" t="s">
        <v>13</v>
      </c>
      <c r="BG15" t="s">
        <v>291</v>
      </c>
      <c r="BH15">
        <v>4.6048080625443584E-2</v>
      </c>
      <c r="BI15">
        <v>0.27956937945466709</v>
      </c>
      <c r="BJ15">
        <v>0.25893159962658696</v>
      </c>
      <c r="BK15">
        <v>1.5287396718438151</v>
      </c>
      <c r="BL15">
        <v>8.0724984300261343E-2</v>
      </c>
      <c r="BM15">
        <v>2.2715270381552372E-2</v>
      </c>
      <c r="BN15">
        <v>6.1819242721858056E-2</v>
      </c>
      <c r="BO15">
        <v>0.14733903056110381</v>
      </c>
      <c r="BP15">
        <v>0.14699739538993298</v>
      </c>
    </row>
    <row r="16" spans="2:68">
      <c r="B16" t="s">
        <v>267</v>
      </c>
      <c r="C16">
        <v>19.789560000000002</v>
      </c>
      <c r="D16">
        <v>26.87856</v>
      </c>
      <c r="E16">
        <f t="shared" si="0"/>
        <v>7.0889999999999986</v>
      </c>
      <c r="F16">
        <f>E16-$I$9</f>
        <v>-1.4750709324333346</v>
      </c>
      <c r="G16">
        <f t="shared" si="1"/>
        <v>2.7799731181959189</v>
      </c>
      <c r="H16">
        <f>AVERAGE(G14:G16)</f>
        <v>2.8133762732089598</v>
      </c>
      <c r="I16">
        <f>STDEV(G14:G16)/SQRT(3)</f>
        <v>4.6048080625434092E-2</v>
      </c>
      <c r="T16" t="s">
        <v>22</v>
      </c>
      <c r="U16">
        <v>14.74011</v>
      </c>
      <c r="V16">
        <v>27.80981667</v>
      </c>
      <c r="W16">
        <f t="shared" si="4"/>
        <v>13.06970667</v>
      </c>
      <c r="X16">
        <f>W16-AA11</f>
        <v>2.4564333333334076E-2</v>
      </c>
      <c r="Y16">
        <f t="shared" si="5"/>
        <v>0.98311743662948681</v>
      </c>
      <c r="Z16">
        <f>AVERAGE(Y14:Y16)</f>
        <v>1.0018823085639059</v>
      </c>
      <c r="AA16">
        <f>STDEV(Y14:Y16)/SQRT(3)</f>
        <v>4.377211826793817E-2</v>
      </c>
      <c r="AB16">
        <f>TTEST(Y14:Y16,Y17:Y19,2,2)</f>
        <v>3.8912177881556052E-3</v>
      </c>
      <c r="AE16" t="s">
        <v>6</v>
      </c>
      <c r="AF16">
        <v>34.921576999999999</v>
      </c>
      <c r="AG16">
        <v>19.678969799397599</v>
      </c>
      <c r="AH16">
        <f t="shared" si="2"/>
        <v>15.2426072006024</v>
      </c>
      <c r="AI16">
        <f>AH16-AL10</f>
        <v>1.0473475079957328</v>
      </c>
      <c r="AJ16">
        <f t="shared" si="3"/>
        <v>0.48385695075909796</v>
      </c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</row>
    <row r="17" spans="2:68">
      <c r="T17" t="s">
        <v>267</v>
      </c>
      <c r="U17">
        <v>15.532387999999999</v>
      </c>
      <c r="V17">
        <v>25.847797</v>
      </c>
      <c r="W17">
        <f t="shared" si="4"/>
        <v>10.315409000000001</v>
      </c>
      <c r="X17">
        <f>W17-AA11</f>
        <v>-2.7297333366666656</v>
      </c>
      <c r="Y17">
        <f t="shared" si="5"/>
        <v>6.6333301687608284</v>
      </c>
      <c r="AE17" t="s">
        <v>6</v>
      </c>
      <c r="AF17">
        <v>35.698855999999999</v>
      </c>
      <c r="AG17">
        <v>19.289342120085596</v>
      </c>
      <c r="AH17">
        <f t="shared" si="2"/>
        <v>16.409513879914403</v>
      </c>
      <c r="AI17">
        <f>AH17-AL10</f>
        <v>2.2142541873077359</v>
      </c>
      <c r="AJ17">
        <f t="shared" si="3"/>
        <v>0.21549791450085151</v>
      </c>
      <c r="AK17">
        <f>AVERAGE(AJ15:AJ17)</f>
        <v>0.30932585517014372</v>
      </c>
      <c r="AL17">
        <f>STDEV(AJ15:AJ17)/SQRT(3)</f>
        <v>8.7347758024755973E-2</v>
      </c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</row>
    <row r="18" spans="2:68">
      <c r="H18" t="s">
        <v>276</v>
      </c>
      <c r="I18">
        <f>AVERAGE(E20:E22)</f>
        <v>9.7162807640333337</v>
      </c>
      <c r="T18" t="s">
        <v>267</v>
      </c>
      <c r="U18">
        <v>15.6632</v>
      </c>
      <c r="V18">
        <v>25.290841060000002</v>
      </c>
      <c r="W18">
        <f t="shared" si="4"/>
        <v>9.627641060000002</v>
      </c>
      <c r="X18">
        <f>W18-AA11</f>
        <v>-3.4175012766666644</v>
      </c>
      <c r="Y18">
        <f t="shared" si="5"/>
        <v>10.684898340299247</v>
      </c>
      <c r="AS18" s="53"/>
      <c r="AT18" s="53" t="s">
        <v>289</v>
      </c>
      <c r="AU18" s="53">
        <v>4.3772117999999999E-2</v>
      </c>
      <c r="AV18" s="53">
        <v>0.163024945</v>
      </c>
      <c r="AW18" s="53">
        <v>0.34635890200000002</v>
      </c>
      <c r="AX18" s="53">
        <v>0.13117986700000001</v>
      </c>
      <c r="AY18" s="53">
        <v>0.113180023</v>
      </c>
      <c r="AZ18" s="53">
        <v>0.18747207299999999</v>
      </c>
      <c r="BA18" s="53">
        <v>0.157605523</v>
      </c>
      <c r="BB18" s="53">
        <v>0.237755138</v>
      </c>
      <c r="BC18" s="53">
        <v>0.113331748</v>
      </c>
      <c r="BF18" t="s">
        <v>292</v>
      </c>
      <c r="BG18" s="32" t="s">
        <v>281</v>
      </c>
      <c r="BH18" s="33">
        <v>0.10392393753305039</v>
      </c>
      <c r="BI18" s="33">
        <v>2.6033452783232623E-2</v>
      </c>
      <c r="BJ18" s="33">
        <v>1.9207238542714323E-2</v>
      </c>
      <c r="BK18" s="33">
        <v>1.2589034010098907E-3</v>
      </c>
      <c r="BL18" s="33">
        <v>1.3390135527437143E-2</v>
      </c>
      <c r="BM18" s="33">
        <v>0.13240167471307848</v>
      </c>
      <c r="BN18" s="33">
        <v>2.8317467733793338E-2</v>
      </c>
      <c r="BO18" s="33">
        <v>0.16777148385060126</v>
      </c>
      <c r="BP18" s="33">
        <v>4.8985998824217843E-2</v>
      </c>
    </row>
    <row r="19" spans="2:68">
      <c r="C19" t="s">
        <v>1</v>
      </c>
      <c r="D19" t="s">
        <v>18</v>
      </c>
      <c r="E19" t="s">
        <v>124</v>
      </c>
      <c r="F19" t="s">
        <v>284</v>
      </c>
      <c r="G19" t="s">
        <v>101</v>
      </c>
      <c r="H19" t="s">
        <v>12</v>
      </c>
      <c r="I19" t="s">
        <v>13</v>
      </c>
      <c r="T19" t="s">
        <v>267</v>
      </c>
      <c r="U19">
        <v>15.955690000000001</v>
      </c>
      <c r="V19">
        <v>26.069319029999999</v>
      </c>
      <c r="W19">
        <f t="shared" si="4"/>
        <v>10.113629029999998</v>
      </c>
      <c r="X19">
        <f>W19-AA11</f>
        <v>-2.9315133066666679</v>
      </c>
      <c r="Y19">
        <f t="shared" si="5"/>
        <v>7.6291022917052631</v>
      </c>
      <c r="Z19">
        <f>AVERAGE(Y17:Y19)</f>
        <v>8.3157769335884471</v>
      </c>
      <c r="AA19">
        <f>STDEV(Y17:Y19)/SQRT(3)</f>
        <v>1.2189398002649448</v>
      </c>
      <c r="AS19" s="53"/>
      <c r="AT19" s="53" t="s">
        <v>6</v>
      </c>
      <c r="AU19" s="53">
        <v>1.2189398</v>
      </c>
      <c r="AV19" s="53">
        <v>2.0904377369999998</v>
      </c>
      <c r="AW19" s="53">
        <v>1.68478383</v>
      </c>
      <c r="AX19" s="53">
        <v>2.4125569900000001</v>
      </c>
      <c r="AY19" s="53">
        <v>3.0317092E-2</v>
      </c>
      <c r="AZ19" s="53">
        <v>0.15894773300000001</v>
      </c>
      <c r="BA19" s="53">
        <v>0.15606120000000001</v>
      </c>
      <c r="BB19" s="53">
        <v>6.1845365999999999E-2</v>
      </c>
      <c r="BC19" s="53">
        <v>0.150080097</v>
      </c>
      <c r="BG19" s="32" t="s">
        <v>285</v>
      </c>
      <c r="BH19" s="33">
        <v>1.3905699246328408E-5</v>
      </c>
      <c r="BI19" s="33">
        <v>4.1388687697198152E-3</v>
      </c>
      <c r="BJ19" s="33">
        <v>1.3271833449874642E-3</v>
      </c>
      <c r="BK19" s="33">
        <v>0.14840009077976407</v>
      </c>
      <c r="BL19" s="33">
        <v>6.1939077680231653E-3</v>
      </c>
      <c r="BM19" s="33">
        <v>0.12498330811225891</v>
      </c>
      <c r="BN19" s="33">
        <v>0.231113872884459</v>
      </c>
      <c r="BO19" s="33">
        <v>0.10937950192145969</v>
      </c>
      <c r="BP19" s="33">
        <v>1.1440023294033461E-2</v>
      </c>
    </row>
    <row r="20" spans="2:68">
      <c r="B20" t="s">
        <v>22</v>
      </c>
      <c r="C20">
        <v>19.856214999999999</v>
      </c>
      <c r="D20">
        <v>29.8737364168</v>
      </c>
      <c r="E20">
        <f t="shared" ref="E20:E25" si="6">D20-C20</f>
        <v>10.017521416800001</v>
      </c>
      <c r="F20">
        <f t="shared" ref="F20:F25" si="7">E20-$I$18</f>
        <v>0.30124065276666734</v>
      </c>
      <c r="G20">
        <f t="shared" ref="G20:G25" si="8">2^-F20</f>
        <v>0.8115541961267182</v>
      </c>
      <c r="AS20" s="53"/>
      <c r="AT20" s="53"/>
      <c r="AU20" s="53"/>
      <c r="AV20" s="53"/>
      <c r="AW20" s="53"/>
      <c r="AX20" s="53"/>
      <c r="AY20" s="53"/>
      <c r="AZ20" s="53"/>
      <c r="BA20" s="53"/>
      <c r="BB20" s="53"/>
      <c r="BC20" s="53"/>
      <c r="BG20" t="s">
        <v>291</v>
      </c>
      <c r="BH20" s="33">
        <v>3.8912177881556052E-3</v>
      </c>
      <c r="BI20" s="33">
        <v>3.5295602731015306E-2</v>
      </c>
      <c r="BJ20" s="33">
        <v>4.7830433164463872E-2</v>
      </c>
      <c r="BK20" s="33">
        <v>3.6803045384430931E-2</v>
      </c>
      <c r="BL20" s="33">
        <v>6.1091901876255354E-3</v>
      </c>
      <c r="BM20" s="33">
        <v>0.15700248277856294</v>
      </c>
      <c r="BN20" s="33">
        <v>8.0958610885299959E-2</v>
      </c>
      <c r="BO20" s="33">
        <v>5.989083988874188E-2</v>
      </c>
      <c r="BP20" s="33">
        <v>4.6814777234348098E-2</v>
      </c>
    </row>
    <row r="21" spans="2:68">
      <c r="B21" t="s">
        <v>22</v>
      </c>
      <c r="C21">
        <v>19.472298622299999</v>
      </c>
      <c r="D21">
        <v>29.081719201599999</v>
      </c>
      <c r="E21">
        <f t="shared" si="6"/>
        <v>9.6094205793</v>
      </c>
      <c r="F21">
        <f t="shared" si="7"/>
        <v>-0.1068601847333337</v>
      </c>
      <c r="G21">
        <f t="shared" si="8"/>
        <v>1.0768820077459083</v>
      </c>
      <c r="AK21" t="s">
        <v>276</v>
      </c>
      <c r="AL21">
        <f>AVERAGE(AH23:AH25)</f>
        <v>4.3295751865788263</v>
      </c>
      <c r="AS21" s="53"/>
      <c r="AT21" s="53"/>
      <c r="AU21" s="53"/>
      <c r="AV21" s="53"/>
      <c r="AW21" s="53"/>
      <c r="AX21" s="53"/>
      <c r="AY21" s="53"/>
      <c r="AZ21" s="53"/>
      <c r="BA21" s="53"/>
      <c r="BB21" s="53"/>
      <c r="BC21" s="53"/>
    </row>
    <row r="22" spans="2:68">
      <c r="B22" t="s">
        <v>22</v>
      </c>
      <c r="C22">
        <v>19.7189528</v>
      </c>
      <c r="D22">
        <v>29.240853095999999</v>
      </c>
      <c r="E22">
        <f t="shared" si="6"/>
        <v>9.5219002959999983</v>
      </c>
      <c r="F22">
        <f t="shared" si="7"/>
        <v>-0.19438046803333542</v>
      </c>
      <c r="G22">
        <f t="shared" si="8"/>
        <v>1.1442326908570521</v>
      </c>
      <c r="H22">
        <f>AVERAGE(G20:G22)</f>
        <v>1.0108896315765594</v>
      </c>
      <c r="I22">
        <f>STDEV(G20:G22)/SQRT(3)</f>
        <v>0.1015463613304587</v>
      </c>
      <c r="J22">
        <f>TTEST(G20:G22,G23:G25,2,2)</f>
        <v>1.3271833449874642E-3</v>
      </c>
      <c r="AF22" t="s">
        <v>65</v>
      </c>
      <c r="AG22" t="s">
        <v>84</v>
      </c>
      <c r="AH22" t="s">
        <v>89</v>
      </c>
      <c r="AI22" t="s">
        <v>284</v>
      </c>
      <c r="AJ22" t="s">
        <v>85</v>
      </c>
      <c r="AK22" t="s">
        <v>12</v>
      </c>
      <c r="AL22" t="s">
        <v>13</v>
      </c>
      <c r="AM22" t="s">
        <v>59</v>
      </c>
      <c r="AS22" s="53"/>
      <c r="AT22" s="53"/>
      <c r="AU22" s="53"/>
      <c r="AV22" s="53"/>
      <c r="AW22" s="53"/>
      <c r="AX22" s="53"/>
      <c r="AY22" s="53"/>
      <c r="AZ22" s="53"/>
      <c r="BA22" s="53"/>
      <c r="BB22" s="53"/>
      <c r="BC22" s="53"/>
    </row>
    <row r="23" spans="2:68">
      <c r="B23" t="s">
        <v>267</v>
      </c>
      <c r="C23">
        <v>19.538705499999999</v>
      </c>
      <c r="D23">
        <v>27.4696080692</v>
      </c>
      <c r="E23">
        <f t="shared" si="6"/>
        <v>7.9309025692000006</v>
      </c>
      <c r="F23">
        <f t="shared" si="7"/>
        <v>-1.7853781948333332</v>
      </c>
      <c r="G23">
        <f t="shared" si="8"/>
        <v>3.4470881562467715</v>
      </c>
      <c r="S23" s="32" t="s">
        <v>10</v>
      </c>
      <c r="AE23" t="s">
        <v>22</v>
      </c>
      <c r="AF23">
        <v>23.3919781227161</v>
      </c>
      <c r="AG23">
        <v>19.468210016176798</v>
      </c>
      <c r="AH23">
        <f t="shared" ref="AH23:AH28" si="9">AF23-AG23</f>
        <v>3.9237681065393026</v>
      </c>
      <c r="AI23">
        <f>AH23-AL21</f>
        <v>-0.4058070800395237</v>
      </c>
      <c r="AJ23">
        <f t="shared" ref="AJ23:AJ28" si="10">2^-AI23</f>
        <v>1.3248298464000905</v>
      </c>
      <c r="AS23" s="53"/>
      <c r="AT23" s="53"/>
      <c r="AU23" s="53"/>
      <c r="AV23" s="53"/>
      <c r="AW23" s="53"/>
      <c r="AX23" s="53"/>
      <c r="AY23" s="53"/>
      <c r="AZ23" s="53"/>
      <c r="BA23" s="53"/>
      <c r="BB23" s="53"/>
      <c r="BC23" s="53"/>
    </row>
    <row r="24" spans="2:68">
      <c r="B24" t="s">
        <v>267</v>
      </c>
      <c r="C24">
        <v>19.348971500000001</v>
      </c>
      <c r="D24">
        <v>27.540109599600001</v>
      </c>
      <c r="E24">
        <f t="shared" si="6"/>
        <v>8.1911380995999998</v>
      </c>
      <c r="F24">
        <f t="shared" si="7"/>
        <v>-1.5251426644333339</v>
      </c>
      <c r="G24">
        <f t="shared" si="8"/>
        <v>2.8781517590371641</v>
      </c>
      <c r="S24" s="32"/>
      <c r="Z24" t="s">
        <v>276</v>
      </c>
      <c r="AA24">
        <f>AVERAGE(W27:W29)</f>
        <v>15.301059</v>
      </c>
      <c r="AE24" t="s">
        <v>22</v>
      </c>
      <c r="AF24">
        <v>24.594043810943077</v>
      </c>
      <c r="AG24">
        <v>19.392729669040801</v>
      </c>
      <c r="AH24">
        <f t="shared" si="9"/>
        <v>5.2013141419022766</v>
      </c>
      <c r="AI24">
        <f>AH24-AL21</f>
        <v>0.87173895532345025</v>
      </c>
      <c r="AJ24">
        <f t="shared" si="10"/>
        <v>0.5464877433987505</v>
      </c>
      <c r="AS24" s="53"/>
      <c r="AT24" s="53"/>
      <c r="AU24" s="53"/>
      <c r="AV24" s="53"/>
      <c r="AW24" s="53"/>
      <c r="AX24" s="53"/>
      <c r="AY24" s="53"/>
      <c r="AZ24" s="53"/>
      <c r="BA24" s="53"/>
      <c r="BB24" s="53"/>
      <c r="BC24" s="53"/>
    </row>
    <row r="25" spans="2:68">
      <c r="B25" t="s">
        <v>267</v>
      </c>
      <c r="C25">
        <v>19.789560000000002</v>
      </c>
      <c r="D25">
        <v>27.564229999999998</v>
      </c>
      <c r="E25">
        <f t="shared" si="6"/>
        <v>7.7746699999999969</v>
      </c>
      <c r="F25">
        <f t="shared" si="7"/>
        <v>-1.9416107640333369</v>
      </c>
      <c r="G25">
        <f t="shared" si="8"/>
        <v>3.8413429300730066</v>
      </c>
      <c r="H25">
        <f>AVERAGE(G23:G25)</f>
        <v>3.3888609484523138</v>
      </c>
      <c r="I25">
        <f>STDEV(G23:G25)/SQRT(3)</f>
        <v>0.27956937945466709</v>
      </c>
      <c r="U25" s="26" t="s">
        <v>193</v>
      </c>
      <c r="V25" s="26" t="s">
        <v>193</v>
      </c>
      <c r="W25" s="1" t="s">
        <v>3</v>
      </c>
      <c r="X25" s="1" t="s">
        <v>29</v>
      </c>
      <c r="Y25" s="1" t="s">
        <v>30</v>
      </c>
      <c r="Z25" s="1" t="s">
        <v>12</v>
      </c>
      <c r="AA25" s="1" t="s">
        <v>13</v>
      </c>
      <c r="AE25" t="s">
        <v>22</v>
      </c>
      <c r="AF25">
        <v>23.488786548257298</v>
      </c>
      <c r="AG25">
        <v>19.625143236962398</v>
      </c>
      <c r="AH25">
        <f t="shared" si="9"/>
        <v>3.8636433112949007</v>
      </c>
      <c r="AI25">
        <f>AH25-AL21</f>
        <v>-0.46593187528392566</v>
      </c>
      <c r="AJ25">
        <f t="shared" si="10"/>
        <v>1.3812092252760495</v>
      </c>
      <c r="AK25">
        <f>AVERAGE(AJ23:AJ25)</f>
        <v>1.0841756050249636</v>
      </c>
      <c r="AL25">
        <f>STDEV(AJ23:AJ25)/SQRT(3)</f>
        <v>0.26933611961991322</v>
      </c>
      <c r="AM25">
        <f>TTEST(AJ23:AJ25,AJ26:AJ28,2,2)</f>
        <v>2.8317467733793338E-2</v>
      </c>
      <c r="AS25" s="53"/>
      <c r="AT25" s="53"/>
      <c r="AU25" s="53"/>
      <c r="AV25" s="53"/>
      <c r="AW25" s="53"/>
      <c r="AX25" s="53"/>
      <c r="AY25" s="53"/>
      <c r="AZ25" s="53"/>
      <c r="BA25" s="53"/>
      <c r="BB25" s="53"/>
      <c r="BC25" s="53"/>
    </row>
    <row r="26" spans="2:68">
      <c r="U26" t="s">
        <v>28</v>
      </c>
      <c r="V26" t="s">
        <v>10</v>
      </c>
      <c r="AE26" t="s">
        <v>6</v>
      </c>
      <c r="AF26">
        <v>26.332241989565802</v>
      </c>
      <c r="AG26">
        <v>19.560452870270396</v>
      </c>
      <c r="AH26">
        <f t="shared" si="9"/>
        <v>6.7717891192954056</v>
      </c>
      <c r="AI26">
        <f>AH26-AL21</f>
        <v>2.4422139327165793</v>
      </c>
      <c r="AJ26">
        <f t="shared" si="10"/>
        <v>0.18400107080702052</v>
      </c>
      <c r="AS26" s="54" t="s">
        <v>285</v>
      </c>
      <c r="AT26" s="54"/>
      <c r="AU26" s="53"/>
      <c r="AV26" s="53"/>
      <c r="AW26" s="53"/>
      <c r="AX26" s="53"/>
      <c r="AY26" s="53"/>
      <c r="AZ26" s="53"/>
      <c r="BA26" s="53"/>
      <c r="BB26" s="53"/>
      <c r="BC26" s="53"/>
    </row>
    <row r="27" spans="2:68">
      <c r="T27" t="s">
        <v>22</v>
      </c>
      <c r="U27">
        <v>14.042937</v>
      </c>
      <c r="V27">
        <v>29.663599999999999</v>
      </c>
      <c r="W27">
        <f t="shared" ref="W27:W32" si="11">V27-U27</f>
        <v>15.620662999999999</v>
      </c>
      <c r="X27">
        <f>W27-AA24</f>
        <v>0.31960399999999822</v>
      </c>
      <c r="Y27">
        <f t="shared" ref="Y27:Y32" si="12">2^-X27</f>
        <v>0.80128979046330073</v>
      </c>
      <c r="AE27" t="s">
        <v>6</v>
      </c>
      <c r="AF27">
        <v>26.159515432911299</v>
      </c>
      <c r="AG27">
        <v>19.678969799397599</v>
      </c>
      <c r="AH27">
        <f t="shared" si="9"/>
        <v>6.4805456335136995</v>
      </c>
      <c r="AI27">
        <f>AH27-AL21</f>
        <v>2.1509704469348732</v>
      </c>
      <c r="AJ27">
        <f t="shared" si="10"/>
        <v>0.2251611072553113</v>
      </c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</row>
    <row r="28" spans="2:68">
      <c r="H28" t="s">
        <v>276</v>
      </c>
      <c r="I28">
        <f>AVERAGE(E30:E32)</f>
        <v>23.597397760966668</v>
      </c>
      <c r="T28" t="s">
        <v>22</v>
      </c>
      <c r="U28">
        <v>14.710976</v>
      </c>
      <c r="V28">
        <v>29.587800000000001</v>
      </c>
      <c r="W28">
        <f t="shared" si="11"/>
        <v>14.876824000000001</v>
      </c>
      <c r="X28">
        <f>W28-AA24</f>
        <v>-0.42423499999999947</v>
      </c>
      <c r="Y28">
        <f t="shared" si="12"/>
        <v>1.3418607822306277</v>
      </c>
      <c r="AE28" t="s">
        <v>6</v>
      </c>
      <c r="AF28">
        <v>26.854590000000002</v>
      </c>
      <c r="AG28">
        <v>19.289342120085596</v>
      </c>
      <c r="AH28">
        <f t="shared" si="9"/>
        <v>7.5652478799144056</v>
      </c>
      <c r="AI28">
        <f>AH28-AL21</f>
        <v>3.2356726933355793</v>
      </c>
      <c r="AJ28">
        <f t="shared" si="10"/>
        <v>0.10616111302526125</v>
      </c>
      <c r="AK28">
        <f>AVERAGE(AJ26:AJ28)</f>
        <v>0.17177443036253101</v>
      </c>
      <c r="AL28">
        <f>STDEV(AJ26:AJ28)/SQRT(3)</f>
        <v>3.4892060745042065E-2</v>
      </c>
      <c r="AS28" s="53"/>
      <c r="AT28" s="53"/>
      <c r="AU28" s="54" t="s">
        <v>62</v>
      </c>
      <c r="AV28" s="54" t="s">
        <v>18</v>
      </c>
      <c r="AW28" s="54" t="s">
        <v>64</v>
      </c>
      <c r="AX28" s="54" t="s">
        <v>283</v>
      </c>
      <c r="AY28" s="54" t="s">
        <v>282</v>
      </c>
      <c r="AZ28" s="54" t="s">
        <v>83</v>
      </c>
      <c r="BA28" s="54" t="s">
        <v>280</v>
      </c>
      <c r="BB28" s="54" t="s">
        <v>279</v>
      </c>
      <c r="BC28" s="54" t="s">
        <v>16</v>
      </c>
    </row>
    <row r="29" spans="2:68">
      <c r="C29" t="s">
        <v>1</v>
      </c>
      <c r="D29" t="s">
        <v>64</v>
      </c>
      <c r="E29" t="s">
        <v>124</v>
      </c>
      <c r="F29" t="s">
        <v>284</v>
      </c>
      <c r="G29" t="s">
        <v>290</v>
      </c>
      <c r="H29" t="s">
        <v>12</v>
      </c>
      <c r="I29" t="s">
        <v>13</v>
      </c>
      <c r="T29" t="s">
        <v>22</v>
      </c>
      <c r="U29">
        <v>14.74011</v>
      </c>
      <c r="V29">
        <v>30.145800000000001</v>
      </c>
      <c r="W29">
        <f t="shared" si="11"/>
        <v>15.405690000000002</v>
      </c>
      <c r="X29">
        <f>W29-AA24</f>
        <v>0.10463100000000125</v>
      </c>
      <c r="Y29">
        <f t="shared" si="12"/>
        <v>0.93004279045706117</v>
      </c>
      <c r="Z29">
        <f>AVERAGE(Y27:Y29)</f>
        <v>1.0243977877169963</v>
      </c>
      <c r="AA29">
        <f>STDEV(Y27:Y29)/SQRT(3)</f>
        <v>0.16302494534683964</v>
      </c>
      <c r="AB29">
        <f>TTEST(Y27:Y29,Y30:Y32,2,2)</f>
        <v>3.5295602731015306E-2</v>
      </c>
      <c r="AS29" s="53"/>
      <c r="AT29" s="53" t="s">
        <v>289</v>
      </c>
      <c r="AU29" s="53">
        <v>1.002951886</v>
      </c>
      <c r="AV29" s="53">
        <v>1.010889632</v>
      </c>
      <c r="AW29" s="53">
        <v>1.001530738</v>
      </c>
      <c r="AX29" s="53">
        <v>1.2225462680000001</v>
      </c>
      <c r="AY29" s="53">
        <v>1.0110835540000001</v>
      </c>
      <c r="AZ29" s="53">
        <v>1.025229392</v>
      </c>
      <c r="BA29" s="53">
        <v>1.3090579229999999</v>
      </c>
      <c r="BB29" s="53">
        <v>1.0997048410000001</v>
      </c>
      <c r="BC29" s="53">
        <v>1.0030322549999999</v>
      </c>
    </row>
    <row r="30" spans="2:68">
      <c r="B30" t="s">
        <v>22</v>
      </c>
      <c r="C30">
        <v>19.856214999999999</v>
      </c>
      <c r="D30">
        <v>43.557490432000002</v>
      </c>
      <c r="E30">
        <f t="shared" ref="E30:E35" si="13">D30-C30</f>
        <v>23.701275432000003</v>
      </c>
      <c r="F30">
        <f>E30-$I$28</f>
        <v>0.10387767103333445</v>
      </c>
      <c r="G30">
        <f t="shared" ref="G30:G35" si="14">2^-F30</f>
        <v>0.93052855571515436</v>
      </c>
      <c r="T30" t="s">
        <v>267</v>
      </c>
      <c r="U30">
        <v>15.532387999999999</v>
      </c>
      <c r="V30">
        <v>28.4785</v>
      </c>
      <c r="W30">
        <f t="shared" si="11"/>
        <v>12.946112000000001</v>
      </c>
      <c r="X30">
        <f>W30-AA24</f>
        <v>-2.3549469999999992</v>
      </c>
      <c r="Y30">
        <f t="shared" si="12"/>
        <v>5.1157543852089642</v>
      </c>
      <c r="AK30" t="s">
        <v>276</v>
      </c>
      <c r="AL30">
        <f>AVERAGE(AH32:AH34)</f>
        <v>7.7636849635533345</v>
      </c>
      <c r="AS30" s="53"/>
      <c r="AT30" s="53" t="s">
        <v>6</v>
      </c>
      <c r="AU30" s="53">
        <v>2.8133762729999998</v>
      </c>
      <c r="AV30" s="53">
        <v>3.388860948</v>
      </c>
      <c r="AW30" s="53">
        <v>2.5454176639999999</v>
      </c>
      <c r="AX30" s="53">
        <v>4.0661470380000004</v>
      </c>
      <c r="AY30" s="53">
        <v>0.32338873600000001</v>
      </c>
      <c r="AZ30" s="53">
        <v>0.15054632600000001</v>
      </c>
      <c r="BA30" s="53">
        <v>0.32425672999999999</v>
      </c>
      <c r="BB30" s="53">
        <v>0.39384193699999998</v>
      </c>
      <c r="BC30" s="53">
        <v>0.308447741</v>
      </c>
    </row>
    <row r="31" spans="2:68">
      <c r="B31" t="s">
        <v>22</v>
      </c>
      <c r="C31">
        <v>19.472298622299999</v>
      </c>
      <c r="D31">
        <v>43.056544755200001</v>
      </c>
      <c r="E31">
        <f t="shared" si="13"/>
        <v>23.584246132900002</v>
      </c>
      <c r="F31">
        <f>E31-I28</f>
        <v>-1.3151628066665921E-2</v>
      </c>
      <c r="G31">
        <f t="shared" si="14"/>
        <v>1.0091576913166855</v>
      </c>
      <c r="T31" t="s">
        <v>267</v>
      </c>
      <c r="U31">
        <v>15.6632</v>
      </c>
      <c r="V31">
        <v>27.411200000000001</v>
      </c>
      <c r="W31">
        <f t="shared" si="11"/>
        <v>11.748000000000001</v>
      </c>
      <c r="X31">
        <f>W31-AA24</f>
        <v>-3.5530589999999993</v>
      </c>
      <c r="Y31">
        <f t="shared" si="12"/>
        <v>11.737546758522541</v>
      </c>
      <c r="AF31" t="s">
        <v>62</v>
      </c>
      <c r="AG31" t="s">
        <v>84</v>
      </c>
      <c r="AH31" t="s">
        <v>89</v>
      </c>
      <c r="AI31" t="s">
        <v>284</v>
      </c>
      <c r="AJ31" t="s">
        <v>85</v>
      </c>
      <c r="AK31" t="s">
        <v>12</v>
      </c>
      <c r="AL31" t="s">
        <v>13</v>
      </c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</row>
    <row r="32" spans="2:68">
      <c r="B32" t="s">
        <v>22</v>
      </c>
      <c r="C32">
        <v>19.7189528</v>
      </c>
      <c r="D32">
        <v>43.225624517999996</v>
      </c>
      <c r="E32">
        <f t="shared" si="13"/>
        <v>23.506671717999996</v>
      </c>
      <c r="F32">
        <f>E32-I28</f>
        <v>-9.0726042966672082E-2</v>
      </c>
      <c r="G32">
        <f t="shared" si="14"/>
        <v>1.0649059664879612</v>
      </c>
      <c r="H32">
        <f>AVERAGE(G30:G32)</f>
        <v>1.0015307378399336</v>
      </c>
      <c r="I32">
        <f>STDEV(G30:G32)/SQRT(3)</f>
        <v>3.8978412598100677E-2</v>
      </c>
      <c r="J32">
        <f>TTEST(G30:G32,G33:G35,2,2)</f>
        <v>4.1388687697198152E-3</v>
      </c>
      <c r="T32" t="s">
        <v>267</v>
      </c>
      <c r="U32">
        <v>15.955690000000001</v>
      </c>
      <c r="V32">
        <v>28.698899999999998</v>
      </c>
      <c r="W32">
        <f t="shared" si="11"/>
        <v>12.743209999999998</v>
      </c>
      <c r="X32">
        <f>W32-AA24</f>
        <v>-2.5578490000000027</v>
      </c>
      <c r="Y32">
        <f t="shared" si="12"/>
        <v>5.8882911171087384</v>
      </c>
      <c r="Z32">
        <f>AVERAGE(Y30:Y32)</f>
        <v>7.5805307536134157</v>
      </c>
      <c r="AA32">
        <f>STDEV(Y30:Y32)/SQRT(3)</f>
        <v>2.0904377372005571</v>
      </c>
      <c r="AE32" t="s">
        <v>22</v>
      </c>
      <c r="AF32">
        <v>28.022336603816001</v>
      </c>
      <c r="AG32">
        <v>19.468210016176798</v>
      </c>
      <c r="AH32">
        <f t="shared" ref="AH32:AH37" si="15">AF32-AG32</f>
        <v>8.5541265876392032</v>
      </c>
      <c r="AI32">
        <f>AH32-AL30</f>
        <v>0.79044162408586871</v>
      </c>
      <c r="AJ32">
        <f t="shared" ref="AJ32:AJ37" si="16">2^-AI32</f>
        <v>0.57816708185298127</v>
      </c>
      <c r="AS32" s="53"/>
      <c r="AU32" s="53"/>
      <c r="AV32" s="53"/>
      <c r="AW32" s="53"/>
      <c r="AX32" s="53"/>
      <c r="AY32" s="53"/>
      <c r="AZ32" s="53"/>
      <c r="BA32" s="53"/>
      <c r="BB32" s="53"/>
      <c r="BC32" s="53"/>
    </row>
    <row r="33" spans="2:55">
      <c r="B33" t="s">
        <v>267</v>
      </c>
      <c r="C33">
        <v>19.538705499999999</v>
      </c>
      <c r="D33">
        <v>41.898584104439998</v>
      </c>
      <c r="E33">
        <f t="shared" si="13"/>
        <v>22.359878604439999</v>
      </c>
      <c r="F33">
        <f>E33-I28</f>
        <v>-1.2375191565266697</v>
      </c>
      <c r="G33">
        <f t="shared" si="14"/>
        <v>2.3579271675042661</v>
      </c>
      <c r="AE33" t="s">
        <v>22</v>
      </c>
      <c r="AF33">
        <v>26.103464681679998</v>
      </c>
      <c r="AG33">
        <v>19.392729669040801</v>
      </c>
      <c r="AH33">
        <f t="shared" si="15"/>
        <v>6.7107350126391978</v>
      </c>
      <c r="AI33">
        <f>AH33-AL30</f>
        <v>-1.0529499509141367</v>
      </c>
      <c r="AJ33">
        <f t="shared" si="16"/>
        <v>2.0747678953155391</v>
      </c>
      <c r="AS33" s="53"/>
      <c r="AT33" s="53" t="s">
        <v>92</v>
      </c>
      <c r="AU33" s="53">
        <v>2.8133762729999998</v>
      </c>
      <c r="AV33" s="53">
        <v>3.388860948</v>
      </c>
      <c r="AW33" s="53">
        <v>2.5454176639999999</v>
      </c>
      <c r="AX33" s="53">
        <v>4.0661470380000004</v>
      </c>
      <c r="AY33" s="53">
        <v>-3.0922536570000001</v>
      </c>
      <c r="AZ33" s="53">
        <v>-6.6424736209999997</v>
      </c>
      <c r="BA33" s="53">
        <v>-3.0839760799999998</v>
      </c>
      <c r="BB33" s="53">
        <v>-2.539089685</v>
      </c>
      <c r="BC33" s="53">
        <v>-3.2420402730000002</v>
      </c>
    </row>
    <row r="34" spans="2:55">
      <c r="B34" t="s">
        <v>267</v>
      </c>
      <c r="C34">
        <v>19.348971500000001</v>
      </c>
      <c r="D34">
        <v>41.3341486188</v>
      </c>
      <c r="E34">
        <f t="shared" si="13"/>
        <v>21.985177118799999</v>
      </c>
      <c r="F34">
        <f>E34-I28</f>
        <v>-1.6122206421666689</v>
      </c>
      <c r="G34">
        <f t="shared" si="14"/>
        <v>3.0572205694359598</v>
      </c>
      <c r="AE34" t="s">
        <v>22</v>
      </c>
      <c r="AF34">
        <v>27.651336527344</v>
      </c>
      <c r="AG34">
        <v>19.625143236962398</v>
      </c>
      <c r="AH34">
        <f t="shared" si="15"/>
        <v>8.0261932903816025</v>
      </c>
      <c r="AI34">
        <f>AH34-AL30</f>
        <v>0.26250832682826797</v>
      </c>
      <c r="AJ34">
        <f t="shared" si="16"/>
        <v>0.83363726389365889</v>
      </c>
      <c r="AK34">
        <f>AVERAGE(AJ32:AJ34)</f>
        <v>1.1621907470207264</v>
      </c>
      <c r="AL34">
        <f>STDEV(AJ32:AJ34)/SQRT(3)</f>
        <v>0.46220992423010332</v>
      </c>
      <c r="AM34">
        <f>TTEST(AJ32:AJ34,AJ35:AJ37,2,2)</f>
        <v>0.10392393753305039</v>
      </c>
      <c r="AS34" s="53"/>
      <c r="AT34" s="53"/>
      <c r="AU34" s="53"/>
      <c r="AV34" s="53"/>
      <c r="AW34" s="53"/>
      <c r="AX34" s="53"/>
      <c r="AY34" s="53"/>
      <c r="AZ34" s="53"/>
      <c r="BA34" s="53"/>
      <c r="BB34" s="53"/>
      <c r="BC34" s="53"/>
    </row>
    <row r="35" spans="2:55">
      <c r="B35" t="s">
        <v>267</v>
      </c>
      <c r="C35">
        <v>19.789560000000002</v>
      </c>
      <c r="D35">
        <v>42.235680000000002</v>
      </c>
      <c r="E35">
        <f t="shared" si="13"/>
        <v>22.446120000000001</v>
      </c>
      <c r="F35">
        <f>E35-I28</f>
        <v>-1.1512777609666678</v>
      </c>
      <c r="G35">
        <f t="shared" si="14"/>
        <v>2.2211052537807974</v>
      </c>
      <c r="H35">
        <f>AVERAGE(G33:G35)</f>
        <v>2.5454176635736743</v>
      </c>
      <c r="I35">
        <f>STDEV(G33:G35)/SQRT(3)</f>
        <v>0.25893159962658696</v>
      </c>
      <c r="S35" s="32" t="s">
        <v>274</v>
      </c>
      <c r="AE35" t="s">
        <v>6</v>
      </c>
      <c r="AF35">
        <v>25.647587794183998</v>
      </c>
      <c r="AG35">
        <v>19.560452870270396</v>
      </c>
      <c r="AH35">
        <f t="shared" si="15"/>
        <v>6.0871349239136023</v>
      </c>
      <c r="AI35">
        <f>AH35-AL30</f>
        <v>-1.6765500396397321</v>
      </c>
      <c r="AJ35">
        <f t="shared" si="16"/>
        <v>3.1966261741605391</v>
      </c>
      <c r="AS35" s="53"/>
      <c r="AT35" s="53"/>
      <c r="AU35" s="53"/>
      <c r="AV35" s="53"/>
      <c r="AW35" s="53"/>
      <c r="AX35" s="53"/>
      <c r="AY35" s="53"/>
      <c r="AZ35" s="53"/>
      <c r="BA35" s="53"/>
      <c r="BB35" s="53"/>
      <c r="BC35" s="53"/>
    </row>
    <row r="36" spans="2:55">
      <c r="S36" s="32"/>
      <c r="Z36" t="s">
        <v>276</v>
      </c>
      <c r="AA36">
        <f>AVERAGE(W39:W41)</f>
        <v>13.081792333333333</v>
      </c>
      <c r="AE36" t="s">
        <v>6</v>
      </c>
      <c r="AF36">
        <v>24.523728809295999</v>
      </c>
      <c r="AG36">
        <v>19.678969799397599</v>
      </c>
      <c r="AH36">
        <f t="shared" si="15"/>
        <v>4.8447590098984001</v>
      </c>
      <c r="AI36">
        <f>AH36-AL30</f>
        <v>-2.9189259536549343</v>
      </c>
      <c r="AJ36">
        <f t="shared" si="16"/>
        <v>7.5628287617425531</v>
      </c>
      <c r="AS36" s="53"/>
      <c r="AT36" s="53"/>
      <c r="AU36" s="53"/>
      <c r="AV36" s="53"/>
      <c r="AW36" s="53"/>
      <c r="AX36" s="53"/>
      <c r="AY36" s="53"/>
      <c r="AZ36" s="53"/>
      <c r="BA36" s="53"/>
      <c r="BB36" s="53"/>
      <c r="BC36" s="53"/>
    </row>
    <row r="37" spans="2:55">
      <c r="H37" t="s">
        <v>276</v>
      </c>
      <c r="I37">
        <f>AVERAGE(E39:E41)</f>
        <v>22.887925815100004</v>
      </c>
      <c r="U37" s="26" t="s">
        <v>193</v>
      </c>
      <c r="V37" s="26" t="s">
        <v>193</v>
      </c>
      <c r="W37" s="1" t="s">
        <v>3</v>
      </c>
      <c r="X37" s="1" t="s">
        <v>29</v>
      </c>
      <c r="Y37" s="1" t="s">
        <v>30</v>
      </c>
      <c r="Z37" s="1" t="s">
        <v>12</v>
      </c>
      <c r="AA37" s="1" t="s">
        <v>13</v>
      </c>
      <c r="AE37" t="s">
        <v>6</v>
      </c>
      <c r="AF37">
        <v>25.577282279824001</v>
      </c>
      <c r="AG37">
        <v>19.289342120085596</v>
      </c>
      <c r="AH37">
        <f t="shared" si="15"/>
        <v>6.2879401597384046</v>
      </c>
      <c r="AI37">
        <f>AH37-AL30</f>
        <v>-1.4757448038149299</v>
      </c>
      <c r="AJ37">
        <f t="shared" si="16"/>
        <v>2.7812719248411875</v>
      </c>
      <c r="AK37">
        <f>AVERAGE(AJ35:AJ37)</f>
        <v>4.5135756202480932</v>
      </c>
      <c r="AL37">
        <f>STDEV(AJ35:AJ37)/SQRT(3)</f>
        <v>1.5293340956978947</v>
      </c>
      <c r="AS37" s="53"/>
      <c r="AT37" s="53"/>
      <c r="AU37" s="53">
        <v>4.6048080999999998E-2</v>
      </c>
      <c r="AV37" s="53">
        <v>0.27956937900000001</v>
      </c>
      <c r="AW37" s="53">
        <v>0.25893159999999998</v>
      </c>
      <c r="AX37" s="53">
        <v>1.5287396719999999</v>
      </c>
      <c r="AY37" s="53">
        <v>8.0724984E-2</v>
      </c>
      <c r="AZ37" s="53">
        <v>2.2715269999999999E-2</v>
      </c>
      <c r="BA37" s="53">
        <v>6.1819243000000003E-2</v>
      </c>
      <c r="BB37" s="53">
        <v>0.14733903100000001</v>
      </c>
      <c r="BC37" s="53">
        <v>0.146997395</v>
      </c>
    </row>
    <row r="38" spans="2:55">
      <c r="C38" t="s">
        <v>1</v>
      </c>
      <c r="D38" t="s">
        <v>283</v>
      </c>
      <c r="E38" t="s">
        <v>124</v>
      </c>
      <c r="F38" t="s">
        <v>284</v>
      </c>
      <c r="G38" t="s">
        <v>101</v>
      </c>
      <c r="H38" t="s">
        <v>12</v>
      </c>
      <c r="I38" t="s">
        <v>13</v>
      </c>
      <c r="U38" t="s">
        <v>28</v>
      </c>
      <c r="V38" t="s">
        <v>19</v>
      </c>
      <c r="AS38" s="53"/>
      <c r="AT38" s="53"/>
      <c r="AU38" s="53"/>
      <c r="AV38" s="53"/>
      <c r="AW38" s="53"/>
      <c r="AX38" s="53"/>
      <c r="AY38" s="53"/>
      <c r="AZ38" s="53"/>
      <c r="BA38" s="53"/>
      <c r="BB38" s="53"/>
      <c r="BC38" s="53"/>
    </row>
    <row r="39" spans="2:55">
      <c r="B39" t="s">
        <v>22</v>
      </c>
      <c r="C39">
        <v>19.856214999999999</v>
      </c>
      <c r="D39">
        <v>44.159655696000002</v>
      </c>
      <c r="E39">
        <f t="shared" ref="E39:E44" si="17">D39-C39</f>
        <v>24.303440696000003</v>
      </c>
      <c r="F39">
        <f t="shared" ref="F39:F44" si="18">E39-$I$37</f>
        <v>1.4155148808999982</v>
      </c>
      <c r="G39">
        <f t="shared" ref="G39:G44" si="19">2^-F39</f>
        <v>0.37487593463069929</v>
      </c>
      <c r="T39" t="s">
        <v>22</v>
      </c>
      <c r="U39">
        <v>14.042937</v>
      </c>
      <c r="V39">
        <v>27.845199999999998</v>
      </c>
      <c r="W39">
        <f t="shared" ref="W39:W44" si="20">V39-U39</f>
        <v>13.802262999999998</v>
      </c>
      <c r="X39">
        <f>W39-AA36</f>
        <v>0.72047066666666559</v>
      </c>
      <c r="Y39">
        <f t="shared" ref="Y39:Y44" si="21">2^-X39</f>
        <v>0.60689941425935601</v>
      </c>
      <c r="AS39" s="53"/>
      <c r="AT39" s="53"/>
      <c r="AU39" s="53"/>
      <c r="AV39" s="53"/>
      <c r="AW39" s="53"/>
      <c r="AX39" s="53"/>
      <c r="AY39" s="53"/>
      <c r="AZ39" s="53"/>
      <c r="BA39" s="53"/>
      <c r="BB39" s="53"/>
      <c r="BC39" s="53"/>
    </row>
    <row r="40" spans="2:55">
      <c r="B40" t="s">
        <v>22</v>
      </c>
      <c r="C40">
        <v>19.472298622299999</v>
      </c>
      <c r="D40">
        <v>41.4697385196</v>
      </c>
      <c r="E40">
        <f t="shared" si="17"/>
        <v>21.997439897300001</v>
      </c>
      <c r="F40">
        <f t="shared" si="18"/>
        <v>-0.89048591780000308</v>
      </c>
      <c r="G40">
        <f t="shared" si="19"/>
        <v>1.8538004018887049</v>
      </c>
      <c r="T40" t="s">
        <v>22</v>
      </c>
      <c r="U40">
        <v>14.710976</v>
      </c>
      <c r="V40">
        <v>27.895600000000002</v>
      </c>
      <c r="W40">
        <f t="shared" si="20"/>
        <v>13.184624000000001</v>
      </c>
      <c r="X40">
        <f>W40-AA36</f>
        <v>0.10283166666666865</v>
      </c>
      <c r="Y40">
        <f t="shared" si="21"/>
        <v>0.93120346610296434</v>
      </c>
      <c r="AS40" s="53"/>
      <c r="AT40" s="53"/>
      <c r="AU40" s="53"/>
      <c r="AV40" s="53"/>
      <c r="AW40" s="53"/>
      <c r="AX40" s="53"/>
      <c r="AY40" s="53"/>
      <c r="AZ40" s="53"/>
      <c r="BA40" s="53"/>
      <c r="BB40" s="53"/>
      <c r="BC40" s="53"/>
    </row>
    <row r="41" spans="2:55">
      <c r="B41" t="s">
        <v>22</v>
      </c>
      <c r="C41">
        <v>19.7189528</v>
      </c>
      <c r="D41">
        <v>42.081849652000002</v>
      </c>
      <c r="E41">
        <f t="shared" si="17"/>
        <v>22.362896852000002</v>
      </c>
      <c r="F41">
        <f t="shared" si="18"/>
        <v>-0.52502896310000224</v>
      </c>
      <c r="G41">
        <f t="shared" si="19"/>
        <v>1.4389624678868667</v>
      </c>
      <c r="H41">
        <f>AVERAGE(G39:G41)</f>
        <v>1.2225462681354236</v>
      </c>
      <c r="I41">
        <f>STDEV(G39:G41)/SQRT(3)</f>
        <v>0.44042834210941229</v>
      </c>
      <c r="J41">
        <f>TTEST(G39:G41,G42:G44,2,2)</f>
        <v>0.14840009077976407</v>
      </c>
      <c r="T41" t="s">
        <v>22</v>
      </c>
      <c r="U41">
        <v>14.74011</v>
      </c>
      <c r="V41">
        <v>26.9986</v>
      </c>
      <c r="W41">
        <f t="shared" si="20"/>
        <v>12.25849</v>
      </c>
      <c r="X41">
        <f>W41-AA36</f>
        <v>-0.82330233333333247</v>
      </c>
      <c r="Y41">
        <f t="shared" si="21"/>
        <v>1.7694516407479031</v>
      </c>
      <c r="Z41">
        <f>AVERAGE(Y39:Y41)</f>
        <v>1.1025181737034078</v>
      </c>
      <c r="AA41">
        <f>STDEV(Y39:Y41)/SQRT(3)</f>
        <v>0.3463589018193598</v>
      </c>
      <c r="AB41">
        <f>TTEST(Y39:Y41,Y42:Y44,2,2)</f>
        <v>4.7830433164463872E-2</v>
      </c>
      <c r="AK41" t="s">
        <v>276</v>
      </c>
      <c r="AL41">
        <f>AVERAGE(AH43:AH45)</f>
        <v>10.634978321601334</v>
      </c>
      <c r="AS41" s="53"/>
      <c r="AT41" s="53"/>
      <c r="AU41" s="53"/>
      <c r="AV41" s="53"/>
      <c r="AW41" s="53"/>
      <c r="AX41" s="53"/>
      <c r="AY41" s="53"/>
      <c r="AZ41" s="53"/>
      <c r="BA41" s="53"/>
      <c r="BB41" s="53"/>
      <c r="BC41" s="53"/>
    </row>
    <row r="42" spans="2:55">
      <c r="B42" t="s">
        <v>267</v>
      </c>
      <c r="C42">
        <v>19.538705499999999</v>
      </c>
      <c r="D42">
        <v>41.691107104400004</v>
      </c>
      <c r="E42">
        <f t="shared" si="17"/>
        <v>22.152401604400005</v>
      </c>
      <c r="F42">
        <f t="shared" si="18"/>
        <v>-0.73552421069999951</v>
      </c>
      <c r="G42">
        <f t="shared" si="19"/>
        <v>1.6650023467323685</v>
      </c>
      <c r="T42" t="s">
        <v>267</v>
      </c>
      <c r="U42">
        <v>15.532387999999999</v>
      </c>
      <c r="V42">
        <v>26.845199999999998</v>
      </c>
      <c r="W42">
        <f t="shared" si="20"/>
        <v>11.312811999999999</v>
      </c>
      <c r="X42">
        <f>W42-AA36</f>
        <v>-1.7689803333333334</v>
      </c>
      <c r="Y42">
        <f t="shared" si="21"/>
        <v>3.408129920715103</v>
      </c>
      <c r="AF42" t="s">
        <v>18</v>
      </c>
      <c r="AG42" t="s">
        <v>84</v>
      </c>
      <c r="AH42" t="s">
        <v>89</v>
      </c>
      <c r="AI42" t="s">
        <v>284</v>
      </c>
      <c r="AJ42" t="s">
        <v>85</v>
      </c>
      <c r="AK42" t="s">
        <v>12</v>
      </c>
      <c r="AL42" t="s">
        <v>13</v>
      </c>
      <c r="AS42" s="53"/>
      <c r="AT42" s="53"/>
      <c r="AU42" s="53"/>
      <c r="AV42" s="53"/>
      <c r="AW42" s="53"/>
      <c r="AX42" s="53"/>
      <c r="AY42" s="53"/>
      <c r="AZ42" s="53"/>
      <c r="BA42" s="53"/>
      <c r="BB42" s="53"/>
      <c r="BC42" s="53"/>
    </row>
    <row r="43" spans="2:55">
      <c r="B43" t="s">
        <v>267</v>
      </c>
      <c r="C43">
        <v>19.348971500000001</v>
      </c>
      <c r="D43">
        <v>40.3779184124</v>
      </c>
      <c r="E43">
        <f t="shared" si="17"/>
        <v>21.028946912399999</v>
      </c>
      <c r="F43">
        <f t="shared" si="18"/>
        <v>-1.8589789027000059</v>
      </c>
      <c r="G43">
        <f t="shared" si="19"/>
        <v>3.6275082683541746</v>
      </c>
      <c r="T43" t="s">
        <v>267</v>
      </c>
      <c r="U43">
        <v>15.6632</v>
      </c>
      <c r="V43">
        <v>26.335599999999999</v>
      </c>
      <c r="W43">
        <f t="shared" si="20"/>
        <v>10.6724</v>
      </c>
      <c r="X43">
        <f>W43-AA36</f>
        <v>-2.4093923333333329</v>
      </c>
      <c r="Y43">
        <f t="shared" si="21"/>
        <v>5.3125051449579939</v>
      </c>
      <c r="AE43" t="s">
        <v>22</v>
      </c>
      <c r="AF43">
        <v>29.72522789328</v>
      </c>
      <c r="AG43">
        <v>19.468210016176798</v>
      </c>
      <c r="AH43">
        <f t="shared" ref="AH43:AH48" si="22">AF43-AG43</f>
        <v>10.257017877103202</v>
      </c>
      <c r="AI43">
        <f t="shared" ref="AI43:AI48" si="23">AH43-$AL$41</f>
        <v>-0.37796044449813238</v>
      </c>
      <c r="AJ43">
        <f t="shared" ref="AJ43:AJ48" si="24">2^-AI43</f>
        <v>1.2995034324618024</v>
      </c>
      <c r="AS43" s="54" t="s">
        <v>288</v>
      </c>
      <c r="AT43" s="54"/>
      <c r="AU43" s="53"/>
      <c r="AV43" s="53"/>
      <c r="AW43" s="53"/>
      <c r="AX43" s="53"/>
      <c r="AY43" s="53"/>
      <c r="AZ43" s="53"/>
      <c r="BA43" s="53"/>
      <c r="BB43" s="53"/>
      <c r="BC43" s="53"/>
    </row>
    <row r="44" spans="2:55">
      <c r="B44" t="s">
        <v>267</v>
      </c>
      <c r="C44">
        <v>19.789560000000002</v>
      </c>
      <c r="D44">
        <v>39.889650000000003</v>
      </c>
      <c r="E44">
        <f t="shared" si="17"/>
        <v>20.100090000000002</v>
      </c>
      <c r="F44">
        <f t="shared" si="18"/>
        <v>-2.7878358151000029</v>
      </c>
      <c r="G44">
        <f t="shared" si="19"/>
        <v>6.9059304992828645</v>
      </c>
      <c r="H44">
        <f>AVERAGE(G42:G44)</f>
        <v>4.0661470381231366</v>
      </c>
      <c r="I44">
        <f>STDEV(G42:G44)/SQRT(3)</f>
        <v>1.5287396718438151</v>
      </c>
      <c r="T44" t="s">
        <v>267</v>
      </c>
      <c r="U44">
        <v>15.955690000000001</v>
      </c>
      <c r="V44">
        <v>25.845600000000001</v>
      </c>
      <c r="W44">
        <f t="shared" si="20"/>
        <v>9.8899100000000004</v>
      </c>
      <c r="X44">
        <f>W44-AA36</f>
        <v>-3.1918823333333322</v>
      </c>
      <c r="Y44">
        <f t="shared" si="21"/>
        <v>9.1380246441959461</v>
      </c>
      <c r="Z44">
        <f>AVERAGE(Y42:Y44)</f>
        <v>5.9528865699563482</v>
      </c>
      <c r="AA44">
        <f>STDEV(Y42:Y44)/SQRT(3)</f>
        <v>1.6847838301154621</v>
      </c>
      <c r="AE44" t="s">
        <v>22</v>
      </c>
      <c r="AF44">
        <v>30.623154852296</v>
      </c>
      <c r="AG44">
        <v>19.392729669040801</v>
      </c>
      <c r="AH44">
        <f t="shared" si="22"/>
        <v>11.2304251832552</v>
      </c>
      <c r="AI44">
        <f t="shared" si="23"/>
        <v>0.59544686165386551</v>
      </c>
      <c r="AJ44">
        <f t="shared" si="24"/>
        <v>0.6618394247101026</v>
      </c>
      <c r="AS44" s="53"/>
      <c r="AT44" s="53"/>
      <c r="AU44" s="54" t="s">
        <v>62</v>
      </c>
      <c r="AV44" s="54" t="s">
        <v>18</v>
      </c>
      <c r="AW44" s="54" t="s">
        <v>64</v>
      </c>
      <c r="AX44" s="54" t="s">
        <v>20</v>
      </c>
      <c r="AY44" s="54" t="s">
        <v>8</v>
      </c>
      <c r="AZ44" s="54" t="s">
        <v>280</v>
      </c>
      <c r="BA44" s="54" t="s">
        <v>65</v>
      </c>
      <c r="BB44" s="54" t="s">
        <v>279</v>
      </c>
      <c r="BC44" s="54" t="s">
        <v>16</v>
      </c>
    </row>
    <row r="45" spans="2:55">
      <c r="AE45" t="s">
        <v>22</v>
      </c>
      <c r="AF45">
        <v>30.042635141407999</v>
      </c>
      <c r="AG45">
        <v>19.625143236962398</v>
      </c>
      <c r="AH45">
        <f t="shared" si="22"/>
        <v>10.417491904445601</v>
      </c>
      <c r="AI45">
        <f t="shared" si="23"/>
        <v>-0.21748641715573314</v>
      </c>
      <c r="AJ45">
        <f t="shared" si="24"/>
        <v>1.1627060578794579</v>
      </c>
      <c r="AK45">
        <f>AVERAGE(AJ43:AJ45)</f>
        <v>1.0413496383504544</v>
      </c>
      <c r="AL45">
        <f>STDEV(AJ43:AJ45)/SQRT(3)</f>
        <v>0.19382069214969869</v>
      </c>
      <c r="AM45">
        <f>TTEST(AJ43:AJ45,AJ46:AJ48,2,2)</f>
        <v>2.6033452783232623E-2</v>
      </c>
      <c r="AS45" s="53"/>
      <c r="AT45" s="53"/>
      <c r="AU45" s="53">
        <v>1.1621907469999999</v>
      </c>
      <c r="AV45" s="53">
        <v>1.041349638</v>
      </c>
      <c r="AW45" s="53">
        <v>1.013162495</v>
      </c>
      <c r="AX45" s="53">
        <v>1.038157869</v>
      </c>
      <c r="AY45" s="53">
        <v>1.0199576450000001</v>
      </c>
      <c r="AZ45" s="53">
        <v>1.2926872039999999</v>
      </c>
      <c r="BA45" s="53">
        <v>1.084175605</v>
      </c>
      <c r="BB45" s="53">
        <v>1.0699251320000001</v>
      </c>
      <c r="BC45" s="53">
        <v>1.074489877</v>
      </c>
    </row>
    <row r="46" spans="2:55">
      <c r="H46" t="s">
        <v>276</v>
      </c>
      <c r="I46">
        <f>AVERAGE(E48:E50)</f>
        <v>21.678984443633336</v>
      </c>
      <c r="AE46" t="s">
        <v>6</v>
      </c>
      <c r="AF46">
        <v>28.080607723983999</v>
      </c>
      <c r="AG46">
        <v>19.560452870270396</v>
      </c>
      <c r="AH46">
        <f t="shared" si="22"/>
        <v>8.5201548537136027</v>
      </c>
      <c r="AI46">
        <f t="shared" si="23"/>
        <v>-2.1148234678877316</v>
      </c>
      <c r="AJ46">
        <f t="shared" si="24"/>
        <v>4.3313701513744496</v>
      </c>
      <c r="AS46" s="53"/>
      <c r="AT46" s="53"/>
      <c r="AU46" s="53">
        <v>4.5135756200000001</v>
      </c>
      <c r="AV46" s="53">
        <v>3.3129522890000001</v>
      </c>
      <c r="AW46" s="53">
        <v>3.5406281700000002</v>
      </c>
      <c r="AX46" s="53">
        <v>7.8433969169999997</v>
      </c>
      <c r="AY46" s="53">
        <v>0.30932585499999998</v>
      </c>
      <c r="AZ46" s="53">
        <v>0.26070143800000001</v>
      </c>
      <c r="BA46" s="53">
        <v>0.17177443000000001</v>
      </c>
      <c r="BB46" s="53">
        <v>0.46604536899999999</v>
      </c>
      <c r="BC46" s="53">
        <v>0.22399698100000001</v>
      </c>
    </row>
    <row r="47" spans="2:55">
      <c r="C47" t="s">
        <v>1</v>
      </c>
      <c r="D47" t="s">
        <v>282</v>
      </c>
      <c r="E47" t="s">
        <v>124</v>
      </c>
      <c r="F47" t="s">
        <v>284</v>
      </c>
      <c r="G47" t="s">
        <v>101</v>
      </c>
      <c r="H47" t="s">
        <v>12</v>
      </c>
      <c r="I47" t="s">
        <v>13</v>
      </c>
      <c r="S47" s="32" t="s">
        <v>194</v>
      </c>
      <c r="AE47" t="s">
        <v>6</v>
      </c>
      <c r="AF47">
        <v>28.530047162064001</v>
      </c>
      <c r="AG47">
        <v>19.678969799397599</v>
      </c>
      <c r="AH47">
        <f t="shared" si="22"/>
        <v>8.8510773626664019</v>
      </c>
      <c r="AI47">
        <f t="shared" si="23"/>
        <v>-1.7839009589349324</v>
      </c>
      <c r="AJ47">
        <f t="shared" si="24"/>
        <v>3.4435603447027505</v>
      </c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</row>
    <row r="48" spans="2:55">
      <c r="B48" t="s">
        <v>22</v>
      </c>
      <c r="C48">
        <v>19.856214999999999</v>
      </c>
      <c r="D48">
        <v>41.340442230400001</v>
      </c>
      <c r="E48">
        <f t="shared" ref="E48:E53" si="25">D48-C48</f>
        <v>21.484227230400002</v>
      </c>
      <c r="F48">
        <f>E48-$I$46</f>
        <v>-0.19475721323333417</v>
      </c>
      <c r="G48">
        <f t="shared" ref="G48:G53" si="26">2^-F48</f>
        <v>1.1445315346551355</v>
      </c>
      <c r="S48" s="32"/>
      <c r="Z48" t="s">
        <v>276</v>
      </c>
      <c r="AA48">
        <f>AVERAGE(W51:W53)</f>
        <v>11.329325666666668</v>
      </c>
      <c r="AE48" t="s">
        <v>6</v>
      </c>
      <c r="AF48">
        <v>28.810669030543998</v>
      </c>
      <c r="AG48">
        <v>19.289342120085596</v>
      </c>
      <c r="AH48">
        <f t="shared" si="22"/>
        <v>9.5213269104584022</v>
      </c>
      <c r="AI48">
        <f t="shared" si="23"/>
        <v>-1.1136514111429321</v>
      </c>
      <c r="AJ48">
        <f t="shared" si="24"/>
        <v>2.1639263706680989</v>
      </c>
      <c r="AK48">
        <f>AVERAGE(AJ46:AJ48)</f>
        <v>3.3129522889150995</v>
      </c>
      <c r="AL48">
        <f>STDEV(AJ46:AJ48)/SQRT(3)</f>
        <v>0.62908584040869275</v>
      </c>
      <c r="AS48" s="53"/>
      <c r="AT48" s="53"/>
      <c r="AU48" s="53"/>
      <c r="AV48" s="53"/>
      <c r="AW48" s="53"/>
      <c r="AX48" s="53"/>
      <c r="AY48" s="53"/>
      <c r="AZ48" s="53"/>
      <c r="BA48" s="53"/>
      <c r="BB48" s="53"/>
      <c r="BC48" s="53"/>
    </row>
    <row r="49" spans="2:55">
      <c r="B49" t="s">
        <v>22</v>
      </c>
      <c r="C49">
        <v>19.472298622299999</v>
      </c>
      <c r="D49">
        <v>41.041752046799999</v>
      </c>
      <c r="E49">
        <f t="shared" si="25"/>
        <v>21.569453424500001</v>
      </c>
      <c r="F49">
        <f>E49-$I$46</f>
        <v>-0.10953101913333541</v>
      </c>
      <c r="G49">
        <f t="shared" si="26"/>
        <v>1.0788774658131068</v>
      </c>
      <c r="U49" s="26" t="s">
        <v>193</v>
      </c>
      <c r="V49" s="26" t="s">
        <v>193</v>
      </c>
      <c r="W49" s="1" t="s">
        <v>3</v>
      </c>
      <c r="X49" s="1" t="s">
        <v>29</v>
      </c>
      <c r="Y49" s="1" t="s">
        <v>30</v>
      </c>
      <c r="Z49" s="1" t="s">
        <v>12</v>
      </c>
      <c r="AA49" s="1" t="s">
        <v>13</v>
      </c>
      <c r="AS49" s="53"/>
      <c r="AT49" s="53" t="s">
        <v>92</v>
      </c>
      <c r="AU49" s="53"/>
      <c r="AV49" s="53"/>
      <c r="AW49" s="53"/>
      <c r="AX49" s="53"/>
      <c r="AY49" s="53"/>
      <c r="AZ49" s="53"/>
      <c r="BA49" s="53"/>
      <c r="BB49" s="53"/>
      <c r="BC49" s="53"/>
    </row>
    <row r="50" spans="2:55">
      <c r="B50" t="s">
        <v>22</v>
      </c>
      <c r="C50">
        <v>19.7189528</v>
      </c>
      <c r="D50">
        <v>41.702225476000002</v>
      </c>
      <c r="E50">
        <f t="shared" si="25"/>
        <v>21.983272676000002</v>
      </c>
      <c r="F50">
        <f>E50-$I$46</f>
        <v>0.30428823236666602</v>
      </c>
      <c r="G50">
        <f t="shared" si="26"/>
        <v>0.80984166126627255</v>
      </c>
      <c r="H50">
        <f>AVERAGE(G48:G50)</f>
        <v>1.0110835539115051</v>
      </c>
      <c r="I50">
        <f>STDEV(G48:G50)/SQRT(3)</f>
        <v>0.10239032946760597</v>
      </c>
      <c r="J50">
        <f>TTEST(G48:G50,G51:G53,2,2)</f>
        <v>6.1939077680231653E-3</v>
      </c>
      <c r="U50" t="s">
        <v>28</v>
      </c>
      <c r="V50" t="s">
        <v>287</v>
      </c>
      <c r="AH50" s="9"/>
      <c r="AK50" t="s">
        <v>276</v>
      </c>
      <c r="AL50">
        <f>AVERAGE(AH52:AH54)</f>
        <v>10.208696368785334</v>
      </c>
      <c r="AS50" s="53" t="s">
        <v>286</v>
      </c>
      <c r="AT50" s="53"/>
      <c r="AU50" s="53">
        <v>4.5135756200000001</v>
      </c>
      <c r="AV50" s="53">
        <v>3.3129522890000001</v>
      </c>
      <c r="AW50" s="53">
        <v>3.5406281700000002</v>
      </c>
      <c r="AX50" s="53">
        <v>7.8433969169999997</v>
      </c>
      <c r="AY50" s="53">
        <v>-3.232836775</v>
      </c>
      <c r="AZ50" s="53">
        <v>-3.8358054629999998</v>
      </c>
      <c r="BA50" s="53">
        <v>-5.8215882179999996</v>
      </c>
      <c r="BB50" s="53">
        <v>-2.145713845</v>
      </c>
      <c r="BC50" s="53">
        <v>-4.464345883</v>
      </c>
    </row>
    <row r="51" spans="2:55">
      <c r="B51" t="s">
        <v>267</v>
      </c>
      <c r="C51">
        <v>19.538705499999999</v>
      </c>
      <c r="D51">
        <v>42.263100700000003</v>
      </c>
      <c r="E51">
        <f t="shared" si="25"/>
        <v>22.724395200000004</v>
      </c>
      <c r="F51">
        <f>E51-I46</f>
        <v>1.0454107563666675</v>
      </c>
      <c r="G51">
        <f t="shared" si="26"/>
        <v>0.48450694261919669</v>
      </c>
      <c r="T51" t="s">
        <v>22</v>
      </c>
      <c r="U51">
        <v>14.042937</v>
      </c>
      <c r="V51">
        <v>25.6586</v>
      </c>
      <c r="W51">
        <f t="shared" ref="W51:W56" si="27">V51-U51</f>
        <v>11.615663</v>
      </c>
      <c r="X51">
        <f>W51-AA48</f>
        <v>0.28633733333333211</v>
      </c>
      <c r="Y51">
        <f t="shared" ref="Y51:Y56" si="28">2^-X51</f>
        <v>0.81998115943297101</v>
      </c>
      <c r="AF51" t="s">
        <v>279</v>
      </c>
      <c r="AG51" t="s">
        <v>84</v>
      </c>
      <c r="AH51" t="s">
        <v>89</v>
      </c>
      <c r="AI51" t="s">
        <v>284</v>
      </c>
      <c r="AJ51" t="s">
        <v>85</v>
      </c>
      <c r="AK51" t="s">
        <v>12</v>
      </c>
      <c r="AL51" t="s">
        <v>13</v>
      </c>
      <c r="AS51" s="53"/>
      <c r="AT51" s="53"/>
      <c r="AU51" s="53"/>
      <c r="AV51" s="53"/>
      <c r="AW51" s="53"/>
      <c r="AX51" s="53"/>
      <c r="AY51" s="53"/>
      <c r="AZ51" s="53"/>
      <c r="BA51" s="53"/>
      <c r="BB51" s="53"/>
      <c r="BC51" s="53"/>
    </row>
    <row r="52" spans="2:55">
      <c r="B52" t="s">
        <v>267</v>
      </c>
      <c r="C52">
        <v>19.348971500000001</v>
      </c>
      <c r="D52">
        <v>43.124172674</v>
      </c>
      <c r="E52">
        <f t="shared" si="25"/>
        <v>23.775201173999999</v>
      </c>
      <c r="F52">
        <f>E52-I46</f>
        <v>2.0962167303666632</v>
      </c>
      <c r="G52">
        <f t="shared" si="26"/>
        <v>0.23387073834323652</v>
      </c>
      <c r="T52" t="s">
        <v>22</v>
      </c>
      <c r="U52">
        <v>14.710976</v>
      </c>
      <c r="V52">
        <v>25.365200000000002</v>
      </c>
      <c r="W52">
        <f t="shared" si="27"/>
        <v>10.654224000000001</v>
      </c>
      <c r="X52">
        <f>W52-AA48</f>
        <v>-0.67510166666666649</v>
      </c>
      <c r="Y52">
        <f t="shared" si="28"/>
        <v>1.5967092887938239</v>
      </c>
      <c r="AE52" t="s">
        <v>22</v>
      </c>
      <c r="AF52">
        <v>29.091657686512001</v>
      </c>
      <c r="AG52">
        <v>19.468210016176798</v>
      </c>
      <c r="AH52">
        <f t="shared" ref="AH52:AH57" si="29">AF52-AG52</f>
        <v>9.623447670335203</v>
      </c>
      <c r="AI52">
        <f t="shared" ref="AI52:AI57" si="30">AH52-$AL$50</f>
        <v>-0.5852486984501315</v>
      </c>
      <c r="AJ52">
        <f t="shared" ref="AJ52:AJ57" si="31">2^-AI52</f>
        <v>1.5002975952404545</v>
      </c>
      <c r="AS52" s="53"/>
      <c r="AT52" s="53"/>
      <c r="AU52" s="53"/>
      <c r="AV52" s="53"/>
      <c r="AW52" s="53"/>
      <c r="AX52" s="53"/>
      <c r="AY52" s="53"/>
      <c r="AZ52" s="53"/>
      <c r="BA52" s="53"/>
      <c r="BB52" s="53"/>
      <c r="BC52" s="53"/>
    </row>
    <row r="53" spans="2:55">
      <c r="B53" t="s">
        <v>267</v>
      </c>
      <c r="C53">
        <v>19.789560000000002</v>
      </c>
      <c r="D53">
        <v>43.458260000000003</v>
      </c>
      <c r="E53">
        <f t="shared" si="25"/>
        <v>23.668700000000001</v>
      </c>
      <c r="F53">
        <f>E53-I46</f>
        <v>1.9897155563666651</v>
      </c>
      <c r="G53">
        <f t="shared" si="26"/>
        <v>0.25178852557431691</v>
      </c>
      <c r="H53">
        <f>AVERAGE(G51:G53)</f>
        <v>0.32338873551225</v>
      </c>
      <c r="I53">
        <f>STDEV(G51:G53)/SQRT(3)</f>
        <v>8.0724984300261343E-2</v>
      </c>
      <c r="T53" t="s">
        <v>22</v>
      </c>
      <c r="U53">
        <v>14.74011</v>
      </c>
      <c r="V53">
        <v>26.458200000000001</v>
      </c>
      <c r="W53">
        <f t="shared" si="27"/>
        <v>11.718090000000002</v>
      </c>
      <c r="X53">
        <f>W53-AA48</f>
        <v>0.38876433333333438</v>
      </c>
      <c r="Y53">
        <f t="shared" si="28"/>
        <v>0.76378350411338547</v>
      </c>
      <c r="Z53">
        <f>AVERAGE(Y51:Y53)</f>
        <v>1.0601579841133935</v>
      </c>
      <c r="AA53">
        <f>STDEV(Y51:Y53)/SQRT(3)</f>
        <v>0.26876571025806045</v>
      </c>
      <c r="AB53">
        <f>TTEST(Y51:Y53,Y54:Y56,2,2)</f>
        <v>1.5586372622746024E-2</v>
      </c>
      <c r="AE53" t="s">
        <v>22</v>
      </c>
      <c r="AF53">
        <v>30.334383089519999</v>
      </c>
      <c r="AG53">
        <v>19.392729669040801</v>
      </c>
      <c r="AH53">
        <f t="shared" si="29"/>
        <v>10.941653420479199</v>
      </c>
      <c r="AI53">
        <f t="shared" si="30"/>
        <v>0.73295705169386416</v>
      </c>
      <c r="AJ53">
        <f t="shared" si="31"/>
        <v>0.60166942412944902</v>
      </c>
      <c r="AS53" s="53"/>
      <c r="AT53" s="53"/>
      <c r="AU53" s="53"/>
      <c r="AV53" s="53"/>
      <c r="AW53" s="53"/>
      <c r="AX53" s="53"/>
      <c r="AY53" s="53"/>
      <c r="AZ53" s="53"/>
      <c r="BA53" s="53"/>
      <c r="BB53" s="53"/>
      <c r="BC53" s="53"/>
    </row>
    <row r="54" spans="2:55">
      <c r="H54" t="s">
        <v>276</v>
      </c>
      <c r="I54">
        <f>AVERAGE(E56:E58)</f>
        <v>21.520990549233336</v>
      </c>
      <c r="T54" t="s">
        <v>267</v>
      </c>
      <c r="U54">
        <v>15.532387999999999</v>
      </c>
      <c r="V54">
        <v>24.552299999999999</v>
      </c>
      <c r="W54">
        <f t="shared" si="27"/>
        <v>9.0199119999999997</v>
      </c>
      <c r="X54">
        <f>W54-AA48</f>
        <v>-2.3094136666666678</v>
      </c>
      <c r="Y54">
        <f t="shared" si="28"/>
        <v>4.9568158645423281</v>
      </c>
      <c r="AE54" t="s">
        <v>22</v>
      </c>
      <c r="AF54">
        <v>29.686131252504001</v>
      </c>
      <c r="AG54">
        <v>19.625143236962398</v>
      </c>
      <c r="AH54">
        <f t="shared" si="29"/>
        <v>10.060988015541604</v>
      </c>
      <c r="AI54">
        <f t="shared" si="30"/>
        <v>-0.14770835324373088</v>
      </c>
      <c r="AJ54">
        <f t="shared" si="31"/>
        <v>1.1078083771922074</v>
      </c>
      <c r="AK54">
        <f>AVERAGE(AJ52:AJ54)</f>
        <v>1.0699251321873702</v>
      </c>
      <c r="AL54">
        <f>STDEV(AJ52:AJ54)/SQRT(3)</f>
        <v>0.26010222520363674</v>
      </c>
      <c r="AM54">
        <f>TTEST(AJ52:AJ54,AJ55:AJ57,2,2)</f>
        <v>0.16777148385060126</v>
      </c>
      <c r="AS54" s="53"/>
      <c r="AT54" s="53"/>
      <c r="AU54" s="53"/>
      <c r="AV54" s="53"/>
      <c r="AW54" s="53"/>
      <c r="AX54" s="53"/>
      <c r="AY54" s="53"/>
      <c r="AZ54" s="53"/>
      <c r="BA54" s="53"/>
      <c r="BB54" s="53"/>
      <c r="BC54" s="53"/>
    </row>
    <row r="55" spans="2:55">
      <c r="C55" t="s">
        <v>1</v>
      </c>
      <c r="D55" t="s">
        <v>280</v>
      </c>
      <c r="E55" t="s">
        <v>124</v>
      </c>
      <c r="F55" t="s">
        <v>284</v>
      </c>
      <c r="G55" t="s">
        <v>101</v>
      </c>
      <c r="H55" t="s">
        <v>12</v>
      </c>
      <c r="I55" t="s">
        <v>13</v>
      </c>
      <c r="T55" t="s">
        <v>267</v>
      </c>
      <c r="U55">
        <v>15.6632</v>
      </c>
      <c r="V55">
        <v>24.013249999999999</v>
      </c>
      <c r="W55">
        <f t="shared" si="27"/>
        <v>8.3500499999999995</v>
      </c>
      <c r="X55">
        <f>W55-AA48</f>
        <v>-2.979275666666668</v>
      </c>
      <c r="Y55">
        <f t="shared" si="28"/>
        <v>7.8859013704574981</v>
      </c>
      <c r="AE55" t="s">
        <v>6</v>
      </c>
      <c r="AF55">
        <v>31.009454056296001</v>
      </c>
      <c r="AG55">
        <v>19.560452870270396</v>
      </c>
      <c r="AH55">
        <f t="shared" si="29"/>
        <v>11.449001186025605</v>
      </c>
      <c r="AI55">
        <f t="shared" si="30"/>
        <v>1.2403048172402702</v>
      </c>
      <c r="AJ55">
        <f t="shared" si="31"/>
        <v>0.42328321409628994</v>
      </c>
      <c r="AS55" s="53"/>
      <c r="AT55" s="53"/>
      <c r="AU55" s="53"/>
      <c r="AV55" s="53"/>
      <c r="AW55" s="53"/>
      <c r="AX55" s="53"/>
      <c r="AY55" s="53"/>
      <c r="AZ55" s="53"/>
      <c r="BA55" s="53"/>
      <c r="BB55" s="53"/>
      <c r="BC55" s="53"/>
    </row>
    <row r="56" spans="2:55">
      <c r="B56" t="s">
        <v>22</v>
      </c>
      <c r="C56">
        <v>19.856214999999999</v>
      </c>
      <c r="D56">
        <v>40.604447968800002</v>
      </c>
      <c r="E56">
        <f t="shared" ref="E56:E61" si="32">D56-C56</f>
        <v>20.748232968800004</v>
      </c>
      <c r="F56">
        <f>E56-I54</f>
        <v>-0.77275758043333198</v>
      </c>
      <c r="G56">
        <f t="shared" ref="G56:G61" si="33">2^-F56</f>
        <v>1.7085323687967011</v>
      </c>
      <c r="T56" t="s">
        <v>267</v>
      </c>
      <c r="U56">
        <v>15.955690000000001</v>
      </c>
      <c r="V56">
        <v>23.865600000000001</v>
      </c>
      <c r="W56">
        <f t="shared" si="27"/>
        <v>7.90991</v>
      </c>
      <c r="X56">
        <f>W56-AA48</f>
        <v>-3.4194156666666675</v>
      </c>
      <c r="Y56">
        <f t="shared" si="28"/>
        <v>10.699086120406841</v>
      </c>
      <c r="Z56">
        <f>AVERAGE(Y54:Y56)</f>
        <v>7.8472677851355561</v>
      </c>
      <c r="AA56">
        <f>STDEV(Y54:Y56)/SQRT(3)</f>
        <v>1.6577631855689046</v>
      </c>
      <c r="AE56" t="s">
        <v>6</v>
      </c>
      <c r="AF56">
        <v>33.931556880255997</v>
      </c>
      <c r="AG56">
        <v>19.678969799397599</v>
      </c>
      <c r="AH56">
        <f t="shared" si="29"/>
        <v>14.252587080858397</v>
      </c>
      <c r="AI56">
        <f t="shared" si="30"/>
        <v>4.0438907120730629</v>
      </c>
      <c r="AJ56">
        <f t="shared" si="31"/>
        <v>6.0627211892458129E-2</v>
      </c>
      <c r="AS56" s="53"/>
      <c r="AT56" s="53"/>
      <c r="AU56" s="53">
        <v>0.46220992399999999</v>
      </c>
      <c r="AV56" s="53">
        <v>0.19382069199999999</v>
      </c>
      <c r="AW56" s="53">
        <v>0.113439021</v>
      </c>
      <c r="AX56" s="53">
        <v>0.196193796</v>
      </c>
      <c r="AY56" s="53">
        <v>0.143592308</v>
      </c>
      <c r="AZ56" s="53">
        <v>0.54395426899999999</v>
      </c>
      <c r="BA56" s="53">
        <v>0.26933612000000001</v>
      </c>
      <c r="BB56" s="53">
        <v>0.26010222500000002</v>
      </c>
      <c r="BC56" s="53">
        <v>0.30276641799999998</v>
      </c>
    </row>
    <row r="57" spans="2:55">
      <c r="B57" t="s">
        <v>22</v>
      </c>
      <c r="C57">
        <v>19.472298622299999</v>
      </c>
      <c r="D57">
        <v>42.701599361200003</v>
      </c>
      <c r="E57">
        <f t="shared" si="32"/>
        <v>23.229300738900005</v>
      </c>
      <c r="F57">
        <f>E57-I54</f>
        <v>1.708310189666669</v>
      </c>
      <c r="G57">
        <f t="shared" si="33"/>
        <v>0.30601829492226712</v>
      </c>
      <c r="AE57" t="s">
        <v>6</v>
      </c>
      <c r="AF57">
        <v>29.627416239999999</v>
      </c>
      <c r="AG57">
        <v>19.289342120085596</v>
      </c>
      <c r="AH57">
        <f t="shared" si="29"/>
        <v>10.338074119914403</v>
      </c>
      <c r="AI57">
        <f t="shared" si="30"/>
        <v>0.12937775112906813</v>
      </c>
      <c r="AJ57">
        <f t="shared" si="31"/>
        <v>0.9142256799298456</v>
      </c>
      <c r="AK57">
        <f>AVERAGE(AJ55:AJ57)</f>
        <v>0.46604536863953122</v>
      </c>
      <c r="AL57">
        <f>STDEV(AJ55:AJ57)/SQRT(3)</f>
        <v>0.24733852480276816</v>
      </c>
      <c r="AS57" s="53"/>
      <c r="AT57" s="53"/>
      <c r="AU57" s="53">
        <v>1.5293340959999999</v>
      </c>
      <c r="AV57" s="53">
        <v>0.62908584000000001</v>
      </c>
      <c r="AW57" s="53">
        <v>0.65649502500000001</v>
      </c>
      <c r="AX57" s="53">
        <v>0.81622961699999996</v>
      </c>
      <c r="AY57" s="53">
        <v>8.7347757999999998E-2</v>
      </c>
      <c r="AZ57" s="53">
        <v>6.0063843999999998E-2</v>
      </c>
      <c r="BA57" s="53">
        <v>3.4892061000000002E-2</v>
      </c>
      <c r="BB57" s="53">
        <v>0.247338525</v>
      </c>
      <c r="BC57" s="53">
        <v>2.8740848999999999E-2</v>
      </c>
    </row>
    <row r="58" spans="2:55">
      <c r="B58" t="s">
        <v>22</v>
      </c>
      <c r="C58">
        <v>19.7189528</v>
      </c>
      <c r="D58">
        <v>40.304390740000002</v>
      </c>
      <c r="E58">
        <f t="shared" si="32"/>
        <v>20.585437940000002</v>
      </c>
      <c r="F58">
        <f>E58-I54</f>
        <v>-0.9355526092333335</v>
      </c>
      <c r="G58">
        <f t="shared" si="33"/>
        <v>1.9126231051552127</v>
      </c>
      <c r="H58">
        <f>AVERAGE(G56:G58)</f>
        <v>1.3090579229580603</v>
      </c>
      <c r="I58">
        <f>STDEV(G56:G58)/SQRT(3)</f>
        <v>0.50496852335054054</v>
      </c>
      <c r="J58">
        <f>TTEST(G56:G58,G59:G61,2,2)</f>
        <v>0.12498330811225891</v>
      </c>
      <c r="AS58" s="53"/>
      <c r="AT58" s="53"/>
      <c r="AU58" s="53"/>
      <c r="AV58" s="53"/>
      <c r="AW58" s="53"/>
      <c r="AX58" s="53"/>
      <c r="AY58" s="53"/>
      <c r="AZ58" s="53"/>
      <c r="BA58" s="53"/>
      <c r="BB58" s="53"/>
      <c r="BC58" s="53"/>
    </row>
    <row r="59" spans="2:55">
      <c r="B59" t="s">
        <v>267</v>
      </c>
      <c r="C59">
        <v>19.538705499999999</v>
      </c>
      <c r="D59">
        <v>43.266520700000001</v>
      </c>
      <c r="E59">
        <f t="shared" si="32"/>
        <v>23.727815200000002</v>
      </c>
      <c r="F59">
        <f>E59-I54</f>
        <v>2.2068246507666665</v>
      </c>
      <c r="G59">
        <f t="shared" si="33"/>
        <v>0.21661053995744897</v>
      </c>
      <c r="S59" s="32" t="s">
        <v>24</v>
      </c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</row>
    <row r="60" spans="2:55">
      <c r="B60" t="s">
        <v>267</v>
      </c>
      <c r="C60">
        <v>19.348971500000001</v>
      </c>
      <c r="D60">
        <v>42.489630256399998</v>
      </c>
      <c r="E60">
        <f t="shared" si="32"/>
        <v>23.140658756399997</v>
      </c>
      <c r="F60">
        <f>E60-I54</f>
        <v>1.6196682071666615</v>
      </c>
      <c r="G60">
        <f t="shared" si="33"/>
        <v>0.32541029352702955</v>
      </c>
      <c r="S60" s="32"/>
      <c r="Z60" t="s">
        <v>276</v>
      </c>
      <c r="AA60">
        <f>AVERAGE(W63:W65)</f>
        <v>18.232592333333333</v>
      </c>
      <c r="AK60" t="s">
        <v>276</v>
      </c>
      <c r="AL60">
        <f>AVERAGE(AH62:AH64)</f>
        <v>10.139852089732003</v>
      </c>
    </row>
    <row r="61" spans="2:55">
      <c r="B61" t="s">
        <v>267</v>
      </c>
      <c r="C61">
        <v>19.789560000000002</v>
      </c>
      <c r="D61">
        <v>42.52563</v>
      </c>
      <c r="E61">
        <f t="shared" si="32"/>
        <v>22.736069999999998</v>
      </c>
      <c r="F61">
        <f>E61-I54</f>
        <v>1.2150794507666625</v>
      </c>
      <c r="G61">
        <f t="shared" si="33"/>
        <v>0.43074935737267794</v>
      </c>
      <c r="H61">
        <f>AVERAGE(G59:G61)</f>
        <v>0.32425673028571883</v>
      </c>
      <c r="I61">
        <f>STDEV(G59:G61)/SQRT(3)</f>
        <v>6.1819242721858056E-2</v>
      </c>
      <c r="U61" s="26" t="s">
        <v>193</v>
      </c>
      <c r="V61" s="26" t="s">
        <v>193</v>
      </c>
      <c r="W61" s="1" t="s">
        <v>3</v>
      </c>
      <c r="X61" s="1" t="s">
        <v>29</v>
      </c>
      <c r="Y61" s="1" t="s">
        <v>30</v>
      </c>
      <c r="Z61" s="1" t="s">
        <v>12</v>
      </c>
      <c r="AA61" s="1" t="s">
        <v>13</v>
      </c>
      <c r="AF61" t="s">
        <v>280</v>
      </c>
      <c r="AG61" t="s">
        <v>84</v>
      </c>
      <c r="AH61" t="s">
        <v>89</v>
      </c>
      <c r="AI61" t="s">
        <v>284</v>
      </c>
      <c r="AJ61" t="s">
        <v>85</v>
      </c>
      <c r="AK61" t="s">
        <v>12</v>
      </c>
      <c r="AL61" t="s">
        <v>13</v>
      </c>
    </row>
    <row r="62" spans="2:55">
      <c r="U62" t="s">
        <v>28</v>
      </c>
      <c r="V62" t="s">
        <v>20</v>
      </c>
      <c r="AE62" t="s">
        <v>22</v>
      </c>
      <c r="AF62">
        <v>29.221846203408003</v>
      </c>
      <c r="AG62">
        <v>19.468210016176798</v>
      </c>
      <c r="AH62">
        <f t="shared" ref="AH62:AH67" si="34">AF62-AG62</f>
        <v>9.753636187231205</v>
      </c>
      <c r="AI62">
        <f t="shared" ref="AI62:AI67" si="35">AH62-$AL$60</f>
        <v>-0.38621590250079763</v>
      </c>
      <c r="AJ62">
        <f t="shared" ref="AJ62:AJ67" si="36">2^-AI62</f>
        <v>1.3069608288347285</v>
      </c>
    </row>
    <row r="63" spans="2:55">
      <c r="H63" t="s">
        <v>276</v>
      </c>
      <c r="I63">
        <f>AVERAGE(E65:E67)</f>
        <v>20.787835963766668</v>
      </c>
      <c r="T63" t="s">
        <v>22</v>
      </c>
      <c r="U63">
        <v>14.042937</v>
      </c>
      <c r="V63">
        <v>32.456400000000002</v>
      </c>
      <c r="W63">
        <f t="shared" ref="W63:W68" si="37">V63-U63</f>
        <v>18.413463</v>
      </c>
      <c r="X63">
        <f>W63-AA60</f>
        <v>0.18087066666666729</v>
      </c>
      <c r="Y63">
        <f t="shared" ref="Y63:Y68" si="38">2^-X63</f>
        <v>0.88217044561758573</v>
      </c>
      <c r="AE63" t="s">
        <v>22</v>
      </c>
      <c r="AF63">
        <v>31.074304521696</v>
      </c>
      <c r="AG63">
        <v>19.392729669040801</v>
      </c>
      <c r="AH63">
        <f t="shared" si="34"/>
        <v>11.681574852655199</v>
      </c>
      <c r="AI63">
        <f t="shared" si="35"/>
        <v>1.5417227629231967</v>
      </c>
      <c r="AJ63">
        <f t="shared" si="36"/>
        <v>0.34347505627729197</v>
      </c>
    </row>
    <row r="64" spans="2:55">
      <c r="C64" t="s">
        <v>1</v>
      </c>
      <c r="D64" t="s">
        <v>83</v>
      </c>
      <c r="E64" t="s">
        <v>124</v>
      </c>
      <c r="F64" t="s">
        <v>284</v>
      </c>
      <c r="G64" t="s">
        <v>101</v>
      </c>
      <c r="H64" t="s">
        <v>12</v>
      </c>
      <c r="I64" t="s">
        <v>13</v>
      </c>
      <c r="T64" t="s">
        <v>22</v>
      </c>
      <c r="U64">
        <v>14.710976</v>
      </c>
      <c r="V64">
        <v>32.589599999999997</v>
      </c>
      <c r="W64">
        <f t="shared" si="37"/>
        <v>17.878623999999995</v>
      </c>
      <c r="X64">
        <f>W64-AA60</f>
        <v>-0.35396833333333788</v>
      </c>
      <c r="Y64">
        <f t="shared" si="38"/>
        <v>1.2780713096635536</v>
      </c>
      <c r="AE64" t="s">
        <v>22</v>
      </c>
      <c r="AF64">
        <v>28.609488466272001</v>
      </c>
      <c r="AG64">
        <v>19.625143236962398</v>
      </c>
      <c r="AH64">
        <f t="shared" si="34"/>
        <v>8.9843452293096036</v>
      </c>
      <c r="AI64">
        <f t="shared" si="35"/>
        <v>-1.155506860422399</v>
      </c>
      <c r="AJ64">
        <f t="shared" si="36"/>
        <v>2.2276257282292962</v>
      </c>
      <c r="AK64">
        <f>AVERAGE(AJ62:AJ64)</f>
        <v>1.2926872044471056</v>
      </c>
      <c r="AL64">
        <f>STDEV(AJ62:AJ64)/SQRT(3)</f>
        <v>0.543954269192784</v>
      </c>
      <c r="AM64">
        <f>TTEST(AJ62:AJ64,AJ65:AJ67,2,2)</f>
        <v>0.13240167471307848</v>
      </c>
    </row>
    <row r="65" spans="2:39">
      <c r="B65" t="s">
        <v>22</v>
      </c>
      <c r="C65">
        <v>19.856214999999999</v>
      </c>
      <c r="D65">
        <v>40.460673102800001</v>
      </c>
      <c r="E65">
        <f t="shared" ref="E65:E70" si="39">D65-C65</f>
        <v>20.604458102800002</v>
      </c>
      <c r="F65">
        <f>E65-I63</f>
        <v>-0.1833778609666652</v>
      </c>
      <c r="G65">
        <f t="shared" ref="G65:G70" si="40">2^-F65</f>
        <v>1.1355394760514983</v>
      </c>
      <c r="T65" t="s">
        <v>22</v>
      </c>
      <c r="U65">
        <v>14.74011</v>
      </c>
      <c r="V65">
        <v>33.145800000000001</v>
      </c>
      <c r="W65">
        <f t="shared" si="37"/>
        <v>18.40569</v>
      </c>
      <c r="X65">
        <f>W65-AA60</f>
        <v>0.17309766666666704</v>
      </c>
      <c r="Y65">
        <f t="shared" si="38"/>
        <v>0.88693625986345737</v>
      </c>
      <c r="Z65">
        <f>AVERAGE(Y63:Y65)</f>
        <v>1.0157260050481989</v>
      </c>
      <c r="AA65">
        <f>STDEV(Y63:Y65)/SQRT(3)</f>
        <v>0.13117986683259086</v>
      </c>
      <c r="AB65">
        <f>TTEST(Y63:Y65,Y66:Y68,2,2)</f>
        <v>3.6803045384430931E-2</v>
      </c>
      <c r="AE65" t="s">
        <v>6</v>
      </c>
      <c r="AF65">
        <v>32.509899156720003</v>
      </c>
      <c r="AG65">
        <v>19.560452870270396</v>
      </c>
      <c r="AH65">
        <f t="shared" si="34"/>
        <v>12.949446286449607</v>
      </c>
      <c r="AI65">
        <f t="shared" si="35"/>
        <v>2.8095941967176046</v>
      </c>
      <c r="AJ65">
        <f t="shared" si="36"/>
        <v>0.14263557957713727</v>
      </c>
    </row>
    <row r="66" spans="2:39">
      <c r="B66" t="s">
        <v>22</v>
      </c>
      <c r="C66">
        <v>19.472298622299999</v>
      </c>
      <c r="D66">
        <v>40.725477417999997</v>
      </c>
      <c r="E66">
        <f t="shared" si="39"/>
        <v>21.253178795699998</v>
      </c>
      <c r="F66">
        <f>E66-I63</f>
        <v>0.46534283193333081</v>
      </c>
      <c r="G66">
        <f t="shared" si="40"/>
        <v>0.7242989395042474</v>
      </c>
      <c r="T66" t="s">
        <v>267</v>
      </c>
      <c r="U66">
        <v>15.532387999999999</v>
      </c>
      <c r="V66">
        <v>31.895900000000001</v>
      </c>
      <c r="W66">
        <f t="shared" si="37"/>
        <v>16.363512</v>
      </c>
      <c r="X66">
        <f>W66-AA60</f>
        <v>-1.8690803333333328</v>
      </c>
      <c r="Y66">
        <f t="shared" si="38"/>
        <v>3.6529964035388747</v>
      </c>
      <c r="AE66" t="s">
        <v>6</v>
      </c>
      <c r="AF66">
        <v>31.379777791247999</v>
      </c>
      <c r="AG66">
        <v>19.678969799397599</v>
      </c>
      <c r="AH66">
        <f t="shared" si="34"/>
        <v>11.7008079918504</v>
      </c>
      <c r="AI66">
        <f t="shared" si="35"/>
        <v>1.5609559021183976</v>
      </c>
      <c r="AJ66">
        <f t="shared" si="36"/>
        <v>0.33892644127651289</v>
      </c>
    </row>
    <row r="67" spans="2:39">
      <c r="B67" t="s">
        <v>22</v>
      </c>
      <c r="C67">
        <v>19.7189528</v>
      </c>
      <c r="D67">
        <v>40.224823792800002</v>
      </c>
      <c r="E67">
        <f t="shared" si="39"/>
        <v>20.505870992800002</v>
      </c>
      <c r="F67">
        <f>E67-$L$61</f>
        <v>20.505870992800002</v>
      </c>
      <c r="G67">
        <f t="shared" si="40"/>
        <v>6.7161091235138933E-7</v>
      </c>
      <c r="H67">
        <f>AVERAGE(G65:G67)</f>
        <v>0.61994636238888601</v>
      </c>
      <c r="I67">
        <f>STDEV(G65:G67)/SQRT(3)</f>
        <v>0.33192830016965608</v>
      </c>
      <c r="J67">
        <f>TTEST(G65:G67,G68:G70,2,2)</f>
        <v>0.231113872884459</v>
      </c>
      <c r="T67" t="s">
        <v>267</v>
      </c>
      <c r="U67">
        <v>15.6632</v>
      </c>
      <c r="V67">
        <v>30.4145</v>
      </c>
      <c r="W67">
        <f t="shared" si="37"/>
        <v>14.751300000000001</v>
      </c>
      <c r="X67">
        <f>W67-AA60</f>
        <v>-3.4812923333333323</v>
      </c>
      <c r="Y67">
        <f t="shared" si="38"/>
        <v>11.16794884548332</v>
      </c>
      <c r="AE67" t="s">
        <v>6</v>
      </c>
      <c r="AF67">
        <v>31.163554279824002</v>
      </c>
      <c r="AG67">
        <v>19.289342120085596</v>
      </c>
      <c r="AH67">
        <f t="shared" si="34"/>
        <v>11.874212159738406</v>
      </c>
      <c r="AI67">
        <f t="shared" si="35"/>
        <v>1.734360070006403</v>
      </c>
      <c r="AJ67">
        <f t="shared" si="36"/>
        <v>0.30054229306399177</v>
      </c>
      <c r="AK67">
        <f>AVERAGE(AJ65:AJ67)</f>
        <v>0.26070143797254736</v>
      </c>
      <c r="AL67">
        <f>STDEV(AJ65:AJ67)/SQRT(3)</f>
        <v>6.0063843526378766E-2</v>
      </c>
    </row>
    <row r="68" spans="2:39">
      <c r="B68" t="s">
        <v>267</v>
      </c>
      <c r="C68">
        <v>19.538705499999999</v>
      </c>
      <c r="D68">
        <v>43.250615283199998</v>
      </c>
      <c r="E68">
        <f t="shared" si="39"/>
        <v>23.711909783199999</v>
      </c>
      <c r="F68">
        <f>E68-I63</f>
        <v>2.9240738194333318</v>
      </c>
      <c r="G68">
        <f t="shared" si="40"/>
        <v>0.13175468615038161</v>
      </c>
      <c r="T68" t="s">
        <v>267</v>
      </c>
      <c r="U68">
        <v>15.955690000000001</v>
      </c>
      <c r="V68">
        <v>30.785399999999999</v>
      </c>
      <c r="W68">
        <f t="shared" si="37"/>
        <v>14.829709999999999</v>
      </c>
      <c r="X68">
        <f>W68-AA60</f>
        <v>-3.4028823333333342</v>
      </c>
      <c r="Y68">
        <f t="shared" si="38"/>
        <v>10.577174128271468</v>
      </c>
      <c r="Z68">
        <f>AVERAGE(Y66:Y68)</f>
        <v>8.4660397924312196</v>
      </c>
      <c r="AA68">
        <f>STDEV(Y66:Y68)/SQRT(3)</f>
        <v>2.4125569899413382</v>
      </c>
    </row>
    <row r="69" spans="2:39">
      <c r="B69" t="s">
        <v>267</v>
      </c>
      <c r="C69">
        <v>19.348971500000001</v>
      </c>
      <c r="D69">
        <v>42.489630256399998</v>
      </c>
      <c r="E69">
        <f t="shared" si="39"/>
        <v>23.140658756399997</v>
      </c>
      <c r="F69">
        <f>E69-I63</f>
        <v>2.3528227926333294</v>
      </c>
      <c r="G69">
        <f t="shared" si="40"/>
        <v>0.1957626182638062</v>
      </c>
    </row>
    <row r="70" spans="2:39">
      <c r="B70" t="s">
        <v>267</v>
      </c>
      <c r="C70">
        <v>19.789560000000002</v>
      </c>
      <c r="D70">
        <v>43.587569000000002</v>
      </c>
      <c r="E70">
        <f t="shared" si="39"/>
        <v>23.798009</v>
      </c>
      <c r="F70">
        <f>E70-I63</f>
        <v>3.0101730362333328</v>
      </c>
      <c r="G70">
        <f t="shared" si="40"/>
        <v>0.12412167393571569</v>
      </c>
      <c r="H70">
        <f>AVERAGE(G68:G70)</f>
        <v>0.15054632611663452</v>
      </c>
      <c r="I70">
        <f>STDEV(G68:G70)/SQRT(3)</f>
        <v>2.2715270381552372E-2</v>
      </c>
      <c r="AK70" t="s">
        <v>276</v>
      </c>
      <c r="AL70">
        <f>AVERAGE(AH72:AH74)</f>
        <v>7.992953069988002</v>
      </c>
    </row>
    <row r="71" spans="2:39">
      <c r="H71" t="s">
        <v>276</v>
      </c>
      <c r="I71">
        <f>AVERAGE(E73:E75)</f>
        <v>20.413579156833332</v>
      </c>
      <c r="AF71" t="s">
        <v>16</v>
      </c>
      <c r="AG71" t="s">
        <v>84</v>
      </c>
      <c r="AH71" t="s">
        <v>89</v>
      </c>
      <c r="AI71" t="s">
        <v>284</v>
      </c>
      <c r="AJ71" t="s">
        <v>85</v>
      </c>
      <c r="AK71" t="s">
        <v>12</v>
      </c>
      <c r="AL71" t="s">
        <v>13</v>
      </c>
    </row>
    <row r="72" spans="2:39">
      <c r="C72" t="s">
        <v>1</v>
      </c>
      <c r="D72" t="s">
        <v>279</v>
      </c>
      <c r="E72" t="s">
        <v>124</v>
      </c>
      <c r="F72" t="s">
        <v>284</v>
      </c>
      <c r="G72" t="s">
        <v>101</v>
      </c>
      <c r="H72" t="s">
        <v>12</v>
      </c>
      <c r="I72" t="s">
        <v>13</v>
      </c>
      <c r="S72" s="32"/>
      <c r="AE72" t="s">
        <v>22</v>
      </c>
      <c r="AF72" s="52">
        <v>26.713255215384002</v>
      </c>
      <c r="AG72">
        <v>19.468210016176798</v>
      </c>
      <c r="AH72">
        <f t="shared" ref="AH72:AH77" si="41">AF72-AG72</f>
        <v>7.2450451992072047</v>
      </c>
      <c r="AI72">
        <f t="shared" ref="AI72:AI77" si="42">AH72-$AL$70</f>
        <v>-0.74790787078079735</v>
      </c>
      <c r="AJ72">
        <f t="shared" ref="AJ72:AJ77" si="43">2^-AI72</f>
        <v>1.6793557403035202</v>
      </c>
    </row>
    <row r="73" spans="2:39">
      <c r="B73" t="s">
        <v>22</v>
      </c>
      <c r="C73">
        <v>19.856214999999999</v>
      </c>
      <c r="D73">
        <v>40.081849652000002</v>
      </c>
      <c r="E73">
        <f t="shared" ref="E73:E78" si="44">D73-C73</f>
        <v>20.225634652000004</v>
      </c>
      <c r="F73">
        <f>E73-I71</f>
        <v>-0.18794450483332881</v>
      </c>
      <c r="G73">
        <f t="shared" ref="G73:G78" si="45">2^-F73</f>
        <v>1.1391395578744998</v>
      </c>
      <c r="S73" s="32" t="s">
        <v>8</v>
      </c>
      <c r="AE73" t="s">
        <v>22</v>
      </c>
      <c r="AF73">
        <v>27.805632770016</v>
      </c>
      <c r="AG73">
        <v>19.392729669040801</v>
      </c>
      <c r="AH73">
        <f t="shared" si="41"/>
        <v>8.4129031009751998</v>
      </c>
      <c r="AI73">
        <f t="shared" si="42"/>
        <v>0.41995003098719774</v>
      </c>
      <c r="AJ73">
        <f t="shared" si="43"/>
        <v>0.74745051247564664</v>
      </c>
    </row>
    <row r="74" spans="2:39">
      <c r="B74" t="s">
        <v>22</v>
      </c>
      <c r="C74">
        <v>19.472298622299999</v>
      </c>
      <c r="D74">
        <v>40.767254051599998</v>
      </c>
      <c r="E74">
        <f t="shared" si="44"/>
        <v>21.2949554293</v>
      </c>
      <c r="F74">
        <f>E74-I71</f>
        <v>0.88137627246666739</v>
      </c>
      <c r="G74">
        <f t="shared" si="45"/>
        <v>0.54284932796925445</v>
      </c>
      <c r="S74" s="32"/>
      <c r="Z74" t="s">
        <v>276</v>
      </c>
      <c r="AA74">
        <f>AVERAGE(W77:W79)</f>
        <v>13.696412333333333</v>
      </c>
      <c r="AE74" t="s">
        <v>22</v>
      </c>
      <c r="AF74">
        <v>27.946054146744</v>
      </c>
      <c r="AG74">
        <v>19.625143236962398</v>
      </c>
      <c r="AH74">
        <f t="shared" si="41"/>
        <v>8.3209109097816025</v>
      </c>
      <c r="AI74">
        <f t="shared" si="42"/>
        <v>0.32795783979360049</v>
      </c>
      <c r="AJ74">
        <f t="shared" si="43"/>
        <v>0.79666337702107526</v>
      </c>
      <c r="AK74">
        <f>AVERAGE(AJ72:AJ74)</f>
        <v>1.0744898766000808</v>
      </c>
      <c r="AL74">
        <f>STDEV(AJ72:AJ74)/SQRT(3)</f>
        <v>0.30276641783971148</v>
      </c>
      <c r="AM74">
        <f>TTEST(AJ72:AJ74,AJ75:AJ77,2,2)</f>
        <v>4.8985998824217843E-2</v>
      </c>
    </row>
    <row r="75" spans="2:39">
      <c r="B75" t="s">
        <v>22</v>
      </c>
      <c r="C75">
        <v>19.7189528</v>
      </c>
      <c r="D75">
        <v>39.439100189199998</v>
      </c>
      <c r="E75">
        <f t="shared" si="44"/>
        <v>19.720147389199997</v>
      </c>
      <c r="F75">
        <f>E75-I71</f>
        <v>-0.69343176763333503</v>
      </c>
      <c r="G75">
        <f t="shared" si="45"/>
        <v>1.6171256361606319</v>
      </c>
      <c r="H75">
        <f>AVERAGE(G73:G75)</f>
        <v>1.0997048406681287</v>
      </c>
      <c r="I75">
        <f>STDEV(G73:G75)/SQRT(3)</f>
        <v>0.31074304458624302</v>
      </c>
      <c r="J75">
        <f>TTEST(G73:G75,G76:G78,2,2)</f>
        <v>0.10937950192145969</v>
      </c>
      <c r="U75" s="26" t="s">
        <v>193</v>
      </c>
      <c r="V75" s="26" t="s">
        <v>193</v>
      </c>
      <c r="W75" s="1" t="s">
        <v>3</v>
      </c>
      <c r="X75" s="1" t="s">
        <v>29</v>
      </c>
      <c r="Y75" s="1" t="s">
        <v>30</v>
      </c>
      <c r="Z75" s="1" t="s">
        <v>12</v>
      </c>
      <c r="AA75" s="1" t="s">
        <v>13</v>
      </c>
      <c r="AE75" t="s">
        <v>6</v>
      </c>
      <c r="AF75">
        <v>29.65829290728</v>
      </c>
      <c r="AG75">
        <v>19.560452870270396</v>
      </c>
      <c r="AH75">
        <f t="shared" si="41"/>
        <v>10.097840037009604</v>
      </c>
      <c r="AI75">
        <f t="shared" si="42"/>
        <v>2.1048869670216019</v>
      </c>
      <c r="AJ75">
        <f t="shared" si="43"/>
        <v>0.23246944857013718</v>
      </c>
    </row>
    <row r="76" spans="2:39">
      <c r="B76" t="s">
        <v>267</v>
      </c>
      <c r="C76">
        <v>19.538705499999999</v>
      </c>
      <c r="D76">
        <v>42.970137808000004</v>
      </c>
      <c r="E76">
        <f t="shared" si="44"/>
        <v>23.431432308000005</v>
      </c>
      <c r="F76">
        <f>E76-I71</f>
        <v>3.0178531511666726</v>
      </c>
      <c r="G76">
        <f t="shared" si="45"/>
        <v>0.12346267404184653</v>
      </c>
      <c r="U76" t="s">
        <v>28</v>
      </c>
      <c r="V76" t="s">
        <v>8</v>
      </c>
      <c r="AE76" t="s">
        <v>6</v>
      </c>
      <c r="AF76">
        <v>29.566257421200003</v>
      </c>
      <c r="AG76">
        <v>19.678969799397599</v>
      </c>
      <c r="AH76">
        <f t="shared" si="41"/>
        <v>9.8872876218024039</v>
      </c>
      <c r="AI76">
        <f t="shared" si="42"/>
        <v>1.8943345518144019</v>
      </c>
      <c r="AJ76">
        <f t="shared" si="43"/>
        <v>0.26899764511782637</v>
      </c>
    </row>
    <row r="77" spans="2:39">
      <c r="B77" t="s">
        <v>267</v>
      </c>
      <c r="C77">
        <v>19.348971500000001</v>
      </c>
      <c r="D77">
        <v>40.427961885999999</v>
      </c>
      <c r="E77">
        <f t="shared" si="44"/>
        <v>21.078990385999997</v>
      </c>
      <c r="F77">
        <f>E77-+I71</f>
        <v>0.66541122916666495</v>
      </c>
      <c r="G77">
        <f t="shared" si="45"/>
        <v>0.63050895705214383</v>
      </c>
      <c r="T77" t="s">
        <v>22</v>
      </c>
      <c r="U77">
        <v>14.042937</v>
      </c>
      <c r="V77">
        <v>27.44586</v>
      </c>
      <c r="W77">
        <f t="shared" ref="W77:W82" si="46">V77-U77</f>
        <v>13.402922999999999</v>
      </c>
      <c r="X77">
        <f>W77-AA74</f>
        <v>-0.29348933333333349</v>
      </c>
      <c r="Y77">
        <f t="shared" ref="Y77:Y82" si="47">2^-X77</f>
        <v>1.2256009607730083</v>
      </c>
      <c r="AE77" t="s">
        <v>6</v>
      </c>
      <c r="AF77">
        <v>29.834249756687999</v>
      </c>
      <c r="AG77">
        <v>19.289342120085596</v>
      </c>
      <c r="AH77">
        <f t="shared" si="41"/>
        <v>10.544907636602403</v>
      </c>
      <c r="AI77">
        <f t="shared" si="42"/>
        <v>2.551954566614401</v>
      </c>
      <c r="AJ77">
        <f t="shared" si="43"/>
        <v>0.17052384941637216</v>
      </c>
      <c r="AK77">
        <f>AVERAGE(AJ75:AJ77)</f>
        <v>0.22399698103477853</v>
      </c>
      <c r="AL77">
        <f>STDEV(AJ75:AJ77)/SQRT(3)</f>
        <v>2.8740848627961793E-2</v>
      </c>
    </row>
    <row r="78" spans="2:39">
      <c r="B78" t="s">
        <v>267</v>
      </c>
      <c r="C78">
        <v>19.789560000000002</v>
      </c>
      <c r="D78">
        <v>41.428959999999996</v>
      </c>
      <c r="E78">
        <f t="shared" si="44"/>
        <v>21.639399999999995</v>
      </c>
      <c r="F78">
        <f>E78-I71</f>
        <v>1.2258208431666624</v>
      </c>
      <c r="G78">
        <f t="shared" si="45"/>
        <v>0.42755418020568137</v>
      </c>
      <c r="H78">
        <f>AVERAGE(G76:G78)</f>
        <v>0.39384193709989052</v>
      </c>
      <c r="I78">
        <f>STDEV(G76:G78)/SQRT(3)</f>
        <v>0.14733903056110381</v>
      </c>
      <c r="T78" t="s">
        <v>22</v>
      </c>
      <c r="U78">
        <v>14.710976</v>
      </c>
      <c r="V78">
        <v>28.658899999999999</v>
      </c>
      <c r="W78">
        <f t="shared" si="46"/>
        <v>13.947923999999999</v>
      </c>
      <c r="X78">
        <f>W78-+AA74</f>
        <v>0.25151166666666569</v>
      </c>
      <c r="Y78">
        <f t="shared" si="47"/>
        <v>0.8400157791423517</v>
      </c>
    </row>
    <row r="79" spans="2:39">
      <c r="T79" t="s">
        <v>22</v>
      </c>
      <c r="U79">
        <v>14.74011</v>
      </c>
      <c r="V79">
        <v>28.4785</v>
      </c>
      <c r="W79">
        <f t="shared" si="46"/>
        <v>13.738390000000001</v>
      </c>
      <c r="X79">
        <f>W79-AA74</f>
        <v>4.1977666666667801E-2</v>
      </c>
      <c r="Y79">
        <f t="shared" si="47"/>
        <v>0.9713225317768428</v>
      </c>
      <c r="Z79">
        <f>AVERAGE(Y77:Y79)</f>
        <v>1.0123130905640676</v>
      </c>
      <c r="AA79">
        <f>STDEV(Y77:Y79)/SQRT(3)</f>
        <v>0.11318002253865825</v>
      </c>
      <c r="AB79">
        <f>TTEST(Y77:Y79,Y80:Y82,2,2)</f>
        <v>6.1091901876255354E-3</v>
      </c>
    </row>
    <row r="80" spans="2:39">
      <c r="G80" t="s">
        <v>276</v>
      </c>
      <c r="H80">
        <f>AVERAGE(E82:E84)</f>
        <v>14.056169445366665</v>
      </c>
      <c r="T80" t="s">
        <v>267</v>
      </c>
      <c r="U80">
        <v>15.532387999999999</v>
      </c>
      <c r="V80">
        <v>30.5562</v>
      </c>
      <c r="W80">
        <f t="shared" si="46"/>
        <v>15.023812000000001</v>
      </c>
      <c r="X80">
        <f>W80-AA74</f>
        <v>1.3273996666666683</v>
      </c>
      <c r="Y80">
        <f t="shared" si="47"/>
        <v>0.39848583131566362</v>
      </c>
      <c r="AK80" t="s">
        <v>276</v>
      </c>
      <c r="AL80">
        <f>AVERAGE(AH82:AH84)</f>
        <v>10.861382561939999</v>
      </c>
    </row>
    <row r="81" spans="2:39">
      <c r="C81" t="s">
        <v>1</v>
      </c>
      <c r="D81" t="s">
        <v>16</v>
      </c>
      <c r="E81" t="s">
        <v>124</v>
      </c>
      <c r="F81" t="s">
        <v>284</v>
      </c>
      <c r="G81" t="s">
        <v>101</v>
      </c>
      <c r="H81" t="s">
        <v>12</v>
      </c>
      <c r="I81" t="s">
        <v>13</v>
      </c>
      <c r="T81" t="s">
        <v>267</v>
      </c>
      <c r="U81">
        <v>15.6632</v>
      </c>
      <c r="V81">
        <v>30.5412</v>
      </c>
      <c r="W81">
        <f t="shared" si="46"/>
        <v>14.878</v>
      </c>
      <c r="X81">
        <f>W81-AA74</f>
        <v>1.1815876666666671</v>
      </c>
      <c r="Y81">
        <f t="shared" si="47"/>
        <v>0.44086606385918725</v>
      </c>
      <c r="AF81" t="s">
        <v>64</v>
      </c>
      <c r="AG81" t="s">
        <v>84</v>
      </c>
      <c r="AH81" t="s">
        <v>89</v>
      </c>
      <c r="AI81" t="s">
        <v>284</v>
      </c>
      <c r="AJ81" t="s">
        <v>85</v>
      </c>
      <c r="AK81" t="s">
        <v>12</v>
      </c>
      <c r="AL81" t="s">
        <v>13</v>
      </c>
    </row>
    <row r="82" spans="2:39">
      <c r="B82" t="s">
        <v>22</v>
      </c>
      <c r="C82">
        <v>19.856214999999999</v>
      </c>
      <c r="D82">
        <v>33.786114954799999</v>
      </c>
      <c r="E82">
        <f t="shared" ref="E82:E87" si="48">D82-C82</f>
        <v>13.9298999548</v>
      </c>
      <c r="F82">
        <f>E82-H80</f>
        <v>-0.12626949056666525</v>
      </c>
      <c r="G82">
        <f t="shared" ref="G82:G87" si="49">2^-F82</f>
        <v>1.0914677405056687</v>
      </c>
      <c r="T82" t="s">
        <v>267</v>
      </c>
      <c r="U82">
        <v>15.955690000000001</v>
      </c>
      <c r="V82">
        <v>31.223600000000001</v>
      </c>
      <c r="W82">
        <f t="shared" si="46"/>
        <v>15.267910000000001</v>
      </c>
      <c r="X82">
        <f>W82-AA74</f>
        <v>1.5714976666666676</v>
      </c>
      <c r="Y82">
        <f t="shared" si="47"/>
        <v>0.33645893368747259</v>
      </c>
      <c r="Z82">
        <f>AVERAGE(Y80:Y82)</f>
        <v>0.3919369429541078</v>
      </c>
      <c r="AA82">
        <f>STDEV(Y80:Y82)/SQRT(3)</f>
        <v>3.0317091778689364E-2</v>
      </c>
      <c r="AE82" t="s">
        <v>22</v>
      </c>
      <c r="AF82">
        <v>30.070401497999999</v>
      </c>
      <c r="AG82">
        <v>19.468210016176798</v>
      </c>
      <c r="AH82">
        <f t="shared" ref="AH82:AH87" si="50">AF82-AG82</f>
        <v>10.602191481823201</v>
      </c>
      <c r="AI82">
        <f t="shared" ref="AI82:AI87" si="51">AH82-$AL$80</f>
        <v>-0.25919108011679803</v>
      </c>
      <c r="AJ82">
        <f t="shared" ref="AJ82:AJ87" si="52">2^-AI82</f>
        <v>1.1968074658665426</v>
      </c>
    </row>
    <row r="83" spans="2:39">
      <c r="B83" t="s">
        <v>22</v>
      </c>
      <c r="C83">
        <v>19.472298622299999</v>
      </c>
      <c r="D83">
        <v>33.507356371199997</v>
      </c>
      <c r="E83">
        <f t="shared" si="48"/>
        <v>14.035057748899998</v>
      </c>
      <c r="F83">
        <f>E83-H80</f>
        <v>-2.1111696466666885E-2</v>
      </c>
      <c r="G83">
        <f t="shared" si="49"/>
        <v>1.0147411069179575</v>
      </c>
      <c r="AE83" t="s">
        <v>22</v>
      </c>
      <c r="AF83">
        <v>30.565321083000001</v>
      </c>
      <c r="AG83">
        <v>19.392729669040801</v>
      </c>
      <c r="AH83">
        <f t="shared" si="50"/>
        <v>11.1725914139592</v>
      </c>
      <c r="AI83">
        <f t="shared" si="51"/>
        <v>0.31120885201920068</v>
      </c>
      <c r="AJ83">
        <f t="shared" si="52"/>
        <v>0.80596614720622584</v>
      </c>
    </row>
    <row r="84" spans="2:39">
      <c r="B84" t="s">
        <v>22</v>
      </c>
      <c r="C84">
        <v>19.7189528</v>
      </c>
      <c r="D84">
        <v>33.922503432399999</v>
      </c>
      <c r="E84">
        <f t="shared" si="48"/>
        <v>14.203550632399999</v>
      </c>
      <c r="F84">
        <f>E84-H80</f>
        <v>0.14738118703333392</v>
      </c>
      <c r="G84">
        <f t="shared" si="49"/>
        <v>0.90288791874518648</v>
      </c>
      <c r="H84">
        <f>AVERAGE(G82:G84)</f>
        <v>1.0030322553896041</v>
      </c>
      <c r="I84">
        <f>STDEV(G82:G84)/SQRT(3)</f>
        <v>5.4752199946329648E-2</v>
      </c>
      <c r="J84">
        <f>TTEST(G82:G84,G85:G87,2,2)</f>
        <v>1.1440023294033461E-2</v>
      </c>
      <c r="AE84" t="s">
        <v>22</v>
      </c>
      <c r="AF84">
        <v>30.434508027</v>
      </c>
      <c r="AG84">
        <v>19.625143236962398</v>
      </c>
      <c r="AH84">
        <f t="shared" si="50"/>
        <v>10.809364790037602</v>
      </c>
      <c r="AI84">
        <f t="shared" si="51"/>
        <v>-5.2017771902397314E-2</v>
      </c>
      <c r="AJ84">
        <f t="shared" si="52"/>
        <v>1.0367138717465481</v>
      </c>
      <c r="AK84">
        <f>AVERAGE(AJ82:AJ84)</f>
        <v>1.0131624949397722</v>
      </c>
      <c r="AL84">
        <f>STDEV(AJ82:AJ84)/SQRT(3)</f>
        <v>0.11343902121867808</v>
      </c>
      <c r="AM84">
        <f>TTEST(AJ82:AJ84,AJ85:AJ87,2,2)</f>
        <v>1.9207238542714323E-2</v>
      </c>
    </row>
    <row r="85" spans="2:39">
      <c r="B85" t="s">
        <v>267</v>
      </c>
      <c r="C85">
        <v>19.538705499999999</v>
      </c>
      <c r="D85">
        <v>36.214919936000001</v>
      </c>
      <c r="E85">
        <f t="shared" si="48"/>
        <v>16.676214436000002</v>
      </c>
      <c r="F85">
        <f>E85-H80</f>
        <v>2.6200449906333372</v>
      </c>
      <c r="G85">
        <f t="shared" si="49"/>
        <v>0.16266265919486639</v>
      </c>
      <c r="AE85" t="s">
        <v>6</v>
      </c>
      <c r="AF85">
        <v>28.997161812000002</v>
      </c>
      <c r="AG85">
        <v>19.560452870270396</v>
      </c>
      <c r="AH85">
        <f t="shared" si="50"/>
        <v>9.4367089417296057</v>
      </c>
      <c r="AI85">
        <f t="shared" si="51"/>
        <v>-1.4246736202103936</v>
      </c>
      <c r="AJ85">
        <f t="shared" si="52"/>
        <v>2.6845376159781393</v>
      </c>
    </row>
    <row r="86" spans="2:39">
      <c r="B86" t="s">
        <v>267</v>
      </c>
      <c r="C86">
        <v>19.348971500000001</v>
      </c>
      <c r="D86">
        <v>34.136253371999999</v>
      </c>
      <c r="E86">
        <f t="shared" si="48"/>
        <v>14.787281871999998</v>
      </c>
      <c r="F86">
        <f>E86-H80</f>
        <v>0.73111242663333265</v>
      </c>
      <c r="G86">
        <f t="shared" si="49"/>
        <v>0.60243920866259904</v>
      </c>
      <c r="S86" s="32" t="s">
        <v>107</v>
      </c>
      <c r="AE86" t="s">
        <v>6</v>
      </c>
      <c r="AF86">
        <v>28.268085615</v>
      </c>
      <c r="AG86">
        <v>19.678969799397599</v>
      </c>
      <c r="AH86">
        <f t="shared" si="50"/>
        <v>8.5891158156024012</v>
      </c>
      <c r="AI86">
        <f t="shared" si="51"/>
        <v>-2.2722667463375981</v>
      </c>
      <c r="AJ86">
        <f t="shared" si="52"/>
        <v>4.8308154744536891</v>
      </c>
    </row>
    <row r="87" spans="2:39">
      <c r="B87" t="s">
        <v>267</v>
      </c>
      <c r="C87">
        <v>19.789560000000002</v>
      </c>
      <c r="D87">
        <v>36.487411000000002</v>
      </c>
      <c r="E87">
        <f t="shared" si="48"/>
        <v>16.697851</v>
      </c>
      <c r="F87">
        <f>E87-H80</f>
        <v>2.641681554633335</v>
      </c>
      <c r="G87">
        <f t="shared" si="49"/>
        <v>0.16024135661252739</v>
      </c>
      <c r="H87">
        <f>AVERAGE(G85:G87)</f>
        <v>0.3084477414899976</v>
      </c>
      <c r="I87">
        <f>STDEV(G85:G87)/SQRT(3)</f>
        <v>0.14699739538993298</v>
      </c>
      <c r="Z87" t="s">
        <v>276</v>
      </c>
      <c r="AA87">
        <f>AVERAGE(W90:W92)</f>
        <v>16.438592333333332</v>
      </c>
      <c r="AE87" t="s">
        <v>6</v>
      </c>
      <c r="AF87">
        <v>28.515420035999998</v>
      </c>
      <c r="AG87">
        <v>19.289342120085596</v>
      </c>
      <c r="AH87">
        <f t="shared" si="50"/>
        <v>9.2260779159144022</v>
      </c>
      <c r="AI87">
        <f t="shared" si="51"/>
        <v>-1.6353046460255971</v>
      </c>
      <c r="AJ87">
        <f t="shared" si="52"/>
        <v>3.1065314200069665</v>
      </c>
      <c r="AK87">
        <f>AVERAGE(AJ85:AJ87)</f>
        <v>3.540628170146265</v>
      </c>
      <c r="AL87">
        <f>STDEV(AJ85:AJ87)/SQRT(3)</f>
        <v>0.65649502481149213</v>
      </c>
    </row>
    <row r="88" spans="2:39">
      <c r="U88" s="26" t="s">
        <v>193</v>
      </c>
      <c r="V88" s="26" t="s">
        <v>193</v>
      </c>
      <c r="W88" s="1" t="s">
        <v>3</v>
      </c>
      <c r="X88" s="1" t="s">
        <v>29</v>
      </c>
      <c r="Y88" s="1" t="s">
        <v>30</v>
      </c>
      <c r="Z88" s="1" t="s">
        <v>12</v>
      </c>
      <c r="AA88" s="1" t="s">
        <v>13</v>
      </c>
    </row>
    <row r="89" spans="2:39">
      <c r="U89" t="s">
        <v>28</v>
      </c>
      <c r="V89" s="20" t="s">
        <v>107</v>
      </c>
    </row>
    <row r="90" spans="2:39">
      <c r="T90" t="s">
        <v>22</v>
      </c>
      <c r="U90">
        <v>14.042937</v>
      </c>
      <c r="V90">
        <v>30.698899999999998</v>
      </c>
      <c r="W90">
        <f t="shared" ref="W90:W95" si="53">V90-U90</f>
        <v>16.655963</v>
      </c>
      <c r="X90">
        <f>W90-AA87</f>
        <v>0.21737066666666749</v>
      </c>
      <c r="Y90">
        <f t="shared" ref="Y90:Y95" si="54">2^-X90</f>
        <v>0.86013161156807993</v>
      </c>
      <c r="AK90" t="s">
        <v>276</v>
      </c>
      <c r="AL90">
        <f>AVERAGE(AH92:AH94)</f>
        <v>12.607285692606668</v>
      </c>
    </row>
    <row r="91" spans="2:39">
      <c r="B91" t="s">
        <v>285</v>
      </c>
      <c r="T91" t="s">
        <v>22</v>
      </c>
      <c r="U91">
        <v>14.710976</v>
      </c>
      <c r="V91">
        <v>30.6586</v>
      </c>
      <c r="W91">
        <f t="shared" si="53"/>
        <v>15.947623999999999</v>
      </c>
      <c r="X91">
        <f>W91-AA87</f>
        <v>-0.49096833333333301</v>
      </c>
      <c r="Y91">
        <f t="shared" si="54"/>
        <v>1.4053878520816374</v>
      </c>
      <c r="AF91" t="s">
        <v>20</v>
      </c>
      <c r="AG91" t="s">
        <v>84</v>
      </c>
      <c r="AH91" t="s">
        <v>89</v>
      </c>
      <c r="AI91" t="s">
        <v>284</v>
      </c>
      <c r="AJ91" t="s">
        <v>85</v>
      </c>
      <c r="AK91" t="s">
        <v>12</v>
      </c>
      <c r="AL91" t="s">
        <v>13</v>
      </c>
    </row>
    <row r="92" spans="2:39">
      <c r="T92" t="s">
        <v>22</v>
      </c>
      <c r="U92">
        <v>14.74011</v>
      </c>
      <c r="V92">
        <v>31.452300000000001</v>
      </c>
      <c r="W92">
        <f t="shared" si="53"/>
        <v>16.71219</v>
      </c>
      <c r="X92">
        <f>W92-AA87</f>
        <v>0.27359766666666729</v>
      </c>
      <c r="Y92">
        <f t="shared" si="54"/>
        <v>0.82725403775310413</v>
      </c>
      <c r="Z92">
        <f>AVERAGE(Y90:Y92)</f>
        <v>1.0309245004676071</v>
      </c>
      <c r="AA92">
        <f>STDEV(Y90:Y92)/SQRT(3)</f>
        <v>0.1874720734682899</v>
      </c>
      <c r="AB92">
        <f>TTEST(Y90:Y92,Y93:Y95,2,2)</f>
        <v>0.15700248277856294</v>
      </c>
      <c r="AE92" t="s">
        <v>22</v>
      </c>
      <c r="AF92">
        <v>32.584538000000002</v>
      </c>
      <c r="AG92">
        <v>19.468210016176798</v>
      </c>
      <c r="AH92">
        <f t="shared" ref="AH92:AH97" si="55">AF92-AG92</f>
        <v>13.116327983823204</v>
      </c>
      <c r="AI92">
        <f t="shared" ref="AI92:AI97" si="56">AH92-$AL$90</f>
        <v>0.50904229121653621</v>
      </c>
      <c r="AJ92">
        <f t="shared" ref="AJ92:AJ97" si="57">2^-AI92</f>
        <v>0.70268875115703666</v>
      </c>
    </row>
    <row r="93" spans="2:39">
      <c r="D93" t="s">
        <v>62</v>
      </c>
      <c r="E93" t="s">
        <v>18</v>
      </c>
      <c r="F93" t="s">
        <v>64</v>
      </c>
      <c r="G93" t="s">
        <v>283</v>
      </c>
      <c r="H93" t="s">
        <v>282</v>
      </c>
      <c r="I93" t="s">
        <v>280</v>
      </c>
      <c r="J93" t="s">
        <v>83</v>
      </c>
      <c r="K93" t="s">
        <v>279</v>
      </c>
      <c r="L93" t="s">
        <v>16</v>
      </c>
      <c r="T93" t="s">
        <v>267</v>
      </c>
      <c r="U93">
        <v>15.532387999999999</v>
      </c>
      <c r="V93">
        <v>33.895600000000002</v>
      </c>
      <c r="W93">
        <f t="shared" si="53"/>
        <v>18.363212000000004</v>
      </c>
      <c r="X93">
        <f>W93-$L$56</f>
        <v>18.363212000000004</v>
      </c>
      <c r="Y93">
        <f t="shared" si="54"/>
        <v>2.9656669085025494E-6</v>
      </c>
      <c r="AE93" t="s">
        <v>22</v>
      </c>
      <c r="AF93">
        <v>31.957901</v>
      </c>
      <c r="AG93">
        <v>19.392729669040801</v>
      </c>
      <c r="AH93">
        <f t="shared" si="55"/>
        <v>12.565171330959199</v>
      </c>
      <c r="AI93">
        <f t="shared" si="56"/>
        <v>-4.2114361647469067E-2</v>
      </c>
      <c r="AJ93">
        <f t="shared" si="57"/>
        <v>1.0296216977484931</v>
      </c>
    </row>
    <row r="94" spans="2:39">
      <c r="B94" t="s">
        <v>12</v>
      </c>
      <c r="C94" t="s">
        <v>22</v>
      </c>
      <c r="D94">
        <v>1.0029518858103432</v>
      </c>
      <c r="E94">
        <v>1.0108896315765594</v>
      </c>
      <c r="F94">
        <v>1.0015307378399336</v>
      </c>
      <c r="G94">
        <v>1.2225462681354236</v>
      </c>
      <c r="H94">
        <v>1.0110835539115051</v>
      </c>
      <c r="I94">
        <v>1.3090579229580603</v>
      </c>
      <c r="J94">
        <v>1.0252293924043447</v>
      </c>
      <c r="K94">
        <v>1.0997048406681287</v>
      </c>
      <c r="L94">
        <v>1.0030322553896041</v>
      </c>
      <c r="T94" t="s">
        <v>267</v>
      </c>
      <c r="U94">
        <v>15.6632</v>
      </c>
      <c r="V94">
        <v>32.5869</v>
      </c>
      <c r="W94">
        <f t="shared" si="53"/>
        <v>16.9237</v>
      </c>
      <c r="X94">
        <f>W94-AA87</f>
        <v>0.48510766666666782</v>
      </c>
      <c r="Y94">
        <f t="shared" si="54"/>
        <v>0.71444374976807012</v>
      </c>
      <c r="AE94" t="s">
        <v>22</v>
      </c>
      <c r="AF94">
        <v>31.765501</v>
      </c>
      <c r="AG94">
        <v>19.625143236962398</v>
      </c>
      <c r="AH94">
        <f t="shared" si="55"/>
        <v>12.140357763037603</v>
      </c>
      <c r="AI94">
        <f t="shared" si="56"/>
        <v>-0.46692792956906537</v>
      </c>
      <c r="AJ94">
        <f t="shared" si="57"/>
        <v>1.3821631582683731</v>
      </c>
      <c r="AK94">
        <f>AVERAGE(AJ92:AJ94)</f>
        <v>1.0381578690579676</v>
      </c>
      <c r="AL94">
        <f>STDEV(AJ92:AJ94)/SQRT(3)</f>
        <v>0.19619379632164269</v>
      </c>
      <c r="AM94">
        <f>TTEST(AJ92:AJ94,AJ95:AJ97,2,2)</f>
        <v>1.2589034010098907E-3</v>
      </c>
    </row>
    <row r="95" spans="2:39">
      <c r="C95" t="s">
        <v>15</v>
      </c>
      <c r="D95">
        <v>2.8133762732089598</v>
      </c>
      <c r="E95">
        <v>3.3888609484523138</v>
      </c>
      <c r="F95">
        <v>2.5454176635736743</v>
      </c>
      <c r="G95">
        <v>4.0661470381231366</v>
      </c>
      <c r="H95">
        <v>0.32338873551225</v>
      </c>
      <c r="I95">
        <v>0.32425673028571883</v>
      </c>
      <c r="J95">
        <v>0.15054632611663452</v>
      </c>
      <c r="K95">
        <v>0.39384193709989052</v>
      </c>
      <c r="L95">
        <v>0.3084477414899976</v>
      </c>
      <c r="T95" t="s">
        <v>267</v>
      </c>
      <c r="U95">
        <v>15.955690000000001</v>
      </c>
      <c r="V95">
        <v>32.785600000000002</v>
      </c>
      <c r="W95">
        <f t="shared" si="53"/>
        <v>16.829910000000002</v>
      </c>
      <c r="X95">
        <f>W95-AA87</f>
        <v>0.39131766666666934</v>
      </c>
      <c r="Y95">
        <f t="shared" si="54"/>
        <v>0.76243292822488473</v>
      </c>
      <c r="Z95">
        <f>AVERAGE(Y93:Y95)</f>
        <v>0.49229321455328784</v>
      </c>
      <c r="AA95">
        <f>STDEV(Y93:Y95)/SQRT(3)</f>
        <v>0.24653465420619194</v>
      </c>
      <c r="AE95" t="s">
        <v>6</v>
      </c>
      <c r="AF95">
        <v>29.118258000000001</v>
      </c>
      <c r="AG95">
        <v>19.560452870270396</v>
      </c>
      <c r="AH95">
        <f t="shared" si="55"/>
        <v>9.5578051297296049</v>
      </c>
      <c r="AI95">
        <f t="shared" si="56"/>
        <v>-3.0494805628770632</v>
      </c>
      <c r="AJ95">
        <f t="shared" si="57"/>
        <v>8.2791379804037035</v>
      </c>
    </row>
    <row r="96" spans="2:39">
      <c r="AE96" t="s">
        <v>6</v>
      </c>
      <c r="AF96">
        <v>29.118258000000001</v>
      </c>
      <c r="AG96">
        <v>19.678969799397599</v>
      </c>
      <c r="AH96">
        <f t="shared" si="55"/>
        <v>9.4392882006024017</v>
      </c>
      <c r="AI96">
        <f t="shared" si="56"/>
        <v>-3.1679974920042664</v>
      </c>
      <c r="AJ96">
        <f t="shared" si="57"/>
        <v>8.9879835994374666</v>
      </c>
    </row>
    <row r="97" spans="2:41">
      <c r="B97" t="s">
        <v>13</v>
      </c>
      <c r="C97" t="s">
        <v>22</v>
      </c>
      <c r="D97">
        <v>5.3803314876498094E-2</v>
      </c>
      <c r="E97">
        <v>0.1015463613304587</v>
      </c>
      <c r="F97">
        <v>3.8978412598101697E-2</v>
      </c>
      <c r="G97">
        <v>0.44042834210941229</v>
      </c>
      <c r="H97">
        <v>0.10239032946760597</v>
      </c>
      <c r="I97">
        <v>0.50496852335054054</v>
      </c>
      <c r="J97">
        <v>0.15224080553026756</v>
      </c>
      <c r="K97">
        <v>0.31074304458624302</v>
      </c>
      <c r="L97">
        <v>5.475219994633071E-2</v>
      </c>
      <c r="AE97" t="s">
        <v>6</v>
      </c>
      <c r="AF97">
        <v>29.249758</v>
      </c>
      <c r="AG97">
        <v>19.289342120085596</v>
      </c>
      <c r="AH97">
        <f t="shared" si="55"/>
        <v>9.9604158799144038</v>
      </c>
      <c r="AI97">
        <f t="shared" si="56"/>
        <v>-2.6468698126922643</v>
      </c>
      <c r="AJ97">
        <f t="shared" si="57"/>
        <v>6.2630691716696028</v>
      </c>
      <c r="AK97">
        <f>AVERAGE(AJ95:AJ97)</f>
        <v>7.8433969171702573</v>
      </c>
      <c r="AL97">
        <f>STDEV(AJ95:AJ97)/SQRT(3)</f>
        <v>0.81622961746991107</v>
      </c>
    </row>
    <row r="98" spans="2:41">
      <c r="C98" t="s">
        <v>15</v>
      </c>
      <c r="D98">
        <v>4.6048080625443584E-2</v>
      </c>
      <c r="E98">
        <v>0.27956937945466709</v>
      </c>
      <c r="F98">
        <v>0.25893159962658696</v>
      </c>
      <c r="G98">
        <v>1.5287396718438151</v>
      </c>
      <c r="H98">
        <v>8.0724984300261343E-2</v>
      </c>
      <c r="I98">
        <v>6.1819242721858056E-2</v>
      </c>
      <c r="J98">
        <v>2.2715270381552372E-2</v>
      </c>
      <c r="K98">
        <v>0.14733903056110381</v>
      </c>
      <c r="L98">
        <v>0.14699739538993298</v>
      </c>
    </row>
    <row r="99" spans="2:41">
      <c r="S99" s="32" t="s">
        <v>273</v>
      </c>
      <c r="Z99" t="s">
        <v>276</v>
      </c>
      <c r="AA99">
        <f>AVERAGE(W102:W104)</f>
        <v>13.929158999999999</v>
      </c>
    </row>
    <row r="100" spans="2:41">
      <c r="C100" t="s">
        <v>59</v>
      </c>
      <c r="D100">
        <v>1.3905699246328408E-5</v>
      </c>
      <c r="E100">
        <v>4.1388687697198152E-3</v>
      </c>
      <c r="F100">
        <v>1.3271833449874642E-3</v>
      </c>
      <c r="G100">
        <v>0.14840009077976407</v>
      </c>
      <c r="H100">
        <v>6.1939077680231653E-3</v>
      </c>
      <c r="I100">
        <v>0.12498330811225891</v>
      </c>
      <c r="J100">
        <v>0.231113872884459</v>
      </c>
      <c r="K100">
        <v>0.10937950192145969</v>
      </c>
      <c r="L100">
        <v>1.1440023294033461E-2</v>
      </c>
      <c r="U100" s="26" t="s">
        <v>193</v>
      </c>
      <c r="V100" s="26" t="s">
        <v>193</v>
      </c>
      <c r="W100" s="1" t="s">
        <v>3</v>
      </c>
      <c r="X100" s="1" t="s">
        <v>29</v>
      </c>
      <c r="Y100" s="1" t="s">
        <v>30</v>
      </c>
      <c r="Z100" s="1" t="s">
        <v>12</v>
      </c>
      <c r="AA100" s="1" t="s">
        <v>13</v>
      </c>
    </row>
    <row r="101" spans="2:41">
      <c r="U101" t="s">
        <v>28</v>
      </c>
      <c r="V101" t="s">
        <v>273</v>
      </c>
      <c r="AE101" s="32" t="s">
        <v>281</v>
      </c>
    </row>
    <row r="102" spans="2:41">
      <c r="T102" t="s">
        <v>22</v>
      </c>
      <c r="U102">
        <v>14.042937</v>
      </c>
      <c r="V102">
        <v>28.452300000000001</v>
      </c>
      <c r="W102">
        <f t="shared" ref="W102:W107" si="58">V102-U102</f>
        <v>14.409363000000001</v>
      </c>
      <c r="X102">
        <f>W102-AA99</f>
        <v>0.4802040000000023</v>
      </c>
      <c r="Y102">
        <f t="shared" ref="Y102:Y107" si="59">2^-X102</f>
        <v>0.71687624908759551</v>
      </c>
      <c r="AG102" s="32" t="s">
        <v>62</v>
      </c>
      <c r="AH102" s="32" t="s">
        <v>18</v>
      </c>
      <c r="AI102" s="32" t="s">
        <v>64</v>
      </c>
      <c r="AJ102" s="32" t="s">
        <v>20</v>
      </c>
      <c r="AK102" s="32" t="s">
        <v>8</v>
      </c>
      <c r="AL102" s="32" t="s">
        <v>280</v>
      </c>
      <c r="AM102" s="32" t="s">
        <v>65</v>
      </c>
      <c r="AN102" s="32" t="s">
        <v>279</v>
      </c>
      <c r="AO102" s="32" t="s">
        <v>16</v>
      </c>
    </row>
    <row r="103" spans="2:41">
      <c r="T103" t="s">
        <v>22</v>
      </c>
      <c r="U103">
        <v>14.710976</v>
      </c>
      <c r="V103">
        <v>28.459599999999998</v>
      </c>
      <c r="W103">
        <f t="shared" si="58"/>
        <v>13.748623999999998</v>
      </c>
      <c r="X103">
        <f>W103-AA99</f>
        <v>-0.18053500000000078</v>
      </c>
      <c r="Y103">
        <f t="shared" si="59"/>
        <v>1.1333040747711838</v>
      </c>
      <c r="AF103" t="s">
        <v>22</v>
      </c>
      <c r="AG103">
        <v>1.1621907470207264</v>
      </c>
      <c r="AH103">
        <v>1.0413496383504544</v>
      </c>
      <c r="AI103">
        <v>1.0131624949397722</v>
      </c>
      <c r="AJ103">
        <v>1.0381578690579676</v>
      </c>
      <c r="AK103">
        <v>1.0199576452756751</v>
      </c>
      <c r="AL103">
        <v>1.2926872044471056</v>
      </c>
      <c r="AM103">
        <v>1.0841756050249636</v>
      </c>
      <c r="AN103">
        <v>1.0699251321873702</v>
      </c>
      <c r="AO103">
        <v>1.0744898766000808</v>
      </c>
    </row>
    <row r="104" spans="2:41">
      <c r="T104" t="s">
        <v>22</v>
      </c>
      <c r="U104">
        <v>14.74011</v>
      </c>
      <c r="V104">
        <v>28.369599999999998</v>
      </c>
      <c r="W104">
        <f t="shared" si="58"/>
        <v>13.629489999999999</v>
      </c>
      <c r="X104">
        <f>W104-AA99</f>
        <v>-0.29966899999999974</v>
      </c>
      <c r="Y104">
        <f t="shared" si="59"/>
        <v>1.23086198216915</v>
      </c>
      <c r="Z104">
        <f>AVERAGE(Y102:Y104)</f>
        <v>1.0270141020093098</v>
      </c>
      <c r="AA104">
        <f>STDEV(Y102:Y104)/SQRT(3)</f>
        <v>0.15760552251865603</v>
      </c>
      <c r="AB104">
        <f>TTEST(Y102:Y104,Y105:Y107,2,2)</f>
        <v>8.0958610885299959E-2</v>
      </c>
      <c r="AF104" t="s">
        <v>6</v>
      </c>
      <c r="AG104">
        <v>4.5135756202480932</v>
      </c>
      <c r="AH104">
        <v>3.3129522889150995</v>
      </c>
      <c r="AI104">
        <v>3.540628170146265</v>
      </c>
      <c r="AJ104">
        <v>7.8433969171702573</v>
      </c>
      <c r="AK104">
        <v>0.30932585517014372</v>
      </c>
      <c r="AL104">
        <v>0.26070143797254736</v>
      </c>
      <c r="AM104">
        <v>0.17177443036253101</v>
      </c>
      <c r="AN104">
        <v>0.46604536863953122</v>
      </c>
      <c r="AO104">
        <v>0.22399698103477853</v>
      </c>
    </row>
    <row r="105" spans="2:41">
      <c r="T105" t="s">
        <v>267</v>
      </c>
      <c r="U105">
        <v>15.532387999999999</v>
      </c>
      <c r="V105">
        <v>30.4785</v>
      </c>
      <c r="W105">
        <f t="shared" si="58"/>
        <v>14.946112000000001</v>
      </c>
      <c r="X105">
        <f>W105-AA99</f>
        <v>1.0169530000000027</v>
      </c>
      <c r="Y105">
        <f t="shared" si="59"/>
        <v>0.49415892415679397</v>
      </c>
    </row>
    <row r="106" spans="2:41">
      <c r="T106" t="s">
        <v>267</v>
      </c>
      <c r="U106">
        <v>15.6632</v>
      </c>
      <c r="V106">
        <v>31.586300000000001</v>
      </c>
      <c r="W106">
        <f t="shared" si="58"/>
        <v>15.923100000000002</v>
      </c>
      <c r="X106">
        <f>W106-AA99</f>
        <v>1.9939410000000031</v>
      </c>
      <c r="Y106">
        <f t="shared" si="59"/>
        <v>0.2510521525492197</v>
      </c>
      <c r="AF106" t="s">
        <v>272</v>
      </c>
      <c r="AG106">
        <v>0.46220992423010332</v>
      </c>
      <c r="AH106">
        <v>0.19382069214969869</v>
      </c>
      <c r="AI106">
        <v>0.11343902121867808</v>
      </c>
      <c r="AJ106">
        <v>0.19619379632164269</v>
      </c>
      <c r="AK106">
        <v>0.14359230826055405</v>
      </c>
      <c r="AL106">
        <v>0.543954269192784</v>
      </c>
      <c r="AM106">
        <v>0.26933611961991322</v>
      </c>
      <c r="AN106">
        <v>0.26010222520363674</v>
      </c>
      <c r="AO106">
        <v>0.30276641783971148</v>
      </c>
    </row>
    <row r="107" spans="2:41">
      <c r="T107" t="s">
        <v>267</v>
      </c>
      <c r="U107">
        <v>15.955690000000001</v>
      </c>
      <c r="V107">
        <v>30.223500000000001</v>
      </c>
      <c r="W107">
        <f t="shared" si="58"/>
        <v>14.267810000000001</v>
      </c>
      <c r="X107">
        <f>W107-AA99</f>
        <v>0.33865100000000226</v>
      </c>
      <c r="Y107">
        <f t="shared" si="59"/>
        <v>0.79078038985969756</v>
      </c>
      <c r="Z107">
        <f>AVERAGE(Y105:Y107)</f>
        <v>0.51199715552190372</v>
      </c>
      <c r="AA107">
        <f>STDEV(Y105:Y107)/SQRT(3)</f>
        <v>0.15606119997322129</v>
      </c>
      <c r="AF107" t="s">
        <v>278</v>
      </c>
      <c r="AG107">
        <v>1.5293340956978947</v>
      </c>
      <c r="AH107">
        <v>0.62908584040869275</v>
      </c>
      <c r="AI107">
        <v>0.65649502481149213</v>
      </c>
      <c r="AJ107">
        <v>0.81622961746991107</v>
      </c>
      <c r="AK107">
        <v>8.7347758024755973E-2</v>
      </c>
      <c r="AL107">
        <v>6.0063843526378766E-2</v>
      </c>
      <c r="AM107">
        <v>3.4892060745042065E-2</v>
      </c>
      <c r="AN107">
        <v>0.24733852480276816</v>
      </c>
      <c r="AO107">
        <v>2.8740848627961793E-2</v>
      </c>
    </row>
    <row r="109" spans="2:41">
      <c r="AF109" t="s">
        <v>277</v>
      </c>
      <c r="AG109">
        <v>0.10392393753305039</v>
      </c>
      <c r="AH109">
        <v>2.6033452783232623E-2</v>
      </c>
      <c r="AI109">
        <v>1.9207238542714323E-2</v>
      </c>
      <c r="AJ109">
        <v>1.2589034010098907E-3</v>
      </c>
      <c r="AK109">
        <v>1.3390135527437143E-2</v>
      </c>
      <c r="AL109">
        <v>0.13240167471307848</v>
      </c>
      <c r="AM109">
        <v>2.8317467733793338E-2</v>
      </c>
      <c r="AN109">
        <v>0.16777148385060126</v>
      </c>
      <c r="AO109">
        <v>4.8985998824217843E-2</v>
      </c>
    </row>
    <row r="110" spans="2:41">
      <c r="S110" s="32" t="s">
        <v>5</v>
      </c>
    </row>
    <row r="111" spans="2:41">
      <c r="S111" s="32"/>
      <c r="Z111" t="s">
        <v>276</v>
      </c>
      <c r="AA111">
        <f>AVERAGE(W114:W116)</f>
        <v>11.060825666666666</v>
      </c>
    </row>
    <row r="112" spans="2:41">
      <c r="U112" s="26" t="s">
        <v>193</v>
      </c>
      <c r="V112" s="26" t="s">
        <v>193</v>
      </c>
      <c r="W112" s="1" t="s">
        <v>3</v>
      </c>
      <c r="X112" s="1" t="s">
        <v>29</v>
      </c>
      <c r="Y112" s="1" t="s">
        <v>30</v>
      </c>
      <c r="Z112" s="1" t="s">
        <v>12</v>
      </c>
      <c r="AA112" s="1" t="s">
        <v>13</v>
      </c>
    </row>
    <row r="113" spans="19:28">
      <c r="U113" t="s">
        <v>28</v>
      </c>
      <c r="V113" t="s">
        <v>5</v>
      </c>
    </row>
    <row r="114" spans="19:28">
      <c r="T114" t="s">
        <v>22</v>
      </c>
      <c r="U114">
        <v>14.042937</v>
      </c>
      <c r="V114">
        <v>25.858599999999999</v>
      </c>
      <c r="W114">
        <f t="shared" ref="W114:W119" si="60">V114-U114</f>
        <v>11.815662999999999</v>
      </c>
      <c r="X114">
        <f>W114-AA111</f>
        <v>0.75483733333333269</v>
      </c>
      <c r="Y114">
        <f t="shared" ref="Y114:Y119" si="61">2^-X114</f>
        <v>0.59261319999276829</v>
      </c>
    </row>
    <row r="115" spans="19:28">
      <c r="T115" t="s">
        <v>22</v>
      </c>
      <c r="U115">
        <v>14.710976</v>
      </c>
      <c r="V115">
        <v>25.4526</v>
      </c>
      <c r="W115">
        <f t="shared" si="60"/>
        <v>10.741624</v>
      </c>
      <c r="X115">
        <f>W115-AA111</f>
        <v>-0.31920166666666638</v>
      </c>
      <c r="Y115">
        <f t="shared" si="61"/>
        <v>1.2476399606797441</v>
      </c>
    </row>
    <row r="116" spans="19:28">
      <c r="T116" t="s">
        <v>22</v>
      </c>
      <c r="U116">
        <v>14.74011</v>
      </c>
      <c r="V116">
        <v>25.365300000000001</v>
      </c>
      <c r="W116">
        <f t="shared" si="60"/>
        <v>10.625190000000002</v>
      </c>
      <c r="X116">
        <f>W116-+AA111</f>
        <v>-0.43563566666666453</v>
      </c>
      <c r="Y116">
        <f t="shared" si="61"/>
        <v>1.3525066304620086</v>
      </c>
      <c r="Z116">
        <f>AVERAGE(Y114:Y116)</f>
        <v>1.064253263711507</v>
      </c>
      <c r="AA116">
        <f>STDEV(Y114:Y116)/SQRT(3)</f>
        <v>0.23775513796499925</v>
      </c>
      <c r="AB116">
        <f>TTEST(Y114:Y116,Y117:Y119,2,2)</f>
        <v>5.989083988874188E-2</v>
      </c>
    </row>
    <row r="117" spans="19:28">
      <c r="T117" t="s">
        <v>267</v>
      </c>
      <c r="U117">
        <v>15.532387999999999</v>
      </c>
      <c r="V117">
        <v>27.5212</v>
      </c>
      <c r="W117">
        <f t="shared" si="60"/>
        <v>11.988812000000001</v>
      </c>
      <c r="X117">
        <f>W117-AA111</f>
        <v>0.92798633333333491</v>
      </c>
      <c r="Y117">
        <f t="shared" si="61"/>
        <v>0.52559143345394643</v>
      </c>
    </row>
    <row r="118" spans="19:28">
      <c r="T118" t="s">
        <v>267</v>
      </c>
      <c r="U118">
        <v>15.6632</v>
      </c>
      <c r="V118">
        <v>27.968499999999999</v>
      </c>
      <c r="W118">
        <f t="shared" si="60"/>
        <v>12.305299999999999</v>
      </c>
      <c r="X118">
        <f>W118-AA111</f>
        <v>1.2444743333333328</v>
      </c>
      <c r="Y118">
        <f t="shared" si="61"/>
        <v>0.4220616542795475</v>
      </c>
    </row>
    <row r="119" spans="19:28">
      <c r="T119" t="s">
        <v>267</v>
      </c>
      <c r="U119">
        <v>15.955690000000001</v>
      </c>
      <c r="V119">
        <v>28.5563</v>
      </c>
      <c r="W119">
        <f t="shared" si="60"/>
        <v>12.60061</v>
      </c>
      <c r="X119">
        <f>W119-+AA111</f>
        <v>1.5397843333333334</v>
      </c>
      <c r="Y119">
        <f t="shared" si="61"/>
        <v>0.34393686538148177</v>
      </c>
      <c r="Z119">
        <f>AVERAGE(Y117:Y119)</f>
        <v>0.43052998437165857</v>
      </c>
      <c r="AA119">
        <f>STDEV(Y117:Y119)/SQRT(3)</f>
        <v>5.2609821599868878E-2</v>
      </c>
    </row>
    <row r="122" spans="19:28">
      <c r="S122" s="32" t="s">
        <v>7</v>
      </c>
    </row>
    <row r="123" spans="19:28">
      <c r="S123" s="32"/>
      <c r="Z123" t="s">
        <v>276</v>
      </c>
      <c r="AA123">
        <f>AVERAGE(W126:W128)</f>
        <v>12.420125666666666</v>
      </c>
    </row>
    <row r="124" spans="19:28">
      <c r="U124" s="26" t="s">
        <v>193</v>
      </c>
      <c r="V124" s="26" t="s">
        <v>193</v>
      </c>
      <c r="W124" s="1" t="s">
        <v>3</v>
      </c>
      <c r="X124" s="1" t="s">
        <v>29</v>
      </c>
      <c r="Y124" s="1" t="s">
        <v>30</v>
      </c>
      <c r="Z124" s="1" t="s">
        <v>12</v>
      </c>
      <c r="AA124" s="1" t="s">
        <v>13</v>
      </c>
    </row>
    <row r="125" spans="19:28">
      <c r="U125" t="s">
        <v>28</v>
      </c>
      <c r="V125" t="s">
        <v>7</v>
      </c>
    </row>
    <row r="126" spans="19:28">
      <c r="T126" t="s">
        <v>22</v>
      </c>
      <c r="U126">
        <v>14.042937</v>
      </c>
      <c r="V126">
        <v>26.4452</v>
      </c>
      <c r="W126">
        <f t="shared" ref="W126:W131" si="62">V126-U126</f>
        <v>12.402263</v>
      </c>
      <c r="X126">
        <f>W126-AA123</f>
        <v>-1.7862666666665916E-2</v>
      </c>
      <c r="Y126">
        <f t="shared" ref="Y126:Y131" si="63">2^-X126</f>
        <v>1.0124584246053188</v>
      </c>
    </row>
    <row r="127" spans="19:28">
      <c r="T127" t="s">
        <v>22</v>
      </c>
      <c r="U127">
        <v>14.710976</v>
      </c>
      <c r="V127">
        <v>26.8569</v>
      </c>
      <c r="W127">
        <f t="shared" si="62"/>
        <v>12.145923999999999</v>
      </c>
      <c r="X127">
        <f>W127-AA123</f>
        <v>-0.27420166666666645</v>
      </c>
      <c r="Y127">
        <f t="shared" si="63"/>
        <v>1.2093247090881409</v>
      </c>
    </row>
    <row r="128" spans="19:28">
      <c r="T128" t="s">
        <v>22</v>
      </c>
      <c r="U128">
        <v>14.74011</v>
      </c>
      <c r="V128">
        <v>27.452300000000001</v>
      </c>
      <c r="W128">
        <f t="shared" si="62"/>
        <v>12.712190000000001</v>
      </c>
      <c r="X128">
        <f>W128-AA123</f>
        <v>0.29206433333333592</v>
      </c>
      <c r="Y128">
        <f t="shared" si="63"/>
        <v>0.81673257017647438</v>
      </c>
      <c r="Z128">
        <f>AVERAGE(Y126:Y128)</f>
        <v>1.0128385679566447</v>
      </c>
      <c r="AA128">
        <f>STDEV(Y126:Y128)/SQRT(3)</f>
        <v>0.11333174792842317</v>
      </c>
      <c r="AB128">
        <f>TTEST(Y126:Y128,Y129:Y131,2,2)</f>
        <v>4.6814777234348098E-2</v>
      </c>
    </row>
    <row r="129" spans="19:30">
      <c r="T129" t="s">
        <v>267</v>
      </c>
      <c r="U129">
        <v>15.532387999999999</v>
      </c>
      <c r="V129">
        <v>29.865600000000001</v>
      </c>
      <c r="W129">
        <f t="shared" si="62"/>
        <v>14.333212000000001</v>
      </c>
      <c r="X129">
        <f>W129-AA123</f>
        <v>1.9130863333333359</v>
      </c>
      <c r="Y129">
        <f t="shared" si="63"/>
        <v>0.26552390674468906</v>
      </c>
    </row>
    <row r="130" spans="19:30">
      <c r="T130" t="s">
        <v>267</v>
      </c>
      <c r="U130">
        <v>15.6632</v>
      </c>
      <c r="V130">
        <v>29.398499999999999</v>
      </c>
      <c r="W130">
        <f t="shared" si="62"/>
        <v>13.735299999999999</v>
      </c>
      <c r="X130">
        <f>W130-AA123</f>
        <v>1.3151743333333332</v>
      </c>
      <c r="Y130">
        <f t="shared" si="63"/>
        <v>0.40187693016824316</v>
      </c>
    </row>
    <row r="131" spans="19:30">
      <c r="T131" t="s">
        <v>267</v>
      </c>
      <c r="U131">
        <v>15.955690000000001</v>
      </c>
      <c r="V131">
        <v>28.7563</v>
      </c>
      <c r="W131">
        <f t="shared" si="62"/>
        <v>12.800609999999999</v>
      </c>
      <c r="X131">
        <f>W131-AA123</f>
        <v>0.38048433333333342</v>
      </c>
      <c r="Y131">
        <f t="shared" si="63"/>
        <v>0.76817965846629843</v>
      </c>
      <c r="Z131">
        <f>AVERAGE(Y129:Y131)</f>
        <v>0.47852683179307692</v>
      </c>
      <c r="AA131">
        <f>STDEV(Y129:Y131)/SQRT(3)</f>
        <v>0.15008009722481133</v>
      </c>
    </row>
    <row r="136" spans="19:30">
      <c r="S136" t="s">
        <v>275</v>
      </c>
    </row>
    <row r="137" spans="19:30">
      <c r="T137" s="32" t="s">
        <v>261</v>
      </c>
      <c r="U137" s="32" t="s">
        <v>10</v>
      </c>
      <c r="V137" s="32" t="s">
        <v>274</v>
      </c>
      <c r="W137" s="32" t="s">
        <v>194</v>
      </c>
      <c r="X137" s="32" t="s">
        <v>24</v>
      </c>
      <c r="Z137" s="32" t="s">
        <v>8</v>
      </c>
      <c r="AA137" s="32" t="s">
        <v>107</v>
      </c>
      <c r="AB137" s="32" t="s">
        <v>273</v>
      </c>
      <c r="AC137" s="32" t="s">
        <v>5</v>
      </c>
      <c r="AD137" s="32" t="s">
        <v>7</v>
      </c>
    </row>
    <row r="138" spans="19:30">
      <c r="S138" t="s">
        <v>22</v>
      </c>
      <c r="T138">
        <v>1.0018823085639059</v>
      </c>
      <c r="U138">
        <v>1.0243977877169963</v>
      </c>
      <c r="V138">
        <v>1.1025181737034078</v>
      </c>
      <c r="W138">
        <v>1.0601579841133935</v>
      </c>
      <c r="X138">
        <v>1.0157260050481989</v>
      </c>
      <c r="Z138">
        <v>1.0123130905640676</v>
      </c>
      <c r="AA138">
        <v>1.0309245004676071</v>
      </c>
      <c r="AB138">
        <v>1.0270141020093098</v>
      </c>
      <c r="AC138">
        <v>1.064253263711507</v>
      </c>
      <c r="AD138">
        <v>1.0128385679566447</v>
      </c>
    </row>
    <row r="139" spans="19:30">
      <c r="S139" t="s">
        <v>6</v>
      </c>
      <c r="T139">
        <v>8.3157769335884471</v>
      </c>
      <c r="U139">
        <v>7.5805307536134157</v>
      </c>
      <c r="V139">
        <v>5.9528865699563482</v>
      </c>
      <c r="W139">
        <v>7.8472677851355561</v>
      </c>
      <c r="X139">
        <v>8.4660397924312196</v>
      </c>
      <c r="Z139">
        <v>0.3919369429541078</v>
      </c>
      <c r="AA139">
        <v>0.58009545657667017</v>
      </c>
      <c r="AB139">
        <v>0.51199715552190372</v>
      </c>
      <c r="AC139">
        <v>0.50610862172041837</v>
      </c>
      <c r="AD139">
        <v>0.47852683179307692</v>
      </c>
    </row>
    <row r="141" spans="19:30">
      <c r="S141" t="s">
        <v>272</v>
      </c>
      <c r="T141">
        <v>4.3772118267938878E-2</v>
      </c>
      <c r="U141">
        <v>0.16302494534683964</v>
      </c>
      <c r="V141">
        <v>0.3463589018193598</v>
      </c>
      <c r="W141">
        <v>0.26876571025806045</v>
      </c>
      <c r="X141">
        <v>0.13117986683259086</v>
      </c>
      <c r="Z141">
        <v>0.11318002253865825</v>
      </c>
      <c r="AA141">
        <v>0.1874720734682899</v>
      </c>
      <c r="AB141">
        <v>0.15760552251865603</v>
      </c>
      <c r="AC141">
        <v>0.23775513796499925</v>
      </c>
      <c r="AD141">
        <v>0.11333174792842317</v>
      </c>
    </row>
    <row r="142" spans="19:30">
      <c r="S142" t="s">
        <v>271</v>
      </c>
      <c r="T142">
        <v>1.2189398002649448</v>
      </c>
      <c r="U142">
        <v>2.0904377372005571</v>
      </c>
      <c r="V142">
        <v>1.6847838301154621</v>
      </c>
      <c r="W142">
        <v>1.6577631855689046</v>
      </c>
      <c r="X142">
        <v>2.4125569899413382</v>
      </c>
      <c r="Z142">
        <v>3.0317091778689364E-2</v>
      </c>
      <c r="AA142">
        <v>0.15894773307734297</v>
      </c>
      <c r="AB142">
        <v>0.15606119997322129</v>
      </c>
      <c r="AC142">
        <v>6.184536563168002E-2</v>
      </c>
      <c r="AD142">
        <v>0.15008009722481133</v>
      </c>
    </row>
    <row r="144" spans="19:30">
      <c r="S144" t="s">
        <v>59</v>
      </c>
      <c r="T144">
        <v>3.8912177881556052E-3</v>
      </c>
      <c r="U144">
        <v>3.5295602731015306E-2</v>
      </c>
      <c r="V144">
        <v>4.7830433164463872E-2</v>
      </c>
      <c r="W144">
        <v>1.5586372622746024E-2</v>
      </c>
      <c r="X144">
        <v>3.6803045384430931E-2</v>
      </c>
      <c r="Z144">
        <v>6.1091901876255354E-3</v>
      </c>
      <c r="AA144">
        <v>0.15700248277856294</v>
      </c>
      <c r="AB144">
        <v>8.0958610885299959E-2</v>
      </c>
      <c r="AC144">
        <v>5.989083988874188E-2</v>
      </c>
      <c r="AD144">
        <v>4.6814777234348098E-2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34"/>
  <sheetViews>
    <sheetView topLeftCell="B1" workbookViewId="0">
      <selection activeCell="F21" sqref="F21"/>
    </sheetView>
  </sheetViews>
  <sheetFormatPr baseColWidth="10" defaultRowHeight="15" x14ac:dyDescent="0"/>
  <sheetData>
    <row r="2" spans="2:17">
      <c r="B2" t="s">
        <v>311</v>
      </c>
    </row>
    <row r="5" spans="2:17">
      <c r="C5" t="s">
        <v>84</v>
      </c>
      <c r="D5" t="s">
        <v>310</v>
      </c>
      <c r="H5" t="s">
        <v>301</v>
      </c>
      <c r="J5">
        <v>15.83</v>
      </c>
      <c r="M5" t="s">
        <v>15</v>
      </c>
      <c r="N5" t="s">
        <v>106</v>
      </c>
      <c r="P5" t="s">
        <v>309</v>
      </c>
      <c r="Q5" t="s">
        <v>308</v>
      </c>
    </row>
    <row r="6" spans="2:17">
      <c r="C6" t="s">
        <v>193</v>
      </c>
      <c r="D6" t="s">
        <v>193</v>
      </c>
      <c r="E6" t="s">
        <v>3</v>
      </c>
      <c r="F6" t="s">
        <v>307</v>
      </c>
      <c r="G6" t="s">
        <v>306</v>
      </c>
      <c r="H6" t="s">
        <v>12</v>
      </c>
      <c r="I6" t="s">
        <v>13</v>
      </c>
      <c r="J6" t="s">
        <v>59</v>
      </c>
      <c r="L6" t="s">
        <v>305</v>
      </c>
      <c r="M6">
        <v>1.1231267412474799</v>
      </c>
      <c r="N6">
        <v>1.0409429448734642</v>
      </c>
      <c r="P6">
        <v>0.3385434484617787</v>
      </c>
      <c r="Q6">
        <v>0.20435752987042946</v>
      </c>
    </row>
    <row r="7" spans="2:17">
      <c r="B7" t="s">
        <v>300</v>
      </c>
      <c r="C7">
        <v>22.17</v>
      </c>
      <c r="D7">
        <v>37.97</v>
      </c>
      <c r="E7">
        <v>15.799999999999997</v>
      </c>
      <c r="F7">
        <v>-3.0000000000001099E-2</v>
      </c>
      <c r="G7">
        <v>1.021012125707194</v>
      </c>
      <c r="L7" t="s">
        <v>297</v>
      </c>
      <c r="M7">
        <v>0.27</v>
      </c>
      <c r="N7">
        <v>0.73</v>
      </c>
      <c r="P7">
        <v>0.2356</v>
      </c>
      <c r="Q7">
        <v>2.5000000000000001E-2</v>
      </c>
    </row>
    <row r="8" spans="2:17">
      <c r="B8" t="s">
        <v>300</v>
      </c>
      <c r="C8">
        <v>22.23</v>
      </c>
      <c r="D8">
        <v>37.57</v>
      </c>
      <c r="E8">
        <v>15.34</v>
      </c>
      <c r="F8">
        <v>-0.48999999999999844</v>
      </c>
      <c r="G8">
        <v>1.4044448757379957</v>
      </c>
    </row>
    <row r="9" spans="2:17">
      <c r="B9" t="s">
        <v>300</v>
      </c>
      <c r="C9">
        <v>22.56</v>
      </c>
      <c r="D9">
        <v>38.909999999999997</v>
      </c>
      <c r="E9">
        <v>16.349999999999998</v>
      </c>
      <c r="F9">
        <v>0.51999999999999957</v>
      </c>
      <c r="G9">
        <v>0.69737183317520302</v>
      </c>
      <c r="H9">
        <v>1.0409429448734642</v>
      </c>
      <c r="I9">
        <v>0.20435752987042946</v>
      </c>
      <c r="J9">
        <f>TTEST(G7:G9,G16:G17,2,2)</f>
        <v>0.33548960196689143</v>
      </c>
    </row>
    <row r="10" spans="2:17">
      <c r="B10" t="s">
        <v>299</v>
      </c>
      <c r="C10">
        <v>23.16</v>
      </c>
      <c r="D10">
        <v>36.56</v>
      </c>
      <c r="E10">
        <v>13.400000000000002</v>
      </c>
      <c r="F10">
        <v>-2.4299999999999962</v>
      </c>
      <c r="G10">
        <v>5.3889343074627458</v>
      </c>
      <c r="L10" t="s">
        <v>304</v>
      </c>
      <c r="M10">
        <v>4.8610574877898403</v>
      </c>
      <c r="N10">
        <v>4.0670726859147743</v>
      </c>
      <c r="P10">
        <v>1.4088770124923859</v>
      </c>
      <c r="Q10">
        <v>0.71177934752799199</v>
      </c>
    </row>
    <row r="11" spans="2:17">
      <c r="B11" t="s">
        <v>299</v>
      </c>
      <c r="C11">
        <v>22.75</v>
      </c>
      <c r="D11">
        <v>36.630000000000003</v>
      </c>
      <c r="E11">
        <v>13.880000000000003</v>
      </c>
      <c r="F11">
        <v>-1.9499999999999957</v>
      </c>
      <c r="G11">
        <v>3.8637453156993709</v>
      </c>
      <c r="L11" t="s">
        <v>303</v>
      </c>
      <c r="M11">
        <v>0.13302418853295667</v>
      </c>
      <c r="N11">
        <v>0.83154183885861122</v>
      </c>
      <c r="P11">
        <v>6.6147904048658918E-2</v>
      </c>
      <c r="Q11">
        <v>0.18978840721263057</v>
      </c>
    </row>
    <row r="12" spans="2:17">
      <c r="B12" t="s">
        <v>299</v>
      </c>
      <c r="C12">
        <v>22.17</v>
      </c>
      <c r="D12">
        <v>36.44</v>
      </c>
      <c r="E12">
        <v>14.269999999999996</v>
      </c>
      <c r="F12">
        <v>-1.5600000000000023</v>
      </c>
      <c r="G12">
        <v>2.9485384345822068</v>
      </c>
      <c r="H12">
        <v>4.0670726859147743</v>
      </c>
      <c r="I12">
        <v>0.71177934752799199</v>
      </c>
      <c r="J12" s="33">
        <f>TTEST(G10:G12,G13:G15,2,2)</f>
        <v>1.1762079680462873E-2</v>
      </c>
    </row>
    <row r="13" spans="2:17">
      <c r="B13" t="s">
        <v>298</v>
      </c>
      <c r="C13">
        <v>23.16</v>
      </c>
      <c r="D13">
        <v>38.89</v>
      </c>
      <c r="E13">
        <v>15.73</v>
      </c>
      <c r="F13">
        <v>-9.9999999999997868E-2</v>
      </c>
      <c r="G13">
        <v>1.0717734625362916</v>
      </c>
      <c r="J13" s="33"/>
    </row>
    <row r="14" spans="2:17">
      <c r="B14" t="s">
        <v>298</v>
      </c>
      <c r="C14">
        <v>22.75</v>
      </c>
      <c r="D14">
        <v>39.71</v>
      </c>
      <c r="E14">
        <v>16.96</v>
      </c>
      <c r="F14">
        <v>1.1300000000000026</v>
      </c>
      <c r="G14">
        <v>0.45691572511469947</v>
      </c>
      <c r="J14" s="33"/>
    </row>
    <row r="15" spans="2:17">
      <c r="B15" t="s">
        <v>298</v>
      </c>
      <c r="C15">
        <v>22.33</v>
      </c>
      <c r="D15">
        <v>38.21</v>
      </c>
      <c r="E15">
        <v>15.880000000000003</v>
      </c>
      <c r="F15">
        <v>5.0000000000004263E-2</v>
      </c>
      <c r="G15">
        <v>0.96593632892484282</v>
      </c>
      <c r="H15">
        <v>0.83154183885861122</v>
      </c>
      <c r="I15">
        <v>0.18978840721263057</v>
      </c>
      <c r="J15" s="33"/>
    </row>
    <row r="16" spans="2:17">
      <c r="B16" t="s">
        <v>297</v>
      </c>
      <c r="C16">
        <v>22.4</v>
      </c>
      <c r="D16">
        <v>38.799999999999997</v>
      </c>
      <c r="E16">
        <v>16.399999999999999</v>
      </c>
      <c r="F16">
        <v>0.57000000000000028</v>
      </c>
      <c r="G16">
        <v>0.673616788432845</v>
      </c>
      <c r="J16" s="33"/>
    </row>
    <row r="17" spans="2:10">
      <c r="B17" t="s">
        <v>297</v>
      </c>
      <c r="C17">
        <v>22.75</v>
      </c>
      <c r="D17">
        <v>38.909999999999997</v>
      </c>
      <c r="E17">
        <v>16.16</v>
      </c>
      <c r="F17">
        <v>0.33000000000000185</v>
      </c>
      <c r="G17">
        <v>0.7955364837549177</v>
      </c>
      <c r="H17">
        <v>0.73457663609388135</v>
      </c>
      <c r="I17">
        <v>4.9773507189111221E-2</v>
      </c>
      <c r="J17" s="33"/>
    </row>
    <row r="18" spans="2:10">
      <c r="J18" s="33"/>
    </row>
    <row r="19" spans="2:10">
      <c r="C19" s="19"/>
      <c r="D19" s="19"/>
    </row>
    <row r="20" spans="2:10">
      <c r="C20" s="26"/>
      <c r="D20" s="26"/>
      <c r="H20" s="1"/>
      <c r="I20" s="1"/>
    </row>
    <row r="22" spans="2:10">
      <c r="C22" t="s">
        <v>84</v>
      </c>
      <c r="D22" t="s">
        <v>302</v>
      </c>
      <c r="H22" t="s">
        <v>301</v>
      </c>
      <c r="J22">
        <v>14.39</v>
      </c>
    </row>
    <row r="23" spans="2:10">
      <c r="C23" t="s">
        <v>193</v>
      </c>
      <c r="D23" t="s">
        <v>193</v>
      </c>
      <c r="H23" t="s">
        <v>12</v>
      </c>
      <c r="I23" t="s">
        <v>13</v>
      </c>
    </row>
    <row r="24" spans="2:10">
      <c r="B24" t="s">
        <v>300</v>
      </c>
      <c r="C24">
        <v>22.17</v>
      </c>
      <c r="D24">
        <v>37.57</v>
      </c>
      <c r="E24">
        <v>15.399999999999999</v>
      </c>
      <c r="F24">
        <v>1.009999999999998</v>
      </c>
      <c r="G24">
        <v>0.49654624771851869</v>
      </c>
    </row>
    <row r="25" spans="2:10">
      <c r="B25" t="s">
        <v>300</v>
      </c>
      <c r="C25">
        <v>22.23</v>
      </c>
      <c r="D25">
        <v>36.340000000000003</v>
      </c>
      <c r="E25">
        <v>14.110000000000003</v>
      </c>
      <c r="F25">
        <v>-0.27999999999999758</v>
      </c>
      <c r="G25">
        <v>1.2141948843950447</v>
      </c>
    </row>
    <row r="26" spans="2:10">
      <c r="B26" t="s">
        <v>300</v>
      </c>
      <c r="C26">
        <v>22.56</v>
      </c>
      <c r="D26">
        <v>36.22</v>
      </c>
      <c r="E26">
        <v>13.66</v>
      </c>
      <c r="F26">
        <v>-0.73000000000000043</v>
      </c>
      <c r="G26">
        <v>1.658639091628884</v>
      </c>
      <c r="H26">
        <v>1.1231267412474824</v>
      </c>
      <c r="I26">
        <v>0.3385434484617787</v>
      </c>
      <c r="J26">
        <f>TTEST(G24:G26,G33:G34,2,2)</f>
        <v>0.14643802368214792</v>
      </c>
    </row>
    <row r="27" spans="2:10">
      <c r="B27" t="s">
        <v>299</v>
      </c>
      <c r="C27">
        <v>23.16</v>
      </c>
      <c r="D27">
        <v>35.56</v>
      </c>
      <c r="E27">
        <v>12.400000000000002</v>
      </c>
      <c r="F27">
        <v>-1.9899999999999984</v>
      </c>
      <c r="G27">
        <v>3.9723699817481388</v>
      </c>
    </row>
    <row r="28" spans="2:10">
      <c r="B28" t="s">
        <v>299</v>
      </c>
      <c r="C28">
        <v>22.75</v>
      </c>
      <c r="D28">
        <v>35.56</v>
      </c>
      <c r="E28">
        <v>12.810000000000002</v>
      </c>
      <c r="F28">
        <v>-1.5799999999999983</v>
      </c>
      <c r="G28">
        <v>2.989698497269873</v>
      </c>
    </row>
    <row r="29" spans="2:10">
      <c r="B29" t="s">
        <v>299</v>
      </c>
      <c r="C29">
        <v>22.17</v>
      </c>
      <c r="D29">
        <v>33.630000000000003</v>
      </c>
      <c r="E29">
        <v>11.46</v>
      </c>
      <c r="F29">
        <v>-2.9299999999999997</v>
      </c>
      <c r="G29">
        <v>7.6211039843514969</v>
      </c>
      <c r="H29">
        <v>4.8610574877898358</v>
      </c>
      <c r="I29">
        <v>1.4088770124923859</v>
      </c>
      <c r="J29" s="33">
        <f>TTEST(G27:G29,G30:G32,2,2)</f>
        <v>2.8510645784316498E-2</v>
      </c>
    </row>
    <row r="30" spans="2:10">
      <c r="B30" t="s">
        <v>298</v>
      </c>
      <c r="C30">
        <v>23.16</v>
      </c>
      <c r="D30">
        <v>39.479999999999997</v>
      </c>
      <c r="E30">
        <v>16.319999999999997</v>
      </c>
      <c r="F30">
        <v>1.9299999999999962</v>
      </c>
      <c r="G30">
        <v>0.26242917090576756</v>
      </c>
    </row>
    <row r="31" spans="2:10">
      <c r="B31" t="s">
        <v>298</v>
      </c>
      <c r="C31">
        <v>22.75</v>
      </c>
      <c r="D31">
        <v>40.58</v>
      </c>
      <c r="E31">
        <v>17.829999999999998</v>
      </c>
      <c r="F31">
        <v>3.4399999999999977</v>
      </c>
      <c r="G31">
        <v>9.2141826080693989E-2</v>
      </c>
    </row>
    <row r="32" spans="2:10">
      <c r="B32" t="s">
        <v>298</v>
      </c>
      <c r="C32">
        <v>22.33</v>
      </c>
      <c r="D32">
        <v>41.21</v>
      </c>
      <c r="E32">
        <v>18.880000000000003</v>
      </c>
      <c r="F32">
        <v>4.490000000000002</v>
      </c>
      <c r="G32">
        <v>4.4501568612408428E-2</v>
      </c>
      <c r="H32">
        <v>0.13302418853295667</v>
      </c>
      <c r="I32">
        <v>6.6147904048658918E-2</v>
      </c>
    </row>
    <row r="33" spans="2:9">
      <c r="B33" t="s">
        <v>297</v>
      </c>
      <c r="C33">
        <v>22.4</v>
      </c>
      <c r="D33">
        <v>38.799999999999997</v>
      </c>
      <c r="E33">
        <v>16.399999999999999</v>
      </c>
      <c r="F33">
        <v>2.009999999999998</v>
      </c>
      <c r="G33">
        <v>0.24827312385925929</v>
      </c>
    </row>
    <row r="34" spans="2:9">
      <c r="B34" t="s">
        <v>297</v>
      </c>
      <c r="C34">
        <v>22.75</v>
      </c>
      <c r="D34">
        <v>38.909999999999997</v>
      </c>
      <c r="E34">
        <v>16.159999999999997</v>
      </c>
      <c r="F34">
        <v>1.769999999999996</v>
      </c>
      <c r="G34">
        <v>0.29320873730797054</v>
      </c>
      <c r="H34">
        <v>0.27074093058361492</v>
      </c>
      <c r="I34">
        <v>1.8344887371381336E-2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5"/>
  <sheetViews>
    <sheetView workbookViewId="0">
      <selection activeCell="Q17" sqref="Q17:R23"/>
    </sheetView>
  </sheetViews>
  <sheetFormatPr baseColWidth="10" defaultRowHeight="15" x14ac:dyDescent="0"/>
  <cols>
    <col min="3" max="3" width="17.6640625" customWidth="1"/>
  </cols>
  <sheetData>
    <row r="2" spans="2:19">
      <c r="C2" s="31" t="s">
        <v>325</v>
      </c>
      <c r="D2" s="31"/>
      <c r="E2" s="31"/>
      <c r="F2" s="31"/>
    </row>
    <row r="4" spans="2:19">
      <c r="B4" s="32"/>
    </row>
    <row r="8" spans="2:19">
      <c r="D8" t="s">
        <v>324</v>
      </c>
      <c r="E8" t="s">
        <v>323</v>
      </c>
      <c r="F8" t="s">
        <v>89</v>
      </c>
      <c r="G8" t="s">
        <v>322</v>
      </c>
      <c r="I8" t="s">
        <v>12</v>
      </c>
      <c r="J8" t="s">
        <v>13</v>
      </c>
      <c r="K8" t="s">
        <v>59</v>
      </c>
      <c r="L8" t="s">
        <v>321</v>
      </c>
    </row>
    <row r="9" spans="2:19">
      <c r="C9" t="s">
        <v>318</v>
      </c>
      <c r="D9">
        <v>18.559999999999999</v>
      </c>
      <c r="E9">
        <v>23.65</v>
      </c>
      <c r="F9">
        <f t="shared" ref="F9:F23" si="0">E9-D9</f>
        <v>5.09</v>
      </c>
      <c r="G9">
        <f t="shared" ref="G9:G25" si="1">2^-F9</f>
        <v>2.9360085912937876E-2</v>
      </c>
      <c r="R9" t="s">
        <v>320</v>
      </c>
      <c r="S9" t="s">
        <v>319</v>
      </c>
    </row>
    <row r="10" spans="2:19">
      <c r="C10" t="s">
        <v>318</v>
      </c>
      <c r="D10">
        <v>18.48</v>
      </c>
      <c r="E10">
        <v>24.43</v>
      </c>
      <c r="F10">
        <f t="shared" si="0"/>
        <v>5.9499999999999993</v>
      </c>
      <c r="G10">
        <f t="shared" si="1"/>
        <v>1.6176014435021535E-2</v>
      </c>
      <c r="Q10" t="s">
        <v>26</v>
      </c>
      <c r="R10">
        <v>1.9071536700973283E-2</v>
      </c>
      <c r="S10">
        <v>5.3055810474146262E-3</v>
      </c>
    </row>
    <row r="11" spans="2:19">
      <c r="C11" t="s">
        <v>318</v>
      </c>
      <c r="D11">
        <v>18.36</v>
      </c>
      <c r="E11">
        <v>24.78</v>
      </c>
      <c r="F11">
        <f t="shared" si="0"/>
        <v>6.4200000000000017</v>
      </c>
      <c r="G11">
        <f t="shared" si="1"/>
        <v>1.1678509754960443E-2</v>
      </c>
      <c r="H11" t="s">
        <v>318</v>
      </c>
      <c r="I11">
        <f>AVERAGE(G9:G11)</f>
        <v>1.9071536700973283E-2</v>
      </c>
      <c r="J11">
        <f>STDEV(G9:G11)/SQRT(3)</f>
        <v>5.3055810474146262E-3</v>
      </c>
      <c r="K11">
        <f>TTEST(G9:G11,G12:G14,2,2)</f>
        <v>6.0180309233926928E-2</v>
      </c>
      <c r="L11">
        <v>1</v>
      </c>
      <c r="M11">
        <f>J11/I11</f>
        <v>0.27819368363451619</v>
      </c>
      <c r="Q11" t="s">
        <v>27</v>
      </c>
      <c r="R11">
        <v>4.6047355725343563E-3</v>
      </c>
      <c r="S11">
        <v>1.6912810229080843E-3</v>
      </c>
    </row>
    <row r="12" spans="2:19">
      <c r="C12" t="s">
        <v>27</v>
      </c>
      <c r="D12">
        <v>18.809999999999999</v>
      </c>
      <c r="E12">
        <v>27.35</v>
      </c>
      <c r="F12">
        <f t="shared" si="0"/>
        <v>8.5400000000000027</v>
      </c>
      <c r="G12">
        <f t="shared" si="1"/>
        <v>2.686605113554182E-3</v>
      </c>
      <c r="Q12" t="s">
        <v>57</v>
      </c>
      <c r="R12">
        <v>1.95004927324188E-2</v>
      </c>
      <c r="S12">
        <v>1.6283058325660799E-3</v>
      </c>
    </row>
    <row r="13" spans="2:19">
      <c r="C13" t="s">
        <v>27</v>
      </c>
      <c r="D13">
        <v>18.57</v>
      </c>
      <c r="E13">
        <v>26.88</v>
      </c>
      <c r="F13">
        <f t="shared" si="0"/>
        <v>8.3099999999999987</v>
      </c>
      <c r="G13">
        <f t="shared" si="1"/>
        <v>3.1509443719614336E-3</v>
      </c>
      <c r="Q13" t="s">
        <v>314</v>
      </c>
      <c r="R13">
        <v>3.9372470487185089E-3</v>
      </c>
      <c r="S13">
        <v>7.7569840882067492E-4</v>
      </c>
    </row>
    <row r="14" spans="2:19">
      <c r="C14" t="s">
        <v>27</v>
      </c>
      <c r="D14">
        <v>18.89</v>
      </c>
      <c r="E14">
        <v>25.86</v>
      </c>
      <c r="F14">
        <f t="shared" si="0"/>
        <v>6.9699999999999989</v>
      </c>
      <c r="G14">
        <f t="shared" si="1"/>
        <v>7.976657232087455E-3</v>
      </c>
      <c r="H14" t="s">
        <v>27</v>
      </c>
      <c r="I14">
        <f>AVERAGE(G12:G14)</f>
        <v>4.6047355725343563E-3</v>
      </c>
      <c r="J14">
        <f>STDEV(G12:G14)/SQRT(3)</f>
        <v>1.6912810229080843E-3</v>
      </c>
      <c r="L14">
        <f>I14/I11</f>
        <v>0.24144544012016408</v>
      </c>
      <c r="M14">
        <f>J14/I11</f>
        <v>8.8680899154905152E-2</v>
      </c>
      <c r="Q14" t="s">
        <v>39</v>
      </c>
      <c r="R14">
        <v>1.7878320211535625E-2</v>
      </c>
      <c r="S14">
        <v>3.1981023354874685E-3</v>
      </c>
    </row>
    <row r="15" spans="2:19">
      <c r="C15" t="s">
        <v>57</v>
      </c>
      <c r="D15">
        <v>16.47</v>
      </c>
      <c r="E15">
        <v>22.24</v>
      </c>
      <c r="F15">
        <f t="shared" si="0"/>
        <v>5.77</v>
      </c>
      <c r="G15">
        <f t="shared" si="1"/>
        <v>1.832554608174811E-2</v>
      </c>
      <c r="Q15" t="s">
        <v>40</v>
      </c>
      <c r="R15">
        <v>1.8262818808718693E-3</v>
      </c>
      <c r="S15">
        <v>6.4246676426226671E-4</v>
      </c>
    </row>
    <row r="16" spans="2:19">
      <c r="C16" t="s">
        <v>57</v>
      </c>
      <c r="D16">
        <v>16.09</v>
      </c>
      <c r="E16">
        <v>21.93</v>
      </c>
      <c r="F16">
        <f t="shared" si="0"/>
        <v>5.84</v>
      </c>
      <c r="G16">
        <f t="shared" si="1"/>
        <v>1.7457611532378441E-2</v>
      </c>
    </row>
    <row r="17" spans="3:19">
      <c r="C17" t="s">
        <v>57</v>
      </c>
      <c r="D17">
        <v>16.23</v>
      </c>
      <c r="E17">
        <v>21.69</v>
      </c>
      <c r="F17">
        <f t="shared" si="0"/>
        <v>5.4600000000000009</v>
      </c>
      <c r="G17">
        <f t="shared" si="1"/>
        <v>2.2718320583129847E-2</v>
      </c>
      <c r="H17" t="s">
        <v>57</v>
      </c>
      <c r="I17">
        <f>AVERAGE(G15:G17)</f>
        <v>1.95004927324188E-2</v>
      </c>
      <c r="J17">
        <f>STDEV(G15:G17)/SQRT(3)</f>
        <v>1.6283058325660799E-3</v>
      </c>
      <c r="K17">
        <f>TTEST(G15:G17,G18:G20,2,2)</f>
        <v>9.9179917728440701E-4</v>
      </c>
      <c r="L17">
        <v>1</v>
      </c>
      <c r="M17">
        <f>J17/I17</f>
        <v>8.3500753283997059E-2</v>
      </c>
      <c r="R17" t="s">
        <v>317</v>
      </c>
      <c r="S17" t="s">
        <v>316</v>
      </c>
    </row>
    <row r="18" spans="3:19">
      <c r="C18" t="s">
        <v>315</v>
      </c>
      <c r="D18">
        <v>16.45</v>
      </c>
      <c r="E18">
        <v>23.96</v>
      </c>
      <c r="F18">
        <f t="shared" si="0"/>
        <v>7.5100000000000016</v>
      </c>
      <c r="G18">
        <f t="shared" si="1"/>
        <v>5.4861127958515466E-3</v>
      </c>
      <c r="Q18" t="s">
        <v>26</v>
      </c>
      <c r="R18">
        <v>1</v>
      </c>
      <c r="S18">
        <v>0.27819368363451619</v>
      </c>
    </row>
    <row r="19" spans="3:19">
      <c r="C19" t="s">
        <v>315</v>
      </c>
      <c r="D19">
        <v>16.34</v>
      </c>
      <c r="E19">
        <v>24.61</v>
      </c>
      <c r="F19">
        <f t="shared" si="0"/>
        <v>8.27</v>
      </c>
      <c r="G19">
        <f t="shared" si="1"/>
        <v>3.2395294758376632E-3</v>
      </c>
      <c r="Q19" t="s">
        <v>27</v>
      </c>
      <c r="R19">
        <v>0.24144544012016408</v>
      </c>
      <c r="S19">
        <v>8.8680899154905152E-2</v>
      </c>
    </row>
    <row r="20" spans="3:19">
      <c r="C20" t="s">
        <v>315</v>
      </c>
      <c r="D20">
        <v>16.41</v>
      </c>
      <c r="E20">
        <v>24.75</v>
      </c>
      <c r="F20">
        <f t="shared" si="0"/>
        <v>8.34</v>
      </c>
      <c r="G20">
        <f t="shared" si="1"/>
        <v>3.0860988744663169E-3</v>
      </c>
      <c r="H20" t="s">
        <v>315</v>
      </c>
      <c r="I20">
        <f>AVERAGE(G18:G20)</f>
        <v>3.9372470487185089E-3</v>
      </c>
      <c r="J20">
        <f>STDEV(G18:G20)/SQRT(3)</f>
        <v>7.7569840882067492E-4</v>
      </c>
      <c r="L20">
        <f>I20/I17</f>
        <v>0.20190500326040434</v>
      </c>
      <c r="M20">
        <f>J20/I17</f>
        <v>3.9778400446831112E-2</v>
      </c>
      <c r="Q20" t="s">
        <v>57</v>
      </c>
      <c r="R20">
        <v>1</v>
      </c>
      <c r="S20">
        <v>8.3500753283997059E-2</v>
      </c>
    </row>
    <row r="21" spans="3:19">
      <c r="C21" t="s">
        <v>39</v>
      </c>
      <c r="D21">
        <v>22.12</v>
      </c>
      <c r="E21">
        <v>28.56</v>
      </c>
      <c r="F21">
        <f t="shared" si="0"/>
        <v>6.4399999999999977</v>
      </c>
      <c r="G21">
        <f t="shared" si="1"/>
        <v>1.151772826008675E-2</v>
      </c>
      <c r="H21" s="55"/>
      <c r="Q21" t="s">
        <v>314</v>
      </c>
      <c r="R21">
        <v>0.20190500326040434</v>
      </c>
      <c r="S21">
        <v>3.9778400446831112E-2</v>
      </c>
    </row>
    <row r="22" spans="3:19">
      <c r="C22" t="s">
        <v>313</v>
      </c>
      <c r="D22">
        <v>20.260000000000002</v>
      </c>
      <c r="E22">
        <v>25.79</v>
      </c>
      <c r="F22">
        <f t="shared" si="0"/>
        <v>5.5299999999999976</v>
      </c>
      <c r="G22">
        <f t="shared" si="1"/>
        <v>2.1642335439233239E-2</v>
      </c>
      <c r="H22" t="s">
        <v>39</v>
      </c>
      <c r="I22">
        <f>AVERAGE(G21:G23)</f>
        <v>1.7878320211535625E-2</v>
      </c>
      <c r="J22">
        <f>STDEV(G21:G23)/SQRT(3)</f>
        <v>3.1981023354874685E-3</v>
      </c>
      <c r="K22">
        <f>TTEST(G21:G23,G24:G25,2,2)</f>
        <v>3.0956040634228976E-2</v>
      </c>
      <c r="L22">
        <v>1</v>
      </c>
      <c r="M22">
        <f>J22/I22</f>
        <v>0.17888158941375026</v>
      </c>
      <c r="Q22" t="s">
        <v>39</v>
      </c>
      <c r="R22">
        <v>1</v>
      </c>
      <c r="S22">
        <v>0.17888158941375026</v>
      </c>
    </row>
    <row r="23" spans="3:19">
      <c r="C23" t="s">
        <v>312</v>
      </c>
      <c r="D23">
        <v>20.149999999999999</v>
      </c>
      <c r="E23">
        <v>25.76</v>
      </c>
      <c r="F23">
        <f t="shared" si="0"/>
        <v>5.610000000000003</v>
      </c>
      <c r="G23">
        <f t="shared" si="1"/>
        <v>2.0474896935286886E-2</v>
      </c>
      <c r="Q23" t="s">
        <v>40</v>
      </c>
      <c r="R23">
        <v>0.10215064162982704</v>
      </c>
      <c r="S23">
        <v>3.5935521719077837E-2</v>
      </c>
    </row>
    <row r="24" spans="3:19">
      <c r="C24" t="s">
        <v>40</v>
      </c>
      <c r="D24">
        <v>20.66</v>
      </c>
      <c r="E24">
        <v>29.24</v>
      </c>
      <c r="F24">
        <v>8.5799999999999983</v>
      </c>
      <c r="G24">
        <f t="shared" si="1"/>
        <v>2.6131397554416294E-3</v>
      </c>
      <c r="H24" t="s">
        <v>40</v>
      </c>
      <c r="I24">
        <f>AVERAGE(G24:G25)</f>
        <v>1.8262818808718693E-3</v>
      </c>
      <c r="J24">
        <f>STDEV(G24:G25)/SQRT(3)</f>
        <v>6.4246676426226671E-4</v>
      </c>
      <c r="L24">
        <f>I24/I22</f>
        <v>0.10215064162982704</v>
      </c>
      <c r="M24">
        <f>J24/I22</f>
        <v>3.5935521719077837E-2</v>
      </c>
    </row>
    <row r="25" spans="3:19">
      <c r="C25" t="s">
        <v>40</v>
      </c>
      <c r="D25">
        <v>19.260000000000002</v>
      </c>
      <c r="E25">
        <v>29.17</v>
      </c>
      <c r="F25">
        <v>9.91</v>
      </c>
      <c r="G25">
        <f t="shared" si="1"/>
        <v>1.039424006302109E-3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9"/>
  <sheetViews>
    <sheetView topLeftCell="G1" workbookViewId="0">
      <selection activeCell="Y13" sqref="Y13"/>
    </sheetView>
  </sheetViews>
  <sheetFormatPr baseColWidth="10" defaultRowHeight="15" x14ac:dyDescent="0"/>
  <sheetData>
    <row r="1" spans="2:19">
      <c r="B1" s="31" t="s">
        <v>353</v>
      </c>
    </row>
    <row r="3" spans="2:19">
      <c r="B3" t="s">
        <v>352</v>
      </c>
      <c r="K3">
        <v>3.3960464453939347E-2</v>
      </c>
      <c r="L3" t="s">
        <v>351</v>
      </c>
    </row>
    <row r="4" spans="2:19">
      <c r="E4" t="s">
        <v>350</v>
      </c>
      <c r="F4" t="s">
        <v>349</v>
      </c>
      <c r="G4" s="1" t="s">
        <v>3</v>
      </c>
      <c r="H4" s="1" t="s">
        <v>29</v>
      </c>
      <c r="I4" s="2" t="s">
        <v>30</v>
      </c>
      <c r="O4" t="s">
        <v>350</v>
      </c>
      <c r="P4" t="s">
        <v>349</v>
      </c>
      <c r="Q4" s="1" t="s">
        <v>3</v>
      </c>
      <c r="R4" s="1" t="s">
        <v>29</v>
      </c>
      <c r="S4" s="2" t="s">
        <v>30</v>
      </c>
    </row>
    <row r="5" spans="2:19">
      <c r="C5" t="s">
        <v>342</v>
      </c>
      <c r="E5">
        <v>15.73</v>
      </c>
      <c r="F5">
        <v>20.61</v>
      </c>
      <c r="G5">
        <f t="shared" ref="G5:G17" si="0">F5-E5</f>
        <v>4.879999999999999</v>
      </c>
      <c r="H5">
        <f t="shared" ref="H5:H17" si="1">G5-$G$5</f>
        <v>0</v>
      </c>
      <c r="I5" s="55">
        <f t="shared" ref="I5:I17" si="2">2^-H5</f>
        <v>1</v>
      </c>
      <c r="J5">
        <f t="shared" ref="J5:J17" si="3">2^-G5</f>
        <v>3.3960464453939347E-2</v>
      </c>
      <c r="M5" t="s">
        <v>342</v>
      </c>
      <c r="O5">
        <v>16.059999999999999</v>
      </c>
      <c r="P5">
        <v>22.45</v>
      </c>
      <c r="Q5">
        <f t="shared" ref="Q5:Q17" si="4">P5-O5</f>
        <v>6.3900000000000006</v>
      </c>
      <c r="R5">
        <f t="shared" ref="R5:R17" si="5">Q5-$Q$5</f>
        <v>0</v>
      </c>
      <c r="S5" s="55">
        <f t="shared" ref="S5:S17" si="6">2^-R5</f>
        <v>1</v>
      </c>
    </row>
    <row r="6" spans="2:19">
      <c r="C6" t="s">
        <v>338</v>
      </c>
      <c r="E6">
        <v>18.079999999999998</v>
      </c>
      <c r="F6">
        <v>23.68</v>
      </c>
      <c r="G6">
        <f t="shared" si="0"/>
        <v>5.6000000000000014</v>
      </c>
      <c r="H6">
        <f t="shared" si="1"/>
        <v>0.72000000000000242</v>
      </c>
      <c r="I6" s="55">
        <f t="shared" si="2"/>
        <v>0.60709744219752249</v>
      </c>
      <c r="J6">
        <f t="shared" si="3"/>
        <v>2.0617311105826455E-2</v>
      </c>
      <c r="M6" t="s">
        <v>338</v>
      </c>
      <c r="O6">
        <v>18.47</v>
      </c>
      <c r="P6">
        <v>24.87</v>
      </c>
      <c r="Q6">
        <f t="shared" si="4"/>
        <v>6.4000000000000021</v>
      </c>
      <c r="R6">
        <f t="shared" si="5"/>
        <v>1.0000000000001563E-2</v>
      </c>
      <c r="S6" s="55">
        <f t="shared" si="6"/>
        <v>0.99309249543703471</v>
      </c>
    </row>
    <row r="7" spans="2:19">
      <c r="C7" t="s">
        <v>337</v>
      </c>
      <c r="E7">
        <v>20.37</v>
      </c>
      <c r="F7">
        <v>26.3</v>
      </c>
      <c r="G7">
        <f t="shared" si="0"/>
        <v>5.93</v>
      </c>
      <c r="H7">
        <f t="shared" si="1"/>
        <v>1.0500000000000007</v>
      </c>
      <c r="I7" s="55">
        <f t="shared" si="2"/>
        <v>0.48296816446242252</v>
      </c>
      <c r="J7">
        <f t="shared" si="3"/>
        <v>1.6401823181610431E-2</v>
      </c>
      <c r="M7" t="s">
        <v>337</v>
      </c>
      <c r="O7">
        <v>20.58</v>
      </c>
      <c r="P7">
        <v>26.84</v>
      </c>
      <c r="Q7">
        <f t="shared" si="4"/>
        <v>6.2600000000000016</v>
      </c>
      <c r="R7">
        <f t="shared" si="5"/>
        <v>-0.12999999999999901</v>
      </c>
      <c r="S7" s="55">
        <f t="shared" si="6"/>
        <v>1.0942937012607388</v>
      </c>
    </row>
    <row r="8" spans="2:19">
      <c r="C8" t="s">
        <v>336</v>
      </c>
      <c r="E8">
        <v>19.739999999999998</v>
      </c>
      <c r="F8">
        <v>26.05</v>
      </c>
      <c r="G8">
        <f t="shared" si="0"/>
        <v>6.3100000000000023</v>
      </c>
      <c r="H8">
        <f t="shared" si="1"/>
        <v>1.4300000000000033</v>
      </c>
      <c r="I8" s="55">
        <f t="shared" si="2"/>
        <v>0.37113089265726146</v>
      </c>
      <c r="J8">
        <f t="shared" si="3"/>
        <v>1.2603777487845701E-2</v>
      </c>
      <c r="M8" t="s">
        <v>336</v>
      </c>
      <c r="O8">
        <v>20.12</v>
      </c>
      <c r="P8">
        <v>27.33</v>
      </c>
      <c r="Q8">
        <f t="shared" si="4"/>
        <v>7.2099999999999973</v>
      </c>
      <c r="R8">
        <f t="shared" si="5"/>
        <v>0.81999999999999673</v>
      </c>
      <c r="S8" s="55">
        <f t="shared" si="6"/>
        <v>0.5664419426479006</v>
      </c>
    </row>
    <row r="9" spans="2:19">
      <c r="C9" t="s">
        <v>335</v>
      </c>
      <c r="E9">
        <v>18.420000000000002</v>
      </c>
      <c r="F9">
        <v>25.13</v>
      </c>
      <c r="G9">
        <f t="shared" si="0"/>
        <v>6.7099999999999973</v>
      </c>
      <c r="H9">
        <f t="shared" si="1"/>
        <v>1.8299999999999983</v>
      </c>
      <c r="I9" s="55">
        <f t="shared" si="2"/>
        <v>0.28126462117220269</v>
      </c>
      <c r="J9">
        <f t="shared" si="3"/>
        <v>9.5518771694693035E-3</v>
      </c>
      <c r="M9" t="s">
        <v>335</v>
      </c>
      <c r="O9">
        <v>18.89</v>
      </c>
      <c r="P9">
        <v>26.55</v>
      </c>
      <c r="Q9">
        <f t="shared" si="4"/>
        <v>7.66</v>
      </c>
      <c r="R9">
        <f t="shared" si="5"/>
        <v>1.2699999999999996</v>
      </c>
      <c r="S9" s="55">
        <f t="shared" si="6"/>
        <v>0.414659772907221</v>
      </c>
    </row>
    <row r="10" spans="2:19">
      <c r="C10" t="s">
        <v>334</v>
      </c>
      <c r="E10">
        <v>19.95</v>
      </c>
      <c r="F10">
        <v>26.07</v>
      </c>
      <c r="G10">
        <f t="shared" si="0"/>
        <v>6.120000000000001</v>
      </c>
      <c r="H10">
        <f t="shared" si="1"/>
        <v>1.240000000000002</v>
      </c>
      <c r="I10" s="55">
        <f t="shared" si="2"/>
        <v>0.42337265618126296</v>
      </c>
      <c r="J10">
        <f t="shared" si="3"/>
        <v>1.4377932041013671E-2</v>
      </c>
      <c r="M10" t="s">
        <v>334</v>
      </c>
      <c r="O10">
        <v>20.11</v>
      </c>
      <c r="P10">
        <v>28.09</v>
      </c>
      <c r="Q10">
        <f t="shared" si="4"/>
        <v>7.98</v>
      </c>
      <c r="R10">
        <f t="shared" si="5"/>
        <v>1.5899999999999999</v>
      </c>
      <c r="S10" s="55">
        <f t="shared" si="6"/>
        <v>0.33217145352412791</v>
      </c>
    </row>
    <row r="11" spans="2:19">
      <c r="C11" t="s">
        <v>333</v>
      </c>
      <c r="E11">
        <v>19.510000000000002</v>
      </c>
      <c r="F11">
        <v>26.32</v>
      </c>
      <c r="G11">
        <f t="shared" si="0"/>
        <v>6.8099999999999987</v>
      </c>
      <c r="H11">
        <f t="shared" si="1"/>
        <v>1.9299999999999997</v>
      </c>
      <c r="I11" s="55">
        <f t="shared" si="2"/>
        <v>0.26242917090576684</v>
      </c>
      <c r="J11">
        <f t="shared" si="3"/>
        <v>8.9122165302220682E-3</v>
      </c>
      <c r="M11" t="s">
        <v>333</v>
      </c>
      <c r="O11">
        <v>19.760000000000002</v>
      </c>
      <c r="P11">
        <v>27.45</v>
      </c>
      <c r="Q11">
        <f t="shared" si="4"/>
        <v>7.6899999999999977</v>
      </c>
      <c r="R11">
        <f t="shared" si="5"/>
        <v>1.2999999999999972</v>
      </c>
      <c r="S11" s="55">
        <f t="shared" si="6"/>
        <v>0.40612619817811857</v>
      </c>
    </row>
    <row r="12" spans="2:19">
      <c r="C12" t="s">
        <v>331</v>
      </c>
      <c r="E12">
        <v>18.53</v>
      </c>
      <c r="F12">
        <v>22.1</v>
      </c>
      <c r="G12">
        <f t="shared" si="0"/>
        <v>3.5700000000000003</v>
      </c>
      <c r="H12">
        <f t="shared" si="1"/>
        <v>-1.3099999999999987</v>
      </c>
      <c r="I12" s="55">
        <f t="shared" si="2"/>
        <v>2.4794153998779707</v>
      </c>
      <c r="J12">
        <f t="shared" si="3"/>
        <v>8.4202098554105639E-2</v>
      </c>
      <c r="M12" t="s">
        <v>331</v>
      </c>
      <c r="O12">
        <v>18.690000000000001</v>
      </c>
      <c r="P12">
        <v>23.23</v>
      </c>
      <c r="Q12">
        <f t="shared" si="4"/>
        <v>4.5399999999999991</v>
      </c>
      <c r="R12">
        <f t="shared" si="5"/>
        <v>-1.8500000000000014</v>
      </c>
      <c r="S12" s="55">
        <f t="shared" si="6"/>
        <v>3.6050018504433248</v>
      </c>
    </row>
    <row r="13" spans="2:19">
      <c r="C13" t="s">
        <v>330</v>
      </c>
      <c r="E13">
        <v>18.09</v>
      </c>
      <c r="F13">
        <v>20.02</v>
      </c>
      <c r="G13">
        <f t="shared" si="0"/>
        <v>1.9299999999999997</v>
      </c>
      <c r="H13">
        <f t="shared" si="1"/>
        <v>-2.9499999999999993</v>
      </c>
      <c r="I13" s="55">
        <f t="shared" si="2"/>
        <v>7.7274906313987595</v>
      </c>
      <c r="J13">
        <f t="shared" si="3"/>
        <v>0.26242917090576684</v>
      </c>
      <c r="M13" t="s">
        <v>330</v>
      </c>
      <c r="O13">
        <v>17.89</v>
      </c>
      <c r="P13">
        <v>21.16</v>
      </c>
      <c r="Q13">
        <f t="shared" si="4"/>
        <v>3.2699999999999996</v>
      </c>
      <c r="R13">
        <f t="shared" si="5"/>
        <v>-3.120000000000001</v>
      </c>
      <c r="S13" s="55">
        <f t="shared" si="6"/>
        <v>8.6938789002084711</v>
      </c>
    </row>
    <row r="14" spans="2:19">
      <c r="C14" t="s">
        <v>329</v>
      </c>
      <c r="E14">
        <v>16.73</v>
      </c>
      <c r="F14">
        <v>18.23</v>
      </c>
      <c r="G14">
        <f t="shared" si="0"/>
        <v>1.5</v>
      </c>
      <c r="H14">
        <f t="shared" si="1"/>
        <v>-3.379999999999999</v>
      </c>
      <c r="I14" s="55">
        <f t="shared" si="2"/>
        <v>10.410734843535462</v>
      </c>
      <c r="J14">
        <f t="shared" si="3"/>
        <v>0.35355339059327379</v>
      </c>
      <c r="M14" t="s">
        <v>329</v>
      </c>
      <c r="O14">
        <v>16.78</v>
      </c>
      <c r="P14">
        <v>20.38</v>
      </c>
      <c r="Q14">
        <f t="shared" si="4"/>
        <v>3.5999999999999979</v>
      </c>
      <c r="R14">
        <f t="shared" si="5"/>
        <v>-2.7900000000000027</v>
      </c>
      <c r="S14" s="55">
        <f t="shared" si="6"/>
        <v>6.916297850462934</v>
      </c>
    </row>
    <row r="15" spans="2:19">
      <c r="C15" t="s">
        <v>328</v>
      </c>
      <c r="E15">
        <v>18.190000000000001</v>
      </c>
      <c r="F15">
        <v>19.93</v>
      </c>
      <c r="G15">
        <f t="shared" si="0"/>
        <v>1.7399999999999984</v>
      </c>
      <c r="H15">
        <f t="shared" si="1"/>
        <v>-3.1400000000000006</v>
      </c>
      <c r="I15" s="55">
        <f t="shared" si="2"/>
        <v>8.8152409270128889</v>
      </c>
      <c r="J15">
        <f t="shared" si="3"/>
        <v>0.29936967615473253</v>
      </c>
      <c r="M15" t="s">
        <v>328</v>
      </c>
      <c r="O15">
        <v>18.32</v>
      </c>
      <c r="P15">
        <v>21.56</v>
      </c>
      <c r="Q15">
        <f t="shared" si="4"/>
        <v>3.2399999999999984</v>
      </c>
      <c r="R15">
        <f t="shared" si="5"/>
        <v>-3.1500000000000021</v>
      </c>
      <c r="S15" s="55">
        <f t="shared" si="6"/>
        <v>8.8765557765427747</v>
      </c>
    </row>
    <row r="16" spans="2:19">
      <c r="C16" t="s">
        <v>327</v>
      </c>
      <c r="E16">
        <v>19.579999999999998</v>
      </c>
      <c r="F16">
        <v>21.08</v>
      </c>
      <c r="G16">
        <f t="shared" si="0"/>
        <v>1.5</v>
      </c>
      <c r="H16">
        <f t="shared" si="1"/>
        <v>-3.379999999999999</v>
      </c>
      <c r="I16" s="55">
        <f t="shared" si="2"/>
        <v>10.410734843535462</v>
      </c>
      <c r="J16">
        <f t="shared" si="3"/>
        <v>0.35355339059327379</v>
      </c>
      <c r="M16" t="s">
        <v>327</v>
      </c>
      <c r="O16">
        <v>19.239999999999998</v>
      </c>
      <c r="P16">
        <v>22.91</v>
      </c>
      <c r="Q16">
        <f t="shared" si="4"/>
        <v>3.6700000000000017</v>
      </c>
      <c r="R16">
        <f t="shared" si="5"/>
        <v>-2.7199999999999989</v>
      </c>
      <c r="S16" s="55">
        <f t="shared" si="6"/>
        <v>6.5887281381405796</v>
      </c>
    </row>
    <row r="17" spans="3:19">
      <c r="C17" t="s">
        <v>326</v>
      </c>
      <c r="E17">
        <v>20.11</v>
      </c>
      <c r="F17">
        <v>21.62</v>
      </c>
      <c r="G17">
        <f t="shared" si="0"/>
        <v>1.5100000000000016</v>
      </c>
      <c r="H17">
        <f t="shared" si="1"/>
        <v>-3.3699999999999974</v>
      </c>
      <c r="I17" s="55">
        <f t="shared" si="2"/>
        <v>10.338822645099919</v>
      </c>
      <c r="J17">
        <f t="shared" si="3"/>
        <v>0.35111121893449893</v>
      </c>
      <c r="M17" t="s">
        <v>326</v>
      </c>
      <c r="O17">
        <v>19.16</v>
      </c>
      <c r="P17">
        <v>22.98</v>
      </c>
      <c r="Q17">
        <f t="shared" si="4"/>
        <v>3.8200000000000003</v>
      </c>
      <c r="R17">
        <f t="shared" si="5"/>
        <v>-2.5700000000000003</v>
      </c>
      <c r="S17" s="55">
        <f t="shared" si="6"/>
        <v>5.9380942825161966</v>
      </c>
    </row>
    <row r="20" spans="3:19">
      <c r="D20" t="s">
        <v>341</v>
      </c>
      <c r="E20" t="s">
        <v>340</v>
      </c>
      <c r="F20" t="s">
        <v>12</v>
      </c>
      <c r="G20" t="s">
        <v>13</v>
      </c>
      <c r="H20" t="s">
        <v>59</v>
      </c>
      <c r="I20" t="s">
        <v>348</v>
      </c>
      <c r="J20" t="s">
        <v>87</v>
      </c>
      <c r="K20" t="s">
        <v>86</v>
      </c>
      <c r="M20" t="s">
        <v>13</v>
      </c>
      <c r="N20" t="s">
        <v>13</v>
      </c>
    </row>
    <row r="21" spans="3:19">
      <c r="C21" t="s">
        <v>339</v>
      </c>
      <c r="D21" s="55">
        <v>1</v>
      </c>
      <c r="E21" s="55">
        <v>1</v>
      </c>
      <c r="F21" s="4">
        <f t="shared" ref="F21:F27" si="7">AVERAGE(D21:E21)</f>
        <v>1</v>
      </c>
      <c r="G21">
        <f>STDEV(D21:E21)/SQRT(2)</f>
        <v>0</v>
      </c>
      <c r="I21">
        <v>0</v>
      </c>
      <c r="J21" s="4">
        <v>1</v>
      </c>
      <c r="K21" s="4">
        <v>1</v>
      </c>
      <c r="M21">
        <v>0</v>
      </c>
      <c r="N21">
        <v>0</v>
      </c>
    </row>
    <row r="22" spans="3:19">
      <c r="C22" t="s">
        <v>338</v>
      </c>
      <c r="D22" s="55">
        <v>0.60709744219752249</v>
      </c>
      <c r="E22" s="55">
        <v>0.99309249543703471</v>
      </c>
      <c r="F22" s="4">
        <f t="shared" si="7"/>
        <v>0.8000949688172786</v>
      </c>
      <c r="G22">
        <f>STDEV(D22:E22)/SQRT(2)</f>
        <v>0.19299752661975622</v>
      </c>
      <c r="I22">
        <v>1</v>
      </c>
      <c r="J22" s="4">
        <v>0.8000949688172786</v>
      </c>
      <c r="K22" s="4">
        <v>3.0422086251606477</v>
      </c>
      <c r="M22">
        <v>0.19299752661975622</v>
      </c>
      <c r="N22">
        <v>0.56279322528267628</v>
      </c>
    </row>
    <row r="23" spans="3:19">
      <c r="C23" t="s">
        <v>337</v>
      </c>
      <c r="D23" s="55">
        <v>0.48296816446242252</v>
      </c>
      <c r="E23" s="55">
        <v>1.0942937012607388</v>
      </c>
      <c r="F23" s="4">
        <f t="shared" si="7"/>
        <v>0.78863093286158059</v>
      </c>
      <c r="G23">
        <f>STDEV(D23:E23)/SQRT(2)</f>
        <v>0.30566276839915829</v>
      </c>
      <c r="I23">
        <v>2</v>
      </c>
      <c r="J23" s="4">
        <v>0.78863093286158059</v>
      </c>
      <c r="K23" s="4">
        <v>8.2106847658036148</v>
      </c>
      <c r="L23" s="4"/>
      <c r="M23">
        <v>0.30566276839915829</v>
      </c>
      <c r="N23">
        <v>0.48319413440485581</v>
      </c>
    </row>
    <row r="24" spans="3:19">
      <c r="C24" t="s">
        <v>336</v>
      </c>
      <c r="D24" s="55">
        <v>0.37113089265726146</v>
      </c>
      <c r="E24" s="55">
        <v>0.5664419426479006</v>
      </c>
      <c r="F24" s="4">
        <f t="shared" si="7"/>
        <v>0.468786417652581</v>
      </c>
      <c r="G24">
        <f>STDEV(D24:E24)/SQRT(3)</f>
        <v>7.9735402267380587E-2</v>
      </c>
      <c r="I24">
        <v>3</v>
      </c>
      <c r="J24" s="4">
        <v>0.468786417652581</v>
      </c>
      <c r="K24" s="4">
        <v>8.6635163469991987</v>
      </c>
      <c r="L24" s="4"/>
      <c r="M24">
        <v>7.9735402267380587E-2</v>
      </c>
      <c r="N24">
        <v>1.7472184965362605</v>
      </c>
    </row>
    <row r="25" spans="3:19">
      <c r="C25" t="s">
        <v>335</v>
      </c>
      <c r="D25" s="55">
        <v>0.28126462117220269</v>
      </c>
      <c r="E25" s="55">
        <v>0.414659772907221</v>
      </c>
      <c r="F25" s="4">
        <f t="shared" si="7"/>
        <v>0.34796219703971187</v>
      </c>
      <c r="G25">
        <f>STDEV(D25:E25)/SQRT(2)</f>
        <v>6.669757586750899E-2</v>
      </c>
      <c r="I25">
        <v>4</v>
      </c>
      <c r="J25" s="4">
        <v>0.34796219703971187</v>
      </c>
      <c r="K25" s="4">
        <v>8.8458983517778318</v>
      </c>
      <c r="L25" s="4"/>
      <c r="M25">
        <v>6.669757586750899E-2</v>
      </c>
      <c r="N25">
        <v>3.0657424764942928E-2</v>
      </c>
    </row>
    <row r="26" spans="3:19">
      <c r="C26" t="s">
        <v>334</v>
      </c>
      <c r="D26" s="55">
        <v>0.42337265618126296</v>
      </c>
      <c r="E26" s="55">
        <v>0.33217145352412791</v>
      </c>
      <c r="F26" s="4">
        <f t="shared" si="7"/>
        <v>0.37777205485269544</v>
      </c>
      <c r="G26">
        <f>STDEV(D26:E26)/SQRT(2)</f>
        <v>4.5600601328567594E-2</v>
      </c>
      <c r="I26">
        <v>5</v>
      </c>
      <c r="J26" s="4">
        <v>0.37777205485269544</v>
      </c>
      <c r="K26" s="4">
        <v>8.4997314908380197</v>
      </c>
      <c r="L26" s="4"/>
      <c r="M26">
        <v>4.5600601328567594E-2</v>
      </c>
      <c r="N26">
        <v>1.9110033526974419</v>
      </c>
    </row>
    <row r="27" spans="3:19">
      <c r="C27" t="s">
        <v>333</v>
      </c>
      <c r="D27" s="55">
        <v>0.26242917090576684</v>
      </c>
      <c r="E27" s="55">
        <v>0.40612619817811857</v>
      </c>
      <c r="F27" s="4">
        <f t="shared" si="7"/>
        <v>0.33427768454194273</v>
      </c>
      <c r="G27">
        <f>STDEV(D27:E27)/SQRT(2)</f>
        <v>7.1848513636175781E-2</v>
      </c>
      <c r="I27">
        <v>6</v>
      </c>
      <c r="J27" s="4">
        <v>0.33427768454194273</v>
      </c>
      <c r="K27" s="4">
        <v>8.1384584638080568</v>
      </c>
      <c r="L27" s="4"/>
      <c r="M27">
        <v>7.1848513636175781E-2</v>
      </c>
      <c r="N27">
        <v>2.2003641812918642</v>
      </c>
    </row>
    <row r="28" spans="3:19">
      <c r="J28" s="55"/>
      <c r="K28" s="4"/>
    </row>
    <row r="29" spans="3:19">
      <c r="C29" t="s">
        <v>331</v>
      </c>
      <c r="D29" s="55">
        <v>2.4794153998779707</v>
      </c>
      <c r="E29" s="55">
        <v>3.6050018504433248</v>
      </c>
      <c r="F29" s="4">
        <f t="shared" ref="F29:F34" si="8">AVERAGE(D29:E29)</f>
        <v>3.0422086251606477</v>
      </c>
      <c r="G29">
        <f t="shared" ref="G29:G34" si="9">STDEV(D29:E29)/SQRT(2)</f>
        <v>0.56279322528267628</v>
      </c>
      <c r="H29">
        <f t="shared" ref="H29:H34" si="10">TTEST(D29:E29,D22:E22,2,2)</f>
        <v>6.3755420781417049E-2</v>
      </c>
      <c r="J29" s="55"/>
      <c r="K29" s="4"/>
    </row>
    <row r="30" spans="3:19">
      <c r="C30" t="s">
        <v>330</v>
      </c>
      <c r="D30" s="55">
        <v>7.7274906313987595</v>
      </c>
      <c r="E30" s="55">
        <v>8.6938789002084711</v>
      </c>
      <c r="F30" s="4">
        <f t="shared" si="8"/>
        <v>8.2106847658036148</v>
      </c>
      <c r="G30">
        <f t="shared" si="9"/>
        <v>0.48319413440485581</v>
      </c>
      <c r="H30">
        <f t="shared" si="10"/>
        <v>5.8820682800241123E-3</v>
      </c>
      <c r="J30" s="55"/>
      <c r="K30" s="4"/>
    </row>
    <row r="31" spans="3:19">
      <c r="C31" t="s">
        <v>329</v>
      </c>
      <c r="D31" s="55">
        <v>10.410734843535462</v>
      </c>
      <c r="E31" s="55">
        <v>6.916297850462934</v>
      </c>
      <c r="F31" s="4">
        <f t="shared" si="8"/>
        <v>8.6635163469991987</v>
      </c>
      <c r="G31">
        <f t="shared" si="9"/>
        <v>1.7472184965362605</v>
      </c>
      <c r="H31">
        <f t="shared" si="10"/>
        <v>4.2701895106744443E-2</v>
      </c>
      <c r="J31" s="55"/>
      <c r="K31" s="4"/>
    </row>
    <row r="32" spans="3:19">
      <c r="C32" t="s">
        <v>328</v>
      </c>
      <c r="D32" s="55">
        <v>8.8152409270128889</v>
      </c>
      <c r="E32" s="55">
        <v>8.8765557765427747</v>
      </c>
      <c r="F32" s="4">
        <f t="shared" si="8"/>
        <v>8.8458983517778318</v>
      </c>
      <c r="G32">
        <f t="shared" si="9"/>
        <v>3.0657424764942928E-2</v>
      </c>
      <c r="H32">
        <f t="shared" si="10"/>
        <v>7.4608424064248819E-5</v>
      </c>
      <c r="J32" s="55"/>
      <c r="K32" s="4"/>
    </row>
    <row r="33" spans="3:16">
      <c r="C33" t="s">
        <v>327</v>
      </c>
      <c r="D33" s="55">
        <v>10.410734843535462</v>
      </c>
      <c r="E33" s="55">
        <v>6.5887281381405796</v>
      </c>
      <c r="F33" s="4">
        <f t="shared" si="8"/>
        <v>8.4997314908380197</v>
      </c>
      <c r="G33">
        <f t="shared" si="9"/>
        <v>1.9110033526974419</v>
      </c>
      <c r="H33">
        <f t="shared" si="10"/>
        <v>5.1177181469309364E-2</v>
      </c>
      <c r="J33" s="55"/>
      <c r="K33" s="4"/>
    </row>
    <row r="34" spans="3:16">
      <c r="C34" t="s">
        <v>326</v>
      </c>
      <c r="D34" s="55">
        <v>10.338822645099919</v>
      </c>
      <c r="E34" s="55">
        <v>5.9380942825161966</v>
      </c>
      <c r="F34" s="4">
        <f t="shared" si="8"/>
        <v>8.1384584638080568</v>
      </c>
      <c r="G34">
        <f t="shared" si="9"/>
        <v>2.2003641812918642</v>
      </c>
      <c r="H34">
        <f t="shared" si="10"/>
        <v>7.1185979328412197E-2</v>
      </c>
      <c r="I34" s="55"/>
      <c r="J34" s="55"/>
      <c r="K34" s="4"/>
    </row>
    <row r="35" spans="3:16">
      <c r="M35" s="55"/>
      <c r="N35" s="55"/>
      <c r="O35" s="4"/>
    </row>
    <row r="39" spans="3:16">
      <c r="C39" t="s">
        <v>344</v>
      </c>
      <c r="E39" t="s">
        <v>104</v>
      </c>
      <c r="F39" t="s">
        <v>28</v>
      </c>
      <c r="G39" t="s">
        <v>124</v>
      </c>
      <c r="H39" t="s">
        <v>101</v>
      </c>
      <c r="I39" t="s">
        <v>343</v>
      </c>
    </row>
    <row r="40" spans="3:16">
      <c r="C40" t="s">
        <v>342</v>
      </c>
      <c r="E40">
        <v>26.886590000000002</v>
      </c>
      <c r="F40">
        <v>15.073831461399999</v>
      </c>
      <c r="G40">
        <f t="shared" ref="G40:G53" si="11">E40-F40</f>
        <v>11.812758538600002</v>
      </c>
      <c r="H40">
        <f t="shared" ref="H40:H53" si="12">2^-G40</f>
        <v>2.7797475001968298E-4</v>
      </c>
      <c r="I40">
        <f t="shared" ref="I40:I53" si="13">H40/$H$40</f>
        <v>1</v>
      </c>
      <c r="K40" t="s">
        <v>347</v>
      </c>
      <c r="L40" t="s">
        <v>346</v>
      </c>
      <c r="M40" t="s">
        <v>345</v>
      </c>
    </row>
    <row r="41" spans="3:16">
      <c r="C41" t="s">
        <v>338</v>
      </c>
      <c r="E41">
        <v>26.235399999999998</v>
      </c>
      <c r="F41">
        <v>14.7433401472</v>
      </c>
      <c r="G41">
        <f t="shared" si="11"/>
        <v>11.492059852799999</v>
      </c>
      <c r="H41">
        <f t="shared" si="12"/>
        <v>3.4717246444593806E-4</v>
      </c>
      <c r="I41">
        <f t="shared" si="13"/>
        <v>1.2489352519297356</v>
      </c>
      <c r="K41">
        <v>0</v>
      </c>
      <c r="L41">
        <v>0.99261549786983516</v>
      </c>
      <c r="M41" s="4">
        <v>1</v>
      </c>
      <c r="O41">
        <v>1.043332745033726E-2</v>
      </c>
      <c r="P41">
        <v>0</v>
      </c>
    </row>
    <row r="42" spans="3:16">
      <c r="C42" t="s">
        <v>337</v>
      </c>
      <c r="E42">
        <v>26.4589</v>
      </c>
      <c r="F42">
        <v>14.772538242</v>
      </c>
      <c r="G42">
        <f t="shared" si="11"/>
        <v>11.686361758</v>
      </c>
      <c r="H42">
        <f t="shared" si="12"/>
        <v>3.0342724274704474E-4</v>
      </c>
      <c r="I42">
        <f t="shared" si="13"/>
        <v>1.0915640457471749</v>
      </c>
      <c r="K42">
        <v>1</v>
      </c>
      <c r="L42">
        <v>0.96417813436784527</v>
      </c>
      <c r="M42" s="4">
        <v>1.1261343275213176</v>
      </c>
      <c r="O42">
        <v>3.6616741259469121E-2</v>
      </c>
      <c r="P42">
        <v>0.12280092440841882</v>
      </c>
    </row>
    <row r="43" spans="3:16">
      <c r="C43" t="s">
        <v>336</v>
      </c>
      <c r="E43">
        <v>26.218499999999999</v>
      </c>
      <c r="F43">
        <v>14.566559253599999</v>
      </c>
      <c r="G43">
        <f t="shared" si="11"/>
        <v>11.651940746399999</v>
      </c>
      <c r="H43">
        <f t="shared" si="12"/>
        <v>3.107537138435306E-4</v>
      </c>
      <c r="I43">
        <f t="shared" si="13"/>
        <v>1.1179206522230045</v>
      </c>
      <c r="K43">
        <v>2</v>
      </c>
      <c r="L43">
        <v>0.93991975244677151</v>
      </c>
      <c r="M43" s="4">
        <v>1.0195753742322038</v>
      </c>
      <c r="O43">
        <v>9.4089911017862515E-2</v>
      </c>
      <c r="P43">
        <v>7.1988671514971111E-2</v>
      </c>
    </row>
    <row r="44" spans="3:16">
      <c r="C44" t="s">
        <v>335</v>
      </c>
      <c r="E44">
        <v>27.036899999999999</v>
      </c>
      <c r="F44">
        <v>15.69765904</v>
      </c>
      <c r="G44">
        <f t="shared" si="11"/>
        <v>11.33924096</v>
      </c>
      <c r="H44">
        <f t="shared" si="12"/>
        <v>3.8596537248412568E-4</v>
      </c>
      <c r="I44">
        <f t="shared" si="13"/>
        <v>1.3884907620450997</v>
      </c>
      <c r="K44">
        <v>3</v>
      </c>
      <c r="L44">
        <v>0.80678768746415386</v>
      </c>
      <c r="M44" s="4">
        <v>1.0020064414809626</v>
      </c>
      <c r="O44">
        <v>0.14566483108543762</v>
      </c>
      <c r="P44">
        <v>9.4643556751812782E-2</v>
      </c>
    </row>
    <row r="45" spans="3:16">
      <c r="C45" t="s">
        <v>334</v>
      </c>
      <c r="E45">
        <v>25.9985</v>
      </c>
      <c r="F45">
        <v>14.490792517999999</v>
      </c>
      <c r="G45">
        <f t="shared" si="11"/>
        <v>11.507707482000001</v>
      </c>
      <c r="H45">
        <f t="shared" si="12"/>
        <v>3.4342734041367402E-4</v>
      </c>
      <c r="I45">
        <f t="shared" si="13"/>
        <v>1.2354623590428859</v>
      </c>
      <c r="K45">
        <v>4</v>
      </c>
      <c r="L45">
        <v>0.20762996550157031</v>
      </c>
      <c r="M45" s="4">
        <v>1.1292159002530915</v>
      </c>
      <c r="O45">
        <v>2.431484589729262E-2</v>
      </c>
      <c r="P45">
        <v>0.25927486179200854</v>
      </c>
    </row>
    <row r="46" spans="3:16">
      <c r="C46" t="s">
        <v>333</v>
      </c>
      <c r="E46">
        <v>26.012540000000001</v>
      </c>
      <c r="F46">
        <v>14.063658</v>
      </c>
      <c r="G46">
        <f t="shared" si="11"/>
        <v>11.948882000000001</v>
      </c>
      <c r="H46">
        <f t="shared" si="12"/>
        <v>2.5294616735159264E-4</v>
      </c>
      <c r="I46">
        <f t="shared" si="13"/>
        <v>0.90996094909225356</v>
      </c>
      <c r="K46">
        <v>5</v>
      </c>
      <c r="L46">
        <v>6.4579213680900943E-2</v>
      </c>
      <c r="M46" s="4">
        <v>1.0354279238795185</v>
      </c>
      <c r="O46">
        <v>1.7890928703089091E-2</v>
      </c>
      <c r="P46">
        <v>0.20003443516336722</v>
      </c>
    </row>
    <row r="47" spans="3:16">
      <c r="C47" t="s">
        <v>332</v>
      </c>
      <c r="E47">
        <v>25.881633000000001</v>
      </c>
      <c r="F47">
        <v>14.042937</v>
      </c>
      <c r="G47">
        <f t="shared" si="11"/>
        <v>11.838696000000001</v>
      </c>
      <c r="H47">
        <f t="shared" si="12"/>
        <v>2.7302184329614957E-4</v>
      </c>
      <c r="I47">
        <f t="shared" si="13"/>
        <v>0.98218217041949785</v>
      </c>
      <c r="K47">
        <v>6</v>
      </c>
      <c r="L47">
        <v>3.2048796106072149E-2</v>
      </c>
      <c r="M47" s="4">
        <v>0.95531853185348892</v>
      </c>
      <c r="O47">
        <v>2.6635294850630709E-3</v>
      </c>
      <c r="P47">
        <v>4.5357582761235353E-2</v>
      </c>
    </row>
    <row r="48" spans="3:16">
      <c r="C48" t="s">
        <v>331</v>
      </c>
      <c r="E48">
        <v>26.338000340000001</v>
      </c>
      <c r="F48">
        <v>14.41675648</v>
      </c>
      <c r="G48">
        <f t="shared" si="11"/>
        <v>11.921243860000001</v>
      </c>
      <c r="H48">
        <f t="shared" si="12"/>
        <v>2.5783864637720977E-4</v>
      </c>
      <c r="I48">
        <f t="shared" si="13"/>
        <v>0.92756139310837615</v>
      </c>
    </row>
    <row r="49" spans="3:11">
      <c r="C49" t="s">
        <v>330</v>
      </c>
      <c r="E49">
        <v>26.209816669999999</v>
      </c>
      <c r="F49">
        <v>14.4453078</v>
      </c>
      <c r="G49">
        <f t="shared" si="11"/>
        <v>11.764508869999998</v>
      </c>
      <c r="H49">
        <f t="shared" si="12"/>
        <v>2.8742857771951817E-4</v>
      </c>
      <c r="I49">
        <f t="shared" si="13"/>
        <v>1.0340096634646341</v>
      </c>
    </row>
    <row r="50" spans="3:11">
      <c r="C50" t="s">
        <v>329</v>
      </c>
      <c r="E50">
        <v>26.124779700000001</v>
      </c>
      <c r="F50">
        <v>14.241740239999999</v>
      </c>
      <c r="G50">
        <f t="shared" si="11"/>
        <v>11.883039460000003</v>
      </c>
      <c r="H50">
        <f t="shared" si="12"/>
        <v>2.6475775074944011E-4</v>
      </c>
      <c r="I50">
        <f t="shared" si="13"/>
        <v>0.95245251854959134</v>
      </c>
      <c r="K50" s="56"/>
    </row>
    <row r="51" spans="3:11">
      <c r="C51" t="s">
        <v>328</v>
      </c>
      <c r="E51">
        <v>28.290841060000002</v>
      </c>
      <c r="F51">
        <v>14.369935999999999</v>
      </c>
      <c r="G51">
        <f t="shared" si="11"/>
        <v>13.920905060000003</v>
      </c>
      <c r="H51">
        <f t="shared" si="12"/>
        <v>6.447480096696145E-5</v>
      </c>
      <c r="I51">
        <f t="shared" si="13"/>
        <v>0.23194481139886297</v>
      </c>
      <c r="K51" s="56"/>
    </row>
    <row r="52" spans="3:11">
      <c r="C52" t="s">
        <v>327</v>
      </c>
      <c r="E52">
        <v>30.069319029999999</v>
      </c>
      <c r="F52">
        <v>14.6565762</v>
      </c>
      <c r="G52">
        <f t="shared" si="11"/>
        <v>15.412742829999999</v>
      </c>
      <c r="H52">
        <f t="shared" si="12"/>
        <v>2.2924617213277299E-5</v>
      </c>
      <c r="I52">
        <f t="shared" si="13"/>
        <v>8.2470142383990058E-2</v>
      </c>
      <c r="K52" s="56"/>
    </row>
    <row r="53" spans="3:11">
      <c r="C53" t="s">
        <v>326</v>
      </c>
      <c r="E53">
        <v>30.663599999999999</v>
      </c>
      <c r="F53">
        <v>13.762078259999999</v>
      </c>
      <c r="G53">
        <f t="shared" si="11"/>
        <v>16.90152174</v>
      </c>
      <c r="H53">
        <f t="shared" si="12"/>
        <v>8.168362143236733E-6</v>
      </c>
      <c r="I53">
        <f t="shared" si="13"/>
        <v>2.9385266621009078E-2</v>
      </c>
      <c r="K53" s="56"/>
    </row>
    <row r="54" spans="3:11">
      <c r="K54" s="56"/>
    </row>
    <row r="55" spans="3:11">
      <c r="K55" s="56"/>
    </row>
    <row r="56" spans="3:11">
      <c r="K56" s="56"/>
    </row>
    <row r="57" spans="3:11">
      <c r="C57" t="s">
        <v>344</v>
      </c>
      <c r="E57" t="s">
        <v>104</v>
      </c>
      <c r="F57" t="s">
        <v>28</v>
      </c>
      <c r="G57" t="s">
        <v>124</v>
      </c>
      <c r="H57" t="s">
        <v>101</v>
      </c>
      <c r="I57" t="s">
        <v>343</v>
      </c>
    </row>
    <row r="58" spans="3:11">
      <c r="C58" t="s">
        <v>342</v>
      </c>
      <c r="E58">
        <v>25.986899999999999</v>
      </c>
      <c r="F58">
        <v>14.709504902400001</v>
      </c>
      <c r="G58">
        <f t="shared" ref="G58:G71" si="14">E58-F58</f>
        <v>11.277395097599998</v>
      </c>
      <c r="H58">
        <f t="shared" ref="H58:H71" si="15">2^-G58</f>
        <v>4.0287081087382013E-4</v>
      </c>
      <c r="I58">
        <f t="shared" ref="I58:I71" si="16">H58/$H$58</f>
        <v>1</v>
      </c>
    </row>
    <row r="59" spans="3:11">
      <c r="C59" t="s">
        <v>338</v>
      </c>
      <c r="E59">
        <v>26.011230000000001</v>
      </c>
      <c r="F59">
        <v>14.738635989</v>
      </c>
      <c r="G59">
        <f t="shared" si="14"/>
        <v>11.272594011000001</v>
      </c>
      <c r="H59">
        <f t="shared" si="15"/>
        <v>4.0421374168888327E-4</v>
      </c>
      <c r="I59">
        <f t="shared" si="16"/>
        <v>1.0033334031128995</v>
      </c>
    </row>
    <row r="60" spans="3:11">
      <c r="C60" t="s">
        <v>337</v>
      </c>
      <c r="E60">
        <v>25.885899999999999</v>
      </c>
      <c r="F60">
        <v>14.5308347612</v>
      </c>
      <c r="G60">
        <f t="shared" si="14"/>
        <v>11.3550652388</v>
      </c>
      <c r="H60">
        <f t="shared" si="15"/>
        <v>3.8175502329694104E-4</v>
      </c>
      <c r="I60">
        <f t="shared" si="16"/>
        <v>0.94758670271723267</v>
      </c>
    </row>
    <row r="61" spans="3:11">
      <c r="C61" t="s">
        <v>336</v>
      </c>
      <c r="E61">
        <v>26.113499999999998</v>
      </c>
      <c r="F61">
        <v>14.66163368</v>
      </c>
      <c r="G61">
        <f t="shared" si="14"/>
        <v>11.451866319999999</v>
      </c>
      <c r="H61">
        <f t="shared" si="15"/>
        <v>3.5698069550678114E-4</v>
      </c>
      <c r="I61">
        <f t="shared" si="16"/>
        <v>0.88609223073892074</v>
      </c>
    </row>
    <row r="62" spans="3:11">
      <c r="C62" t="s">
        <v>335</v>
      </c>
      <c r="E62">
        <v>26.432500000000001</v>
      </c>
      <c r="F62">
        <v>14.954094431</v>
      </c>
      <c r="G62">
        <f t="shared" si="14"/>
        <v>11.478405569000001</v>
      </c>
      <c r="H62">
        <f t="shared" si="15"/>
        <v>3.5047385157722986E-4</v>
      </c>
      <c r="I62">
        <f t="shared" si="16"/>
        <v>0.8699410384610835</v>
      </c>
    </row>
    <row r="63" spans="3:11">
      <c r="C63" t="s">
        <v>334</v>
      </c>
      <c r="E63">
        <v>25.578399999999998</v>
      </c>
      <c r="F63">
        <v>14.0415327063</v>
      </c>
      <c r="G63">
        <f t="shared" si="14"/>
        <v>11.536867293699999</v>
      </c>
      <c r="H63">
        <f t="shared" si="15"/>
        <v>3.3655565219778525E-4</v>
      </c>
      <c r="I63">
        <f t="shared" si="16"/>
        <v>0.83539348871615093</v>
      </c>
    </row>
    <row r="64" spans="3:11">
      <c r="C64" t="s">
        <v>333</v>
      </c>
      <c r="E64">
        <v>25.298559999999998</v>
      </c>
      <c r="F64">
        <v>14.02214</v>
      </c>
      <c r="G64">
        <f t="shared" si="14"/>
        <v>11.276419999999998</v>
      </c>
      <c r="H64">
        <f t="shared" si="15"/>
        <v>4.0314319771689777E-4</v>
      </c>
      <c r="I64">
        <f t="shared" si="16"/>
        <v>1.0006761146147243</v>
      </c>
    </row>
    <row r="65" spans="3:9">
      <c r="C65" t="s">
        <v>332</v>
      </c>
      <c r="E65">
        <v>26.145800000000001</v>
      </c>
      <c r="F65">
        <v>14.872796736</v>
      </c>
      <c r="G65">
        <f t="shared" si="14"/>
        <v>11.273003264000002</v>
      </c>
      <c r="H65">
        <f t="shared" si="15"/>
        <v>4.040990936027706E-4</v>
      </c>
      <c r="I65">
        <f t="shared" si="16"/>
        <v>1.0030488253201724</v>
      </c>
    </row>
    <row r="66" spans="3:9">
      <c r="C66" t="s">
        <v>331</v>
      </c>
      <c r="E66">
        <v>26.1785</v>
      </c>
      <c r="F66">
        <v>14.902251209999998</v>
      </c>
      <c r="G66">
        <f t="shared" si="14"/>
        <v>11.276248790000002</v>
      </c>
      <c r="H66">
        <f t="shared" si="15"/>
        <v>4.0319104306234011E-4</v>
      </c>
      <c r="I66">
        <f t="shared" si="16"/>
        <v>1.0007948756273144</v>
      </c>
    </row>
    <row r="67" spans="3:9">
      <c r="C67" t="s">
        <v>330</v>
      </c>
      <c r="E67">
        <v>26.211200000000002</v>
      </c>
      <c r="F67">
        <v>14.692244267999998</v>
      </c>
      <c r="G67">
        <f t="shared" si="14"/>
        <v>11.518955732000004</v>
      </c>
      <c r="H67">
        <f t="shared" si="15"/>
        <v>3.4076015407773929E-4</v>
      </c>
      <c r="I67">
        <f t="shared" si="16"/>
        <v>0.84582984142890905</v>
      </c>
    </row>
    <row r="68" spans="3:9">
      <c r="C68" t="s">
        <v>329</v>
      </c>
      <c r="E68">
        <v>26.698899999999998</v>
      </c>
      <c r="F68">
        <v>14.824495199999998</v>
      </c>
      <c r="G68">
        <f t="shared" si="14"/>
        <v>11.874404800000001</v>
      </c>
      <c r="H68">
        <f t="shared" si="15"/>
        <v>2.6634710123650958E-4</v>
      </c>
      <c r="I68">
        <f t="shared" si="16"/>
        <v>0.66112285637871637</v>
      </c>
    </row>
    <row r="69" spans="3:9">
      <c r="C69" t="s">
        <v>328</v>
      </c>
      <c r="E69">
        <v>28.845199999999998</v>
      </c>
      <c r="F69">
        <v>15.12020259</v>
      </c>
      <c r="G69">
        <f t="shared" si="14"/>
        <v>13.724997409999999</v>
      </c>
      <c r="H69">
        <f t="shared" si="15"/>
        <v>7.3852310880406647E-5</v>
      </c>
      <c r="I69">
        <f t="shared" si="16"/>
        <v>0.18331511960427763</v>
      </c>
    </row>
    <row r="70" spans="3:9">
      <c r="C70" t="s">
        <v>327</v>
      </c>
      <c r="E70">
        <v>29.895600000000002</v>
      </c>
      <c r="F70">
        <v>14.197409306999999</v>
      </c>
      <c r="G70">
        <f t="shared" si="14"/>
        <v>15.698190693000003</v>
      </c>
      <c r="H70">
        <f t="shared" si="15"/>
        <v>1.880934722731904E-5</v>
      </c>
      <c r="I70">
        <f t="shared" si="16"/>
        <v>4.6688284977811814E-2</v>
      </c>
    </row>
    <row r="71" spans="3:9">
      <c r="C71" t="s">
        <v>326</v>
      </c>
      <c r="E71">
        <v>30.9986</v>
      </c>
      <c r="F71">
        <v>14.872796736</v>
      </c>
      <c r="G71">
        <f t="shared" si="14"/>
        <v>16.125803263999998</v>
      </c>
      <c r="H71">
        <f t="shared" si="15"/>
        <v>1.3984582758216703E-5</v>
      </c>
      <c r="I71">
        <f t="shared" si="16"/>
        <v>3.4712325591135219E-2</v>
      </c>
    </row>
    <row r="75" spans="3:9">
      <c r="D75" t="s">
        <v>341</v>
      </c>
      <c r="E75" t="s">
        <v>340</v>
      </c>
      <c r="F75" t="s">
        <v>12</v>
      </c>
      <c r="G75" t="s">
        <v>13</v>
      </c>
      <c r="H75" t="s">
        <v>59</v>
      </c>
    </row>
    <row r="76" spans="3:9">
      <c r="C76" t="s">
        <v>339</v>
      </c>
      <c r="D76" s="55">
        <v>1</v>
      </c>
      <c r="E76" s="55">
        <v>1</v>
      </c>
      <c r="F76" s="4">
        <f t="shared" ref="F76:F89" si="17">AVERAGE(D76:E76)</f>
        <v>1</v>
      </c>
      <c r="G76">
        <f>STDEV(D76:E76)/SQRT(2)</f>
        <v>0</v>
      </c>
    </row>
    <row r="77" spans="3:9">
      <c r="C77" t="s">
        <v>338</v>
      </c>
      <c r="D77" s="55">
        <v>1.2489352519297356</v>
      </c>
      <c r="E77" s="55">
        <v>1.0033334031128995</v>
      </c>
      <c r="F77" s="4">
        <f t="shared" si="17"/>
        <v>1.1261343275213176</v>
      </c>
      <c r="G77">
        <f>STDEV(D77:E77)/SQRT(2)</f>
        <v>0.12280092440841882</v>
      </c>
    </row>
    <row r="78" spans="3:9">
      <c r="C78" t="s">
        <v>337</v>
      </c>
      <c r="D78" s="55">
        <v>1.0915640457471749</v>
      </c>
      <c r="E78" s="55">
        <v>0.94758670271723267</v>
      </c>
      <c r="F78" s="4">
        <f t="shared" si="17"/>
        <v>1.0195753742322038</v>
      </c>
      <c r="G78">
        <f>STDEV(D78:E78)/SQRT(2)</f>
        <v>7.1988671514971111E-2</v>
      </c>
    </row>
    <row r="79" spans="3:9">
      <c r="C79" t="s">
        <v>336</v>
      </c>
      <c r="D79" s="55">
        <v>1.1179206522230045</v>
      </c>
      <c r="E79" s="55">
        <v>0.88609223073892074</v>
      </c>
      <c r="F79" s="4">
        <f t="shared" si="17"/>
        <v>1.0020064414809626</v>
      </c>
      <c r="G79">
        <f>STDEV(D79:E79)/SQRT(3)</f>
        <v>9.4643556751812782E-2</v>
      </c>
    </row>
    <row r="80" spans="3:9">
      <c r="C80" t="s">
        <v>335</v>
      </c>
      <c r="D80" s="55">
        <v>1.3884907620450997</v>
      </c>
      <c r="E80" s="55">
        <v>0.8699410384610835</v>
      </c>
      <c r="F80" s="4">
        <f t="shared" si="17"/>
        <v>1.1292159002530915</v>
      </c>
      <c r="G80">
        <f t="shared" ref="G80:G89" si="18">STDEV(D80:E80)/SQRT(2)</f>
        <v>0.25927486179200854</v>
      </c>
    </row>
    <row r="81" spans="3:8">
      <c r="C81" t="s">
        <v>334</v>
      </c>
      <c r="D81" s="55">
        <v>1.2354623590428859</v>
      </c>
      <c r="E81" s="55">
        <v>0.83539348871615093</v>
      </c>
      <c r="F81" s="4">
        <f t="shared" si="17"/>
        <v>1.0354279238795185</v>
      </c>
      <c r="G81">
        <f t="shared" si="18"/>
        <v>0.20003443516336722</v>
      </c>
    </row>
    <row r="82" spans="3:8">
      <c r="C82" t="s">
        <v>333</v>
      </c>
      <c r="D82" s="55">
        <v>0.90996094909225356</v>
      </c>
      <c r="E82" s="55">
        <v>1.0006761146147243</v>
      </c>
      <c r="F82" s="4">
        <f t="shared" si="17"/>
        <v>0.95531853185348892</v>
      </c>
      <c r="G82">
        <f t="shared" si="18"/>
        <v>4.5357582761235353E-2</v>
      </c>
    </row>
    <row r="83" spans="3:8">
      <c r="C83" t="s">
        <v>332</v>
      </c>
      <c r="D83" s="55">
        <v>0.98218217041949785</v>
      </c>
      <c r="E83" s="55">
        <v>1.0030488253201724</v>
      </c>
      <c r="F83" s="4">
        <f t="shared" si="17"/>
        <v>0.99261549786983516</v>
      </c>
      <c r="G83">
        <f t="shared" si="18"/>
        <v>1.043332745033726E-2</v>
      </c>
      <c r="H83">
        <f t="shared" ref="H83:H89" si="19">TTEST(D83:E84,D76:E76,2,2)</f>
        <v>0.45861618065561216</v>
      </c>
    </row>
    <row r="84" spans="3:8">
      <c r="C84" t="s">
        <v>331</v>
      </c>
      <c r="D84" s="55">
        <v>1.0007948756273144</v>
      </c>
      <c r="E84" s="55">
        <v>0.92756139310837615</v>
      </c>
      <c r="F84" s="4">
        <f t="shared" si="17"/>
        <v>0.96417813436784527</v>
      </c>
      <c r="G84">
        <f t="shared" si="18"/>
        <v>3.6616741259469121E-2</v>
      </c>
      <c r="H84">
        <f t="shared" si="19"/>
        <v>0.15005754936199814</v>
      </c>
    </row>
    <row r="85" spans="3:8">
      <c r="C85" t="s">
        <v>330</v>
      </c>
      <c r="D85" s="55">
        <v>0.84582984142890905</v>
      </c>
      <c r="E85" s="55">
        <v>1.0340096634646341</v>
      </c>
      <c r="F85" s="4">
        <f t="shared" si="17"/>
        <v>0.93991975244677151</v>
      </c>
      <c r="G85">
        <f t="shared" si="18"/>
        <v>9.4089911017862515E-2</v>
      </c>
      <c r="H85">
        <f t="shared" si="19"/>
        <v>0.31908813393723889</v>
      </c>
    </row>
    <row r="86" spans="3:8">
      <c r="C86" t="s">
        <v>329</v>
      </c>
      <c r="D86" s="55">
        <v>0.66112285637871637</v>
      </c>
      <c r="E86" s="55">
        <v>0.95245251854959134</v>
      </c>
      <c r="F86" s="4">
        <f t="shared" si="17"/>
        <v>0.80678768746415386</v>
      </c>
      <c r="G86">
        <f t="shared" si="18"/>
        <v>0.14566483108543762</v>
      </c>
      <c r="H86">
        <f t="shared" si="19"/>
        <v>0.1561736636532505</v>
      </c>
    </row>
    <row r="87" spans="3:8">
      <c r="C87" t="s">
        <v>328</v>
      </c>
      <c r="D87" s="55">
        <v>0.18331511960427763</v>
      </c>
      <c r="E87" s="55">
        <v>0.23194481139886297</v>
      </c>
      <c r="F87" s="4">
        <f t="shared" si="17"/>
        <v>0.20762996550157031</v>
      </c>
      <c r="G87">
        <f t="shared" si="18"/>
        <v>2.431484589729262E-2</v>
      </c>
      <c r="H87">
        <f t="shared" si="19"/>
        <v>4.4135399509408766E-3</v>
      </c>
    </row>
    <row r="88" spans="3:8">
      <c r="C88" t="s">
        <v>327</v>
      </c>
      <c r="D88" s="55">
        <v>4.6688284977811814E-2</v>
      </c>
      <c r="E88" s="55">
        <v>8.2470142383990058E-2</v>
      </c>
      <c r="F88" s="4">
        <f t="shared" si="17"/>
        <v>6.4579213680900943E-2</v>
      </c>
      <c r="G88">
        <f t="shared" si="18"/>
        <v>1.7890928703089091E-2</v>
      </c>
      <c r="H88">
        <f t="shared" si="19"/>
        <v>1.3407077818261095E-3</v>
      </c>
    </row>
    <row r="89" spans="3:8">
      <c r="C89" t="s">
        <v>326</v>
      </c>
      <c r="D89" s="55">
        <v>3.4712325591135219E-2</v>
      </c>
      <c r="E89" s="55">
        <v>2.9385266621009078E-2</v>
      </c>
      <c r="F89" s="4">
        <f t="shared" si="17"/>
        <v>3.2048796106072149E-2</v>
      </c>
      <c r="G89">
        <f t="shared" si="18"/>
        <v>2.6635294850630709E-3</v>
      </c>
      <c r="H89">
        <f t="shared" si="19"/>
        <v>2.4130341735152877E-3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1"/>
  <sheetViews>
    <sheetView workbookViewId="0">
      <selection activeCell="I15" sqref="I15:I21"/>
    </sheetView>
  </sheetViews>
  <sheetFormatPr baseColWidth="10" defaultRowHeight="15" x14ac:dyDescent="0"/>
  <cols>
    <col min="10" max="10" width="16" customWidth="1"/>
  </cols>
  <sheetData>
    <row r="2" spans="2:15">
      <c r="B2" s="31" t="s">
        <v>361</v>
      </c>
    </row>
    <row r="4" spans="2:15">
      <c r="C4" t="s">
        <v>358</v>
      </c>
      <c r="D4" t="s">
        <v>360</v>
      </c>
      <c r="E4" t="s">
        <v>124</v>
      </c>
      <c r="F4" t="s">
        <v>101</v>
      </c>
      <c r="G4" t="s">
        <v>649</v>
      </c>
      <c r="H4" t="s">
        <v>13</v>
      </c>
      <c r="I4" t="s">
        <v>92</v>
      </c>
      <c r="J4" t="s">
        <v>650</v>
      </c>
      <c r="K4" t="s">
        <v>13</v>
      </c>
      <c r="L4" t="s">
        <v>359</v>
      </c>
    </row>
    <row r="5" spans="2:15">
      <c r="B5" t="s">
        <v>86</v>
      </c>
      <c r="C5">
        <v>28.884671999999998</v>
      </c>
      <c r="D5">
        <v>25.891161</v>
      </c>
      <c r="E5">
        <v>2.993510999999998</v>
      </c>
      <c r="F5">
        <v>0.12556349531048491</v>
      </c>
      <c r="I5">
        <f>F5/G11</f>
        <v>280.46160337213644</v>
      </c>
      <c r="N5" t="s">
        <v>202</v>
      </c>
      <c r="O5" t="s">
        <v>356</v>
      </c>
    </row>
    <row r="6" spans="2:15">
      <c r="B6" t="s">
        <v>86</v>
      </c>
      <c r="C6">
        <v>29.026188000000001</v>
      </c>
      <c r="D6">
        <v>25.087149</v>
      </c>
      <c r="E6">
        <v>3.9390390000000011</v>
      </c>
      <c r="F6">
        <v>6.5197524604059698E-2</v>
      </c>
      <c r="I6">
        <f>F6/G11</f>
        <v>145.62673841735605</v>
      </c>
      <c r="N6" t="s">
        <v>358</v>
      </c>
    </row>
    <row r="7" spans="2:15">
      <c r="B7" t="s">
        <v>86</v>
      </c>
      <c r="C7">
        <v>29.067862999999999</v>
      </c>
      <c r="D7">
        <v>24.92314</v>
      </c>
      <c r="E7">
        <v>4.144722999999999</v>
      </c>
      <c r="F7">
        <v>5.6534564792021014E-2</v>
      </c>
      <c r="G7">
        <f>AVERAGE(F5:F7)</f>
        <v>8.2431861568855208E-2</v>
      </c>
      <c r="H7">
        <f>STDEV(F5:F7)/SQRT(3)</f>
        <v>2.171032849507977E-2</v>
      </c>
      <c r="I7">
        <f>F7/G11</f>
        <v>126.27694576603702</v>
      </c>
      <c r="J7">
        <f>AVERAGE(I5:I7)</f>
        <v>184.12176251850983</v>
      </c>
      <c r="K7">
        <f>STDEV(I5:I7)/SQRT(3)</f>
        <v>48.492705020751501</v>
      </c>
      <c r="L7">
        <f>TTEST(I5:I7,I9:I11,2,2)</f>
        <v>1.9499054638034571E-2</v>
      </c>
      <c r="M7" t="s">
        <v>355</v>
      </c>
      <c r="N7">
        <v>1</v>
      </c>
      <c r="O7">
        <v>0.21</v>
      </c>
    </row>
    <row r="8" spans="2:15">
      <c r="M8" t="s">
        <v>346</v>
      </c>
      <c r="N8">
        <v>184</v>
      </c>
      <c r="O8">
        <v>48.49</v>
      </c>
    </row>
    <row r="9" spans="2:15">
      <c r="B9" t="s">
        <v>88</v>
      </c>
      <c r="C9">
        <v>35.921576999999999</v>
      </c>
      <c r="D9">
        <v>24.19417</v>
      </c>
      <c r="E9">
        <v>11.727406999999999</v>
      </c>
      <c r="F9">
        <v>2.9491626265406776E-4</v>
      </c>
      <c r="I9">
        <f>F9/G11</f>
        <v>0.65873196409475243</v>
      </c>
      <c r="O9" t="s">
        <v>354</v>
      </c>
    </row>
    <row r="10" spans="2:15">
      <c r="B10" t="s">
        <v>88</v>
      </c>
      <c r="C10">
        <v>36.299385000000001</v>
      </c>
      <c r="D10">
        <v>25.098051000000002</v>
      </c>
      <c r="E10">
        <v>11.201333999999999</v>
      </c>
      <c r="F10">
        <v>4.2468065112354764E-4</v>
      </c>
      <c r="I10">
        <f>F10/G11</f>
        <v>0.94857678213492136</v>
      </c>
    </row>
    <row r="11" spans="2:15">
      <c r="B11" t="s">
        <v>88</v>
      </c>
      <c r="C11">
        <v>36.583621999999998</v>
      </c>
      <c r="D11">
        <v>25.936326999999999</v>
      </c>
      <c r="E11">
        <v>10.647295</v>
      </c>
      <c r="F11">
        <v>6.2351202306902662E-4</v>
      </c>
      <c r="G11">
        <f>AVERAGE(F9:F11)</f>
        <v>4.4770297894888064E-4</v>
      </c>
      <c r="H11">
        <f>STDEV(F9:F11)/SQRT(3)</f>
        <v>9.5553325643405509E-5</v>
      </c>
      <c r="I11">
        <f>F11/G11</f>
        <v>1.3926912537703264</v>
      </c>
      <c r="J11">
        <f>AVERAGE(AVERAGE(I9:I11))</f>
        <v>1</v>
      </c>
      <c r="K11">
        <f>STDEV(I9:I11)/SQRT(3)</f>
        <v>0.21343017611306989</v>
      </c>
    </row>
    <row r="14" spans="2:15">
      <c r="C14" s="57" t="s">
        <v>104</v>
      </c>
      <c r="D14" s="57" t="s">
        <v>84</v>
      </c>
      <c r="E14" s="57" t="s">
        <v>89</v>
      </c>
      <c r="F14" s="57" t="s">
        <v>85</v>
      </c>
      <c r="G14" s="57" t="s">
        <v>12</v>
      </c>
      <c r="H14" t="s">
        <v>13</v>
      </c>
      <c r="L14" t="s">
        <v>59</v>
      </c>
    </row>
    <row r="15" spans="2:15">
      <c r="B15" t="s">
        <v>86</v>
      </c>
      <c r="C15">
        <v>29.884671999999998</v>
      </c>
      <c r="D15">
        <v>21.726825999999999</v>
      </c>
      <c r="E15">
        <f>C15-D15</f>
        <v>8.1578459999999993</v>
      </c>
      <c r="F15">
        <f>2^-E15</f>
        <v>3.5014155326762784E-3</v>
      </c>
      <c r="I15">
        <f>F15/G17</f>
        <v>0.85449454118386048</v>
      </c>
      <c r="N15" t="s">
        <v>357</v>
      </c>
      <c r="O15" t="s">
        <v>356</v>
      </c>
    </row>
    <row r="16" spans="2:15">
      <c r="B16" t="s">
        <v>86</v>
      </c>
      <c r="C16">
        <v>29.026188000000001</v>
      </c>
      <c r="D16">
        <v>21.550837999999999</v>
      </c>
      <c r="E16">
        <f>C16-D16</f>
        <v>7.4753500000000024</v>
      </c>
      <c r="F16">
        <f>2^-E16</f>
        <v>5.6194708394065179E-3</v>
      </c>
      <c r="I16">
        <f>F16/G17</f>
        <v>1.371390259682927</v>
      </c>
      <c r="N16" t="s">
        <v>6</v>
      </c>
    </row>
    <row r="17" spans="2:15">
      <c r="B17" t="s">
        <v>86</v>
      </c>
      <c r="C17">
        <v>30.067862999999999</v>
      </c>
      <c r="D17">
        <v>21.767493999999999</v>
      </c>
      <c r="E17">
        <f>C17-D17</f>
        <v>8.3003689999999999</v>
      </c>
      <c r="F17">
        <f>2^-E17</f>
        <v>3.1720495002467253E-3</v>
      </c>
      <c r="G17">
        <f>AVERAGE(F15:F17)</f>
        <v>4.0976452907765075E-3</v>
      </c>
      <c r="H17">
        <f>STDEV(F15:F17)/SQRT(3)</f>
        <v>7.6683010855879317E-4</v>
      </c>
      <c r="I17">
        <f>F17/G17</f>
        <v>0.77411519913321214</v>
      </c>
      <c r="J17">
        <f>AVERAGE(I15:I17)</f>
        <v>1</v>
      </c>
      <c r="K17">
        <f>STDEV(I15:I17)/SQRT(3)</f>
        <v>0.18713921146002305</v>
      </c>
      <c r="L17" s="11">
        <f>TTEST(I15:I17,I19:I21,2,2)</f>
        <v>1.8278420008385012E-2</v>
      </c>
      <c r="M17" t="s">
        <v>355</v>
      </c>
      <c r="N17">
        <v>3.97</v>
      </c>
      <c r="O17">
        <v>0.188</v>
      </c>
    </row>
    <row r="18" spans="2:15">
      <c r="M18" t="s">
        <v>346</v>
      </c>
      <c r="N18">
        <v>1</v>
      </c>
      <c r="O18">
        <v>0.75</v>
      </c>
    </row>
    <row r="19" spans="2:15">
      <c r="B19" t="s">
        <v>88</v>
      </c>
      <c r="C19">
        <v>28.121576999999998</v>
      </c>
      <c r="D19">
        <v>21.858468999999999</v>
      </c>
      <c r="E19">
        <f>C19-D19</f>
        <v>6.263107999999999</v>
      </c>
      <c r="F19">
        <f>2^-E19</f>
        <v>1.3020169136878363E-2</v>
      </c>
      <c r="I19">
        <f>F19/G17</f>
        <v>3.1774758947988464</v>
      </c>
      <c r="O19" t="s">
        <v>354</v>
      </c>
    </row>
    <row r="20" spans="2:15">
      <c r="B20" t="s">
        <v>88</v>
      </c>
      <c r="C20">
        <v>27.299385000000001</v>
      </c>
      <c r="D20">
        <v>21.821397999999999</v>
      </c>
      <c r="E20">
        <f>C20-D20</f>
        <v>5.4779870000000024</v>
      </c>
      <c r="F20">
        <f>2^-E20</f>
        <v>2.2436835153957613E-2</v>
      </c>
      <c r="I20">
        <f>F20/G17</f>
        <v>5.4755435284897027</v>
      </c>
    </row>
    <row r="21" spans="2:15">
      <c r="B21" t="s">
        <v>88</v>
      </c>
      <c r="C21">
        <v>27.583621999999998</v>
      </c>
      <c r="D21">
        <v>21.36525</v>
      </c>
      <c r="E21">
        <f>C21-D21</f>
        <v>6.2183719999999987</v>
      </c>
      <c r="F21">
        <f>2^-E21</f>
        <v>1.3430231655719849E-2</v>
      </c>
      <c r="G21">
        <f>AVERAGE(F19:F21)</f>
        <v>1.6295745315518608E-2</v>
      </c>
      <c r="H21">
        <f>STDEV(F19:F21)/SQRT(3)</f>
        <v>3.0728258503736582E-3</v>
      </c>
      <c r="I21">
        <f>F21/G17</f>
        <v>3.2775486169948125</v>
      </c>
      <c r="J21">
        <f>AVERAGE(I19:I21)</f>
        <v>3.9768560134277871</v>
      </c>
      <c r="K21">
        <f>STDEV(I19:I21)/SQRT(3)</f>
        <v>0.74990040189431562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R110"/>
  <sheetViews>
    <sheetView topLeftCell="N1" workbookViewId="0">
      <selection activeCell="O17" sqref="O17"/>
    </sheetView>
  </sheetViews>
  <sheetFormatPr baseColWidth="10" defaultRowHeight="15" x14ac:dyDescent="0"/>
  <cols>
    <col min="44" max="44" width="12" bestFit="1" customWidth="1"/>
  </cols>
  <sheetData>
    <row r="1" spans="2:44">
      <c r="B1" s="31" t="s">
        <v>381</v>
      </c>
    </row>
    <row r="2" spans="2:44">
      <c r="P2" s="31" t="s">
        <v>380</v>
      </c>
      <c r="X2" t="s">
        <v>374</v>
      </c>
      <c r="Y2">
        <f>AVERAGE(V4:V6)</f>
        <v>16.047962333333334</v>
      </c>
      <c r="Z2" t="s">
        <v>12</v>
      </c>
      <c r="AA2" t="s">
        <v>13</v>
      </c>
      <c r="AB2" t="s">
        <v>126</v>
      </c>
      <c r="AE2" t="s">
        <v>379</v>
      </c>
      <c r="AM2" t="s">
        <v>374</v>
      </c>
      <c r="AN2">
        <f>AVERAGE(AL4:AL6)</f>
        <v>19.521407333333332</v>
      </c>
      <c r="AP2" t="s">
        <v>12</v>
      </c>
      <c r="AQ2" t="s">
        <v>13</v>
      </c>
      <c r="AR2" t="s">
        <v>126</v>
      </c>
    </row>
    <row r="3" spans="2:44">
      <c r="D3" t="s">
        <v>15</v>
      </c>
      <c r="E3" t="s">
        <v>73</v>
      </c>
      <c r="F3" t="s">
        <v>106</v>
      </c>
      <c r="G3" t="s">
        <v>65</v>
      </c>
      <c r="H3" t="s">
        <v>17</v>
      </c>
      <c r="R3" t="s">
        <v>0</v>
      </c>
      <c r="U3" t="s">
        <v>0</v>
      </c>
      <c r="V3" t="s">
        <v>103</v>
      </c>
      <c r="W3" t="s">
        <v>368</v>
      </c>
      <c r="X3" s="2" t="s">
        <v>4</v>
      </c>
      <c r="AE3" t="s">
        <v>373</v>
      </c>
      <c r="AF3" t="s">
        <v>372</v>
      </c>
      <c r="AG3" t="s">
        <v>371</v>
      </c>
      <c r="AH3" t="s">
        <v>370</v>
      </c>
      <c r="AJ3" t="s">
        <v>371</v>
      </c>
      <c r="AK3" t="s">
        <v>370</v>
      </c>
      <c r="AL3" t="s">
        <v>103</v>
      </c>
      <c r="AM3" t="s">
        <v>368</v>
      </c>
      <c r="AN3" s="2" t="s">
        <v>30</v>
      </c>
    </row>
    <row r="4" spans="2:44">
      <c r="B4" t="s">
        <v>39</v>
      </c>
      <c r="C4" t="s">
        <v>364</v>
      </c>
      <c r="D4">
        <v>1.1217095216767372</v>
      </c>
      <c r="E4">
        <v>1.0324551830114654</v>
      </c>
      <c r="F4">
        <v>1.1084620736094726</v>
      </c>
      <c r="G4">
        <v>1.4545032266192115</v>
      </c>
      <c r="H4">
        <v>1.202423255644453</v>
      </c>
      <c r="O4" t="s">
        <v>367</v>
      </c>
      <c r="P4" t="s">
        <v>364</v>
      </c>
      <c r="Q4" t="s">
        <v>28</v>
      </c>
      <c r="R4">
        <v>16.771902000000001</v>
      </c>
      <c r="T4" t="s">
        <v>6</v>
      </c>
      <c r="U4">
        <v>32.97889</v>
      </c>
      <c r="V4">
        <f t="shared" ref="V4:V15" si="0">U4-R4</f>
        <v>16.206987999999999</v>
      </c>
      <c r="W4">
        <f t="shared" ref="W4:W15" si="1">V4-$Y$2</f>
        <v>0.15902566666666473</v>
      </c>
      <c r="X4">
        <f t="shared" ref="X4:X15" si="2">2^-W4</f>
        <v>0.89562973599963502</v>
      </c>
      <c r="AE4" t="s">
        <v>367</v>
      </c>
      <c r="AF4" t="s">
        <v>364</v>
      </c>
      <c r="AG4" t="s">
        <v>28</v>
      </c>
      <c r="AH4">
        <v>16.771902000000001</v>
      </c>
      <c r="AJ4" t="s">
        <v>25</v>
      </c>
      <c r="AK4">
        <v>36.792614</v>
      </c>
      <c r="AL4">
        <f t="shared" ref="AL4:AL15" si="3">AK4-AH4</f>
        <v>20.020712</v>
      </c>
      <c r="AM4">
        <f t="shared" ref="AM4:AM15" si="4">AL4-$AN$2</f>
        <v>0.49930466666666717</v>
      </c>
      <c r="AN4">
        <f t="shared" ref="AN4:AN15" si="5">2^-AM4</f>
        <v>0.70744766640910339</v>
      </c>
    </row>
    <row r="5" spans="2:44">
      <c r="C5" t="s">
        <v>378</v>
      </c>
      <c r="D5">
        <v>0.8982313956996637</v>
      </c>
      <c r="E5">
        <v>0.91030073681996093</v>
      </c>
      <c r="F5">
        <v>0.94631343700264858</v>
      </c>
      <c r="G5">
        <v>2.1613498476317368</v>
      </c>
      <c r="H5">
        <v>1.6587456753939376</v>
      </c>
      <c r="O5" t="s">
        <v>367</v>
      </c>
      <c r="P5" t="s">
        <v>364</v>
      </c>
      <c r="Q5" t="s">
        <v>28</v>
      </c>
      <c r="R5">
        <v>16.820446</v>
      </c>
      <c r="T5" t="s">
        <v>6</v>
      </c>
      <c r="U5">
        <v>32.690100000000001</v>
      </c>
      <c r="V5">
        <f t="shared" si="0"/>
        <v>15.869654000000001</v>
      </c>
      <c r="W5">
        <f t="shared" si="1"/>
        <v>-0.17830833333333374</v>
      </c>
      <c r="X5">
        <f t="shared" si="2"/>
        <v>1.1315562736425879</v>
      </c>
      <c r="AE5" t="s">
        <v>367</v>
      </c>
      <c r="AF5" t="s">
        <v>364</v>
      </c>
      <c r="AG5" t="s">
        <v>28</v>
      </c>
      <c r="AH5">
        <v>16.820446</v>
      </c>
      <c r="AJ5" t="s">
        <v>25</v>
      </c>
      <c r="AK5">
        <v>36.038200000000003</v>
      </c>
      <c r="AL5">
        <f t="shared" si="3"/>
        <v>19.217754000000003</v>
      </c>
      <c r="AM5">
        <f t="shared" si="4"/>
        <v>-0.30365333333332956</v>
      </c>
      <c r="AN5">
        <f t="shared" si="5"/>
        <v>1.2342659882210976</v>
      </c>
    </row>
    <row r="6" spans="2:44">
      <c r="C6" t="s">
        <v>362</v>
      </c>
      <c r="D6">
        <v>2.5762665157402247</v>
      </c>
      <c r="E6">
        <v>3.9647998543589629</v>
      </c>
      <c r="F6">
        <v>2.978140604140707</v>
      </c>
      <c r="G6">
        <v>0.26465226376091111</v>
      </c>
      <c r="H6">
        <v>9.8203280544233926E-2</v>
      </c>
      <c r="O6" t="s">
        <v>367</v>
      </c>
      <c r="P6" t="s">
        <v>364</v>
      </c>
      <c r="Q6" t="s">
        <v>28</v>
      </c>
      <c r="R6">
        <v>16.817017</v>
      </c>
      <c r="T6" t="s">
        <v>6</v>
      </c>
      <c r="U6">
        <v>32.884262</v>
      </c>
      <c r="V6">
        <f t="shared" si="0"/>
        <v>16.067245</v>
      </c>
      <c r="W6">
        <f t="shared" si="1"/>
        <v>1.9282666666665449E-2</v>
      </c>
      <c r="X6">
        <f t="shared" si="2"/>
        <v>0.98672319866061653</v>
      </c>
      <c r="Z6">
        <f>AVERAGE(X4:X6)</f>
        <v>1.0046364027676131</v>
      </c>
      <c r="AA6">
        <f>STDEV(X4:X6)/SQRT(3)</f>
        <v>6.8692539507776026E-2</v>
      </c>
      <c r="AE6" t="s">
        <v>367</v>
      </c>
      <c r="AF6" t="s">
        <v>364</v>
      </c>
      <c r="AG6" t="s">
        <v>28</v>
      </c>
      <c r="AH6">
        <v>16.817017</v>
      </c>
      <c r="AJ6" t="s">
        <v>25</v>
      </c>
      <c r="AK6">
        <v>36.142772999999998</v>
      </c>
      <c r="AL6">
        <f t="shared" si="3"/>
        <v>19.325755999999998</v>
      </c>
      <c r="AM6">
        <f t="shared" si="4"/>
        <v>-0.19565133333333407</v>
      </c>
      <c r="AN6">
        <f t="shared" si="5"/>
        <v>1.1452410857386168</v>
      </c>
      <c r="AP6">
        <f>AVERAGE(AN4:AN6)</f>
        <v>1.0289849134562725</v>
      </c>
      <c r="AQ6">
        <f>STDEV(AN4:AN6)/SQRT(3)</f>
        <v>0.16280971433395061</v>
      </c>
    </row>
    <row r="7" spans="2:44">
      <c r="O7" t="s">
        <v>367</v>
      </c>
      <c r="P7" t="s">
        <v>362</v>
      </c>
      <c r="Q7" t="s">
        <v>28</v>
      </c>
      <c r="R7">
        <v>16.971962000000001</v>
      </c>
      <c r="T7" t="s">
        <v>6</v>
      </c>
      <c r="U7">
        <v>31.641006000000001</v>
      </c>
      <c r="V7">
        <f t="shared" si="0"/>
        <v>14.669044</v>
      </c>
      <c r="W7">
        <f t="shared" si="1"/>
        <v>-1.3789183333333348</v>
      </c>
      <c r="X7">
        <f t="shared" si="2"/>
        <v>2.6007330691818482</v>
      </c>
      <c r="AE7" t="s">
        <v>367</v>
      </c>
      <c r="AF7" t="s">
        <v>365</v>
      </c>
      <c r="AG7" t="s">
        <v>28</v>
      </c>
      <c r="AH7">
        <v>17.888231000000001</v>
      </c>
      <c r="AJ7" t="s">
        <v>25</v>
      </c>
      <c r="AK7">
        <v>37.14584</v>
      </c>
      <c r="AL7">
        <f t="shared" si="3"/>
        <v>19.257608999999999</v>
      </c>
      <c r="AM7">
        <f t="shared" si="4"/>
        <v>-0.2637983333333338</v>
      </c>
      <c r="AN7">
        <f t="shared" si="5"/>
        <v>1.2006355852918156</v>
      </c>
    </row>
    <row r="8" spans="2:44">
      <c r="O8" t="s">
        <v>367</v>
      </c>
      <c r="P8" t="s">
        <v>362</v>
      </c>
      <c r="Q8" t="s">
        <v>28</v>
      </c>
      <c r="R8">
        <v>16.348818000000001</v>
      </c>
      <c r="T8" t="s">
        <v>6</v>
      </c>
      <c r="U8">
        <v>31.123386</v>
      </c>
      <c r="V8">
        <f t="shared" si="0"/>
        <v>14.774567999999999</v>
      </c>
      <c r="W8">
        <f t="shared" si="1"/>
        <v>-1.2733943333333357</v>
      </c>
      <c r="X8">
        <f t="shared" si="2"/>
        <v>2.4172963186025878</v>
      </c>
      <c r="AB8" s="33"/>
      <c r="AE8" t="s">
        <v>367</v>
      </c>
      <c r="AF8" t="s">
        <v>365</v>
      </c>
      <c r="AG8" t="s">
        <v>28</v>
      </c>
      <c r="AH8">
        <v>17.234842</v>
      </c>
      <c r="AJ8" t="s">
        <v>25</v>
      </c>
      <c r="AK8">
        <v>36.127249999999997</v>
      </c>
      <c r="AL8">
        <f t="shared" si="3"/>
        <v>18.892407999999996</v>
      </c>
      <c r="AM8">
        <f t="shared" si="4"/>
        <v>-0.62899933333333635</v>
      </c>
      <c r="AN8">
        <f t="shared" si="5"/>
        <v>1.546491960279444</v>
      </c>
    </row>
    <row r="9" spans="2:44">
      <c r="B9" t="s">
        <v>42</v>
      </c>
      <c r="C9" t="s">
        <v>364</v>
      </c>
      <c r="D9">
        <v>3.0287005036646524</v>
      </c>
      <c r="E9">
        <v>3.5299275933375243</v>
      </c>
      <c r="F9">
        <v>4.3267875097041211</v>
      </c>
      <c r="G9">
        <v>2.0012635456677832</v>
      </c>
      <c r="H9">
        <v>2.814863612525785E-2</v>
      </c>
      <c r="O9" t="s">
        <v>367</v>
      </c>
      <c r="P9" t="s">
        <v>362</v>
      </c>
      <c r="Q9" t="s">
        <v>28</v>
      </c>
      <c r="R9">
        <v>16.605906999999998</v>
      </c>
      <c r="T9" t="s">
        <v>6</v>
      </c>
      <c r="U9">
        <v>31.72475</v>
      </c>
      <c r="V9">
        <f t="shared" si="0"/>
        <v>15.118843000000002</v>
      </c>
      <c r="W9">
        <f t="shared" si="1"/>
        <v>-0.92911933333333252</v>
      </c>
      <c r="X9">
        <f t="shared" si="2"/>
        <v>1.9041133102869163</v>
      </c>
      <c r="Z9">
        <f>AVERAGE(X7:X9)</f>
        <v>2.3073808993571174</v>
      </c>
      <c r="AA9">
        <f>STDEV(X7:X9)/SQRT(3)</f>
        <v>0.20847127832680543</v>
      </c>
      <c r="AB9" s="33">
        <f>TTEST(X4:X6,X7:X9,2,2)</f>
        <v>4.0401916200483879E-3</v>
      </c>
      <c r="AE9" t="s">
        <v>367</v>
      </c>
      <c r="AF9" t="s">
        <v>365</v>
      </c>
      <c r="AG9" t="s">
        <v>28</v>
      </c>
      <c r="AH9">
        <v>17.990376999999999</v>
      </c>
      <c r="AJ9" t="s">
        <v>25</v>
      </c>
      <c r="AK9">
        <v>36.632080000000002</v>
      </c>
      <c r="AL9">
        <f t="shared" si="3"/>
        <v>18.641703000000003</v>
      </c>
      <c r="AM9">
        <f t="shared" si="4"/>
        <v>-0.8797043333333292</v>
      </c>
      <c r="AN9">
        <f t="shared" si="5"/>
        <v>1.8399981724309709</v>
      </c>
      <c r="AP9">
        <f>AVERAGE(AN7:AN9)</f>
        <v>1.5290419060007434</v>
      </c>
      <c r="AQ9">
        <f>STDEV(AN7:AN9)/SQRT(3)</f>
        <v>0.18477419350301197</v>
      </c>
      <c r="AR9">
        <f>TTEST(AN4:AN6,AN7:AN9,2,2)</f>
        <v>0.11214501548564822</v>
      </c>
    </row>
    <row r="10" spans="2:44">
      <c r="C10" t="s">
        <v>378</v>
      </c>
      <c r="D10">
        <v>0.96528167743017301</v>
      </c>
      <c r="E10">
        <v>0.91001363307072503</v>
      </c>
      <c r="F10">
        <v>0.72651636374818518</v>
      </c>
      <c r="G10">
        <v>1.4635077320917456</v>
      </c>
      <c r="H10">
        <v>0.97418034755236282</v>
      </c>
      <c r="O10" t="s">
        <v>363</v>
      </c>
      <c r="P10" t="s">
        <v>364</v>
      </c>
      <c r="Q10" t="s">
        <v>28</v>
      </c>
      <c r="R10">
        <v>16.581264000000001</v>
      </c>
      <c r="T10" t="s">
        <v>6</v>
      </c>
      <c r="U10">
        <v>31.524737999999999</v>
      </c>
      <c r="V10">
        <f t="shared" si="0"/>
        <v>14.943473999999998</v>
      </c>
      <c r="W10">
        <f t="shared" si="1"/>
        <v>-1.104488333333336</v>
      </c>
      <c r="X10">
        <f t="shared" si="2"/>
        <v>2.1502260458364595</v>
      </c>
      <c r="AB10" s="33"/>
      <c r="AE10" t="s">
        <v>366</v>
      </c>
      <c r="AF10" t="s">
        <v>364</v>
      </c>
      <c r="AG10" t="s">
        <v>28</v>
      </c>
      <c r="AH10">
        <v>17.304008</v>
      </c>
      <c r="AJ10" t="s">
        <v>25</v>
      </c>
      <c r="AK10">
        <v>36.100872000000003</v>
      </c>
      <c r="AL10">
        <f t="shared" si="3"/>
        <v>18.796864000000003</v>
      </c>
      <c r="AM10">
        <f t="shared" si="4"/>
        <v>-0.72454333333332954</v>
      </c>
      <c r="AN10">
        <f t="shared" si="5"/>
        <v>1.6523775145466557</v>
      </c>
    </row>
    <row r="11" spans="2:44">
      <c r="C11" t="s">
        <v>362</v>
      </c>
      <c r="D11">
        <v>2.2371279451267179</v>
      </c>
      <c r="E11">
        <v>3.6874027033917933</v>
      </c>
      <c r="F11">
        <v>2.6608736858727098</v>
      </c>
      <c r="G11">
        <v>0.25617925931424251</v>
      </c>
      <c r="H11">
        <v>3.5097088231502684E-2</v>
      </c>
      <c r="O11" t="s">
        <v>363</v>
      </c>
      <c r="P11" t="s">
        <v>364</v>
      </c>
      <c r="Q11" t="s">
        <v>28</v>
      </c>
      <c r="R11">
        <v>16.813416</v>
      </c>
      <c r="T11" t="s">
        <v>6</v>
      </c>
      <c r="U11">
        <v>31.348845000000001</v>
      </c>
      <c r="V11">
        <f t="shared" si="0"/>
        <v>14.535429000000001</v>
      </c>
      <c r="W11">
        <f t="shared" si="1"/>
        <v>-1.5125333333333337</v>
      </c>
      <c r="X11">
        <f t="shared" si="2"/>
        <v>2.8531059717218543</v>
      </c>
      <c r="AB11" s="33"/>
      <c r="AE11" t="s">
        <v>366</v>
      </c>
      <c r="AF11" t="s">
        <v>364</v>
      </c>
      <c r="AG11" t="s">
        <v>28</v>
      </c>
      <c r="AH11">
        <v>17.347307000000001</v>
      </c>
      <c r="AJ11" t="s">
        <v>25</v>
      </c>
      <c r="AK11">
        <v>36.710030000000003</v>
      </c>
      <c r="AL11">
        <f t="shared" si="3"/>
        <v>19.362723000000003</v>
      </c>
      <c r="AM11">
        <f t="shared" si="4"/>
        <v>-0.15868433333332987</v>
      </c>
      <c r="AN11">
        <f t="shared" si="5"/>
        <v>1.116268691807911</v>
      </c>
    </row>
    <row r="12" spans="2:44">
      <c r="O12" t="s">
        <v>363</v>
      </c>
      <c r="P12" t="s">
        <v>364</v>
      </c>
      <c r="Q12" t="s">
        <v>28</v>
      </c>
      <c r="R12">
        <v>16.757840999999999</v>
      </c>
      <c r="T12" t="s">
        <v>6</v>
      </c>
      <c r="U12">
        <v>31.713166999999999</v>
      </c>
      <c r="V12">
        <f t="shared" si="0"/>
        <v>14.955325999999999</v>
      </c>
      <c r="W12">
        <f t="shared" si="1"/>
        <v>-1.0926363333333349</v>
      </c>
      <c r="X12">
        <f t="shared" si="2"/>
        <v>2.1326339112229356</v>
      </c>
      <c r="Z12">
        <f>AVERAGE(X10:X12)</f>
        <v>2.3786553095937499</v>
      </c>
      <c r="AA12">
        <f>STDEV(X10:X12)/SQRT(3)</f>
        <v>0.23727968300117402</v>
      </c>
      <c r="AB12" s="33"/>
      <c r="AE12" t="s">
        <v>366</v>
      </c>
      <c r="AF12" t="s">
        <v>364</v>
      </c>
      <c r="AG12" t="s">
        <v>28</v>
      </c>
      <c r="AH12">
        <v>17.356449999999999</v>
      </c>
      <c r="AJ12" t="s">
        <v>25</v>
      </c>
      <c r="AK12">
        <v>36.313507000000001</v>
      </c>
      <c r="AL12">
        <f t="shared" si="3"/>
        <v>18.957057000000002</v>
      </c>
      <c r="AM12">
        <f t="shared" si="4"/>
        <v>-0.56435033333332996</v>
      </c>
      <c r="AN12">
        <f t="shared" si="5"/>
        <v>1.4787214694022779</v>
      </c>
      <c r="AP12">
        <f>AVERAGE(AN10:AN12)</f>
        <v>1.4157892252522817</v>
      </c>
      <c r="AQ12">
        <f>STDEV(AN10:AN12)/SQRT(3)</f>
        <v>0.15792774505017226</v>
      </c>
    </row>
    <row r="13" spans="2:44">
      <c r="O13" t="s">
        <v>363</v>
      </c>
      <c r="P13" t="s">
        <v>362</v>
      </c>
      <c r="Q13" t="s">
        <v>28</v>
      </c>
      <c r="R13">
        <v>16.221119000000002</v>
      </c>
      <c r="T13" t="s">
        <v>6</v>
      </c>
      <c r="U13">
        <v>31.32798</v>
      </c>
      <c r="V13">
        <f t="shared" si="0"/>
        <v>15.106860999999999</v>
      </c>
      <c r="W13">
        <f t="shared" si="1"/>
        <v>-0.94110133333333579</v>
      </c>
      <c r="X13">
        <f t="shared" si="2"/>
        <v>1.9199933755919401</v>
      </c>
      <c r="AB13" s="33"/>
      <c r="AE13" t="s">
        <v>366</v>
      </c>
      <c r="AF13" t="s">
        <v>365</v>
      </c>
      <c r="AG13" t="s">
        <v>28</v>
      </c>
      <c r="AH13">
        <v>17.199052999999999</v>
      </c>
      <c r="AJ13" t="s">
        <v>25</v>
      </c>
      <c r="AK13">
        <v>36.254829999999998</v>
      </c>
      <c r="AL13">
        <f t="shared" si="3"/>
        <v>19.055776999999999</v>
      </c>
      <c r="AM13">
        <f t="shared" si="4"/>
        <v>-0.46563033333333337</v>
      </c>
      <c r="AN13">
        <f t="shared" si="5"/>
        <v>1.3809205648252756</v>
      </c>
    </row>
    <row r="14" spans="2:44">
      <c r="B14" t="s">
        <v>377</v>
      </c>
      <c r="D14">
        <v>7.6697475247520991E-2</v>
      </c>
      <c r="E14">
        <v>1.8954760272477649E-2</v>
      </c>
      <c r="F14">
        <v>0.11181086835801637</v>
      </c>
      <c r="G14">
        <v>0.2301367607307947</v>
      </c>
      <c r="H14">
        <v>0.22326757905942088</v>
      </c>
      <c r="O14" t="s">
        <v>363</v>
      </c>
      <c r="P14" t="s">
        <v>362</v>
      </c>
      <c r="Q14" t="s">
        <v>28</v>
      </c>
      <c r="R14">
        <v>16.322683000000001</v>
      </c>
      <c r="T14" t="s">
        <v>6</v>
      </c>
      <c r="U14">
        <v>31.77582</v>
      </c>
      <c r="V14">
        <f t="shared" si="0"/>
        <v>15.453136999999998</v>
      </c>
      <c r="W14">
        <f t="shared" si="1"/>
        <v>-0.5948253333333362</v>
      </c>
      <c r="X14">
        <f t="shared" si="2"/>
        <v>1.5102897241583624</v>
      </c>
      <c r="AB14" s="33"/>
      <c r="AE14" t="s">
        <v>366</v>
      </c>
      <c r="AF14" t="s">
        <v>365</v>
      </c>
      <c r="AG14" t="s">
        <v>28</v>
      </c>
      <c r="AH14">
        <v>16.908915</v>
      </c>
      <c r="AJ14" t="s">
        <v>25</v>
      </c>
      <c r="AK14">
        <v>36.784930000000003</v>
      </c>
      <c r="AL14">
        <f t="shared" si="3"/>
        <v>19.876015000000002</v>
      </c>
      <c r="AM14">
        <f t="shared" si="4"/>
        <v>0.35460766666666999</v>
      </c>
      <c r="AN14">
        <f t="shared" si="5"/>
        <v>0.78208229738220114</v>
      </c>
    </row>
    <row r="15" spans="2:44">
      <c r="D15">
        <v>0.19814223269192868</v>
      </c>
      <c r="E15">
        <v>0.11333827037020879</v>
      </c>
      <c r="F15">
        <v>0.1625899305948911</v>
      </c>
      <c r="G15">
        <v>0.26118425754501129</v>
      </c>
      <c r="H15">
        <v>0.57391174439866677</v>
      </c>
      <c r="O15" t="s">
        <v>363</v>
      </c>
      <c r="P15" t="s">
        <v>362</v>
      </c>
      <c r="Q15" t="s">
        <v>28</v>
      </c>
      <c r="R15">
        <v>16.523682000000001</v>
      </c>
      <c r="T15" t="s">
        <v>6</v>
      </c>
      <c r="U15">
        <v>31.20392</v>
      </c>
      <c r="V15">
        <f t="shared" si="0"/>
        <v>14.680237999999999</v>
      </c>
      <c r="W15">
        <f t="shared" si="1"/>
        <v>-1.3677243333333351</v>
      </c>
      <c r="X15">
        <f t="shared" si="2"/>
        <v>2.5806318329234426</v>
      </c>
      <c r="Z15">
        <f>AVERAGE(X13:X15)</f>
        <v>2.0036383108912483</v>
      </c>
      <c r="AA15">
        <f>STDEV(X13:X15)/SQRT(3)</f>
        <v>0.31179876728954486</v>
      </c>
      <c r="AB15" s="33">
        <f>TTEST(X10:X12,X13:X15,2,2)</f>
        <v>0.39270538735523325</v>
      </c>
      <c r="AE15" t="s">
        <v>366</v>
      </c>
      <c r="AF15" t="s">
        <v>365</v>
      </c>
      <c r="AG15" t="s">
        <v>28</v>
      </c>
      <c r="AH15">
        <v>17.140388000000002</v>
      </c>
      <c r="AJ15" t="s">
        <v>25</v>
      </c>
      <c r="AK15">
        <v>36.746369999999999</v>
      </c>
      <c r="AL15">
        <f t="shared" si="3"/>
        <v>19.605981999999997</v>
      </c>
      <c r="AM15">
        <f t="shared" si="4"/>
        <v>8.4574666666664911E-2</v>
      </c>
      <c r="AN15">
        <f t="shared" si="5"/>
        <v>0.94306252731247753</v>
      </c>
      <c r="AP15">
        <f>AVERAGE(AN13:AN15)</f>
        <v>1.0353551298399848</v>
      </c>
      <c r="AQ15">
        <f>STDEV(AN13:AN15)/SQRT(3)</f>
        <v>0.17892294523949989</v>
      </c>
      <c r="AR15">
        <f>TTEST(AN10:AN12,AN13:AN15,2,2)</f>
        <v>0.18613888963325162</v>
      </c>
    </row>
    <row r="16" spans="2:44">
      <c r="D16">
        <v>7.6697475247520991E-2</v>
      </c>
      <c r="E16">
        <v>0.94927119999999998</v>
      </c>
      <c r="F16">
        <v>0.56931171692918758</v>
      </c>
      <c r="G16">
        <v>6.9627149999999999E-2</v>
      </c>
      <c r="H16">
        <v>1.9932890000000002E-2</v>
      </c>
      <c r="AB16" s="33"/>
    </row>
    <row r="17" spans="2:44">
      <c r="AB17" s="33"/>
    </row>
    <row r="18" spans="2:44">
      <c r="W18" t="s">
        <v>369</v>
      </c>
      <c r="X18">
        <f>AVERAGE(V20:V22)</f>
        <v>9.9642456666666668</v>
      </c>
      <c r="Z18" t="s">
        <v>12</v>
      </c>
      <c r="AA18" t="s">
        <v>13</v>
      </c>
      <c r="AB18" s="33" t="s">
        <v>126</v>
      </c>
      <c r="AM18" t="s">
        <v>374</v>
      </c>
      <c r="AN18">
        <f>AVERAGE(AL20:AL22)</f>
        <v>16.047962333333334</v>
      </c>
      <c r="AP18" t="s">
        <v>12</v>
      </c>
      <c r="AQ18" t="s">
        <v>13</v>
      </c>
      <c r="AR18" t="s">
        <v>126</v>
      </c>
    </row>
    <row r="19" spans="2:44">
      <c r="B19" t="s">
        <v>376</v>
      </c>
      <c r="D19">
        <v>0.35777222263931019</v>
      </c>
      <c r="E19">
        <v>0.44083542580522128</v>
      </c>
      <c r="F19">
        <v>2.320643738308114E-2</v>
      </c>
      <c r="G19">
        <v>0.22323594033717084</v>
      </c>
      <c r="H19">
        <v>5.3441275407320162E-4</v>
      </c>
      <c r="R19" t="s">
        <v>0</v>
      </c>
      <c r="U19" t="s">
        <v>0</v>
      </c>
      <c r="V19" t="s">
        <v>103</v>
      </c>
      <c r="W19" t="s">
        <v>368</v>
      </c>
      <c r="X19" s="2" t="s">
        <v>4</v>
      </c>
      <c r="Y19" s="1"/>
      <c r="AB19" s="33"/>
      <c r="AE19" t="s">
        <v>373</v>
      </c>
      <c r="AF19" t="s">
        <v>372</v>
      </c>
      <c r="AG19" t="s">
        <v>371</v>
      </c>
      <c r="AH19" t="s">
        <v>370</v>
      </c>
      <c r="AJ19" t="s">
        <v>371</v>
      </c>
      <c r="AK19" t="s">
        <v>370</v>
      </c>
      <c r="AL19" t="s">
        <v>103</v>
      </c>
      <c r="AM19" t="s">
        <v>368</v>
      </c>
      <c r="AN19" s="2" t="s">
        <v>30</v>
      </c>
    </row>
    <row r="20" spans="2:44">
      <c r="D20">
        <v>0.15803311326784036</v>
      </c>
      <c r="E20">
        <v>0.28698483576505118</v>
      </c>
      <c r="F20">
        <v>0.20344491669799666</v>
      </c>
      <c r="G20">
        <v>0.25291333017986378</v>
      </c>
      <c r="H20">
        <v>0.15342679587647245</v>
      </c>
      <c r="O20" t="s">
        <v>367</v>
      </c>
      <c r="P20" t="s">
        <v>364</v>
      </c>
      <c r="Q20" t="s">
        <v>28</v>
      </c>
      <c r="R20">
        <v>16.771902000000001</v>
      </c>
      <c r="T20" t="s">
        <v>68</v>
      </c>
      <c r="U20">
        <v>26.870815</v>
      </c>
      <c r="V20">
        <f t="shared" ref="V20:V31" si="6">U20-R20</f>
        <v>10.098913</v>
      </c>
      <c r="W20">
        <f t="shared" ref="W20:W31" si="7">V20-$X$18</f>
        <v>0.13466733333333281</v>
      </c>
      <c r="X20">
        <f t="shared" ref="X20:X31" si="8">2^-W20</f>
        <v>0.91087984639452868</v>
      </c>
      <c r="AB20" s="33"/>
      <c r="AE20" t="s">
        <v>367</v>
      </c>
      <c r="AF20" t="s">
        <v>364</v>
      </c>
      <c r="AG20" t="s">
        <v>28</v>
      </c>
      <c r="AH20">
        <v>16.771902000000001</v>
      </c>
      <c r="AJ20" t="s">
        <v>6</v>
      </c>
      <c r="AK20">
        <v>32.97889</v>
      </c>
      <c r="AL20">
        <f t="shared" ref="AL20:AL31" si="9">AK20-AH20</f>
        <v>16.206987999999999</v>
      </c>
      <c r="AM20">
        <f t="shared" ref="AM20:AM31" si="10">AL20-$AN$18</f>
        <v>0.15902566666666473</v>
      </c>
      <c r="AN20">
        <f t="shared" ref="AN20:AN31" si="11">2^-AM20</f>
        <v>0.89562973599963502</v>
      </c>
    </row>
    <row r="21" spans="2:44">
      <c r="D21">
        <v>0.34813355872060081</v>
      </c>
      <c r="E21">
        <v>0.14208929000000001</v>
      </c>
      <c r="F21">
        <v>0.25614033007484083</v>
      </c>
      <c r="G21">
        <v>4.2994629999999999E-2</v>
      </c>
      <c r="H21">
        <v>5.26817E-3</v>
      </c>
      <c r="O21" t="s">
        <v>367</v>
      </c>
      <c r="P21" t="s">
        <v>364</v>
      </c>
      <c r="Q21" t="s">
        <v>28</v>
      </c>
      <c r="R21">
        <v>16.820446</v>
      </c>
      <c r="T21" t="s">
        <v>68</v>
      </c>
      <c r="U21">
        <v>26.505710000000001</v>
      </c>
      <c r="V21">
        <f t="shared" si="6"/>
        <v>9.6852640000000001</v>
      </c>
      <c r="W21">
        <f t="shared" si="7"/>
        <v>-0.27898166666666668</v>
      </c>
      <c r="X21">
        <f t="shared" si="8"/>
        <v>1.2133381414156748</v>
      </c>
      <c r="AB21" s="33"/>
      <c r="AE21" t="s">
        <v>367</v>
      </c>
      <c r="AF21" t="s">
        <v>364</v>
      </c>
      <c r="AG21" t="s">
        <v>28</v>
      </c>
      <c r="AH21">
        <v>16.820446</v>
      </c>
      <c r="AJ21" t="s">
        <v>6</v>
      </c>
      <c r="AK21">
        <v>32.690100000000001</v>
      </c>
      <c r="AL21">
        <f t="shared" si="9"/>
        <v>15.869654000000001</v>
      </c>
      <c r="AM21">
        <f t="shared" si="10"/>
        <v>-0.17830833333333374</v>
      </c>
      <c r="AN21">
        <f t="shared" si="11"/>
        <v>1.1315562736425879</v>
      </c>
    </row>
    <row r="22" spans="2:44">
      <c r="O22" t="s">
        <v>367</v>
      </c>
      <c r="P22" t="s">
        <v>364</v>
      </c>
      <c r="Q22" t="s">
        <v>28</v>
      </c>
      <c r="R22">
        <v>16.817017</v>
      </c>
      <c r="T22" t="s">
        <v>68</v>
      </c>
      <c r="U22">
        <v>26.925577000000001</v>
      </c>
      <c r="V22">
        <f t="shared" si="6"/>
        <v>10.108560000000001</v>
      </c>
      <c r="W22">
        <f t="shared" si="7"/>
        <v>0.14431433333333388</v>
      </c>
      <c r="X22">
        <f t="shared" si="8"/>
        <v>0.90480930222046763</v>
      </c>
      <c r="Z22">
        <f>AVERAGE(X20:X22)</f>
        <v>1.0096757633435569</v>
      </c>
      <c r="AA22">
        <f>STDEV(X20:X22)/SQRT(3)</f>
        <v>0.10184626659518944</v>
      </c>
      <c r="AB22" s="33"/>
      <c r="AE22" t="s">
        <v>367</v>
      </c>
      <c r="AF22" t="s">
        <v>364</v>
      </c>
      <c r="AG22" t="s">
        <v>28</v>
      </c>
      <c r="AH22">
        <v>16.817017</v>
      </c>
      <c r="AJ22" t="s">
        <v>6</v>
      </c>
      <c r="AK22">
        <v>32.884262</v>
      </c>
      <c r="AL22">
        <f t="shared" si="9"/>
        <v>16.067245</v>
      </c>
      <c r="AM22">
        <f t="shared" si="10"/>
        <v>1.9282666666665449E-2</v>
      </c>
      <c r="AN22">
        <f t="shared" si="11"/>
        <v>0.98672319866061653</v>
      </c>
      <c r="AP22">
        <f>AVERAGE(AN20:AN22)</f>
        <v>1.0046364027676131</v>
      </c>
      <c r="AQ22">
        <f>STDEV(AN20:AN22)/SQRT(3)</f>
        <v>6.8692539507776026E-2</v>
      </c>
    </row>
    <row r="23" spans="2:44">
      <c r="O23" t="s">
        <v>367</v>
      </c>
      <c r="P23" t="s">
        <v>362</v>
      </c>
      <c r="Q23" t="s">
        <v>28</v>
      </c>
      <c r="R23">
        <v>16.971962000000001</v>
      </c>
      <c r="T23" t="s">
        <v>68</v>
      </c>
      <c r="U23">
        <v>25.029444999999999</v>
      </c>
      <c r="V23">
        <f t="shared" si="6"/>
        <v>8.0574829999999977</v>
      </c>
      <c r="W23">
        <f t="shared" si="7"/>
        <v>-1.906762666666669</v>
      </c>
      <c r="X23">
        <f t="shared" si="8"/>
        <v>3.7496674887976167</v>
      </c>
      <c r="AB23" s="33"/>
      <c r="AE23" t="s">
        <v>367</v>
      </c>
      <c r="AF23" t="s">
        <v>365</v>
      </c>
      <c r="AG23" t="s">
        <v>28</v>
      </c>
      <c r="AH23">
        <v>17.888231000000001</v>
      </c>
      <c r="AJ23" t="s">
        <v>6</v>
      </c>
      <c r="AK23">
        <v>34.537593999999999</v>
      </c>
      <c r="AL23">
        <f t="shared" si="9"/>
        <v>16.649362999999997</v>
      </c>
      <c r="AM23">
        <f t="shared" si="10"/>
        <v>0.60140066666666314</v>
      </c>
      <c r="AN23">
        <f t="shared" si="11"/>
        <v>0.65911373212020896</v>
      </c>
    </row>
    <row r="24" spans="2:44">
      <c r="O24" t="s">
        <v>367</v>
      </c>
      <c r="P24" t="s">
        <v>362</v>
      </c>
      <c r="Q24" t="s">
        <v>28</v>
      </c>
      <c r="R24">
        <v>16.348818000000001</v>
      </c>
      <c r="T24" t="s">
        <v>68</v>
      </c>
      <c r="U24">
        <v>25.19126</v>
      </c>
      <c r="V24">
        <f t="shared" si="6"/>
        <v>8.8424419999999984</v>
      </c>
      <c r="W24">
        <f t="shared" si="7"/>
        <v>-1.1218036666666684</v>
      </c>
      <c r="X24">
        <f t="shared" si="8"/>
        <v>2.1761887102454249</v>
      </c>
      <c r="AB24" s="33"/>
      <c r="AE24" t="s">
        <v>367</v>
      </c>
      <c r="AF24" t="s">
        <v>365</v>
      </c>
      <c r="AG24" t="s">
        <v>28</v>
      </c>
      <c r="AH24">
        <v>17.234842</v>
      </c>
      <c r="AJ24" t="s">
        <v>6</v>
      </c>
      <c r="AK24">
        <v>33.071697</v>
      </c>
      <c r="AL24">
        <f t="shared" si="9"/>
        <v>15.836855</v>
      </c>
      <c r="AM24">
        <f t="shared" si="10"/>
        <v>-0.21110733333333442</v>
      </c>
      <c r="AN24">
        <f t="shared" si="11"/>
        <v>1.1575763349162087</v>
      </c>
    </row>
    <row r="25" spans="2:44">
      <c r="O25" t="s">
        <v>367</v>
      </c>
      <c r="P25" t="s">
        <v>362</v>
      </c>
      <c r="Q25" t="s">
        <v>28</v>
      </c>
      <c r="R25">
        <v>16.605906999999998</v>
      </c>
      <c r="T25" t="s">
        <v>68</v>
      </c>
      <c r="U25">
        <v>25.424586999999999</v>
      </c>
      <c r="V25">
        <f t="shared" si="6"/>
        <v>8.8186800000000005</v>
      </c>
      <c r="W25">
        <f t="shared" si="7"/>
        <v>-1.1455656666666663</v>
      </c>
      <c r="X25">
        <f t="shared" si="8"/>
        <v>2.2123285690799475</v>
      </c>
      <c r="Z25">
        <f>AVERAGE(X23:X25)</f>
        <v>2.7127282560409962</v>
      </c>
      <c r="AA25">
        <f>STDEV(X23:X25)/SQRT(3)</f>
        <v>0.51857456926706447</v>
      </c>
      <c r="AB25" s="33">
        <f>TTEST(X20:X22,X23:X25,2,2)</f>
        <v>3.2202662972453847E-2</v>
      </c>
      <c r="AE25" t="s">
        <v>367</v>
      </c>
      <c r="AF25" t="s">
        <v>365</v>
      </c>
      <c r="AG25" t="s">
        <v>28</v>
      </c>
      <c r="AH25">
        <v>17.990376999999999</v>
      </c>
      <c r="AJ25" t="s">
        <v>6</v>
      </c>
      <c r="AK25">
        <v>34.783121000000001</v>
      </c>
      <c r="AL25">
        <f t="shared" si="9"/>
        <v>16.792744000000003</v>
      </c>
      <c r="AM25">
        <f t="shared" si="10"/>
        <v>0.74478166666666823</v>
      </c>
      <c r="AN25">
        <f t="shared" si="11"/>
        <v>0.59675817635480277</v>
      </c>
      <c r="AP25">
        <f>AVERAGE(AN23:AN25)</f>
        <v>0.80448274779707341</v>
      </c>
      <c r="AQ25">
        <f>STDEV(AN23:AN25)/SQRT(3)</f>
        <v>0.17746207555625051</v>
      </c>
      <c r="AR25">
        <f>TTEST(AN20:AN22,AN23:AN25,2,2)</f>
        <v>0.35222645048790235</v>
      </c>
    </row>
    <row r="26" spans="2:44">
      <c r="O26" t="s">
        <v>363</v>
      </c>
      <c r="P26" t="s">
        <v>364</v>
      </c>
      <c r="Q26" t="s">
        <v>28</v>
      </c>
      <c r="R26">
        <v>16.581264000000001</v>
      </c>
      <c r="T26" t="s">
        <v>68</v>
      </c>
      <c r="U26">
        <v>24.682953000000001</v>
      </c>
      <c r="V26">
        <f t="shared" si="6"/>
        <v>8.1016890000000004</v>
      </c>
      <c r="W26">
        <f t="shared" si="7"/>
        <v>-1.8625566666666664</v>
      </c>
      <c r="X26">
        <f t="shared" si="8"/>
        <v>3.6365153515923248</v>
      </c>
      <c r="AB26" s="33"/>
      <c r="AE26" t="s">
        <v>366</v>
      </c>
      <c r="AF26" t="s">
        <v>364</v>
      </c>
      <c r="AG26" t="s">
        <v>28</v>
      </c>
      <c r="AH26">
        <v>17.304008</v>
      </c>
      <c r="AJ26" t="s">
        <v>6</v>
      </c>
      <c r="AK26">
        <v>31.612359999999999</v>
      </c>
      <c r="AL26">
        <f t="shared" si="9"/>
        <v>14.308351999999999</v>
      </c>
      <c r="AM26">
        <f t="shared" si="10"/>
        <v>-1.739610333333335</v>
      </c>
      <c r="AN26">
        <f t="shared" si="11"/>
        <v>3.3394495827448418</v>
      </c>
    </row>
    <row r="27" spans="2:44">
      <c r="O27" t="s">
        <v>363</v>
      </c>
      <c r="P27" t="s">
        <v>364</v>
      </c>
      <c r="Q27" t="s">
        <v>28</v>
      </c>
      <c r="R27">
        <v>16.813416</v>
      </c>
      <c r="T27" t="s">
        <v>68</v>
      </c>
      <c r="U27">
        <v>25.880549999999999</v>
      </c>
      <c r="V27">
        <f t="shared" si="6"/>
        <v>9.0671339999999994</v>
      </c>
      <c r="W27">
        <f t="shared" si="7"/>
        <v>-0.89711166666666742</v>
      </c>
      <c r="X27">
        <f t="shared" si="8"/>
        <v>1.8623337813894301</v>
      </c>
      <c r="AB27" s="33"/>
      <c r="AE27" t="s">
        <v>366</v>
      </c>
      <c r="AF27" t="s">
        <v>364</v>
      </c>
      <c r="AG27" t="s">
        <v>28</v>
      </c>
      <c r="AH27">
        <v>17.347307000000001</v>
      </c>
      <c r="AJ27" t="s">
        <v>6</v>
      </c>
      <c r="AK27">
        <v>32.064957</v>
      </c>
      <c r="AL27">
        <f t="shared" si="9"/>
        <v>14.717649999999999</v>
      </c>
      <c r="AM27">
        <f t="shared" si="10"/>
        <v>-1.3303123333333353</v>
      </c>
      <c r="AN27">
        <f t="shared" si="11"/>
        <v>2.5145710770791689</v>
      </c>
    </row>
    <row r="28" spans="2:44">
      <c r="O28" t="s">
        <v>363</v>
      </c>
      <c r="P28" t="s">
        <v>364</v>
      </c>
      <c r="Q28" t="s">
        <v>28</v>
      </c>
      <c r="R28">
        <v>16.757840999999999</v>
      </c>
      <c r="T28" t="s">
        <v>68</v>
      </c>
      <c r="U28">
        <v>25.588246999999999</v>
      </c>
      <c r="V28">
        <f t="shared" si="6"/>
        <v>8.830406</v>
      </c>
      <c r="W28">
        <f t="shared" si="7"/>
        <v>-1.1338396666666668</v>
      </c>
      <c r="X28">
        <f t="shared" si="8"/>
        <v>2.1944199856236195</v>
      </c>
      <c r="Z28">
        <f>AVERAGE(X26:X28)</f>
        <v>2.5644230395351251</v>
      </c>
      <c r="AA28">
        <f>STDEV(X26:X28)/SQRT(3)</f>
        <v>0.5445508105891127</v>
      </c>
      <c r="AB28" s="33"/>
      <c r="AE28" t="s">
        <v>366</v>
      </c>
      <c r="AF28" t="s">
        <v>364</v>
      </c>
      <c r="AG28" t="s">
        <v>28</v>
      </c>
      <c r="AH28">
        <v>17.356449999999999</v>
      </c>
      <c r="AJ28" t="s">
        <v>6</v>
      </c>
      <c r="AK28">
        <v>32.213000000000001</v>
      </c>
      <c r="AL28">
        <f t="shared" si="9"/>
        <v>14.856550000000002</v>
      </c>
      <c r="AM28">
        <f t="shared" si="10"/>
        <v>-1.1914123333333322</v>
      </c>
      <c r="AN28">
        <f t="shared" si="11"/>
        <v>2.2837620377333918</v>
      </c>
      <c r="AP28">
        <f>AVERAGE(AN26:AN28)</f>
        <v>2.7125942325191339</v>
      </c>
      <c r="AQ28">
        <f>STDEV(AN26:AN28)/SQRT(3)</f>
        <v>0.32043144131045137</v>
      </c>
      <c r="AR28" s="33"/>
    </row>
    <row r="29" spans="2:44">
      <c r="O29" t="s">
        <v>363</v>
      </c>
      <c r="P29" t="s">
        <v>362</v>
      </c>
      <c r="Q29" t="s">
        <v>28</v>
      </c>
      <c r="R29">
        <v>16.221119000000002</v>
      </c>
      <c r="T29" t="s">
        <v>68</v>
      </c>
      <c r="U29">
        <v>25.084067000000001</v>
      </c>
      <c r="V29">
        <f t="shared" si="6"/>
        <v>8.8629479999999994</v>
      </c>
      <c r="W29">
        <f t="shared" si="7"/>
        <v>-1.1012976666666674</v>
      </c>
      <c r="X29">
        <f t="shared" si="8"/>
        <v>2.1454758571629076</v>
      </c>
      <c r="AB29" s="33"/>
      <c r="AE29" t="s">
        <v>366</v>
      </c>
      <c r="AF29" t="s">
        <v>365</v>
      </c>
      <c r="AG29" t="s">
        <v>28</v>
      </c>
      <c r="AH29">
        <v>17.199052999999999</v>
      </c>
      <c r="AJ29" t="s">
        <v>6</v>
      </c>
      <c r="AK29">
        <v>33.048794000000001</v>
      </c>
      <c r="AL29">
        <f t="shared" si="9"/>
        <v>15.849741000000002</v>
      </c>
      <c r="AM29">
        <f t="shared" si="10"/>
        <v>-0.19822133333333269</v>
      </c>
      <c r="AN29">
        <f t="shared" si="11"/>
        <v>1.147283022958302</v>
      </c>
    </row>
    <row r="30" spans="2:44">
      <c r="O30" t="s">
        <v>363</v>
      </c>
      <c r="P30" t="s">
        <v>362</v>
      </c>
      <c r="Q30" t="s">
        <v>28</v>
      </c>
      <c r="R30">
        <v>16.322683000000001</v>
      </c>
      <c r="T30" t="s">
        <v>68</v>
      </c>
      <c r="U30">
        <v>25.124416</v>
      </c>
      <c r="V30">
        <f t="shared" si="6"/>
        <v>8.8017329999999987</v>
      </c>
      <c r="W30">
        <f t="shared" si="7"/>
        <v>-1.1625126666666681</v>
      </c>
      <c r="X30">
        <f t="shared" si="8"/>
        <v>2.2384695086284236</v>
      </c>
      <c r="AB30" s="33"/>
      <c r="AE30" t="s">
        <v>366</v>
      </c>
      <c r="AF30" t="s">
        <v>365</v>
      </c>
      <c r="AG30" t="s">
        <v>28</v>
      </c>
      <c r="AH30">
        <v>16.908915</v>
      </c>
      <c r="AJ30" t="s">
        <v>6</v>
      </c>
      <c r="AK30">
        <v>33.401062000000003</v>
      </c>
      <c r="AL30">
        <f t="shared" si="9"/>
        <v>16.492147000000003</v>
      </c>
      <c r="AM30">
        <f t="shared" si="10"/>
        <v>0.44418466666666845</v>
      </c>
      <c r="AN30">
        <f t="shared" si="11"/>
        <v>0.73499958135980414</v>
      </c>
    </row>
    <row r="31" spans="2:44">
      <c r="O31" t="s">
        <v>363</v>
      </c>
      <c r="P31" t="s">
        <v>362</v>
      </c>
      <c r="Q31" t="s">
        <v>28</v>
      </c>
      <c r="R31">
        <v>16.523682000000001</v>
      </c>
      <c r="T31" t="s">
        <v>68</v>
      </c>
      <c r="U31">
        <v>24.958224999999999</v>
      </c>
      <c r="V31">
        <f t="shared" si="6"/>
        <v>8.4345429999999979</v>
      </c>
      <c r="W31">
        <f t="shared" si="7"/>
        <v>-1.5297026666666689</v>
      </c>
      <c r="X31">
        <f t="shared" si="8"/>
        <v>2.8872632769975994</v>
      </c>
      <c r="Z31">
        <f>AVERAGE(X29:X31)</f>
        <v>2.423736214262977</v>
      </c>
      <c r="AA31">
        <f>STDEV(X29:X31)/SQRT(3)</f>
        <v>0.23331306451401398</v>
      </c>
      <c r="AB31" s="33">
        <f>TTEST(X26:X28,X29:X31,2,2)</f>
        <v>0.8239557017719179</v>
      </c>
      <c r="AE31" t="s">
        <v>366</v>
      </c>
      <c r="AF31" t="s">
        <v>365</v>
      </c>
      <c r="AG31" t="s">
        <v>28</v>
      </c>
      <c r="AH31">
        <v>17.140388000000002</v>
      </c>
      <c r="AJ31" t="s">
        <v>6</v>
      </c>
      <c r="AK31">
        <v>33.679774999999999</v>
      </c>
      <c r="AL31">
        <f t="shared" si="9"/>
        <v>16.539386999999998</v>
      </c>
      <c r="AM31">
        <f t="shared" si="10"/>
        <v>0.49142466666666351</v>
      </c>
      <c r="AN31">
        <f t="shared" si="11"/>
        <v>0.71132231744810648</v>
      </c>
      <c r="AP31">
        <f>AVERAGE(AN29:AN31)</f>
        <v>0.8645349739220709</v>
      </c>
      <c r="AQ31">
        <f>STDEV(AN29:AN31)/SQRT(3)</f>
        <v>0.14153915551527557</v>
      </c>
      <c r="AR31">
        <f>TTEST(AN26:AN28,AN29:AN31,2,2)</f>
        <v>6.1883406448957129E-3</v>
      </c>
    </row>
    <row r="32" spans="2:44">
      <c r="AA32" s="55"/>
      <c r="AB32" s="33"/>
    </row>
    <row r="33" spans="15:44">
      <c r="AA33" s="55"/>
      <c r="AB33" s="33"/>
    </row>
    <row r="34" spans="15:44">
      <c r="AA34" s="55"/>
      <c r="AB34" s="33"/>
    </row>
    <row r="35" spans="15:44">
      <c r="W35" t="s">
        <v>369</v>
      </c>
      <c r="X35">
        <f>AVERAGE(V37:V39)</f>
        <v>10.214071333333333</v>
      </c>
      <c r="Z35" t="s">
        <v>12</v>
      </c>
      <c r="AA35" t="s">
        <v>13</v>
      </c>
      <c r="AB35" s="33" t="s">
        <v>126</v>
      </c>
      <c r="AM35" t="s">
        <v>374</v>
      </c>
      <c r="AN35">
        <f>AVERAGE(AL37:AL39)</f>
        <v>16.124295333333333</v>
      </c>
      <c r="AP35" t="s">
        <v>12</v>
      </c>
      <c r="AQ35" t="s">
        <v>13</v>
      </c>
      <c r="AR35" t="s">
        <v>126</v>
      </c>
    </row>
    <row r="36" spans="15:44">
      <c r="R36" t="s">
        <v>0</v>
      </c>
      <c r="U36" t="s">
        <v>0</v>
      </c>
      <c r="V36" t="s">
        <v>103</v>
      </c>
      <c r="W36" t="s">
        <v>368</v>
      </c>
      <c r="X36" s="2" t="s">
        <v>4</v>
      </c>
      <c r="AB36" s="33"/>
      <c r="AE36" t="s">
        <v>373</v>
      </c>
      <c r="AF36" t="s">
        <v>372</v>
      </c>
      <c r="AG36" t="s">
        <v>371</v>
      </c>
      <c r="AH36" t="s">
        <v>370</v>
      </c>
      <c r="AJ36" t="s">
        <v>371</v>
      </c>
      <c r="AK36" t="s">
        <v>370</v>
      </c>
      <c r="AL36" t="s">
        <v>103</v>
      </c>
      <c r="AM36" t="s">
        <v>368</v>
      </c>
      <c r="AN36" s="2" t="s">
        <v>30</v>
      </c>
    </row>
    <row r="37" spans="15:44">
      <c r="O37" t="s">
        <v>367</v>
      </c>
      <c r="P37" t="s">
        <v>364</v>
      </c>
      <c r="Q37" t="s">
        <v>28</v>
      </c>
      <c r="R37">
        <v>16.771902000000001</v>
      </c>
      <c r="T37" t="s">
        <v>69</v>
      </c>
      <c r="U37">
        <v>26.952583000000001</v>
      </c>
      <c r="V37">
        <f t="shared" ref="V37:V48" si="12">U37-R37</f>
        <v>10.180681</v>
      </c>
      <c r="W37">
        <f t="shared" ref="W37:W48" si="13">V37-$X$35</f>
        <v>-3.3390333333333189E-2</v>
      </c>
      <c r="X37">
        <f t="shared" ref="X37:X48" si="14">2^-W37</f>
        <v>1.0234143256730146</v>
      </c>
      <c r="AB37" s="33"/>
      <c r="AE37" t="s">
        <v>367</v>
      </c>
      <c r="AF37" t="s">
        <v>364</v>
      </c>
      <c r="AG37" t="s">
        <v>28</v>
      </c>
      <c r="AH37">
        <v>16.771902000000001</v>
      </c>
      <c r="AJ37" t="s">
        <v>8</v>
      </c>
      <c r="AK37">
        <v>33.116370000000003</v>
      </c>
      <c r="AL37">
        <f t="shared" ref="AL37:AL48" si="15">AK37-AH37</f>
        <v>16.344468000000003</v>
      </c>
      <c r="AM37">
        <f t="shared" ref="AM37:AM48" si="16">AL37-$AN$35</f>
        <v>0.22017266666667012</v>
      </c>
      <c r="AN37">
        <f t="shared" ref="AN37:AN48" si="17">2^-AM37</f>
        <v>0.8584626865447349</v>
      </c>
    </row>
    <row r="38" spans="15:44">
      <c r="O38" t="s">
        <v>367</v>
      </c>
      <c r="P38" t="s">
        <v>364</v>
      </c>
      <c r="Q38" t="s">
        <v>28</v>
      </c>
      <c r="R38">
        <v>16.820446</v>
      </c>
      <c r="T38" t="s">
        <v>69</v>
      </c>
      <c r="U38">
        <v>27.273703000000001</v>
      </c>
      <c r="V38">
        <f t="shared" si="12"/>
        <v>10.453257000000001</v>
      </c>
      <c r="W38">
        <f t="shared" si="13"/>
        <v>0.23918566666666763</v>
      </c>
      <c r="X38">
        <f t="shared" si="14"/>
        <v>0.84722339508561662</v>
      </c>
      <c r="AB38" s="33"/>
      <c r="AE38" t="s">
        <v>367</v>
      </c>
      <c r="AF38" t="s">
        <v>364</v>
      </c>
      <c r="AG38" t="s">
        <v>28</v>
      </c>
      <c r="AH38">
        <v>16.820446</v>
      </c>
      <c r="AJ38" t="s">
        <v>8</v>
      </c>
      <c r="AK38">
        <v>33.2254</v>
      </c>
      <c r="AL38">
        <f t="shared" si="15"/>
        <v>16.404954</v>
      </c>
      <c r="AM38">
        <f t="shared" si="16"/>
        <v>0.2806586666666675</v>
      </c>
      <c r="AN38">
        <f t="shared" si="17"/>
        <v>0.82321509018670691</v>
      </c>
    </row>
    <row r="39" spans="15:44">
      <c r="O39" t="s">
        <v>367</v>
      </c>
      <c r="P39" t="s">
        <v>364</v>
      </c>
      <c r="Q39" t="s">
        <v>28</v>
      </c>
      <c r="R39">
        <v>16.817017</v>
      </c>
      <c r="T39" t="s">
        <v>69</v>
      </c>
      <c r="U39">
        <v>26.825292999999999</v>
      </c>
      <c r="V39">
        <f t="shared" si="12"/>
        <v>10.008275999999999</v>
      </c>
      <c r="W39">
        <f t="shared" si="13"/>
        <v>-0.20579533333333444</v>
      </c>
      <c r="X39">
        <f t="shared" si="14"/>
        <v>1.1533219784429685</v>
      </c>
      <c r="Z39">
        <f>AVERAGE(X37:X39)</f>
        <v>1.0079865664005332</v>
      </c>
      <c r="AA39">
        <f>STDEV(X37:X39)/SQRT(3)</f>
        <v>8.8699112172316297E-2</v>
      </c>
      <c r="AB39" s="33"/>
      <c r="AE39" t="s">
        <v>367</v>
      </c>
      <c r="AF39" t="s">
        <v>364</v>
      </c>
      <c r="AG39" t="s">
        <v>28</v>
      </c>
      <c r="AH39">
        <v>16.817017</v>
      </c>
      <c r="AJ39" t="s">
        <v>8</v>
      </c>
      <c r="AK39">
        <v>32.440480999999998</v>
      </c>
      <c r="AL39">
        <f t="shared" si="15"/>
        <v>15.623463999999998</v>
      </c>
      <c r="AM39">
        <f t="shared" si="16"/>
        <v>-0.50083133333333407</v>
      </c>
      <c r="AN39">
        <f t="shared" si="17"/>
        <v>1.4150287184817696</v>
      </c>
      <c r="AP39">
        <f>AVERAGE(AN37:AN39)</f>
        <v>1.0322354984044038</v>
      </c>
      <c r="AQ39">
        <f>STDEV(AN37:AN39)/SQRT(3)</f>
        <v>0.19166688573768947</v>
      </c>
    </row>
    <row r="40" spans="15:44">
      <c r="O40" t="s">
        <v>367</v>
      </c>
      <c r="P40" t="s">
        <v>362</v>
      </c>
      <c r="Q40" t="s">
        <v>28</v>
      </c>
      <c r="R40">
        <v>16.971962000000001</v>
      </c>
      <c r="T40" t="s">
        <v>69</v>
      </c>
      <c r="U40">
        <v>26.942240000000002</v>
      </c>
      <c r="V40">
        <f t="shared" si="12"/>
        <v>9.9702780000000004</v>
      </c>
      <c r="W40">
        <f t="shared" si="13"/>
        <v>-0.24379333333333264</v>
      </c>
      <c r="X40">
        <f t="shared" si="14"/>
        <v>1.1841019766014693</v>
      </c>
      <c r="AB40" s="33"/>
      <c r="AE40" t="s">
        <v>367</v>
      </c>
      <c r="AF40" t="s">
        <v>365</v>
      </c>
      <c r="AG40" t="s">
        <v>28</v>
      </c>
      <c r="AH40">
        <v>17.888231000000001</v>
      </c>
      <c r="AJ40" t="s">
        <v>8</v>
      </c>
      <c r="AK40">
        <v>32.774079999999998</v>
      </c>
      <c r="AL40">
        <f t="shared" si="15"/>
        <v>14.885848999999997</v>
      </c>
      <c r="AM40">
        <f t="shared" si="16"/>
        <v>-1.2384463333333358</v>
      </c>
      <c r="AN40">
        <f t="shared" si="17"/>
        <v>2.3594430235774917</v>
      </c>
    </row>
    <row r="41" spans="15:44">
      <c r="O41" t="s">
        <v>367</v>
      </c>
      <c r="P41" t="s">
        <v>362</v>
      </c>
      <c r="Q41" t="s">
        <v>28</v>
      </c>
      <c r="R41">
        <v>16.348818000000001</v>
      </c>
      <c r="T41" t="s">
        <v>69</v>
      </c>
      <c r="U41">
        <v>26.153366999999999</v>
      </c>
      <c r="V41">
        <f t="shared" si="12"/>
        <v>9.804548999999998</v>
      </c>
      <c r="W41">
        <f t="shared" si="13"/>
        <v>-0.4095223333333351</v>
      </c>
      <c r="X41">
        <f t="shared" si="14"/>
        <v>1.3282459679404224</v>
      </c>
      <c r="AB41" s="33"/>
      <c r="AE41" t="s">
        <v>367</v>
      </c>
      <c r="AF41" t="s">
        <v>365</v>
      </c>
      <c r="AG41" t="s">
        <v>28</v>
      </c>
      <c r="AH41">
        <v>17.234842</v>
      </c>
      <c r="AJ41" t="s">
        <v>8</v>
      </c>
      <c r="AK41">
        <v>33.898364999999998</v>
      </c>
      <c r="AL41">
        <f t="shared" si="15"/>
        <v>16.663522999999998</v>
      </c>
      <c r="AM41">
        <f t="shared" si="16"/>
        <v>0.53922766666666533</v>
      </c>
      <c r="AN41">
        <f t="shared" si="17"/>
        <v>0.68813919938242329</v>
      </c>
    </row>
    <row r="42" spans="15:44">
      <c r="O42" t="s">
        <v>367</v>
      </c>
      <c r="P42" t="s">
        <v>362</v>
      </c>
      <c r="Q42" t="s">
        <v>28</v>
      </c>
      <c r="R42">
        <v>16.605906999999998</v>
      </c>
      <c r="T42" t="s">
        <v>69</v>
      </c>
      <c r="U42">
        <v>26.308859000000002</v>
      </c>
      <c r="V42">
        <f t="shared" si="12"/>
        <v>9.7029520000000034</v>
      </c>
      <c r="W42">
        <f t="shared" si="13"/>
        <v>-0.51111933333332971</v>
      </c>
      <c r="X42">
        <f t="shared" si="14"/>
        <v>1.4251554918132019</v>
      </c>
      <c r="Z42">
        <f>AVERAGE(X40:X42)</f>
        <v>1.3125011454516979</v>
      </c>
      <c r="AA42">
        <f>STDEV(X40:X42)/SQRT(3)</f>
        <v>7.003005039596534E-2</v>
      </c>
      <c r="AB42" s="33">
        <f>TTEST(X37:X39,X40:X42,2,2)</f>
        <v>5.4401842182737255E-2</v>
      </c>
      <c r="AE42" t="s">
        <v>367</v>
      </c>
      <c r="AF42" t="s">
        <v>365</v>
      </c>
      <c r="AG42" t="s">
        <v>28</v>
      </c>
      <c r="AH42">
        <v>17.990376999999999</v>
      </c>
      <c r="AJ42" t="s">
        <v>8</v>
      </c>
      <c r="AK42">
        <v>33.822678000000003</v>
      </c>
      <c r="AL42">
        <f t="shared" si="15"/>
        <v>15.832301000000005</v>
      </c>
      <c r="AM42">
        <f t="shared" si="16"/>
        <v>-0.29199433333332792</v>
      </c>
      <c r="AN42">
        <f t="shared" si="17"/>
        <v>1.2243315834195065</v>
      </c>
      <c r="AP42">
        <f>AVERAGE(AN40:AN42)</f>
        <v>1.4239712687931405</v>
      </c>
      <c r="AQ42">
        <f>STDEV(AN40:AN42)/SQRT(3)</f>
        <v>0.49268181793605503</v>
      </c>
      <c r="AR42">
        <f>TTEST(AN37:AN39,AN40:AN42,2,2)</f>
        <v>0.49982951088298688</v>
      </c>
    </row>
    <row r="43" spans="15:44">
      <c r="O43" t="s">
        <v>363</v>
      </c>
      <c r="P43" t="s">
        <v>364</v>
      </c>
      <c r="Q43" t="s">
        <v>28</v>
      </c>
      <c r="R43">
        <v>16.581264000000001</v>
      </c>
      <c r="T43" t="s">
        <v>69</v>
      </c>
      <c r="U43">
        <v>26.133665000000001</v>
      </c>
      <c r="V43">
        <f t="shared" si="12"/>
        <v>9.5524009999999997</v>
      </c>
      <c r="W43">
        <f t="shared" si="13"/>
        <v>-0.66167033333333336</v>
      </c>
      <c r="X43">
        <f t="shared" si="14"/>
        <v>1.5819130820313543</v>
      </c>
      <c r="AB43" s="33"/>
      <c r="AE43" t="s">
        <v>366</v>
      </c>
      <c r="AF43" t="s">
        <v>364</v>
      </c>
      <c r="AG43" t="s">
        <v>28</v>
      </c>
      <c r="AH43">
        <v>17.304008</v>
      </c>
      <c r="AJ43" t="s">
        <v>8</v>
      </c>
      <c r="AK43">
        <v>38.774079999999998</v>
      </c>
      <c r="AL43">
        <f t="shared" si="15"/>
        <v>21.470071999999998</v>
      </c>
      <c r="AM43">
        <f t="shared" si="16"/>
        <v>5.3457766666666657</v>
      </c>
      <c r="AN43">
        <f t="shared" si="17"/>
        <v>2.4590132745806789E-2</v>
      </c>
    </row>
    <row r="44" spans="15:44">
      <c r="O44" t="s">
        <v>363</v>
      </c>
      <c r="P44" t="s">
        <v>364</v>
      </c>
      <c r="Q44" t="s">
        <v>28</v>
      </c>
      <c r="R44">
        <v>16.813416</v>
      </c>
      <c r="T44" t="s">
        <v>69</v>
      </c>
      <c r="U44">
        <v>26.594080000000002</v>
      </c>
      <c r="V44">
        <f t="shared" si="12"/>
        <v>9.7806640000000016</v>
      </c>
      <c r="W44">
        <f t="shared" si="13"/>
        <v>-0.43340733333333148</v>
      </c>
      <c r="X44">
        <f t="shared" si="14"/>
        <v>1.3504192112976663</v>
      </c>
      <c r="AB44" s="33"/>
      <c r="AE44" t="s">
        <v>366</v>
      </c>
      <c r="AF44" t="s">
        <v>364</v>
      </c>
      <c r="AG44" t="s">
        <v>28</v>
      </c>
      <c r="AH44">
        <v>17.347307000000001</v>
      </c>
      <c r="AJ44" t="s">
        <v>8</v>
      </c>
      <c r="AK44">
        <v>38.898364999999998</v>
      </c>
      <c r="AL44">
        <f t="shared" si="15"/>
        <v>21.551057999999998</v>
      </c>
      <c r="AM44">
        <f t="shared" si="16"/>
        <v>5.4267626666666651</v>
      </c>
      <c r="AN44">
        <f t="shared" si="17"/>
        <v>2.3247789145925929E-2</v>
      </c>
    </row>
    <row r="45" spans="15:44">
      <c r="O45" t="s">
        <v>363</v>
      </c>
      <c r="P45" t="s">
        <v>364</v>
      </c>
      <c r="Q45" t="s">
        <v>28</v>
      </c>
      <c r="R45">
        <v>16.757840999999999</v>
      </c>
      <c r="T45" t="s">
        <v>69</v>
      </c>
      <c r="U45">
        <v>26.846053000000001</v>
      </c>
      <c r="V45">
        <f t="shared" si="12"/>
        <v>10.088212000000002</v>
      </c>
      <c r="W45">
        <f t="shared" si="13"/>
        <v>-0.12585933333333088</v>
      </c>
      <c r="X45">
        <f t="shared" si="14"/>
        <v>1.0911574810638316</v>
      </c>
      <c r="Z45">
        <f>AVERAGE(X43:X45)</f>
        <v>1.3411632581309505</v>
      </c>
      <c r="AA45">
        <f>STDEV(X43:X45)/SQRT(3)</f>
        <v>0.14174451132468066</v>
      </c>
      <c r="AB45" s="33"/>
      <c r="AE45" t="s">
        <v>366</v>
      </c>
      <c r="AF45" t="s">
        <v>364</v>
      </c>
      <c r="AG45" t="s">
        <v>28</v>
      </c>
      <c r="AH45">
        <v>17.356449999999999</v>
      </c>
      <c r="AJ45" t="s">
        <v>8</v>
      </c>
      <c r="AK45">
        <v>38.822678000000003</v>
      </c>
      <c r="AL45">
        <f t="shared" si="15"/>
        <v>21.466228000000005</v>
      </c>
      <c r="AM45">
        <f t="shared" si="16"/>
        <v>5.341932666666672</v>
      </c>
      <c r="AN45">
        <f t="shared" si="17"/>
        <v>2.4655739480244365E-2</v>
      </c>
      <c r="AP45">
        <f>AVERAGE(AN43:AN45)</f>
        <v>2.416455379065903E-2</v>
      </c>
      <c r="AQ45">
        <f>STDEV(AN43:AN45)/SQRT(3)</f>
        <v>4.5877340858545257E-4</v>
      </c>
      <c r="AR45" s="33"/>
    </row>
    <row r="46" spans="15:44">
      <c r="O46" t="s">
        <v>363</v>
      </c>
      <c r="P46" t="s">
        <v>362</v>
      </c>
      <c r="Q46" t="s">
        <v>28</v>
      </c>
      <c r="R46">
        <v>16.221119000000002</v>
      </c>
      <c r="T46" t="s">
        <v>69</v>
      </c>
      <c r="U46">
        <v>26.904875000000001</v>
      </c>
      <c r="V46">
        <f t="shared" si="12"/>
        <v>10.683755999999999</v>
      </c>
      <c r="W46">
        <f t="shared" si="13"/>
        <v>0.46968466666666586</v>
      </c>
      <c r="X46">
        <f t="shared" si="14"/>
        <v>0.72212241655078035</v>
      </c>
      <c r="AB46" s="33"/>
      <c r="AE46" t="s">
        <v>366</v>
      </c>
      <c r="AF46" t="s">
        <v>365</v>
      </c>
      <c r="AG46" t="s">
        <v>28</v>
      </c>
      <c r="AH46">
        <v>17.199052999999999</v>
      </c>
      <c r="AJ46" t="s">
        <v>8</v>
      </c>
      <c r="AK46">
        <v>33.774079999999998</v>
      </c>
      <c r="AL46">
        <f t="shared" si="15"/>
        <v>16.575026999999999</v>
      </c>
      <c r="AM46">
        <f t="shared" si="16"/>
        <v>0.45073166666666609</v>
      </c>
      <c r="AN46">
        <f t="shared" si="17"/>
        <v>0.73167168460159004</v>
      </c>
    </row>
    <row r="47" spans="15:44">
      <c r="O47" t="s">
        <v>363</v>
      </c>
      <c r="P47" t="s">
        <v>362</v>
      </c>
      <c r="Q47" t="s">
        <v>28</v>
      </c>
      <c r="R47">
        <v>16.322683000000001</v>
      </c>
      <c r="T47" t="s">
        <v>69</v>
      </c>
      <c r="U47">
        <v>25.958473999999999</v>
      </c>
      <c r="V47">
        <f t="shared" si="12"/>
        <v>9.6357909999999976</v>
      </c>
      <c r="W47">
        <f t="shared" si="13"/>
        <v>-0.57828033333333551</v>
      </c>
      <c r="X47">
        <f t="shared" si="14"/>
        <v>1.4930684766211528</v>
      </c>
      <c r="AB47" s="33"/>
      <c r="AE47" t="s">
        <v>366</v>
      </c>
      <c r="AF47" t="s">
        <v>365</v>
      </c>
      <c r="AG47" t="s">
        <v>28</v>
      </c>
      <c r="AH47">
        <v>16.908915</v>
      </c>
      <c r="AJ47" t="s">
        <v>8</v>
      </c>
      <c r="AK47">
        <v>32.898364999999998</v>
      </c>
      <c r="AL47">
        <f t="shared" si="15"/>
        <v>15.989449999999998</v>
      </c>
      <c r="AM47">
        <f t="shared" si="16"/>
        <v>-0.13484533333333459</v>
      </c>
      <c r="AN47">
        <f t="shared" si="17"/>
        <v>1.0979750971201179</v>
      </c>
    </row>
    <row r="48" spans="15:44">
      <c r="O48" t="s">
        <v>363</v>
      </c>
      <c r="P48" t="s">
        <v>362</v>
      </c>
      <c r="Q48" t="s">
        <v>28</v>
      </c>
      <c r="R48">
        <v>16.523682000000001</v>
      </c>
      <c r="T48" t="s">
        <v>69</v>
      </c>
      <c r="U48">
        <v>26.157568000000001</v>
      </c>
      <c r="V48">
        <f t="shared" si="12"/>
        <v>9.6338860000000004</v>
      </c>
      <c r="W48">
        <f t="shared" si="13"/>
        <v>-0.58018533333333266</v>
      </c>
      <c r="X48">
        <f t="shared" si="14"/>
        <v>1.4950412942038691</v>
      </c>
      <c r="Z48">
        <f>AVERAGE(X46:X48)</f>
        <v>1.2367440624586008</v>
      </c>
      <c r="AA48">
        <f>STDEV(X46:X48)/SQRT(3)</f>
        <v>0.25731145319110793</v>
      </c>
      <c r="AB48" s="33">
        <f>TTEST(X43:X45,X46:X48,2,2)</f>
        <v>0.74020747619465566</v>
      </c>
      <c r="AE48" t="s">
        <v>366</v>
      </c>
      <c r="AF48" t="s">
        <v>365</v>
      </c>
      <c r="AG48" t="s">
        <v>28</v>
      </c>
      <c r="AH48">
        <v>17.140388000000002</v>
      </c>
      <c r="AJ48" t="s">
        <v>8</v>
      </c>
      <c r="AK48">
        <v>33.822678000000003</v>
      </c>
      <c r="AL48">
        <f t="shared" si="15"/>
        <v>16.682290000000002</v>
      </c>
      <c r="AM48">
        <f t="shared" si="16"/>
        <v>0.5579946666666693</v>
      </c>
      <c r="AN48">
        <f t="shared" si="17"/>
        <v>0.67924565329494713</v>
      </c>
      <c r="AP48">
        <f>AVERAGE(AN46:AN48)</f>
        <v>0.83629747833888501</v>
      </c>
      <c r="AQ48">
        <f>STDEV(AN46:AN48)/SQRT(3)</f>
        <v>0.13171117937606702</v>
      </c>
      <c r="AR48">
        <f>TTEST(AN43:AN45,AN46:AN48,2,2)</f>
        <v>3.512241929451342E-3</v>
      </c>
    </row>
    <row r="49" spans="15:44">
      <c r="AB49" s="33"/>
    </row>
    <row r="50" spans="15:44">
      <c r="AB50" s="33"/>
      <c r="AM50" t="s">
        <v>374</v>
      </c>
      <c r="AN50">
        <f>AVERAGE(AL52:AL54)</f>
        <v>9.9642456666666668</v>
      </c>
      <c r="AP50" t="s">
        <v>12</v>
      </c>
      <c r="AQ50" t="s">
        <v>13</v>
      </c>
      <c r="AR50" t="s">
        <v>126</v>
      </c>
    </row>
    <row r="51" spans="15:44">
      <c r="AB51" s="33"/>
      <c r="AE51" t="s">
        <v>373</v>
      </c>
      <c r="AF51" t="s">
        <v>372</v>
      </c>
      <c r="AG51" t="s">
        <v>371</v>
      </c>
      <c r="AH51" t="s">
        <v>370</v>
      </c>
      <c r="AJ51" t="s">
        <v>371</v>
      </c>
      <c r="AK51" t="s">
        <v>370</v>
      </c>
      <c r="AL51" t="s">
        <v>103</v>
      </c>
      <c r="AM51" t="s">
        <v>368</v>
      </c>
      <c r="AN51" s="2" t="s">
        <v>30</v>
      </c>
    </row>
    <row r="52" spans="15:44">
      <c r="W52" t="s">
        <v>369</v>
      </c>
      <c r="X52">
        <f>AVERAGE(V54:V56)</f>
        <v>15.597916000000003</v>
      </c>
      <c r="Z52" t="s">
        <v>12</v>
      </c>
      <c r="AA52" t="s">
        <v>13</v>
      </c>
      <c r="AB52" s="33" t="s">
        <v>126</v>
      </c>
      <c r="AE52" t="s">
        <v>367</v>
      </c>
      <c r="AF52" t="s">
        <v>364</v>
      </c>
      <c r="AG52" t="s">
        <v>28</v>
      </c>
      <c r="AH52">
        <v>16.771902000000001</v>
      </c>
      <c r="AJ52" t="s">
        <v>68</v>
      </c>
      <c r="AK52">
        <v>26.870815</v>
      </c>
      <c r="AL52">
        <f t="shared" ref="AL52:AL63" si="18">AK52-AH52</f>
        <v>10.098913</v>
      </c>
      <c r="AM52">
        <f t="shared" ref="AM52:AM63" si="19">AL52-$AN$50</f>
        <v>0.13466733333333281</v>
      </c>
      <c r="AN52">
        <f t="shared" ref="AN52:AN63" si="20">2^-AM52</f>
        <v>0.91087984639452868</v>
      </c>
    </row>
    <row r="53" spans="15:44">
      <c r="R53" t="s">
        <v>0</v>
      </c>
      <c r="V53" t="s">
        <v>103</v>
      </c>
      <c r="W53" t="s">
        <v>368</v>
      </c>
      <c r="X53" s="2" t="s">
        <v>30</v>
      </c>
      <c r="AB53" s="33"/>
      <c r="AE53" t="s">
        <v>367</v>
      </c>
      <c r="AF53" t="s">
        <v>364</v>
      </c>
      <c r="AG53" t="s">
        <v>28</v>
      </c>
      <c r="AH53">
        <v>16.820446</v>
      </c>
      <c r="AJ53" t="s">
        <v>68</v>
      </c>
      <c r="AK53">
        <v>26.505710000000001</v>
      </c>
      <c r="AL53">
        <f t="shared" si="18"/>
        <v>9.6852640000000001</v>
      </c>
      <c r="AM53">
        <f t="shared" si="19"/>
        <v>-0.27898166666666668</v>
      </c>
      <c r="AN53">
        <f t="shared" si="20"/>
        <v>1.2133381414156748</v>
      </c>
    </row>
    <row r="54" spans="15:44">
      <c r="O54" t="s">
        <v>367</v>
      </c>
      <c r="P54" t="s">
        <v>364</v>
      </c>
      <c r="Q54" t="s">
        <v>28</v>
      </c>
      <c r="R54">
        <v>16.771902000000001</v>
      </c>
      <c r="T54" t="s">
        <v>8</v>
      </c>
      <c r="U54">
        <v>32.257603000000003</v>
      </c>
      <c r="V54">
        <f t="shared" ref="V54:V65" si="21">U54-R54</f>
        <v>15.485701000000002</v>
      </c>
      <c r="W54">
        <f t="shared" ref="W54:W65" si="22">V54-$X$52</f>
        <v>-0.11221500000000084</v>
      </c>
      <c r="X54">
        <f t="shared" ref="X54:X65" si="23">2^-W54</f>
        <v>1.0808864709203887</v>
      </c>
      <c r="AB54" s="33"/>
      <c r="AE54" t="s">
        <v>367</v>
      </c>
      <c r="AF54" t="s">
        <v>364</v>
      </c>
      <c r="AG54" t="s">
        <v>28</v>
      </c>
      <c r="AH54">
        <v>16.817017</v>
      </c>
      <c r="AJ54" t="s">
        <v>68</v>
      </c>
      <c r="AK54">
        <v>26.925577000000001</v>
      </c>
      <c r="AL54">
        <f t="shared" si="18"/>
        <v>10.108560000000001</v>
      </c>
      <c r="AM54">
        <f t="shared" si="19"/>
        <v>0.14431433333333388</v>
      </c>
      <c r="AN54">
        <f t="shared" si="20"/>
        <v>0.90480930222046763</v>
      </c>
      <c r="AP54">
        <f>AVERAGE(AN52:AN54)</f>
        <v>1.0096757633435569</v>
      </c>
      <c r="AQ54">
        <f>STDEV(AN52:AN54)/SQRT(3)</f>
        <v>0.10184626659518944</v>
      </c>
    </row>
    <row r="55" spans="15:44">
      <c r="O55" t="s">
        <v>367</v>
      </c>
      <c r="P55" t="s">
        <v>364</v>
      </c>
      <c r="Q55" t="s">
        <v>28</v>
      </c>
      <c r="R55">
        <v>16.820446</v>
      </c>
      <c r="T55" t="s">
        <v>8</v>
      </c>
      <c r="U55">
        <v>33.267017000000003</v>
      </c>
      <c r="V55">
        <f t="shared" si="21"/>
        <v>16.446571000000002</v>
      </c>
      <c r="W55">
        <f t="shared" si="22"/>
        <v>0.84865499999999905</v>
      </c>
      <c r="X55">
        <f t="shared" si="23"/>
        <v>0.55530219355954158</v>
      </c>
      <c r="AB55" s="33"/>
      <c r="AE55" t="s">
        <v>367</v>
      </c>
      <c r="AF55" t="s">
        <v>365</v>
      </c>
      <c r="AG55" t="s">
        <v>28</v>
      </c>
      <c r="AH55">
        <v>17.888231000000001</v>
      </c>
      <c r="AJ55" t="s">
        <v>68</v>
      </c>
      <c r="AK55">
        <v>28.342701000000002</v>
      </c>
      <c r="AL55">
        <f t="shared" si="18"/>
        <v>10.454470000000001</v>
      </c>
      <c r="AM55">
        <f t="shared" si="19"/>
        <v>0.49022433333333382</v>
      </c>
      <c r="AN55">
        <f t="shared" si="20"/>
        <v>0.71191438933904927</v>
      </c>
    </row>
    <row r="56" spans="15:44">
      <c r="O56" t="s">
        <v>367</v>
      </c>
      <c r="P56" t="s">
        <v>364</v>
      </c>
      <c r="Q56" t="s">
        <v>28</v>
      </c>
      <c r="R56">
        <v>16.817017</v>
      </c>
      <c r="T56" t="s">
        <v>8</v>
      </c>
      <c r="U56">
        <v>31.678493</v>
      </c>
      <c r="V56">
        <f t="shared" si="21"/>
        <v>14.861476</v>
      </c>
      <c r="W56">
        <f t="shared" si="22"/>
        <v>-0.73644000000000354</v>
      </c>
      <c r="X56">
        <f t="shared" si="23"/>
        <v>1.6660595870665111</v>
      </c>
      <c r="Z56">
        <f>AVERAGE(X54:X56)</f>
        <v>1.1007494171821472</v>
      </c>
      <c r="AA56">
        <f>STDEV(X54:X56)/SQRT(3)</f>
        <v>0.32080180760257954</v>
      </c>
      <c r="AB56" s="33"/>
      <c r="AE56" t="s">
        <v>367</v>
      </c>
      <c r="AF56" t="s">
        <v>365</v>
      </c>
      <c r="AG56" t="s">
        <v>28</v>
      </c>
      <c r="AH56">
        <v>17.234842</v>
      </c>
      <c r="AJ56" t="s">
        <v>68</v>
      </c>
      <c r="AK56">
        <v>27.681357999999999</v>
      </c>
      <c r="AL56">
        <f t="shared" si="18"/>
        <v>10.446515999999999</v>
      </c>
      <c r="AM56">
        <f t="shared" si="19"/>
        <v>0.48227033333333225</v>
      </c>
      <c r="AN56">
        <f t="shared" si="20"/>
        <v>0.71585022145402755</v>
      </c>
    </row>
    <row r="57" spans="15:44">
      <c r="O57" t="s">
        <v>367</v>
      </c>
      <c r="P57" t="s">
        <v>362</v>
      </c>
      <c r="Q57" t="s">
        <v>28</v>
      </c>
      <c r="R57">
        <v>16.971962000000001</v>
      </c>
      <c r="T57" t="s">
        <v>8</v>
      </c>
      <c r="U57">
        <v>36.050319999999999</v>
      </c>
      <c r="V57">
        <f t="shared" si="21"/>
        <v>19.078357999999998</v>
      </c>
      <c r="W57">
        <f t="shared" si="22"/>
        <v>3.4804419999999947</v>
      </c>
      <c r="X57">
        <f t="shared" si="23"/>
        <v>8.9594749557896494E-2</v>
      </c>
      <c r="AB57" s="33"/>
      <c r="AE57" t="s">
        <v>367</v>
      </c>
      <c r="AF57" t="s">
        <v>365</v>
      </c>
      <c r="AG57" t="s">
        <v>28</v>
      </c>
      <c r="AH57">
        <v>17.990376999999999</v>
      </c>
      <c r="AJ57" t="s">
        <v>68</v>
      </c>
      <c r="AK57">
        <v>27.742777</v>
      </c>
      <c r="AL57">
        <f t="shared" si="18"/>
        <v>9.7524000000000015</v>
      </c>
      <c r="AM57">
        <f t="shared" si="19"/>
        <v>-0.21184566666666527</v>
      </c>
      <c r="AN57">
        <f t="shared" si="20"/>
        <v>1.1581689036210761</v>
      </c>
      <c r="AP57">
        <f>AVERAGE(AN55:AN57)</f>
        <v>0.86197783813805096</v>
      </c>
      <c r="AQ57">
        <f>STDEV(AN55:AN57)/SQRT(3)</f>
        <v>0.14809989100557153</v>
      </c>
      <c r="AR57">
        <f>TTEST(AN52:AN54,AN55:AN57,2,2)</f>
        <v>0.45738509174628217</v>
      </c>
    </row>
    <row r="58" spans="15:44">
      <c r="O58" t="s">
        <v>367</v>
      </c>
      <c r="P58" t="s">
        <v>362</v>
      </c>
      <c r="Q58" t="s">
        <v>28</v>
      </c>
      <c r="R58">
        <v>16.348818000000001</v>
      </c>
      <c r="T58" t="s">
        <v>8</v>
      </c>
      <c r="U58">
        <v>35.591166999999999</v>
      </c>
      <c r="V58">
        <f t="shared" si="21"/>
        <v>19.242348999999997</v>
      </c>
      <c r="W58">
        <f t="shared" si="22"/>
        <v>3.644432999999994</v>
      </c>
      <c r="X58">
        <f t="shared" si="23"/>
        <v>7.9968021242700429E-2</v>
      </c>
      <c r="AB58" s="33"/>
      <c r="AE58" t="s">
        <v>366</v>
      </c>
      <c r="AF58" t="s">
        <v>364</v>
      </c>
      <c r="AG58" t="s">
        <v>28</v>
      </c>
      <c r="AH58">
        <v>17.304008</v>
      </c>
      <c r="AJ58" t="s">
        <v>68</v>
      </c>
      <c r="AK58">
        <v>25.304607000000001</v>
      </c>
      <c r="AL58">
        <f t="shared" si="18"/>
        <v>8.0005990000000011</v>
      </c>
      <c r="AM58">
        <f t="shared" si="19"/>
        <v>-1.9636466666666657</v>
      </c>
      <c r="AN58">
        <f t="shared" si="20"/>
        <v>3.9004664580663486</v>
      </c>
    </row>
    <row r="59" spans="15:44">
      <c r="O59" t="s">
        <v>367</v>
      </c>
      <c r="P59" t="s">
        <v>362</v>
      </c>
      <c r="Q59" t="s">
        <v>28</v>
      </c>
      <c r="R59">
        <v>16.605906999999998</v>
      </c>
      <c r="T59" t="s">
        <v>8</v>
      </c>
      <c r="U59">
        <v>34.951630000000002</v>
      </c>
      <c r="V59">
        <f t="shared" si="21"/>
        <v>18.345723000000003</v>
      </c>
      <c r="W59">
        <f t="shared" si="22"/>
        <v>2.7478069999999999</v>
      </c>
      <c r="X59">
        <f t="shared" si="23"/>
        <v>0.14887702122018873</v>
      </c>
      <c r="Z59">
        <f>AVERAGE(X57:X59)</f>
        <v>0.10614659734026188</v>
      </c>
      <c r="AA59">
        <f>STDEV(X57:X59)/SQRT(3)</f>
        <v>2.1545187538692698E-2</v>
      </c>
      <c r="AB59" s="33">
        <f>TTEST(X54:X56,X57:X59,2,2)</f>
        <v>3.6453895438513552E-2</v>
      </c>
      <c r="AE59" t="s">
        <v>366</v>
      </c>
      <c r="AF59" t="s">
        <v>364</v>
      </c>
      <c r="AG59" t="s">
        <v>28</v>
      </c>
      <c r="AH59">
        <v>17.347307000000001</v>
      </c>
      <c r="AJ59" t="s">
        <v>68</v>
      </c>
      <c r="AK59">
        <v>25.321906999999999</v>
      </c>
      <c r="AL59">
        <f t="shared" si="18"/>
        <v>7.9745999999999988</v>
      </c>
      <c r="AM59">
        <f t="shared" si="19"/>
        <v>-1.989645666666668</v>
      </c>
      <c r="AN59">
        <f t="shared" si="20"/>
        <v>3.9713944670196626</v>
      </c>
    </row>
    <row r="60" spans="15:44">
      <c r="O60" t="s">
        <v>363</v>
      </c>
      <c r="P60" t="s">
        <v>364</v>
      </c>
      <c r="Q60" t="s">
        <v>28</v>
      </c>
      <c r="R60">
        <v>16.581264000000001</v>
      </c>
      <c r="T60" t="s">
        <v>8</v>
      </c>
      <c r="U60">
        <v>38.873756</v>
      </c>
      <c r="V60">
        <f t="shared" si="21"/>
        <v>22.292491999999999</v>
      </c>
      <c r="W60">
        <f t="shared" si="22"/>
        <v>6.6945759999999961</v>
      </c>
      <c r="X60">
        <f t="shared" si="23"/>
        <v>9.654545102428698E-3</v>
      </c>
      <c r="AB60" s="33"/>
      <c r="AE60" t="s">
        <v>366</v>
      </c>
      <c r="AF60" t="s">
        <v>364</v>
      </c>
      <c r="AG60" t="s">
        <v>28</v>
      </c>
      <c r="AH60">
        <v>17.356449999999999</v>
      </c>
      <c r="AJ60" t="s">
        <v>68</v>
      </c>
      <c r="AK60">
        <v>25.338225999999999</v>
      </c>
      <c r="AL60">
        <f t="shared" si="18"/>
        <v>7.981776</v>
      </c>
      <c r="AM60">
        <f t="shared" si="19"/>
        <v>-1.9824696666666668</v>
      </c>
      <c r="AN60">
        <f t="shared" si="20"/>
        <v>3.9516897015771519</v>
      </c>
      <c r="AP60">
        <f>AVERAGE(AN58:AN60)</f>
        <v>3.9411835422210544</v>
      </c>
      <c r="AQ60">
        <f>STDEV(AN58:AN60)/SQRT(3)</f>
        <v>2.1138276118864992E-2</v>
      </c>
      <c r="AR60" s="33"/>
    </row>
    <row r="61" spans="15:44">
      <c r="O61" t="s">
        <v>363</v>
      </c>
      <c r="P61" t="s">
        <v>364</v>
      </c>
      <c r="Q61" t="s">
        <v>28</v>
      </c>
      <c r="R61">
        <v>16.813416</v>
      </c>
      <c r="T61" t="s">
        <v>8</v>
      </c>
      <c r="U61">
        <v>35.153137000000001</v>
      </c>
      <c r="V61">
        <f t="shared" si="21"/>
        <v>18.339721000000001</v>
      </c>
      <c r="W61">
        <f t="shared" si="22"/>
        <v>2.7418049999999976</v>
      </c>
      <c r="X61">
        <f t="shared" si="23"/>
        <v>0.14949767989106061</v>
      </c>
      <c r="AB61" s="33"/>
      <c r="AE61" t="s">
        <v>366</v>
      </c>
      <c r="AF61" t="s">
        <v>365</v>
      </c>
      <c r="AG61" t="s">
        <v>28</v>
      </c>
      <c r="AH61">
        <v>17.199052999999999</v>
      </c>
      <c r="AJ61" t="s">
        <v>68</v>
      </c>
      <c r="AK61">
        <v>27.761279999999999</v>
      </c>
      <c r="AL61">
        <f t="shared" si="18"/>
        <v>10.562227</v>
      </c>
      <c r="AM61">
        <f t="shared" si="19"/>
        <v>0.59798133333333325</v>
      </c>
      <c r="AN61">
        <f t="shared" si="20"/>
        <v>0.66067775111634541</v>
      </c>
    </row>
    <row r="62" spans="15:44">
      <c r="O62" t="s">
        <v>363</v>
      </c>
      <c r="P62" t="s">
        <v>364</v>
      </c>
      <c r="Q62" t="s">
        <v>28</v>
      </c>
      <c r="R62">
        <v>16.757840999999999</v>
      </c>
      <c r="T62" t="s">
        <v>8</v>
      </c>
      <c r="U62">
        <v>37.485115</v>
      </c>
      <c r="V62">
        <f t="shared" si="21"/>
        <v>20.727274000000001</v>
      </c>
      <c r="W62">
        <f t="shared" si="22"/>
        <v>5.1293579999999981</v>
      </c>
      <c r="X62">
        <f t="shared" si="23"/>
        <v>2.8569943630213014E-2</v>
      </c>
      <c r="Z62">
        <f>AVERAGE(X60:X62)</f>
        <v>6.2574056207900769E-2</v>
      </c>
      <c r="AA62">
        <f>STDEV(X60:X62)/SQRT(3)</f>
        <v>4.3803482894342688E-2</v>
      </c>
      <c r="AB62" s="33"/>
      <c r="AE62" t="s">
        <v>366</v>
      </c>
      <c r="AF62" t="s">
        <v>365</v>
      </c>
      <c r="AG62" t="s">
        <v>28</v>
      </c>
      <c r="AH62">
        <v>16.908915</v>
      </c>
      <c r="AJ62" t="s">
        <v>68</v>
      </c>
      <c r="AK62">
        <v>28.423866</v>
      </c>
      <c r="AL62">
        <f t="shared" si="18"/>
        <v>11.514951</v>
      </c>
      <c r="AM62">
        <f t="shared" si="19"/>
        <v>1.5507053333333332</v>
      </c>
      <c r="AN62">
        <f t="shared" si="20"/>
        <v>0.3413431407903752</v>
      </c>
    </row>
    <row r="63" spans="15:44">
      <c r="O63" t="s">
        <v>363</v>
      </c>
      <c r="P63" t="s">
        <v>362</v>
      </c>
      <c r="Q63" t="s">
        <v>28</v>
      </c>
      <c r="R63">
        <v>16.221119000000002</v>
      </c>
      <c r="T63" t="s">
        <v>8</v>
      </c>
      <c r="U63">
        <v>36.941752999999999</v>
      </c>
      <c r="V63">
        <f t="shared" si="21"/>
        <v>20.720633999999997</v>
      </c>
      <c r="W63">
        <f t="shared" si="22"/>
        <v>5.1227179999999937</v>
      </c>
      <c r="X63">
        <f t="shared" si="23"/>
        <v>2.8701739781090023E-2</v>
      </c>
      <c r="AB63" s="33"/>
      <c r="AE63" t="s">
        <v>366</v>
      </c>
      <c r="AF63" t="s">
        <v>365</v>
      </c>
      <c r="AG63" t="s">
        <v>28</v>
      </c>
      <c r="AH63">
        <v>17.140388000000002</v>
      </c>
      <c r="AJ63" t="s">
        <v>68</v>
      </c>
      <c r="AK63">
        <v>27.12895</v>
      </c>
      <c r="AL63">
        <f t="shared" si="18"/>
        <v>9.9885619999999982</v>
      </c>
      <c r="AM63">
        <f t="shared" si="19"/>
        <v>2.4316333333331386E-2</v>
      </c>
      <c r="AN63">
        <f t="shared" si="20"/>
        <v>0.98328644953545508</v>
      </c>
      <c r="AP63">
        <f>AVERAGE(AN61:AN63)</f>
        <v>0.66176911381405856</v>
      </c>
      <c r="AQ63">
        <f>STDEV(AN61:AN63)/SQRT(3)</f>
        <v>0.18531387447161893</v>
      </c>
      <c r="AR63">
        <f>TTEST(AN58:AN60,AN61:AN63,2,2)</f>
        <v>6.1449522709627319E-5</v>
      </c>
    </row>
    <row r="64" spans="15:44">
      <c r="O64" t="s">
        <v>363</v>
      </c>
      <c r="P64" t="s">
        <v>362</v>
      </c>
      <c r="Q64" t="s">
        <v>28</v>
      </c>
      <c r="R64">
        <v>16.322683000000001</v>
      </c>
      <c r="T64" t="s">
        <v>8</v>
      </c>
      <c r="U64">
        <v>36.291668000000001</v>
      </c>
      <c r="V64">
        <f t="shared" si="21"/>
        <v>19.968985</v>
      </c>
      <c r="W64">
        <f t="shared" si="22"/>
        <v>4.3710689999999968</v>
      </c>
      <c r="X64">
        <f t="shared" si="23"/>
        <v>4.8325584760430716E-2</v>
      </c>
      <c r="AB64" s="33"/>
    </row>
    <row r="65" spans="15:44">
      <c r="O65" t="s">
        <v>363</v>
      </c>
      <c r="P65" t="s">
        <v>362</v>
      </c>
      <c r="Q65" t="s">
        <v>28</v>
      </c>
      <c r="R65">
        <v>16.523682000000001</v>
      </c>
      <c r="T65" t="s">
        <v>8</v>
      </c>
      <c r="U65">
        <v>36.886510000000001</v>
      </c>
      <c r="V65">
        <f t="shared" si="21"/>
        <v>20.362828</v>
      </c>
      <c r="W65">
        <f t="shared" si="22"/>
        <v>4.7649119999999971</v>
      </c>
      <c r="X65">
        <f t="shared" si="23"/>
        <v>3.6780578972870584E-2</v>
      </c>
      <c r="Z65">
        <f>AVERAGE(X63:X65)</f>
        <v>3.7935967838130441E-2</v>
      </c>
      <c r="AA65">
        <f>STDEV(X63:X65)/SQRT(3)</f>
        <v>5.694295845135245E-3</v>
      </c>
      <c r="AB65" s="33">
        <f>TTEST(X60:X62,X63:X65,2,2)</f>
        <v>0.60673866930410214</v>
      </c>
      <c r="AM65" t="s">
        <v>374</v>
      </c>
      <c r="AN65">
        <f>AVERAGE(AL67:AL69)</f>
        <v>10.214071333333333</v>
      </c>
      <c r="AP65" t="s">
        <v>12</v>
      </c>
      <c r="AQ65" t="s">
        <v>13</v>
      </c>
      <c r="AR65" t="s">
        <v>126</v>
      </c>
    </row>
    <row r="66" spans="15:44">
      <c r="AB66" s="33"/>
      <c r="AL66" t="s">
        <v>103</v>
      </c>
      <c r="AM66" t="s">
        <v>368</v>
      </c>
      <c r="AN66" s="2" t="s">
        <v>30</v>
      </c>
    </row>
    <row r="67" spans="15:44">
      <c r="AB67" s="33"/>
      <c r="AE67" t="s">
        <v>367</v>
      </c>
      <c r="AF67" t="s">
        <v>364</v>
      </c>
      <c r="AG67" t="s">
        <v>28</v>
      </c>
      <c r="AH67">
        <v>16.771902000000001</v>
      </c>
      <c r="AJ67" t="s">
        <v>69</v>
      </c>
      <c r="AK67">
        <v>26.952583000000001</v>
      </c>
      <c r="AL67">
        <f t="shared" ref="AL67:AL78" si="24">AK67-AH67</f>
        <v>10.180681</v>
      </c>
      <c r="AM67">
        <f t="shared" ref="AM67:AM78" si="25">AL67-$AN$65</f>
        <v>-3.3390333333333189E-2</v>
      </c>
      <c r="AN67">
        <f t="shared" ref="AN67:AN78" si="26">2^-AM67</f>
        <v>1.0234143256730146</v>
      </c>
    </row>
    <row r="68" spans="15:44">
      <c r="W68" t="s">
        <v>369</v>
      </c>
      <c r="X68">
        <f>AVERAGE(V70:V72)</f>
        <v>19.521407333333332</v>
      </c>
      <c r="Z68" t="s">
        <v>12</v>
      </c>
      <c r="AA68" t="s">
        <v>13</v>
      </c>
      <c r="AB68" s="33" t="s">
        <v>126</v>
      </c>
      <c r="AE68" t="s">
        <v>367</v>
      </c>
      <c r="AF68" t="s">
        <v>364</v>
      </c>
      <c r="AG68" t="s">
        <v>28</v>
      </c>
      <c r="AH68">
        <v>16.820446</v>
      </c>
      <c r="AJ68" t="s">
        <v>69</v>
      </c>
      <c r="AK68">
        <v>27.273703000000001</v>
      </c>
      <c r="AL68">
        <f t="shared" si="24"/>
        <v>10.453257000000001</v>
      </c>
      <c r="AM68">
        <f t="shared" si="25"/>
        <v>0.23918566666666763</v>
      </c>
      <c r="AN68">
        <f t="shared" si="26"/>
        <v>0.84722339508561662</v>
      </c>
    </row>
    <row r="69" spans="15:44">
      <c r="R69" t="s">
        <v>0</v>
      </c>
      <c r="V69" t="s">
        <v>103</v>
      </c>
      <c r="W69" t="s">
        <v>368</v>
      </c>
      <c r="X69" s="2" t="s">
        <v>4</v>
      </c>
      <c r="AB69" s="33"/>
      <c r="AE69" t="s">
        <v>367</v>
      </c>
      <c r="AF69" t="s">
        <v>364</v>
      </c>
      <c r="AG69" t="s">
        <v>28</v>
      </c>
      <c r="AH69">
        <v>16.817017</v>
      </c>
      <c r="AJ69" t="s">
        <v>69</v>
      </c>
      <c r="AK69">
        <v>26.825292999999999</v>
      </c>
      <c r="AL69">
        <f t="shared" si="24"/>
        <v>10.008275999999999</v>
      </c>
      <c r="AM69">
        <f t="shared" si="25"/>
        <v>-0.20579533333333444</v>
      </c>
      <c r="AN69">
        <f t="shared" si="26"/>
        <v>1.1533219784429685</v>
      </c>
      <c r="AP69">
        <f>AVERAGE(AN67:AN69)</f>
        <v>1.0079865664005332</v>
      </c>
      <c r="AQ69">
        <f>STDEV(AN67:AN69)/SQRT(3)</f>
        <v>8.8699112172316297E-2</v>
      </c>
    </row>
    <row r="70" spans="15:44">
      <c r="O70" t="s">
        <v>367</v>
      </c>
      <c r="P70" t="s">
        <v>364</v>
      </c>
      <c r="Q70" t="s">
        <v>28</v>
      </c>
      <c r="R70">
        <v>16.771902000000001</v>
      </c>
      <c r="T70" t="s">
        <v>25</v>
      </c>
      <c r="U70">
        <v>36.792614</v>
      </c>
      <c r="V70">
        <f>U70-R70</f>
        <v>20.020712</v>
      </c>
      <c r="W70">
        <f>V70-$X$68</f>
        <v>0.49930466666666717</v>
      </c>
      <c r="X70">
        <f>2^-W70</f>
        <v>0.70744766640910339</v>
      </c>
      <c r="AB70" s="33"/>
      <c r="AE70" t="s">
        <v>367</v>
      </c>
      <c r="AF70" t="s">
        <v>365</v>
      </c>
      <c r="AG70" t="s">
        <v>28</v>
      </c>
      <c r="AH70">
        <v>17.888231000000001</v>
      </c>
      <c r="AJ70" t="s">
        <v>69</v>
      </c>
      <c r="AK70">
        <v>27.486910000000002</v>
      </c>
      <c r="AL70">
        <f t="shared" si="24"/>
        <v>9.5986790000000006</v>
      </c>
      <c r="AM70">
        <f t="shared" si="25"/>
        <v>-0.61539233333333243</v>
      </c>
      <c r="AN70">
        <f t="shared" si="26"/>
        <v>1.5319745528790882</v>
      </c>
    </row>
    <row r="71" spans="15:44">
      <c r="O71" t="s">
        <v>367</v>
      </c>
      <c r="P71" t="s">
        <v>364</v>
      </c>
      <c r="Q71" t="s">
        <v>28</v>
      </c>
      <c r="R71">
        <v>16.820446</v>
      </c>
      <c r="T71" t="s">
        <v>25</v>
      </c>
      <c r="U71">
        <v>36.038200000000003</v>
      </c>
      <c r="V71">
        <f>U71-R71</f>
        <v>19.217754000000003</v>
      </c>
      <c r="W71">
        <f>V71-$X$68</f>
        <v>-0.30365333333332956</v>
      </c>
      <c r="X71">
        <f>2^-W71</f>
        <v>1.2342659882210976</v>
      </c>
      <c r="AB71" s="33"/>
      <c r="AE71" t="s">
        <v>367</v>
      </c>
      <c r="AF71" t="s">
        <v>365</v>
      </c>
      <c r="AG71" t="s">
        <v>28</v>
      </c>
      <c r="AH71">
        <v>17.234842</v>
      </c>
      <c r="AJ71" t="s">
        <v>69</v>
      </c>
      <c r="AK71">
        <v>27.754605999999999</v>
      </c>
      <c r="AL71">
        <f t="shared" si="24"/>
        <v>10.519763999999999</v>
      </c>
      <c r="AM71">
        <f t="shared" si="25"/>
        <v>0.3056926666666655</v>
      </c>
      <c r="AN71">
        <f t="shared" si="26"/>
        <v>0.80905368047266923</v>
      </c>
    </row>
    <row r="72" spans="15:44">
      <c r="O72" t="s">
        <v>367</v>
      </c>
      <c r="P72" t="s">
        <v>364</v>
      </c>
      <c r="Q72" t="s">
        <v>28</v>
      </c>
      <c r="R72">
        <v>16.817017</v>
      </c>
      <c r="T72" t="s">
        <v>25</v>
      </c>
      <c r="U72">
        <v>36.142772999999998</v>
      </c>
      <c r="V72">
        <f>U72-R72</f>
        <v>19.325755999999998</v>
      </c>
      <c r="W72">
        <f>V72-$X$68</f>
        <v>-0.19565133333333407</v>
      </c>
      <c r="X72">
        <f>2^-W72</f>
        <v>1.1452410857386168</v>
      </c>
      <c r="Z72">
        <f>AVERAGE(X70:X72)</f>
        <v>1.0289849134562725</v>
      </c>
      <c r="AA72">
        <f>STDEV(X70:X72)/SQRT(3)</f>
        <v>0.16280971433395061</v>
      </c>
      <c r="AB72" s="33"/>
      <c r="AE72" t="s">
        <v>367</v>
      </c>
      <c r="AF72" t="s">
        <v>365</v>
      </c>
      <c r="AG72" t="s">
        <v>28</v>
      </c>
      <c r="AH72">
        <v>17.990376999999999</v>
      </c>
      <c r="AJ72" t="s">
        <v>69</v>
      </c>
      <c r="AK72">
        <v>28.086003999999999</v>
      </c>
      <c r="AL72">
        <f t="shared" si="24"/>
        <v>10.095627</v>
      </c>
      <c r="AM72">
        <f t="shared" si="25"/>
        <v>-0.11844433333333271</v>
      </c>
      <c r="AN72">
        <f t="shared" si="26"/>
        <v>1.085563661412684</v>
      </c>
      <c r="AP72">
        <f>AVERAGE(AN70:AN72)</f>
        <v>1.1421972982548139</v>
      </c>
      <c r="AQ72">
        <f>STDEV(AN70:AN72)/SQRT(3)</f>
        <v>0.21060165681264184</v>
      </c>
      <c r="AR72">
        <f>TTEST(AN67:AN69,AN70:AN72,2,2)</f>
        <v>0.58854826098788138</v>
      </c>
    </row>
    <row r="73" spans="15:44">
      <c r="O73" t="s">
        <v>367</v>
      </c>
      <c r="P73" t="s">
        <v>362</v>
      </c>
      <c r="Q73" t="s">
        <v>28</v>
      </c>
      <c r="R73">
        <v>16.971962000000001</v>
      </c>
      <c r="T73" t="s">
        <v>25</v>
      </c>
      <c r="U73" s="33" t="s">
        <v>375</v>
      </c>
      <c r="AB73" s="33"/>
      <c r="AE73" t="s">
        <v>366</v>
      </c>
      <c r="AF73" t="s">
        <v>364</v>
      </c>
      <c r="AG73" t="s">
        <v>28</v>
      </c>
      <c r="AH73">
        <v>17.304008</v>
      </c>
      <c r="AJ73" t="s">
        <v>69</v>
      </c>
      <c r="AK73">
        <v>26.805289999999999</v>
      </c>
      <c r="AL73">
        <f t="shared" si="24"/>
        <v>9.5012819999999998</v>
      </c>
      <c r="AM73">
        <f t="shared" si="25"/>
        <v>-0.71278933333333327</v>
      </c>
      <c r="AN73">
        <f t="shared" si="26"/>
        <v>1.6389698704932421</v>
      </c>
    </row>
    <row r="74" spans="15:44">
      <c r="O74" t="s">
        <v>367</v>
      </c>
      <c r="P74" t="s">
        <v>362</v>
      </c>
      <c r="Q74" t="s">
        <v>28</v>
      </c>
      <c r="R74">
        <v>16.348818000000001</v>
      </c>
      <c r="T74" t="s">
        <v>25</v>
      </c>
      <c r="U74">
        <v>38.848464999999997</v>
      </c>
      <c r="V74">
        <f t="shared" ref="V74:V81" si="27">U74-R74</f>
        <v>22.499646999999996</v>
      </c>
      <c r="W74">
        <f t="shared" ref="W74:W81" si="28">V74-$X$68</f>
        <v>2.9782396666666635</v>
      </c>
      <c r="X74">
        <f t="shared" ref="X74:X81" si="29">2^-W74</f>
        <v>0.12689967974033689</v>
      </c>
      <c r="AB74" s="33"/>
      <c r="AE74" t="s">
        <v>366</v>
      </c>
      <c r="AF74" t="s">
        <v>364</v>
      </c>
      <c r="AG74" t="s">
        <v>28</v>
      </c>
      <c r="AH74">
        <v>17.347307000000001</v>
      </c>
      <c r="AJ74" t="s">
        <v>69</v>
      </c>
      <c r="AK74">
        <v>27.325924000000001</v>
      </c>
      <c r="AL74">
        <f t="shared" si="24"/>
        <v>9.9786169999999998</v>
      </c>
      <c r="AM74">
        <f t="shared" si="25"/>
        <v>-0.23545433333333321</v>
      </c>
      <c r="AN74">
        <f t="shared" si="26"/>
        <v>1.1772774269000272</v>
      </c>
    </row>
    <row r="75" spans="15:44">
      <c r="O75" t="s">
        <v>367</v>
      </c>
      <c r="P75" t="s">
        <v>362</v>
      </c>
      <c r="Q75" t="s">
        <v>28</v>
      </c>
      <c r="R75">
        <v>16.605906999999998</v>
      </c>
      <c r="T75" t="s">
        <v>25</v>
      </c>
      <c r="U75">
        <v>38.141489999999997</v>
      </c>
      <c r="V75">
        <f t="shared" si="27"/>
        <v>21.535582999999999</v>
      </c>
      <c r="W75">
        <f t="shared" si="28"/>
        <v>2.0141756666666666</v>
      </c>
      <c r="X75">
        <f t="shared" si="29"/>
        <v>0.24755557307474935</v>
      </c>
      <c r="Z75">
        <f>AVERAGE(X74:X75)</f>
        <v>0.18722762640754312</v>
      </c>
      <c r="AA75">
        <f>STDEV(X73:X75)/SQRT(3)</f>
        <v>4.9257562188164093E-2</v>
      </c>
      <c r="AB75" s="33">
        <f>TTEST(X70:X72,X73:X75,2,2)</f>
        <v>2.9600030429396174E-2</v>
      </c>
      <c r="AE75" t="s">
        <v>366</v>
      </c>
      <c r="AF75" t="s">
        <v>364</v>
      </c>
      <c r="AG75" t="s">
        <v>28</v>
      </c>
      <c r="AH75">
        <v>17.356449999999999</v>
      </c>
      <c r="AJ75" t="s">
        <v>69</v>
      </c>
      <c r="AK75">
        <v>28.217625000000002</v>
      </c>
      <c r="AL75">
        <f t="shared" si="24"/>
        <v>10.861175000000003</v>
      </c>
      <c r="AM75">
        <f t="shared" si="25"/>
        <v>0.64710366666666985</v>
      </c>
      <c r="AN75">
        <f t="shared" si="26"/>
        <v>0.63856099334579952</v>
      </c>
      <c r="AP75">
        <f>AVERAGE(AN73:AN75)</f>
        <v>1.1516027635796895</v>
      </c>
      <c r="AQ75">
        <f>STDEV(AN73:AN75)/SQRT(3)</f>
        <v>0.28907834671665944</v>
      </c>
    </row>
    <row r="76" spans="15:44">
      <c r="O76" t="s">
        <v>363</v>
      </c>
      <c r="P76" t="s">
        <v>364</v>
      </c>
      <c r="Q76" t="s">
        <v>28</v>
      </c>
      <c r="R76">
        <v>16.581264000000001</v>
      </c>
      <c r="T76" t="s">
        <v>25</v>
      </c>
      <c r="U76">
        <v>38.217216000000001</v>
      </c>
      <c r="V76">
        <f t="shared" si="27"/>
        <v>21.635952</v>
      </c>
      <c r="W76">
        <f t="shared" si="28"/>
        <v>2.1145446666666672</v>
      </c>
      <c r="X76">
        <f t="shared" si="29"/>
        <v>0.2309184470500564</v>
      </c>
      <c r="AB76" s="33"/>
      <c r="AE76" t="s">
        <v>366</v>
      </c>
      <c r="AF76" t="s">
        <v>365</v>
      </c>
      <c r="AG76" t="s">
        <v>28</v>
      </c>
      <c r="AH76">
        <v>17.199052999999999</v>
      </c>
      <c r="AJ76" t="s">
        <v>69</v>
      </c>
      <c r="AK76">
        <v>27.963426999999999</v>
      </c>
      <c r="AL76">
        <f t="shared" si="24"/>
        <v>10.764374</v>
      </c>
      <c r="AM76">
        <f t="shared" si="25"/>
        <v>0.55030266666666705</v>
      </c>
      <c r="AN76">
        <f t="shared" si="26"/>
        <v>0.68287685087485406</v>
      </c>
    </row>
    <row r="77" spans="15:44">
      <c r="O77" t="s">
        <v>363</v>
      </c>
      <c r="P77" t="s">
        <v>364</v>
      </c>
      <c r="Q77" t="s">
        <v>28</v>
      </c>
      <c r="R77">
        <v>16.813416</v>
      </c>
      <c r="T77" t="s">
        <v>25</v>
      </c>
      <c r="U77">
        <v>38.766734999999997</v>
      </c>
      <c r="V77">
        <f t="shared" si="27"/>
        <v>21.953318999999997</v>
      </c>
      <c r="W77">
        <f t="shared" si="28"/>
        <v>2.4319116666666645</v>
      </c>
      <c r="X77">
        <f t="shared" si="29"/>
        <v>0.18531972263414556</v>
      </c>
      <c r="AB77" s="33"/>
      <c r="AE77" t="s">
        <v>366</v>
      </c>
      <c r="AF77" t="s">
        <v>365</v>
      </c>
      <c r="AG77" t="s">
        <v>28</v>
      </c>
      <c r="AH77">
        <v>16.908915</v>
      </c>
      <c r="AJ77" t="s">
        <v>69</v>
      </c>
      <c r="AK77">
        <v>26.781880000000001</v>
      </c>
      <c r="AL77">
        <f t="shared" si="24"/>
        <v>9.8729650000000007</v>
      </c>
      <c r="AM77">
        <f t="shared" si="25"/>
        <v>-0.3411063333333324</v>
      </c>
      <c r="AN77">
        <f t="shared" si="26"/>
        <v>1.2667276139983192</v>
      </c>
    </row>
    <row r="78" spans="15:44">
      <c r="O78" t="s">
        <v>363</v>
      </c>
      <c r="P78" t="s">
        <v>364</v>
      </c>
      <c r="Q78" t="s">
        <v>28</v>
      </c>
      <c r="R78">
        <v>16.757840999999999</v>
      </c>
      <c r="T78" t="s">
        <v>25</v>
      </c>
      <c r="U78">
        <v>38.236164000000002</v>
      </c>
      <c r="V78">
        <f t="shared" si="27"/>
        <v>21.478323000000003</v>
      </c>
      <c r="W78">
        <f t="shared" si="28"/>
        <v>1.9569156666666707</v>
      </c>
      <c r="X78">
        <f t="shared" si="29"/>
        <v>0.25757854482496767</v>
      </c>
      <c r="Z78">
        <f>AVERAGE(X76:X78)</f>
        <v>0.22460557150305652</v>
      </c>
      <c r="AA78">
        <f>STDEV(X76:X78)/SQRT(3)</f>
        <v>2.1096789995598456E-2</v>
      </c>
      <c r="AB78" s="33"/>
      <c r="AE78" t="s">
        <v>366</v>
      </c>
      <c r="AF78" t="s">
        <v>365</v>
      </c>
      <c r="AG78" t="s">
        <v>28</v>
      </c>
      <c r="AH78">
        <v>17.140388000000002</v>
      </c>
      <c r="AJ78" t="s">
        <v>69</v>
      </c>
      <c r="AK78">
        <v>27.080606</v>
      </c>
      <c r="AL78">
        <f t="shared" si="24"/>
        <v>9.940217999999998</v>
      </c>
      <c r="AM78">
        <f t="shared" si="25"/>
        <v>-0.27385333333333506</v>
      </c>
      <c r="AN78">
        <f t="shared" si="26"/>
        <v>1.2090327573972013</v>
      </c>
      <c r="AP78">
        <f>AVERAGE(AN76:AN78)</f>
        <v>1.0528790740901248</v>
      </c>
      <c r="AQ78">
        <f>STDEV(AN76:AN78)/SQRT(3)</f>
        <v>0.185749300588848</v>
      </c>
      <c r="AR78">
        <f>TTEST(AN73:AN75,AN76:AN78,2,2)</f>
        <v>0.78814346770493815</v>
      </c>
    </row>
    <row r="79" spans="15:44">
      <c r="O79" t="s">
        <v>363</v>
      </c>
      <c r="P79" t="s">
        <v>362</v>
      </c>
      <c r="Q79" t="s">
        <v>28</v>
      </c>
      <c r="R79">
        <v>16.221119000000002</v>
      </c>
      <c r="T79" t="s">
        <v>25</v>
      </c>
      <c r="U79">
        <v>38.271039999999999</v>
      </c>
      <c r="V79">
        <f t="shared" si="27"/>
        <v>22.049920999999998</v>
      </c>
      <c r="W79">
        <f t="shared" si="28"/>
        <v>2.5285136666666652</v>
      </c>
      <c r="X79">
        <f t="shared" si="29"/>
        <v>0.17331715117178334</v>
      </c>
      <c r="AB79" s="33"/>
    </row>
    <row r="80" spans="15:44">
      <c r="O80" t="s">
        <v>363</v>
      </c>
      <c r="P80" t="s">
        <v>362</v>
      </c>
      <c r="Q80" t="s">
        <v>28</v>
      </c>
      <c r="R80">
        <v>16.322683000000001</v>
      </c>
      <c r="T80" t="s">
        <v>25</v>
      </c>
      <c r="U80">
        <v>38.755062000000002</v>
      </c>
      <c r="V80">
        <f t="shared" si="27"/>
        <v>22.432379000000001</v>
      </c>
      <c r="W80">
        <f t="shared" si="28"/>
        <v>2.9109716666666685</v>
      </c>
      <c r="X80">
        <f t="shared" si="29"/>
        <v>0.13295669524516354</v>
      </c>
      <c r="AB80" s="33"/>
    </row>
    <row r="81" spans="15:44">
      <c r="O81" t="s">
        <v>363</v>
      </c>
      <c r="P81" t="s">
        <v>362</v>
      </c>
      <c r="Q81" t="s">
        <v>28</v>
      </c>
      <c r="R81">
        <v>16.523682000000001</v>
      </c>
      <c r="T81" t="s">
        <v>25</v>
      </c>
      <c r="U81">
        <v>38.119537000000001</v>
      </c>
      <c r="V81">
        <f t="shared" si="27"/>
        <v>21.595855</v>
      </c>
      <c r="W81">
        <f t="shared" si="28"/>
        <v>2.0744476666666678</v>
      </c>
      <c r="X81">
        <f t="shared" si="29"/>
        <v>0.23742641113587337</v>
      </c>
      <c r="Z81">
        <f>AVERAGE(X79:X81)</f>
        <v>0.18123341918427341</v>
      </c>
      <c r="AA81">
        <f>STDEV(X79:X81)/SQRT(3)</f>
        <v>3.0416447628465678E-2</v>
      </c>
      <c r="AB81" s="33">
        <f>TTEST(X76:X78,X79:X81,2,2)</f>
        <v>0.30634896837428843</v>
      </c>
      <c r="AM81" t="s">
        <v>374</v>
      </c>
      <c r="AN81">
        <f>AVERAGE(AL83:AL85)</f>
        <v>10.860545999999999</v>
      </c>
      <c r="AP81" t="s">
        <v>12</v>
      </c>
      <c r="AQ81" t="s">
        <v>13</v>
      </c>
      <c r="AR81" t="s">
        <v>126</v>
      </c>
    </row>
    <row r="82" spans="15:44">
      <c r="AB82" s="33"/>
      <c r="AE82" t="s">
        <v>373</v>
      </c>
      <c r="AF82" t="s">
        <v>372</v>
      </c>
      <c r="AG82" t="s">
        <v>371</v>
      </c>
      <c r="AH82" t="s">
        <v>370</v>
      </c>
      <c r="AJ82" t="s">
        <v>371</v>
      </c>
      <c r="AK82" t="s">
        <v>370</v>
      </c>
      <c r="AL82" t="s">
        <v>103</v>
      </c>
      <c r="AM82" t="s">
        <v>368</v>
      </c>
      <c r="AN82" s="2" t="s">
        <v>30</v>
      </c>
    </row>
    <row r="83" spans="15:44">
      <c r="AB83" s="33"/>
      <c r="AE83" t="s">
        <v>367</v>
      </c>
      <c r="AF83" t="s">
        <v>364</v>
      </c>
      <c r="AG83" t="s">
        <v>28</v>
      </c>
      <c r="AH83">
        <v>16.771902000000001</v>
      </c>
      <c r="AJ83" t="s">
        <v>23</v>
      </c>
      <c r="AK83">
        <v>27.678041</v>
      </c>
      <c r="AL83">
        <f t="shared" ref="AL83:AL94" si="30">AK83-AH83</f>
        <v>10.906139</v>
      </c>
      <c r="AM83">
        <f t="shared" ref="AM83:AM94" si="31">AL83-$AN$81</f>
        <v>4.5593000000000217E-2</v>
      </c>
      <c r="AN83">
        <f t="shared" ref="AN83:AN94" si="32">2^-AM83</f>
        <v>0.9688914855262768</v>
      </c>
    </row>
    <row r="84" spans="15:44">
      <c r="AB84" s="33"/>
      <c r="AE84" t="s">
        <v>367</v>
      </c>
      <c r="AF84" t="s">
        <v>364</v>
      </c>
      <c r="AG84" t="s">
        <v>28</v>
      </c>
      <c r="AH84">
        <v>16.820446</v>
      </c>
      <c r="AJ84" t="s">
        <v>23</v>
      </c>
      <c r="AK84">
        <v>27.681538</v>
      </c>
      <c r="AL84">
        <f t="shared" si="30"/>
        <v>10.861091999999999</v>
      </c>
      <c r="AM84">
        <f t="shared" si="31"/>
        <v>5.4599999999993543E-4</v>
      </c>
      <c r="AN84">
        <f t="shared" si="32"/>
        <v>0.99962161324574605</v>
      </c>
    </row>
    <row r="85" spans="15:44">
      <c r="W85" t="s">
        <v>369</v>
      </c>
      <c r="X85">
        <f>AVERAGE(V87:V89)</f>
        <v>10.860545999999999</v>
      </c>
      <c r="Z85" t="s">
        <v>12</v>
      </c>
      <c r="AA85" t="s">
        <v>13</v>
      </c>
      <c r="AB85" s="33" t="s">
        <v>126</v>
      </c>
      <c r="AE85" t="s">
        <v>367</v>
      </c>
      <c r="AF85" t="s">
        <v>364</v>
      </c>
      <c r="AG85" t="s">
        <v>28</v>
      </c>
      <c r="AH85">
        <v>16.817017</v>
      </c>
      <c r="AJ85" t="s">
        <v>23</v>
      </c>
      <c r="AK85">
        <v>27.631423999999999</v>
      </c>
      <c r="AL85">
        <f t="shared" si="30"/>
        <v>10.814406999999999</v>
      </c>
      <c r="AM85">
        <f t="shared" si="31"/>
        <v>-4.6139000000000152E-2</v>
      </c>
      <c r="AN85">
        <f t="shared" si="32"/>
        <v>1.032498009249825</v>
      </c>
      <c r="AP85">
        <f>AVERAGE(AN83:AN85)</f>
        <v>1.0003370360072825</v>
      </c>
      <c r="AQ85">
        <f>STDEV(AN83:AN85)/SQRT(3)</f>
        <v>1.8365105838195523E-2</v>
      </c>
    </row>
    <row r="86" spans="15:44">
      <c r="R86" t="s">
        <v>0</v>
      </c>
      <c r="V86" t="s">
        <v>103</v>
      </c>
      <c r="W86" t="s">
        <v>368</v>
      </c>
      <c r="X86" s="2" t="s">
        <v>4</v>
      </c>
      <c r="AB86" s="33"/>
      <c r="AE86" t="s">
        <v>367</v>
      </c>
      <c r="AF86" t="s">
        <v>365</v>
      </c>
      <c r="AG86" t="s">
        <v>28</v>
      </c>
      <c r="AH86">
        <v>17.888231000000001</v>
      </c>
      <c r="AJ86" t="s">
        <v>23</v>
      </c>
      <c r="AK86">
        <v>28.804735000000001</v>
      </c>
      <c r="AL86">
        <f t="shared" si="30"/>
        <v>10.916504</v>
      </c>
      <c r="AM86">
        <f t="shared" si="31"/>
        <v>5.5958000000000396E-2</v>
      </c>
      <c r="AN86">
        <f t="shared" si="32"/>
        <v>0.96195545887913469</v>
      </c>
    </row>
    <row r="87" spans="15:44">
      <c r="O87" t="s">
        <v>367</v>
      </c>
      <c r="P87" t="s">
        <v>364</v>
      </c>
      <c r="Q87" t="s">
        <v>28</v>
      </c>
      <c r="R87">
        <v>16.771902000000001</v>
      </c>
      <c r="T87" t="s">
        <v>23</v>
      </c>
      <c r="U87">
        <v>27.678041</v>
      </c>
      <c r="V87">
        <f t="shared" ref="V87:V98" si="33">U87-R87</f>
        <v>10.906139</v>
      </c>
      <c r="W87">
        <f t="shared" ref="W87:W98" si="34">V87-$X$85</f>
        <v>4.5593000000000217E-2</v>
      </c>
      <c r="X87">
        <f t="shared" ref="X87:X98" si="35">2^-W87</f>
        <v>0.9688914855262768</v>
      </c>
      <c r="AB87" s="33"/>
      <c r="AE87" t="s">
        <v>367</v>
      </c>
      <c r="AF87" t="s">
        <v>365</v>
      </c>
      <c r="AG87" t="s">
        <v>28</v>
      </c>
      <c r="AH87">
        <v>17.234842</v>
      </c>
      <c r="AJ87" t="s">
        <v>23</v>
      </c>
      <c r="AK87">
        <v>28.684280000000001</v>
      </c>
      <c r="AL87">
        <f t="shared" si="30"/>
        <v>11.449438000000001</v>
      </c>
      <c r="AM87">
        <f t="shared" si="31"/>
        <v>0.5888920000000013</v>
      </c>
      <c r="AN87">
        <f t="shared" si="32"/>
        <v>0.66485332307827172</v>
      </c>
    </row>
    <row r="88" spans="15:44">
      <c r="O88" t="s">
        <v>367</v>
      </c>
      <c r="P88" t="s">
        <v>364</v>
      </c>
      <c r="Q88" t="s">
        <v>28</v>
      </c>
      <c r="R88">
        <v>16.820446</v>
      </c>
      <c r="T88" t="s">
        <v>23</v>
      </c>
      <c r="U88">
        <v>27.681538</v>
      </c>
      <c r="V88">
        <f t="shared" si="33"/>
        <v>10.861091999999999</v>
      </c>
      <c r="W88">
        <f t="shared" si="34"/>
        <v>5.4599999999993543E-4</v>
      </c>
      <c r="X88">
        <f t="shared" si="35"/>
        <v>0.99962161324574605</v>
      </c>
      <c r="AB88" s="33"/>
      <c r="AE88" t="s">
        <v>367</v>
      </c>
      <c r="AF88" t="s">
        <v>365</v>
      </c>
      <c r="AG88" t="s">
        <v>28</v>
      </c>
      <c r="AH88">
        <v>17.990376999999999</v>
      </c>
      <c r="AJ88" t="s">
        <v>23</v>
      </c>
      <c r="AK88">
        <v>28.823571999999999</v>
      </c>
      <c r="AL88">
        <f t="shared" si="30"/>
        <v>10.833195</v>
      </c>
      <c r="AM88">
        <f t="shared" si="31"/>
        <v>-2.7350999999999459E-2</v>
      </c>
      <c r="AN88">
        <f t="shared" si="32"/>
        <v>1.0191391175620621</v>
      </c>
      <c r="AP88">
        <f>AVERAGE(AN86:AN88)</f>
        <v>0.88198263317315606</v>
      </c>
      <c r="AQ88">
        <f>STDEV(AN86:AN88)/SQRT(3)</f>
        <v>0.10981248514597031</v>
      </c>
      <c r="AR88">
        <f>TTEST(AN83:AN85,AN86:AN88,2,2)</f>
        <v>0.34768867086328598</v>
      </c>
    </row>
    <row r="89" spans="15:44">
      <c r="O89" t="s">
        <v>367</v>
      </c>
      <c r="P89" t="s">
        <v>364</v>
      </c>
      <c r="Q89" t="s">
        <v>28</v>
      </c>
      <c r="R89">
        <v>16.817017</v>
      </c>
      <c r="T89" t="s">
        <v>23</v>
      </c>
      <c r="U89">
        <v>27.631423999999999</v>
      </c>
      <c r="V89">
        <f t="shared" si="33"/>
        <v>10.814406999999999</v>
      </c>
      <c r="W89">
        <f t="shared" si="34"/>
        <v>-4.6139000000000152E-2</v>
      </c>
      <c r="X89">
        <f t="shared" si="35"/>
        <v>1.032498009249825</v>
      </c>
      <c r="Z89">
        <f>AVERAGE(X87:X89)</f>
        <v>1.0003370360072825</v>
      </c>
      <c r="AA89">
        <f>STDEV(X87:X89)/SQRT(3)</f>
        <v>1.8365105838195523E-2</v>
      </c>
      <c r="AB89" s="33"/>
      <c r="AE89" t="s">
        <v>366</v>
      </c>
      <c r="AF89" t="s">
        <v>364</v>
      </c>
      <c r="AG89" t="s">
        <v>28</v>
      </c>
      <c r="AH89">
        <v>17.304008</v>
      </c>
      <c r="AJ89" t="s">
        <v>23</v>
      </c>
      <c r="AK89">
        <v>26.789342999999999</v>
      </c>
      <c r="AL89">
        <f t="shared" si="30"/>
        <v>9.4853349999999992</v>
      </c>
      <c r="AM89">
        <f t="shared" si="31"/>
        <v>-1.3752110000000002</v>
      </c>
      <c r="AN89">
        <f t="shared" si="32"/>
        <v>2.5940584731304512</v>
      </c>
    </row>
    <row r="90" spans="15:44">
      <c r="O90" t="s">
        <v>367</v>
      </c>
      <c r="P90" t="s">
        <v>362</v>
      </c>
      <c r="Q90" t="s">
        <v>28</v>
      </c>
      <c r="R90">
        <v>16.971962000000001</v>
      </c>
      <c r="T90" t="s">
        <v>23</v>
      </c>
      <c r="U90">
        <v>25.326516999999999</v>
      </c>
      <c r="V90">
        <f t="shared" si="33"/>
        <v>8.3545549999999977</v>
      </c>
      <c r="W90">
        <f t="shared" si="34"/>
        <v>-2.5059910000000016</v>
      </c>
      <c r="X90">
        <f t="shared" si="35"/>
        <v>5.680393997921426</v>
      </c>
      <c r="AB90" s="33"/>
      <c r="AE90" t="s">
        <v>366</v>
      </c>
      <c r="AF90" t="s">
        <v>364</v>
      </c>
      <c r="AG90" t="s">
        <v>28</v>
      </c>
      <c r="AH90">
        <v>17.347307000000001</v>
      </c>
      <c r="AJ90" t="s">
        <v>23</v>
      </c>
      <c r="AK90">
        <v>26.200078999999999</v>
      </c>
      <c r="AL90">
        <f t="shared" si="30"/>
        <v>8.8527719999999981</v>
      </c>
      <c r="AM90">
        <f t="shared" si="31"/>
        <v>-2.0077740000000013</v>
      </c>
      <c r="AN90">
        <f t="shared" si="32"/>
        <v>4.0216122816044528</v>
      </c>
    </row>
    <row r="91" spans="15:44">
      <c r="O91" t="s">
        <v>367</v>
      </c>
      <c r="P91" t="s">
        <v>362</v>
      </c>
      <c r="Q91" t="s">
        <v>28</v>
      </c>
      <c r="R91">
        <v>16.348818000000001</v>
      </c>
      <c r="T91" t="s">
        <v>23</v>
      </c>
      <c r="U91">
        <v>25.643332999999998</v>
      </c>
      <c r="V91">
        <f t="shared" si="33"/>
        <v>9.294514999999997</v>
      </c>
      <c r="W91">
        <f t="shared" si="34"/>
        <v>-1.5660310000000024</v>
      </c>
      <c r="X91">
        <f t="shared" si="35"/>
        <v>2.9608902176304586</v>
      </c>
      <c r="AB91" s="33"/>
      <c r="AE91" t="s">
        <v>366</v>
      </c>
      <c r="AF91" t="s">
        <v>364</v>
      </c>
      <c r="AG91" t="s">
        <v>28</v>
      </c>
      <c r="AH91">
        <v>17.356449999999999</v>
      </c>
      <c r="AJ91" t="s">
        <v>23</v>
      </c>
      <c r="AK91">
        <v>26.351203999999999</v>
      </c>
      <c r="AL91">
        <f t="shared" si="30"/>
        <v>8.9947540000000004</v>
      </c>
      <c r="AM91">
        <f t="shared" si="31"/>
        <v>-1.865791999999999</v>
      </c>
      <c r="AN91">
        <f t="shared" si="32"/>
        <v>3.6446796143920643</v>
      </c>
      <c r="AP91">
        <f>AVERAGE(AN89:AN91)</f>
        <v>3.4201167897089895</v>
      </c>
      <c r="AQ91">
        <f>STDEV(AN89:AN91)/SQRT(3)</f>
        <v>0.427121690581028</v>
      </c>
      <c r="AR91" s="33"/>
    </row>
    <row r="92" spans="15:44">
      <c r="O92" t="s">
        <v>367</v>
      </c>
      <c r="P92" t="s">
        <v>362</v>
      </c>
      <c r="Q92" t="s">
        <v>28</v>
      </c>
      <c r="R92">
        <v>16.605906999999998</v>
      </c>
      <c r="T92" t="s">
        <v>23</v>
      </c>
      <c r="U92">
        <v>25.938832999999999</v>
      </c>
      <c r="V92">
        <f t="shared" si="33"/>
        <v>9.3329260000000005</v>
      </c>
      <c r="W92">
        <f t="shared" si="34"/>
        <v>-1.5276199999999989</v>
      </c>
      <c r="X92">
        <f t="shared" si="35"/>
        <v>2.8830982465607788</v>
      </c>
      <c r="Z92">
        <f>AVERAGE(X90:X92)</f>
        <v>3.8414608207042211</v>
      </c>
      <c r="AA92">
        <f>STDEV(X90:X92)/SQRT(3)</f>
        <v>0.91974078239348589</v>
      </c>
      <c r="AB92" s="33">
        <f>TTEST(X87:X89,X90:X92,2,2)</f>
        <v>3.6630052250084734E-2</v>
      </c>
      <c r="AE92" t="s">
        <v>366</v>
      </c>
      <c r="AF92" t="s">
        <v>365</v>
      </c>
      <c r="AG92" t="s">
        <v>28</v>
      </c>
      <c r="AH92">
        <v>17.199052999999999</v>
      </c>
      <c r="AJ92" t="s">
        <v>23</v>
      </c>
      <c r="AK92">
        <v>27.575665000000001</v>
      </c>
      <c r="AL92">
        <f t="shared" si="30"/>
        <v>10.376612000000002</v>
      </c>
      <c r="AM92">
        <f t="shared" si="31"/>
        <v>-0.48393399999999787</v>
      </c>
      <c r="AN92">
        <f t="shared" si="32"/>
        <v>1.3985521007135533</v>
      </c>
    </row>
    <row r="93" spans="15:44">
      <c r="O93" t="s">
        <v>363</v>
      </c>
      <c r="P93" t="s">
        <v>364</v>
      </c>
      <c r="Q93" t="s">
        <v>28</v>
      </c>
      <c r="R93">
        <v>16.581264000000001</v>
      </c>
      <c r="T93" t="s">
        <v>23</v>
      </c>
      <c r="U93">
        <v>25.884008000000001</v>
      </c>
      <c r="V93">
        <f t="shared" si="33"/>
        <v>9.3027440000000006</v>
      </c>
      <c r="W93">
        <f t="shared" si="34"/>
        <v>-1.5578019999999988</v>
      </c>
      <c r="X93">
        <f t="shared" si="35"/>
        <v>2.9440496459856118</v>
      </c>
      <c r="AB93" s="33"/>
      <c r="AE93" t="s">
        <v>366</v>
      </c>
      <c r="AF93" t="s">
        <v>365</v>
      </c>
      <c r="AG93" t="s">
        <v>28</v>
      </c>
      <c r="AH93">
        <v>16.908915</v>
      </c>
      <c r="AJ93" t="s">
        <v>23</v>
      </c>
      <c r="AK93">
        <v>28.935898000000002</v>
      </c>
      <c r="AL93">
        <f t="shared" si="30"/>
        <v>12.026983000000001</v>
      </c>
      <c r="AM93">
        <f t="shared" si="31"/>
        <v>1.1664370000000019</v>
      </c>
      <c r="AN93">
        <f t="shared" si="32"/>
        <v>0.44552027704666325</v>
      </c>
    </row>
    <row r="94" spans="15:44">
      <c r="O94" t="s">
        <v>363</v>
      </c>
      <c r="P94" t="s">
        <v>364</v>
      </c>
      <c r="Q94" t="s">
        <v>28</v>
      </c>
      <c r="R94">
        <v>16.813416</v>
      </c>
      <c r="T94" t="s">
        <v>23</v>
      </c>
      <c r="U94">
        <v>26.047926</v>
      </c>
      <c r="V94">
        <f t="shared" si="33"/>
        <v>9.2345100000000002</v>
      </c>
      <c r="W94">
        <f t="shared" si="34"/>
        <v>-1.6260359999999991</v>
      </c>
      <c r="X94">
        <f t="shared" si="35"/>
        <v>3.0866373709405805</v>
      </c>
      <c r="AB94" s="33"/>
      <c r="AE94" t="s">
        <v>366</v>
      </c>
      <c r="AF94" t="s">
        <v>365</v>
      </c>
      <c r="AG94" t="s">
        <v>28</v>
      </c>
      <c r="AH94">
        <v>17.140388000000002</v>
      </c>
      <c r="AJ94" t="s">
        <v>23</v>
      </c>
      <c r="AK94">
        <v>28.320986000000001</v>
      </c>
      <c r="AL94">
        <f t="shared" si="30"/>
        <v>11.180598</v>
      </c>
      <c r="AM94">
        <f t="shared" si="31"/>
        <v>0.32005200000000045</v>
      </c>
      <c r="AN94">
        <f t="shared" si="32"/>
        <v>0.8010410046249602</v>
      </c>
      <c r="AP94">
        <f>AVERAGE(AN92:AN94)</f>
        <v>0.88170446079505893</v>
      </c>
      <c r="AQ94">
        <f>STDEV(AN92:AN94)/SQRT(3)</f>
        <v>0.27805716384791501</v>
      </c>
      <c r="AR94">
        <f>TTEST(AN89:AN91,AN92:AN94,2,2)</f>
        <v>7.5938707222785815E-3</v>
      </c>
    </row>
    <row r="95" spans="15:44">
      <c r="O95" t="s">
        <v>363</v>
      </c>
      <c r="P95" t="s">
        <v>364</v>
      </c>
      <c r="Q95" t="s">
        <v>28</v>
      </c>
      <c r="R95">
        <v>16.757840999999999</v>
      </c>
      <c r="T95" t="s">
        <v>23</v>
      </c>
      <c r="U95">
        <v>26.967925999999999</v>
      </c>
      <c r="V95">
        <f t="shared" si="33"/>
        <v>10.210084999999999</v>
      </c>
      <c r="W95">
        <f t="shared" si="34"/>
        <v>-0.65046099999999996</v>
      </c>
      <c r="X95">
        <f t="shared" si="35"/>
        <v>1.5696696892525079</v>
      </c>
      <c r="Z95">
        <f>AVERAGE(X93:X95)</f>
        <v>2.5334522353928999</v>
      </c>
      <c r="AA95">
        <f>STDEV(X93:X95)/SQRT(3)</f>
        <v>0.48364601794101525</v>
      </c>
      <c r="AB95" s="33"/>
    </row>
    <row r="96" spans="15:44">
      <c r="O96" t="s">
        <v>363</v>
      </c>
      <c r="P96" t="s">
        <v>362</v>
      </c>
      <c r="Q96" t="s">
        <v>28</v>
      </c>
      <c r="R96">
        <v>16.221119000000002</v>
      </c>
      <c r="T96" t="s">
        <v>23</v>
      </c>
      <c r="U96">
        <v>25.354982</v>
      </c>
      <c r="V96">
        <f t="shared" si="33"/>
        <v>9.1338629999999981</v>
      </c>
      <c r="W96">
        <f t="shared" si="34"/>
        <v>-1.7266830000000013</v>
      </c>
      <c r="X96">
        <f t="shared" si="35"/>
        <v>3.3096599605852961</v>
      </c>
      <c r="AB96" s="33"/>
    </row>
    <row r="97" spans="15:28">
      <c r="O97" t="s">
        <v>363</v>
      </c>
      <c r="P97" t="s">
        <v>362</v>
      </c>
      <c r="Q97" t="s">
        <v>28</v>
      </c>
      <c r="R97">
        <v>16.322683000000001</v>
      </c>
      <c r="T97" t="s">
        <v>23</v>
      </c>
      <c r="U97">
        <v>25.321781000000001</v>
      </c>
      <c r="V97">
        <f t="shared" si="33"/>
        <v>8.999098</v>
      </c>
      <c r="W97">
        <f t="shared" si="34"/>
        <v>-1.8614479999999993</v>
      </c>
      <c r="X97">
        <f t="shared" si="35"/>
        <v>3.633721875130937</v>
      </c>
      <c r="AB97" s="33"/>
    </row>
    <row r="98" spans="15:28">
      <c r="O98" t="s">
        <v>363</v>
      </c>
      <c r="P98" t="s">
        <v>362</v>
      </c>
      <c r="Q98" t="s">
        <v>28</v>
      </c>
      <c r="R98">
        <v>16.523682000000001</v>
      </c>
      <c r="T98" t="s">
        <v>23</v>
      </c>
      <c r="U98">
        <v>25.467866999999998</v>
      </c>
      <c r="V98">
        <f t="shared" si="33"/>
        <v>8.9441849999999974</v>
      </c>
      <c r="W98">
        <f t="shared" si="34"/>
        <v>-1.916361000000002</v>
      </c>
      <c r="X98">
        <f t="shared" si="35"/>
        <v>3.7746974133524169</v>
      </c>
      <c r="Z98">
        <f>AVERAGE(X96:X98)</f>
        <v>3.5726930830228834</v>
      </c>
      <c r="AA98">
        <f>STDEV(X96:X98)/SQRT(3)</f>
        <v>0.13766909992037557</v>
      </c>
      <c r="AB98" s="33">
        <f>TTEST(X93:X95,X96:X98,2,2)</f>
        <v>0.10763572545066098</v>
      </c>
    </row>
    <row r="99" spans="15:28">
      <c r="AB99" s="33"/>
    </row>
    <row r="100" spans="15:28">
      <c r="AB100" s="33"/>
    </row>
    <row r="101" spans="15:28">
      <c r="AB101" s="33"/>
    </row>
    <row r="102" spans="15:28">
      <c r="AB102" s="33"/>
    </row>
    <row r="103" spans="15:28">
      <c r="AB103" s="33"/>
    </row>
    <row r="104" spans="15:28">
      <c r="AB104" s="33"/>
    </row>
    <row r="105" spans="15:28">
      <c r="AB105" s="33"/>
    </row>
    <row r="106" spans="15:28">
      <c r="AB106" s="33"/>
    </row>
    <row r="107" spans="15:28">
      <c r="AB107" s="33"/>
    </row>
    <row r="108" spans="15:28">
      <c r="AB108" s="33"/>
    </row>
    <row r="109" spans="15:28">
      <c r="AB109" s="33"/>
    </row>
    <row r="110" spans="15:28">
      <c r="AB110" s="33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9"/>
  <sheetViews>
    <sheetView workbookViewId="0">
      <selection activeCell="N8" sqref="N8"/>
    </sheetView>
  </sheetViews>
  <sheetFormatPr baseColWidth="10" defaultRowHeight="15" x14ac:dyDescent="0"/>
  <sheetData>
    <row r="2" spans="2:25">
      <c r="B2" s="31" t="s">
        <v>383</v>
      </c>
    </row>
    <row r="4" spans="2:25">
      <c r="B4" s="31" t="s">
        <v>383</v>
      </c>
      <c r="X4" t="s">
        <v>106</v>
      </c>
      <c r="Y4" t="s">
        <v>382</v>
      </c>
    </row>
    <row r="5" spans="2:25">
      <c r="K5" t="s">
        <v>12</v>
      </c>
      <c r="L5" t="s">
        <v>13</v>
      </c>
      <c r="M5" t="s">
        <v>126</v>
      </c>
      <c r="O5" t="s">
        <v>12</v>
      </c>
      <c r="P5" t="s">
        <v>647</v>
      </c>
      <c r="V5" t="s">
        <v>12</v>
      </c>
      <c r="W5" t="s">
        <v>364</v>
      </c>
      <c r="X5">
        <v>1.1084620736094726</v>
      </c>
      <c r="Y5">
        <v>0.98492520684392826</v>
      </c>
    </row>
    <row r="6" spans="2:25">
      <c r="E6" t="s">
        <v>0</v>
      </c>
      <c r="H6" t="s">
        <v>0</v>
      </c>
      <c r="I6" t="s">
        <v>103</v>
      </c>
      <c r="J6" t="s">
        <v>4</v>
      </c>
      <c r="K6" s="2" t="s">
        <v>4</v>
      </c>
      <c r="L6" s="2" t="s">
        <v>4</v>
      </c>
      <c r="M6" s="2" t="s">
        <v>648</v>
      </c>
      <c r="N6" s="2" t="s">
        <v>92</v>
      </c>
      <c r="O6" s="2" t="s">
        <v>92</v>
      </c>
      <c r="P6" s="2" t="s">
        <v>13</v>
      </c>
      <c r="W6" t="s">
        <v>362</v>
      </c>
      <c r="X6">
        <v>2.978140604140707</v>
      </c>
      <c r="Y6">
        <v>1.2824729071371703</v>
      </c>
    </row>
    <row r="7" spans="2:25">
      <c r="B7" t="s">
        <v>367</v>
      </c>
      <c r="C7" t="s">
        <v>364</v>
      </c>
      <c r="D7" t="s">
        <v>28</v>
      </c>
      <c r="E7">
        <v>16.771902000000001</v>
      </c>
      <c r="G7" t="s">
        <v>68</v>
      </c>
      <c r="H7">
        <v>26.870815</v>
      </c>
      <c r="I7">
        <f>H7-E7</f>
        <v>10.098913</v>
      </c>
      <c r="J7">
        <f>2^-I7</f>
        <v>9.1185180768173126E-4</v>
      </c>
      <c r="N7">
        <f>J7/$K$9</f>
        <v>0.90215084828632097</v>
      </c>
    </row>
    <row r="8" spans="2:25">
      <c r="B8" t="s">
        <v>367</v>
      </c>
      <c r="C8" t="s">
        <v>364</v>
      </c>
      <c r="D8" t="s">
        <v>28</v>
      </c>
      <c r="E8">
        <v>16.820446</v>
      </c>
      <c r="G8" t="s">
        <v>68</v>
      </c>
      <c r="H8">
        <v>26.505710000000001</v>
      </c>
      <c r="I8">
        <f t="shared" ref="I8:I12" si="0">H8-E8</f>
        <v>9.6852640000000001</v>
      </c>
      <c r="J8">
        <f t="shared" ref="J8:J12" si="1">2^-I8</f>
        <v>1.2146328431333717E-3</v>
      </c>
      <c r="N8">
        <f>J8/$K$9</f>
        <v>1.2017106733330776</v>
      </c>
      <c r="V8" t="s">
        <v>13</v>
      </c>
      <c r="W8" t="s">
        <v>364</v>
      </c>
      <c r="X8">
        <v>0.11181086835801637</v>
      </c>
      <c r="Y8">
        <v>8.6669797312038374E-2</v>
      </c>
    </row>
    <row r="9" spans="2:25">
      <c r="B9" t="s">
        <v>367</v>
      </c>
      <c r="C9" t="s">
        <v>364</v>
      </c>
      <c r="D9" t="s">
        <v>28</v>
      </c>
      <c r="E9">
        <v>16.817017</v>
      </c>
      <c r="G9" t="s">
        <v>68</v>
      </c>
      <c r="H9">
        <v>26.925577000000001</v>
      </c>
      <c r="I9">
        <f t="shared" si="0"/>
        <v>10.108560000000001</v>
      </c>
      <c r="J9">
        <f t="shared" si="1"/>
        <v>9.0577478588721048E-4</v>
      </c>
      <c r="K9">
        <f>AVERAGE(J7:J9)</f>
        <v>1.0107531455674377E-3</v>
      </c>
      <c r="L9">
        <f>STDEV(J7:J9)/SQRT(3)</f>
        <v>1.0195494243072162E-4</v>
      </c>
      <c r="N9">
        <f>J9/$K$9</f>
        <v>0.89613847838060168</v>
      </c>
      <c r="O9">
        <f>AVERAGE(N7:N9)</f>
        <v>1</v>
      </c>
      <c r="P9">
        <f>STDEV(N7:N9)/SQRT(3)</f>
        <v>0.10087026973681537</v>
      </c>
      <c r="W9" t="s">
        <v>362</v>
      </c>
      <c r="X9">
        <v>0.56931171692918758</v>
      </c>
      <c r="Y9">
        <v>6.8427858238072028E-2</v>
      </c>
    </row>
    <row r="10" spans="2:25">
      <c r="B10" t="s">
        <v>367</v>
      </c>
      <c r="C10" t="s">
        <v>362</v>
      </c>
      <c r="D10" t="s">
        <v>28</v>
      </c>
      <c r="E10">
        <v>16.971962000000001</v>
      </c>
      <c r="G10" t="s">
        <v>68</v>
      </c>
      <c r="H10">
        <v>25.029444999999999</v>
      </c>
      <c r="I10">
        <f t="shared" si="0"/>
        <v>8.0574829999999977</v>
      </c>
      <c r="J10">
        <f t="shared" si="1"/>
        <v>3.7536686000895401E-3</v>
      </c>
      <c r="N10">
        <f>J10/K9</f>
        <v>3.713734274833473</v>
      </c>
    </row>
    <row r="11" spans="2:25">
      <c r="B11" t="s">
        <v>367</v>
      </c>
      <c r="C11" t="s">
        <v>362</v>
      </c>
      <c r="D11" t="s">
        <v>28</v>
      </c>
      <c r="E11">
        <v>16.348818000000001</v>
      </c>
      <c r="G11" t="s">
        <v>68</v>
      </c>
      <c r="H11">
        <v>25.19126</v>
      </c>
      <c r="I11">
        <f t="shared" si="0"/>
        <v>8.8424419999999984</v>
      </c>
      <c r="J11">
        <f t="shared" si="1"/>
        <v>2.1785108290060693E-3</v>
      </c>
      <c r="N11">
        <f>J11/$K$9</f>
        <v>2.1553342065367023</v>
      </c>
    </row>
    <row r="12" spans="2:25">
      <c r="B12" t="s">
        <v>367</v>
      </c>
      <c r="C12" t="s">
        <v>362</v>
      </c>
      <c r="D12" t="s">
        <v>28</v>
      </c>
      <c r="E12">
        <v>16.605906999999998</v>
      </c>
      <c r="G12" t="s">
        <v>68</v>
      </c>
      <c r="H12">
        <v>25.424586999999999</v>
      </c>
      <c r="I12">
        <f t="shared" si="0"/>
        <v>8.8186800000000005</v>
      </c>
      <c r="J12">
        <f t="shared" si="1"/>
        <v>2.2146892511525941E-3</v>
      </c>
      <c r="K12">
        <f>AVERAGE(J10:J12)</f>
        <v>2.7156228934160677E-3</v>
      </c>
      <c r="L12">
        <f>STDEV(J10:J12)/SQRT(3)</f>
        <v>5.1912791821626982E-4</v>
      </c>
      <c r="M12">
        <f>TTEST(J7:J9,J10:J12,2,2)</f>
        <v>3.2202662972453888E-2</v>
      </c>
      <c r="N12">
        <f>J12/$K$9</f>
        <v>2.1911277356542538</v>
      </c>
      <c r="O12">
        <f>AVERAGE(N10:N12)</f>
        <v>2.6867320723414765</v>
      </c>
      <c r="P12">
        <f>STDEV(N10:N12)/SQRT(3)</f>
        <v>0.51360504836700771</v>
      </c>
      <c r="Q12" t="s">
        <v>367</v>
      </c>
    </row>
    <row r="20" spans="2:17">
      <c r="N20" s="55"/>
    </row>
    <row r="21" spans="2:17">
      <c r="N21" s="55"/>
    </row>
    <row r="22" spans="2:17">
      <c r="K22" t="s">
        <v>12</v>
      </c>
      <c r="L22" t="s">
        <v>13</v>
      </c>
      <c r="M22" t="s">
        <v>126</v>
      </c>
      <c r="O22" t="s">
        <v>12</v>
      </c>
      <c r="P22" t="s">
        <v>647</v>
      </c>
    </row>
    <row r="23" spans="2:17">
      <c r="E23" t="s">
        <v>0</v>
      </c>
      <c r="H23" t="s">
        <v>0</v>
      </c>
      <c r="I23" t="s">
        <v>103</v>
      </c>
      <c r="J23" t="s">
        <v>4</v>
      </c>
      <c r="K23" s="2" t="s">
        <v>4</v>
      </c>
      <c r="L23" s="2" t="s">
        <v>4</v>
      </c>
      <c r="M23" s="2" t="s">
        <v>648</v>
      </c>
      <c r="N23" s="2" t="s">
        <v>92</v>
      </c>
      <c r="O23" s="2" t="s">
        <v>92</v>
      </c>
      <c r="P23" s="2" t="s">
        <v>13</v>
      </c>
    </row>
    <row r="24" spans="2:17">
      <c r="B24" t="s">
        <v>367</v>
      </c>
      <c r="C24" t="s">
        <v>364</v>
      </c>
      <c r="D24" t="s">
        <v>28</v>
      </c>
      <c r="E24">
        <v>16.771902000000001</v>
      </c>
      <c r="G24" t="s">
        <v>69</v>
      </c>
      <c r="H24">
        <v>26.952583000000001</v>
      </c>
      <c r="I24">
        <f>H24-E24</f>
        <v>10.180681</v>
      </c>
      <c r="J24">
        <v>8.616078412779745E-4</v>
      </c>
      <c r="N24">
        <f>J24/$K$9</f>
        <v>0.8524414146584397</v>
      </c>
    </row>
    <row r="25" spans="2:17">
      <c r="B25" t="s">
        <v>367</v>
      </c>
      <c r="C25" t="s">
        <v>364</v>
      </c>
      <c r="D25" t="s">
        <v>28</v>
      </c>
      <c r="E25">
        <v>16.820446</v>
      </c>
      <c r="G25" t="s">
        <v>69</v>
      </c>
      <c r="H25">
        <v>27.273703000000001</v>
      </c>
      <c r="I25">
        <f t="shared" ref="I25:I29" si="2">H25-E25</f>
        <v>10.453257000000001</v>
      </c>
      <c r="J25">
        <v>7.1327350243985583E-4</v>
      </c>
      <c r="N25">
        <f>J25/$K$9</f>
        <v>0.70568516711310691</v>
      </c>
    </row>
    <row r="26" spans="2:17">
      <c r="B26" t="s">
        <v>367</v>
      </c>
      <c r="C26" t="s">
        <v>364</v>
      </c>
      <c r="D26" t="s">
        <v>28</v>
      </c>
      <c r="E26">
        <v>16.817017</v>
      </c>
      <c r="G26" t="s">
        <v>69</v>
      </c>
      <c r="H26">
        <v>26.825292999999999</v>
      </c>
      <c r="I26">
        <f t="shared" si="2"/>
        <v>10.008275999999999</v>
      </c>
      <c r="J26">
        <v>9.7097650014934752E-4</v>
      </c>
      <c r="K26">
        <v>8.4861928128905932E-4</v>
      </c>
      <c r="L26">
        <v>7.467537696602499E-5</v>
      </c>
      <c r="N26">
        <f>J26/$K$9</f>
        <v>0.96064652819283625</v>
      </c>
      <c r="O26">
        <f>AVERAGE(N24:N26)</f>
        <v>0.83959103665479429</v>
      </c>
      <c r="P26">
        <f>STDEV(N24:N26)/SQRT(3)</f>
        <v>7.3880924628834374E-2</v>
      </c>
    </row>
    <row r="27" spans="2:17">
      <c r="B27" t="s">
        <v>367</v>
      </c>
      <c r="C27" t="s">
        <v>362</v>
      </c>
      <c r="D27" t="s">
        <v>28</v>
      </c>
      <c r="E27">
        <v>16.971962000000001</v>
      </c>
      <c r="G27" t="s">
        <v>69</v>
      </c>
      <c r="H27">
        <v>26.942240000000002</v>
      </c>
      <c r="I27">
        <f t="shared" si="2"/>
        <v>9.9702780000000004</v>
      </c>
      <c r="J27">
        <v>9.9689003985912799E-4</v>
      </c>
      <c r="N27">
        <f>J27/K26</f>
        <v>1.1747199973406734</v>
      </c>
    </row>
    <row r="28" spans="2:17">
      <c r="B28" t="s">
        <v>367</v>
      </c>
      <c r="C28" t="s">
        <v>362</v>
      </c>
      <c r="D28" t="s">
        <v>28</v>
      </c>
      <c r="E28">
        <v>16.348818000000001</v>
      </c>
      <c r="G28" t="s">
        <v>69</v>
      </c>
      <c r="H28">
        <v>26.153366999999999</v>
      </c>
      <c r="I28">
        <f t="shared" si="2"/>
        <v>9.804548999999998</v>
      </c>
      <c r="J28">
        <v>1.1182442070768613E-3</v>
      </c>
      <c r="N28">
        <f>J28/$K$9</f>
        <v>1.1063474914530966</v>
      </c>
      <c r="Q28" t="s">
        <v>367</v>
      </c>
    </row>
    <row r="29" spans="2:17">
      <c r="B29" t="s">
        <v>367</v>
      </c>
      <c r="C29" t="s">
        <v>362</v>
      </c>
      <c r="D29" t="s">
        <v>28</v>
      </c>
      <c r="E29">
        <v>16.605906999999998</v>
      </c>
      <c r="G29" t="s">
        <v>69</v>
      </c>
      <c r="H29">
        <v>26.308859000000002</v>
      </c>
      <c r="I29">
        <f t="shared" si="2"/>
        <v>9.7029520000000034</v>
      </c>
      <c r="J29">
        <v>1.199831892111847E-3</v>
      </c>
      <c r="K29">
        <v>1.1049887130159454E-3</v>
      </c>
      <c r="L29">
        <v>5.8957979219780875E-5</v>
      </c>
      <c r="M29">
        <f>TTEST(J24:J26,J27:J29,2,2)</f>
        <v>5.4401842182737421E-2</v>
      </c>
      <c r="N29">
        <f>J29/$K$9</f>
        <v>1.1870671858639235</v>
      </c>
      <c r="O29">
        <f>AVERAGE(N27:N29)</f>
        <v>1.1560448915525645</v>
      </c>
      <c r="P29">
        <f>STDEV(N27:N29)/SQRT(3)</f>
        <v>2.5103034003828517E-2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U59"/>
  <sheetViews>
    <sheetView workbookViewId="0">
      <selection activeCell="N52" sqref="N52"/>
    </sheetView>
  </sheetViews>
  <sheetFormatPr baseColWidth="10" defaultRowHeight="15" x14ac:dyDescent="0"/>
  <cols>
    <col min="3" max="3" width="16.5" customWidth="1"/>
    <col min="4" max="4" width="22.1640625" customWidth="1"/>
    <col min="5" max="5" width="22.6640625" customWidth="1"/>
    <col min="6" max="6" width="26" customWidth="1"/>
    <col min="7" max="7" width="17.83203125" customWidth="1"/>
    <col min="14" max="14" width="27.33203125" customWidth="1"/>
    <col min="16" max="16" width="25.5" customWidth="1"/>
  </cols>
  <sheetData>
    <row r="2" spans="3:21">
      <c r="C2" t="s">
        <v>397</v>
      </c>
    </row>
    <row r="4" spans="3:21">
      <c r="J4" s="31"/>
      <c r="K4" s="31"/>
      <c r="L4" s="31" t="s">
        <v>395</v>
      </c>
      <c r="M4" s="31"/>
      <c r="N4" s="31"/>
      <c r="Q4" s="31"/>
      <c r="R4" s="31"/>
      <c r="S4" s="31" t="s">
        <v>396</v>
      </c>
      <c r="T4" s="31"/>
      <c r="U4" s="31"/>
    </row>
    <row r="5" spans="3:21">
      <c r="C5" s="60" t="s">
        <v>373</v>
      </c>
      <c r="D5" s="60"/>
      <c r="F5" s="31" t="s">
        <v>395</v>
      </c>
      <c r="J5" s="31"/>
      <c r="K5" s="31"/>
      <c r="L5" s="31"/>
      <c r="M5" s="31"/>
      <c r="N5" s="31"/>
      <c r="Q5" s="31"/>
      <c r="R5" s="31"/>
      <c r="S5" s="31"/>
      <c r="T5" s="31"/>
      <c r="U5" s="31"/>
    </row>
    <row r="6" spans="3:21">
      <c r="C6" s="60" t="s">
        <v>387</v>
      </c>
      <c r="D6" s="60" t="s">
        <v>347</v>
      </c>
      <c r="E6" s="60" t="s">
        <v>89</v>
      </c>
      <c r="F6" s="60" t="s">
        <v>386</v>
      </c>
      <c r="G6" s="60" t="s">
        <v>385</v>
      </c>
      <c r="H6" s="60" t="s">
        <v>59</v>
      </c>
      <c r="J6" s="31" t="s">
        <v>373</v>
      </c>
      <c r="K6" s="31"/>
      <c r="L6" s="31"/>
      <c r="M6" s="31" t="s">
        <v>385</v>
      </c>
      <c r="N6" s="31"/>
      <c r="Q6" s="31" t="s">
        <v>373</v>
      </c>
      <c r="R6" s="31"/>
      <c r="S6" s="31"/>
      <c r="T6" s="31" t="s">
        <v>385</v>
      </c>
      <c r="U6" s="31"/>
    </row>
    <row r="7" spans="3:21">
      <c r="C7" t="s">
        <v>39</v>
      </c>
      <c r="D7">
        <v>0</v>
      </c>
      <c r="E7">
        <v>8.5578754836992701</v>
      </c>
      <c r="F7">
        <v>1.2361765492629679</v>
      </c>
      <c r="G7">
        <v>0.42449617248532245</v>
      </c>
      <c r="J7" s="31" t="s">
        <v>387</v>
      </c>
      <c r="K7" s="31" t="s">
        <v>394</v>
      </c>
      <c r="L7" s="31" t="s">
        <v>347</v>
      </c>
      <c r="M7" s="31" t="s">
        <v>207</v>
      </c>
      <c r="N7" s="31" t="s">
        <v>393</v>
      </c>
      <c r="Q7" s="31" t="s">
        <v>387</v>
      </c>
      <c r="R7" s="31" t="s">
        <v>394</v>
      </c>
      <c r="S7" s="31" t="s">
        <v>347</v>
      </c>
      <c r="T7" s="31" t="s">
        <v>207</v>
      </c>
      <c r="U7" s="31" t="s">
        <v>393</v>
      </c>
    </row>
    <row r="8" spans="3:21">
      <c r="C8" t="s">
        <v>39</v>
      </c>
      <c r="D8">
        <v>0</v>
      </c>
      <c r="E8">
        <v>8.4799169078116705</v>
      </c>
      <c r="F8">
        <v>1.1582179733753684</v>
      </c>
      <c r="G8">
        <v>0.44806564749332056</v>
      </c>
      <c r="J8" t="s">
        <v>39</v>
      </c>
      <c r="K8">
        <v>2</v>
      </c>
      <c r="L8">
        <v>0</v>
      </c>
      <c r="M8">
        <v>0.38291494420278699</v>
      </c>
      <c r="N8">
        <v>5.3797952101751242E-2</v>
      </c>
      <c r="Q8" t="s">
        <v>39</v>
      </c>
      <c r="R8">
        <v>2</v>
      </c>
      <c r="S8">
        <v>0</v>
      </c>
      <c r="T8">
        <v>0.33193381120940629</v>
      </c>
      <c r="U8">
        <v>1.2647335626201076E-2</v>
      </c>
    </row>
    <row r="9" spans="3:21">
      <c r="C9" t="s">
        <v>39</v>
      </c>
      <c r="D9">
        <v>0</v>
      </c>
      <c r="E9">
        <v>9.1780024437919678</v>
      </c>
      <c r="F9">
        <v>1.8563035093556657</v>
      </c>
      <c r="G9">
        <v>0.27618301262971795</v>
      </c>
      <c r="J9" t="s">
        <v>39</v>
      </c>
      <c r="K9">
        <v>2</v>
      </c>
      <c r="L9">
        <v>3</v>
      </c>
      <c r="M9">
        <v>0.52309488876001442</v>
      </c>
      <c r="N9">
        <v>3.4655683670428823E-2</v>
      </c>
      <c r="Q9" t="s">
        <v>39</v>
      </c>
      <c r="R9">
        <v>2</v>
      </c>
      <c r="S9">
        <v>3</v>
      </c>
      <c r="T9">
        <v>5.2620938704197862</v>
      </c>
      <c r="U9">
        <v>0.13869059825061578</v>
      </c>
    </row>
    <row r="10" spans="3:21">
      <c r="C10" t="s">
        <v>39</v>
      </c>
      <c r="D10">
        <v>3</v>
      </c>
      <c r="E10">
        <v>8.087602645003269</v>
      </c>
      <c r="F10">
        <v>0.76590371056696682</v>
      </c>
      <c r="G10">
        <v>0.58808487423683808</v>
      </c>
      <c r="J10" t="s">
        <v>39</v>
      </c>
      <c r="K10">
        <v>2</v>
      </c>
      <c r="L10">
        <v>6</v>
      </c>
      <c r="M10">
        <v>0.43394873192949251</v>
      </c>
      <c r="N10">
        <v>1.4999050109957978E-2</v>
      </c>
      <c r="Q10" t="s">
        <v>39</v>
      </c>
      <c r="R10">
        <v>2</v>
      </c>
      <c r="S10">
        <v>6</v>
      </c>
      <c r="T10">
        <v>5.440909559849783</v>
      </c>
      <c r="U10">
        <v>0.26300009648743267</v>
      </c>
    </row>
    <row r="11" spans="3:21">
      <c r="C11" t="s">
        <v>39</v>
      </c>
      <c r="D11">
        <v>3</v>
      </c>
      <c r="E11">
        <v>8.411774908364368</v>
      </c>
      <c r="F11">
        <v>1.0900759739280659</v>
      </c>
      <c r="G11">
        <v>0.46973663710104646</v>
      </c>
      <c r="J11" t="s">
        <v>39</v>
      </c>
      <c r="K11">
        <v>2</v>
      </c>
      <c r="L11">
        <v>24</v>
      </c>
      <c r="M11">
        <v>0.27891578956941027</v>
      </c>
      <c r="N11">
        <v>2.627706329922094E-2</v>
      </c>
      <c r="Q11" t="s">
        <v>39</v>
      </c>
      <c r="R11">
        <v>2</v>
      </c>
      <c r="S11">
        <v>24</v>
      </c>
      <c r="T11">
        <v>2.0077303400945987</v>
      </c>
      <c r="U11">
        <v>6.7295163883117598E-2</v>
      </c>
    </row>
    <row r="12" spans="3:21">
      <c r="C12" t="s">
        <v>39</v>
      </c>
      <c r="D12">
        <v>3</v>
      </c>
      <c r="E12">
        <v>8.2889967152510664</v>
      </c>
      <c r="F12">
        <v>0.96729778081476425</v>
      </c>
      <c r="G12">
        <v>0.51146315494215855</v>
      </c>
      <c r="J12" t="s">
        <v>384</v>
      </c>
      <c r="K12">
        <v>2</v>
      </c>
      <c r="L12">
        <v>0</v>
      </c>
      <c r="M12">
        <v>0.52395748545199627</v>
      </c>
      <c r="N12">
        <v>4.0512353004603679E-2</v>
      </c>
      <c r="Q12" t="s">
        <v>384</v>
      </c>
      <c r="R12">
        <v>2</v>
      </c>
      <c r="S12">
        <v>0</v>
      </c>
      <c r="T12">
        <v>0.44502427631006031</v>
      </c>
      <c r="U12">
        <v>9.185854675289323E-3</v>
      </c>
    </row>
    <row r="13" spans="3:21">
      <c r="C13" t="s">
        <v>39</v>
      </c>
      <c r="D13">
        <v>6</v>
      </c>
      <c r="E13">
        <v>8.6195324875252659</v>
      </c>
      <c r="F13">
        <v>1.2978335530889638</v>
      </c>
      <c r="G13">
        <v>0.40673652244948599</v>
      </c>
      <c r="J13" t="s">
        <v>384</v>
      </c>
      <c r="K13">
        <v>2</v>
      </c>
      <c r="L13">
        <v>3</v>
      </c>
      <c r="M13">
        <v>0.84126600368951809</v>
      </c>
      <c r="N13">
        <v>0.11004087213168844</v>
      </c>
      <c r="Q13" t="s">
        <v>384</v>
      </c>
      <c r="R13">
        <v>2</v>
      </c>
      <c r="S13">
        <v>3</v>
      </c>
      <c r="T13">
        <v>9.4634423741411862</v>
      </c>
      <c r="U13">
        <v>0.13121802249790515</v>
      </c>
    </row>
    <row r="14" spans="3:21">
      <c r="C14" t="s">
        <v>39</v>
      </c>
      <c r="D14">
        <v>6</v>
      </c>
      <c r="E14">
        <v>8.4467427389809657</v>
      </c>
      <c r="F14">
        <v>1.1250438045446636</v>
      </c>
      <c r="G14">
        <v>0.45848810031834619</v>
      </c>
      <c r="J14" t="s">
        <v>384</v>
      </c>
      <c r="K14">
        <v>2</v>
      </c>
      <c r="L14">
        <v>6</v>
      </c>
      <c r="M14">
        <v>0.55134895818568086</v>
      </c>
      <c r="N14">
        <v>2.4342045022838786E-2</v>
      </c>
      <c r="Q14" t="s">
        <v>384</v>
      </c>
      <c r="R14">
        <v>2</v>
      </c>
      <c r="S14">
        <v>6</v>
      </c>
      <c r="T14">
        <v>5.8196483822296337</v>
      </c>
      <c r="U14">
        <v>7.1582984541285144E-2</v>
      </c>
    </row>
    <row r="15" spans="3:21">
      <c r="C15" t="s">
        <v>39</v>
      </c>
      <c r="D15">
        <v>6</v>
      </c>
      <c r="E15">
        <v>8.5172436151630677</v>
      </c>
      <c r="F15">
        <v>1.1955446807267656</v>
      </c>
      <c r="G15">
        <v>0.43662157302064525</v>
      </c>
      <c r="J15" t="s">
        <v>384</v>
      </c>
      <c r="K15">
        <v>2</v>
      </c>
      <c r="L15">
        <v>24</v>
      </c>
      <c r="M15">
        <v>0.13846599539546264</v>
      </c>
      <c r="N15">
        <v>3.6337845691381842E-3</v>
      </c>
      <c r="Q15" t="s">
        <v>384</v>
      </c>
      <c r="R15">
        <v>2</v>
      </c>
      <c r="S15">
        <v>24</v>
      </c>
      <c r="T15">
        <v>3.3960763423142866</v>
      </c>
      <c r="U15">
        <v>0.18918498601955303</v>
      </c>
    </row>
    <row r="16" spans="3:21">
      <c r="C16" t="s">
        <v>39</v>
      </c>
      <c r="D16">
        <v>24</v>
      </c>
      <c r="E16">
        <v>9.4645507061576986</v>
      </c>
      <c r="F16">
        <v>2.1428517717213964</v>
      </c>
      <c r="G16">
        <v>0.22643175906703852</v>
      </c>
    </row>
    <row r="17" spans="3:21">
      <c r="C17" t="s">
        <v>39</v>
      </c>
      <c r="D17">
        <v>24</v>
      </c>
      <c r="E17">
        <v>9.0230044272086971</v>
      </c>
      <c r="F17">
        <v>1.701305492772395</v>
      </c>
      <c r="G17">
        <v>0.30750771408764638</v>
      </c>
      <c r="J17" s="31"/>
      <c r="K17" s="31" t="s">
        <v>12</v>
      </c>
      <c r="L17" s="31" t="s">
        <v>13</v>
      </c>
      <c r="M17" s="31" t="s">
        <v>12</v>
      </c>
      <c r="N17" s="31" t="s">
        <v>13</v>
      </c>
      <c r="Q17" s="31"/>
      <c r="R17" s="31" t="s">
        <v>12</v>
      </c>
      <c r="S17" s="31" t="s">
        <v>13</v>
      </c>
      <c r="T17" s="31" t="s">
        <v>12</v>
      </c>
      <c r="U17" s="31" t="s">
        <v>13</v>
      </c>
    </row>
    <row r="18" spans="3:21">
      <c r="C18" t="s">
        <v>39</v>
      </c>
      <c r="D18">
        <v>24</v>
      </c>
      <c r="E18">
        <v>9.0452242060097987</v>
      </c>
      <c r="F18">
        <v>1.7235252715734966</v>
      </c>
      <c r="G18">
        <v>0.30280789555354592</v>
      </c>
      <c r="J18" s="61" t="s">
        <v>347</v>
      </c>
      <c r="K18" s="61" t="s">
        <v>392</v>
      </c>
      <c r="L18" s="61"/>
      <c r="M18" s="61" t="s">
        <v>391</v>
      </c>
      <c r="N18" s="61"/>
      <c r="Q18" s="61" t="s">
        <v>347</v>
      </c>
      <c r="R18" s="61" t="s">
        <v>390</v>
      </c>
      <c r="S18" s="61"/>
      <c r="T18" s="61" t="s">
        <v>389</v>
      </c>
      <c r="U18" s="61"/>
    </row>
    <row r="19" spans="3:21">
      <c r="C19" t="s">
        <v>384</v>
      </c>
      <c r="D19">
        <v>0</v>
      </c>
      <c r="E19">
        <v>8.1950325275042992</v>
      </c>
      <c r="F19">
        <v>0.87333359306799707</v>
      </c>
      <c r="G19">
        <v>0.54588403400743379</v>
      </c>
      <c r="H19">
        <f>TTEST(G7:G9,G19:G21,2,2)</f>
        <v>0.10432258364084149</v>
      </c>
      <c r="J19" s="58">
        <v>0</v>
      </c>
      <c r="K19" s="58">
        <v>1.02</v>
      </c>
      <c r="L19" s="58">
        <v>0.14364650000000001</v>
      </c>
      <c r="M19" s="58">
        <v>1.4</v>
      </c>
      <c r="N19" s="58">
        <v>0.1081725</v>
      </c>
      <c r="Q19" s="58">
        <v>0</v>
      </c>
      <c r="R19" s="58">
        <v>1</v>
      </c>
      <c r="S19" s="58">
        <v>3.8156830000000003E-2</v>
      </c>
      <c r="T19" s="58">
        <v>1.34</v>
      </c>
      <c r="U19" s="58">
        <v>2.771359E-2</v>
      </c>
    </row>
    <row r="20" spans="3:21">
      <c r="C20" t="s">
        <v>384</v>
      </c>
      <c r="D20">
        <v>0</v>
      </c>
      <c r="E20">
        <v>8.4883863394635988</v>
      </c>
      <c r="F20">
        <v>1.1666874050272966</v>
      </c>
      <c r="G20">
        <v>0.44544295589916461</v>
      </c>
      <c r="J20" s="58">
        <v>3</v>
      </c>
      <c r="K20" s="58">
        <v>1.4</v>
      </c>
      <c r="L20" s="58">
        <v>9.2534500000000006E-2</v>
      </c>
      <c r="M20" s="58">
        <v>2.25</v>
      </c>
      <c r="N20" s="58">
        <v>0.29382130000000001</v>
      </c>
      <c r="Q20" s="58">
        <v>3</v>
      </c>
      <c r="R20" s="58">
        <v>15.88</v>
      </c>
      <c r="S20" s="58">
        <v>0.41842760000000001</v>
      </c>
      <c r="T20" s="58">
        <v>28.55</v>
      </c>
      <c r="U20" s="58">
        <v>0.39588289999999998</v>
      </c>
    </row>
    <row r="21" spans="3:21">
      <c r="C21" t="s">
        <v>384</v>
      </c>
      <c r="D21">
        <v>0</v>
      </c>
      <c r="E21">
        <v>8.1062179705835007</v>
      </c>
      <c r="F21">
        <v>0.78451903614719853</v>
      </c>
      <c r="G21">
        <v>0.58054546644939042</v>
      </c>
      <c r="J21" s="58">
        <v>6</v>
      </c>
      <c r="K21" s="58">
        <v>1.1599999999999999</v>
      </c>
      <c r="L21" s="58">
        <v>4.0049120000000001E-2</v>
      </c>
      <c r="M21" s="58">
        <v>1.47</v>
      </c>
      <c r="N21" s="58">
        <v>6.4995940000000002E-2</v>
      </c>
      <c r="Q21" s="58">
        <v>6</v>
      </c>
      <c r="R21" s="58">
        <v>16.420000000000002</v>
      </c>
      <c r="S21" s="58">
        <v>0.79346749999999999</v>
      </c>
      <c r="T21" s="58">
        <v>17.559999999999999</v>
      </c>
      <c r="U21" s="58">
        <v>0.21596480000000001</v>
      </c>
    </row>
    <row r="22" spans="3:21">
      <c r="C22" t="s">
        <v>384</v>
      </c>
      <c r="D22">
        <v>3</v>
      </c>
      <c r="E22">
        <v>7.3124813097249017</v>
      </c>
      <c r="F22">
        <v>-9.2176247114004184E-3</v>
      </c>
      <c r="G22">
        <v>1.0064096248692953</v>
      </c>
      <c r="H22">
        <f>TTEST(G10:G12,G22:G24,2,2)</f>
        <v>5.0961623220864616E-2</v>
      </c>
      <c r="J22" s="58">
        <v>24</v>
      </c>
      <c r="K22" s="58">
        <v>0.74</v>
      </c>
      <c r="L22" s="58">
        <v>7.0162660000000002E-2</v>
      </c>
      <c r="M22" s="58">
        <v>0.37</v>
      </c>
      <c r="N22" s="58">
        <v>9.7026060000000008E-3</v>
      </c>
      <c r="Q22" s="58">
        <v>24</v>
      </c>
      <c r="R22" s="58">
        <v>6.06</v>
      </c>
      <c r="S22" s="58">
        <v>0.2030285</v>
      </c>
      <c r="T22" s="58">
        <v>10.25</v>
      </c>
      <c r="U22" s="58">
        <v>0.57076839999999995</v>
      </c>
    </row>
    <row r="23" spans="3:21">
      <c r="C23" t="s">
        <v>384</v>
      </c>
      <c r="D23">
        <v>3</v>
      </c>
      <c r="E23">
        <v>7.4984697329105003</v>
      </c>
      <c r="F23">
        <v>0.17677079847419819</v>
      </c>
      <c r="G23">
        <v>0.88468097378010513</v>
      </c>
    </row>
    <row r="24" spans="3:21">
      <c r="C24" t="s">
        <v>384</v>
      </c>
      <c r="D24">
        <v>3</v>
      </c>
      <c r="E24">
        <v>7.9820885316253012</v>
      </c>
      <c r="F24">
        <v>0.66038959718899903</v>
      </c>
      <c r="G24">
        <v>0.63270741241915396</v>
      </c>
    </row>
    <row r="25" spans="3:21">
      <c r="C25" t="s">
        <v>384</v>
      </c>
      <c r="D25">
        <v>6</v>
      </c>
      <c r="E25">
        <v>8.159009335230003</v>
      </c>
      <c r="F25">
        <v>0.83731040079370089</v>
      </c>
      <c r="G25">
        <v>0.55968601300376009</v>
      </c>
      <c r="H25">
        <f>TTEST(G13:G15,G25:G27,2,2)</f>
        <v>1.4779866717558585E-2</v>
      </c>
    </row>
    <row r="26" spans="3:21">
      <c r="C26" t="s">
        <v>384</v>
      </c>
      <c r="D26">
        <v>6</v>
      </c>
      <c r="E26">
        <v>8.0860471654865016</v>
      </c>
      <c r="F26">
        <v>0.76434823105019944</v>
      </c>
      <c r="G26">
        <v>0.58871927531283397</v>
      </c>
    </row>
    <row r="27" spans="3:21">
      <c r="C27" t="s">
        <v>384</v>
      </c>
      <c r="D27">
        <v>6</v>
      </c>
      <c r="E27">
        <v>8.3055119071939032</v>
      </c>
      <c r="F27">
        <v>0.98381297275760105</v>
      </c>
      <c r="G27">
        <v>0.50564158624044853</v>
      </c>
    </row>
    <row r="28" spans="3:21">
      <c r="C28" t="s">
        <v>384</v>
      </c>
      <c r="D28">
        <v>24</v>
      </c>
      <c r="E28">
        <v>10.1063596796455</v>
      </c>
      <c r="F28">
        <v>2.784660745209198</v>
      </c>
      <c r="G28">
        <v>0.14512211125850027</v>
      </c>
      <c r="H28">
        <f>TTEST(G16:G18,G28:G30,2,2)</f>
        <v>6.1095537671822728E-3</v>
      </c>
    </row>
    <row r="29" spans="3:21">
      <c r="C29" t="s">
        <v>384</v>
      </c>
      <c r="D29">
        <v>24</v>
      </c>
      <c r="E29">
        <v>10.182466838075701</v>
      </c>
      <c r="F29">
        <v>2.8607679036393989</v>
      </c>
      <c r="G29">
        <v>0.13766484507960464</v>
      </c>
    </row>
    <row r="30" spans="3:21">
      <c r="C30" t="s">
        <v>384</v>
      </c>
      <c r="D30">
        <v>24</v>
      </c>
      <c r="E30">
        <v>10.236426253529</v>
      </c>
      <c r="F30">
        <v>2.9147273190926981</v>
      </c>
      <c r="G30">
        <v>0.13261102984828305</v>
      </c>
      <c r="J30" s="58"/>
      <c r="K30" s="58"/>
      <c r="L30" s="58"/>
      <c r="M30" s="58"/>
      <c r="N30" s="58"/>
      <c r="O30" s="58"/>
    </row>
    <row r="34" spans="3:8">
      <c r="C34" s="60" t="s">
        <v>373</v>
      </c>
      <c r="D34" s="60"/>
      <c r="F34" s="31" t="s">
        <v>388</v>
      </c>
    </row>
    <row r="35" spans="3:8">
      <c r="C35" s="60" t="s">
        <v>387</v>
      </c>
      <c r="D35" s="60" t="s">
        <v>347</v>
      </c>
      <c r="E35" s="60" t="s">
        <v>89</v>
      </c>
      <c r="F35" s="60" t="s">
        <v>386</v>
      </c>
      <c r="G35" s="60" t="s">
        <v>385</v>
      </c>
    </row>
    <row r="36" spans="3:8">
      <c r="C36" s="42" t="s">
        <v>39</v>
      </c>
      <c r="D36" s="42">
        <v>0</v>
      </c>
      <c r="E36" s="59">
        <v>8.3165367929209992</v>
      </c>
      <c r="F36" s="59">
        <v>1.492028321861933</v>
      </c>
      <c r="G36" s="29">
        <v>0.35551237343714348</v>
      </c>
    </row>
    <row r="37" spans="3:8">
      <c r="C37" s="42" t="s">
        <v>39</v>
      </c>
      <c r="D37" s="42">
        <v>0</v>
      </c>
      <c r="E37" s="59">
        <v>8.4324077174644003</v>
      </c>
      <c r="F37" s="59">
        <v>1.6078992464053341</v>
      </c>
      <c r="G37" s="29">
        <v>0.3280757246953358</v>
      </c>
    </row>
    <row r="38" spans="3:8">
      <c r="C38" s="42" t="s">
        <v>39</v>
      </c>
      <c r="D38" s="42">
        <v>0</v>
      </c>
      <c r="E38" s="59">
        <v>8.5039044058161011</v>
      </c>
      <c r="F38" s="59">
        <v>1.6793959347570349</v>
      </c>
      <c r="G38" s="29">
        <v>0.31221333549573949</v>
      </c>
    </row>
    <row r="39" spans="3:8">
      <c r="C39" s="42" t="s">
        <v>39</v>
      </c>
      <c r="D39" s="42">
        <v>3</v>
      </c>
      <c r="E39" s="59">
        <v>4.4203897519792008</v>
      </c>
      <c r="F39" s="59">
        <v>-2.4041187190798654</v>
      </c>
      <c r="G39" s="29">
        <v>5.2931213115817144</v>
      </c>
    </row>
    <row r="40" spans="3:8">
      <c r="C40" s="42" t="s">
        <v>39</v>
      </c>
      <c r="D40" s="42">
        <v>3</v>
      </c>
      <c r="E40" s="59">
        <v>4.3689401194557007</v>
      </c>
      <c r="F40" s="59">
        <v>-2.4555683516033655</v>
      </c>
      <c r="G40" s="29">
        <v>5.4852917321940744</v>
      </c>
    </row>
    <row r="41" spans="3:8">
      <c r="C41" s="42" t="s">
        <v>39</v>
      </c>
      <c r="D41" s="42">
        <v>3</v>
      </c>
      <c r="E41" s="59">
        <v>4.5003117721127985</v>
      </c>
      <c r="F41" s="59">
        <v>-2.3241966989462677</v>
      </c>
      <c r="G41" s="29">
        <v>5.0078685674835697</v>
      </c>
    </row>
    <row r="42" spans="3:8">
      <c r="C42" s="42" t="s">
        <v>39</v>
      </c>
      <c r="D42" s="42">
        <v>6</v>
      </c>
      <c r="E42" s="59">
        <v>4.5182340644013017</v>
      </c>
      <c r="F42" s="59">
        <v>-2.3062744066577645</v>
      </c>
      <c r="G42" s="29">
        <v>4.9460417121341669</v>
      </c>
    </row>
    <row r="43" spans="3:8">
      <c r="C43" s="42" t="s">
        <v>39</v>
      </c>
      <c r="D43" s="42">
        <v>6</v>
      </c>
      <c r="E43" s="59">
        <v>4.2778647967869041</v>
      </c>
      <c r="F43" s="59">
        <v>-2.5466436742721621</v>
      </c>
      <c r="G43" s="29">
        <v>5.8427342613796469</v>
      </c>
    </row>
    <row r="44" spans="3:8">
      <c r="C44" s="42" t="s">
        <v>39</v>
      </c>
      <c r="D44" s="42">
        <v>6</v>
      </c>
      <c r="E44" s="59">
        <v>4.3561981565401027</v>
      </c>
      <c r="F44" s="59">
        <v>-2.4683103145189635</v>
      </c>
      <c r="G44" s="29">
        <v>5.5339527060355334</v>
      </c>
    </row>
    <row r="45" spans="3:8">
      <c r="C45" s="42" t="s">
        <v>39</v>
      </c>
      <c r="D45" s="42">
        <v>24</v>
      </c>
      <c r="E45" s="59">
        <v>5.8337872398664992</v>
      </c>
      <c r="F45" s="59">
        <v>-0.99072123119256705</v>
      </c>
      <c r="G45" s="29">
        <v>1.9871781714531838</v>
      </c>
    </row>
    <row r="46" spans="3:8">
      <c r="C46" s="42" t="s">
        <v>39</v>
      </c>
      <c r="D46" s="42">
        <v>24</v>
      </c>
      <c r="E46" s="59">
        <v>5.7314905188107979</v>
      </c>
      <c r="F46" s="59">
        <v>-1.0930179522482684</v>
      </c>
      <c r="G46" s="29">
        <v>2.1331981060562479</v>
      </c>
    </row>
    <row r="47" spans="3:8">
      <c r="C47" s="42" t="s">
        <v>39</v>
      </c>
      <c r="D47" s="42">
        <v>24</v>
      </c>
      <c r="E47" s="59">
        <v>5.8963733627791974</v>
      </c>
      <c r="F47" s="59">
        <v>-0.92813510827986878</v>
      </c>
      <c r="G47" s="29">
        <v>1.9028147427743642</v>
      </c>
    </row>
    <row r="48" spans="3:8">
      <c r="C48" s="42" t="s">
        <v>384</v>
      </c>
      <c r="D48" s="42">
        <v>0</v>
      </c>
      <c r="E48" s="59">
        <v>8.0206319982879002</v>
      </c>
      <c r="F48" s="59">
        <v>1.196123527228834</v>
      </c>
      <c r="G48" s="29">
        <v>0.43644642431103564</v>
      </c>
      <c r="H48">
        <f>TTEST(G36:G38,G48:G50,2,2)</f>
        <v>1.9365795925723418E-3</v>
      </c>
    </row>
    <row r="49" spans="3:14">
      <c r="C49" s="42" t="s">
        <v>384</v>
      </c>
      <c r="D49" s="42">
        <v>0</v>
      </c>
      <c r="E49" s="59">
        <v>7.934231900750401</v>
      </c>
      <c r="F49" s="59">
        <v>1.1097234296913348</v>
      </c>
      <c r="G49" s="29">
        <v>0.46338285474517765</v>
      </c>
    </row>
    <row r="50" spans="3:14">
      <c r="C50" s="42" t="s">
        <v>384</v>
      </c>
      <c r="D50" s="42">
        <v>0</v>
      </c>
      <c r="E50" s="59">
        <v>8.0246136480443013</v>
      </c>
      <c r="F50" s="59">
        <v>1.2001051769852351</v>
      </c>
      <c r="G50" s="29">
        <v>0.43524354987396768</v>
      </c>
    </row>
    <row r="51" spans="3:14">
      <c r="C51" s="42" t="s">
        <v>384</v>
      </c>
      <c r="D51" s="42">
        <v>3</v>
      </c>
      <c r="E51" s="59">
        <v>3.5470715918702957</v>
      </c>
      <c r="F51" s="59">
        <v>-3.2774368791887705</v>
      </c>
      <c r="G51" s="29">
        <v>9.6963170929485845</v>
      </c>
      <c r="H51">
        <f>TTEST(G39:G41,G51:G53,2,2)</f>
        <v>2.5241384986625923E-5</v>
      </c>
    </row>
    <row r="52" spans="3:14">
      <c r="C52" s="42" t="s">
        <v>384</v>
      </c>
      <c r="D52" s="42">
        <v>3</v>
      </c>
      <c r="E52" s="59">
        <v>3.616270255793399</v>
      </c>
      <c r="F52" s="59">
        <v>-3.2082382152656672</v>
      </c>
      <c r="G52" s="29">
        <v>9.2422122082569675</v>
      </c>
    </row>
    <row r="53" spans="3:14">
      <c r="C53" s="42" t="s">
        <v>384</v>
      </c>
      <c r="D53" s="42">
        <v>3</v>
      </c>
      <c r="E53" s="59">
        <v>3.5839197014008981</v>
      </c>
      <c r="F53" s="59">
        <v>-3.2405887696581681</v>
      </c>
      <c r="G53" s="29">
        <v>9.4517978212180065</v>
      </c>
    </row>
    <row r="54" spans="3:14">
      <c r="C54" s="42" t="s">
        <v>384</v>
      </c>
      <c r="D54" s="42">
        <v>6</v>
      </c>
      <c r="E54" s="59">
        <v>4.2622502072768</v>
      </c>
      <c r="F54" s="59">
        <v>-2.5622582637822662</v>
      </c>
      <c r="G54" s="29">
        <v>5.9063148459440225</v>
      </c>
      <c r="H54">
        <f>TTEST(G42:G44,G54:G56,2,2)</f>
        <v>0.23701842244102214</v>
      </c>
    </row>
    <row r="55" spans="3:14">
      <c r="C55" s="42" t="s">
        <v>384</v>
      </c>
      <c r="D55" s="42">
        <v>6</v>
      </c>
      <c r="E55" s="59">
        <v>4.3192200294256011</v>
      </c>
      <c r="F55" s="59">
        <v>-2.5052884416334651</v>
      </c>
      <c r="G55" s="29">
        <v>5.6776284538123383</v>
      </c>
    </row>
    <row r="56" spans="3:14">
      <c r="C56" s="42" t="s">
        <v>384</v>
      </c>
      <c r="D56" s="42">
        <v>6</v>
      </c>
      <c r="E56" s="59">
        <v>4.2699191658393012</v>
      </c>
      <c r="F56" s="59">
        <v>-2.554589305219765</v>
      </c>
      <c r="G56" s="29">
        <v>5.8750018469325411</v>
      </c>
    </row>
    <row r="57" spans="3:14">
      <c r="C57" s="42" t="s">
        <v>384</v>
      </c>
      <c r="D57" s="42">
        <v>24</v>
      </c>
      <c r="E57" s="59">
        <v>4.9093276392204288</v>
      </c>
      <c r="F57" s="59">
        <v>-1.9151808318386374</v>
      </c>
      <c r="G57" s="29">
        <v>3.771610859364825</v>
      </c>
      <c r="H57">
        <f>TTEST(G45:G47,G57:G59,2,2)</f>
        <v>2.295788666843638E-3</v>
      </c>
    </row>
    <row r="58" spans="3:14">
      <c r="C58" s="42" t="s">
        <v>384</v>
      </c>
      <c r="D58" s="42">
        <v>24</v>
      </c>
      <c r="E58" s="59">
        <v>5.1248015409671304</v>
      </c>
      <c r="F58" s="59">
        <v>-1.6997069300919359</v>
      </c>
      <c r="G58" s="29">
        <v>3.2483496467641988</v>
      </c>
    </row>
    <row r="59" spans="3:14">
      <c r="C59" s="42" t="s">
        <v>384</v>
      </c>
      <c r="D59" s="42">
        <v>24</v>
      </c>
      <c r="E59" s="59">
        <v>5.160813857475631</v>
      </c>
      <c r="F59" s="59">
        <v>-1.6636946135834352</v>
      </c>
      <c r="G59" s="29">
        <v>3.1682685208138355</v>
      </c>
      <c r="L59" s="58"/>
      <c r="M59" s="58"/>
      <c r="N59" s="58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18"/>
  <sheetViews>
    <sheetView workbookViewId="0">
      <selection activeCell="J35" sqref="J35"/>
    </sheetView>
  </sheetViews>
  <sheetFormatPr baseColWidth="10" defaultRowHeight="15" x14ac:dyDescent="0"/>
  <cols>
    <col min="4" max="4" width="19.6640625" customWidth="1"/>
    <col min="14" max="15" width="12.1640625" bestFit="1" customWidth="1"/>
    <col min="19" max="19" width="14" customWidth="1"/>
    <col min="20" max="20" width="27" customWidth="1"/>
  </cols>
  <sheetData>
    <row r="2" spans="3:15">
      <c r="C2" s="31" t="s">
        <v>410</v>
      </c>
    </row>
    <row r="4" spans="3:15">
      <c r="E4" s="228" t="s">
        <v>358</v>
      </c>
      <c r="F4" s="228"/>
      <c r="G4" s="228"/>
      <c r="I4" s="228" t="s">
        <v>409</v>
      </c>
      <c r="J4" s="228"/>
      <c r="K4" s="228"/>
      <c r="M4" s="228" t="s">
        <v>408</v>
      </c>
      <c r="N4" s="228"/>
      <c r="O4" s="228"/>
    </row>
    <row r="5" spans="3:15">
      <c r="C5" s="62" t="s">
        <v>403</v>
      </c>
      <c r="E5" s="58">
        <v>1.0111019999999999</v>
      </c>
      <c r="F5" s="58">
        <v>1.051636</v>
      </c>
      <c r="G5" s="58">
        <v>0.94045820000000002</v>
      </c>
      <c r="I5" s="58">
        <v>0.89569189999999999</v>
      </c>
      <c r="J5" s="58">
        <v>0.96555939999999996</v>
      </c>
      <c r="K5" s="58">
        <v>1.1562779999999999</v>
      </c>
      <c r="M5" s="58">
        <v>1.22072</v>
      </c>
      <c r="N5" s="58">
        <v>0.78177039999999998</v>
      </c>
      <c r="O5" s="58">
        <v>1.047863</v>
      </c>
    </row>
    <row r="6" spans="3:15">
      <c r="C6" s="62" t="s">
        <v>402</v>
      </c>
      <c r="E6" s="58">
        <v>0.47781689999999999</v>
      </c>
      <c r="F6" s="58">
        <v>0.53980459999999997</v>
      </c>
      <c r="G6" s="58">
        <v>0.47260029999999997</v>
      </c>
      <c r="I6" s="58">
        <v>0.66132469999999999</v>
      </c>
      <c r="J6" s="58">
        <v>0.69887600000000005</v>
      </c>
      <c r="K6" s="58">
        <v>0.67500459999999995</v>
      </c>
      <c r="M6" s="58">
        <v>0.55519189999999996</v>
      </c>
      <c r="N6" s="58">
        <v>0.48470210000000002</v>
      </c>
      <c r="O6" s="58">
        <v>0.57333109999999998</v>
      </c>
    </row>
    <row r="7" spans="3:15">
      <c r="C7" s="62" t="s">
        <v>401</v>
      </c>
      <c r="E7" s="58">
        <v>0.67321089999999995</v>
      </c>
      <c r="F7" s="58">
        <v>0.7781768</v>
      </c>
      <c r="G7" s="58">
        <v>0.62339840000000002</v>
      </c>
      <c r="I7" s="58">
        <v>0.80806789999999995</v>
      </c>
      <c r="J7" s="58">
        <v>0.78641269999999996</v>
      </c>
      <c r="K7" s="58">
        <v>0.76115330000000003</v>
      </c>
      <c r="M7" s="58">
        <v>0.99514440000000004</v>
      </c>
      <c r="N7" s="58">
        <v>0.86000940000000003</v>
      </c>
      <c r="O7" s="58">
        <v>0.7378884</v>
      </c>
    </row>
    <row r="8" spans="3:15">
      <c r="C8" s="62" t="s">
        <v>400</v>
      </c>
      <c r="E8" s="58">
        <v>0.24685660000000001</v>
      </c>
      <c r="F8" s="58">
        <v>0.29346529999999998</v>
      </c>
      <c r="G8" s="58">
        <v>0.2620884</v>
      </c>
      <c r="I8" s="58">
        <v>0.34878239999999999</v>
      </c>
      <c r="J8" s="58">
        <v>0.35964980000000002</v>
      </c>
      <c r="K8" s="58">
        <v>0.36248789999999997</v>
      </c>
      <c r="M8" s="58">
        <v>0.35530980000000001</v>
      </c>
      <c r="N8" s="58">
        <v>0.3934453</v>
      </c>
      <c r="O8" s="58">
        <v>0.30456270000000002</v>
      </c>
    </row>
    <row r="9" spans="3:15">
      <c r="C9" s="62" t="s">
        <v>399</v>
      </c>
      <c r="E9" s="58">
        <v>0.19485669999999999</v>
      </c>
      <c r="F9" s="58">
        <v>0.16845669999999999</v>
      </c>
      <c r="G9" s="58">
        <v>0.16468740000000001</v>
      </c>
      <c r="I9" s="58">
        <v>0.28114410000000001</v>
      </c>
      <c r="J9" s="58">
        <v>0.27086900000000003</v>
      </c>
      <c r="K9" s="58">
        <v>0.29973379999999999</v>
      </c>
      <c r="M9" s="58">
        <v>0.20218920000000001</v>
      </c>
      <c r="N9" s="58">
        <v>0.15756790000000001</v>
      </c>
      <c r="O9" s="58">
        <v>0.1602847</v>
      </c>
    </row>
    <row r="10" spans="3:15">
      <c r="C10" s="62" t="s">
        <v>398</v>
      </c>
      <c r="E10" s="58">
        <v>1.5062629999999999</v>
      </c>
      <c r="F10" s="58">
        <v>1.220256</v>
      </c>
      <c r="G10" s="58">
        <v>1.481015</v>
      </c>
      <c r="I10" s="58">
        <v>1.5045219999999999</v>
      </c>
      <c r="J10" s="58">
        <v>1.3550690000000001</v>
      </c>
      <c r="K10" s="58">
        <v>1.4774350000000001</v>
      </c>
      <c r="M10" s="58">
        <v>1.510456</v>
      </c>
      <c r="N10" s="58">
        <v>1.528761</v>
      </c>
      <c r="O10" s="58">
        <v>1.3218479999999999</v>
      </c>
    </row>
    <row r="11" spans="3:15">
      <c r="E11" s="58"/>
      <c r="F11" s="58"/>
      <c r="G11" s="58"/>
      <c r="H11" s="58"/>
      <c r="I11" s="58"/>
      <c r="J11" s="58"/>
      <c r="K11" s="58"/>
      <c r="L11" s="58"/>
      <c r="M11" s="58"/>
    </row>
    <row r="12" spans="3:15">
      <c r="E12" t="s">
        <v>358</v>
      </c>
      <c r="F12" t="s">
        <v>409</v>
      </c>
      <c r="G12" t="s">
        <v>408</v>
      </c>
      <c r="I12" t="s">
        <v>407</v>
      </c>
      <c r="J12" t="s">
        <v>406</v>
      </c>
      <c r="K12" t="s">
        <v>405</v>
      </c>
      <c r="M12" t="s">
        <v>404</v>
      </c>
      <c r="N12" t="s">
        <v>404</v>
      </c>
      <c r="O12" t="s">
        <v>404</v>
      </c>
    </row>
    <row r="13" spans="3:15">
      <c r="C13" s="62" t="s">
        <v>403</v>
      </c>
      <c r="E13">
        <f t="shared" ref="E13:E18" si="0">AVERAGE(E5:G5)</f>
        <v>1.0010654000000001</v>
      </c>
      <c r="F13">
        <f t="shared" ref="F13:F18" si="1">AVERAGE(I5:K5)</f>
        <v>1.0058430999999999</v>
      </c>
      <c r="G13">
        <f t="shared" ref="G13:G18" si="2">AVERAGE(M5:O5)</f>
        <v>1.0167844666666668</v>
      </c>
      <c r="I13">
        <f t="shared" ref="I13:I18" si="3">STDEV(E5:G5)/SQRT(3)</f>
        <v>3.2484231086687784E-2</v>
      </c>
      <c r="J13">
        <f t="shared" ref="J13:J18" si="4">STDEV(I5:K5)/SQRT(3)</f>
        <v>7.7874602711817439E-2</v>
      </c>
      <c r="K13">
        <f t="shared" ref="K13:K18" si="5">STDEV(M5:O5)/SQRT(3)</f>
        <v>0.12766309080368921</v>
      </c>
    </row>
    <row r="14" spans="3:15">
      <c r="C14" s="62" t="s">
        <v>402</v>
      </c>
      <c r="E14">
        <f t="shared" si="0"/>
        <v>0.49674060000000003</v>
      </c>
      <c r="F14">
        <f t="shared" si="1"/>
        <v>0.67840176666666663</v>
      </c>
      <c r="G14">
        <f t="shared" si="2"/>
        <v>0.53774169999999988</v>
      </c>
      <c r="I14">
        <f t="shared" si="3"/>
        <v>2.1584595594157728E-2</v>
      </c>
      <c r="J14">
        <f t="shared" si="4"/>
        <v>1.0972398536681862E-2</v>
      </c>
      <c r="K14">
        <f t="shared" si="5"/>
        <v>2.7031814714517398E-2</v>
      </c>
      <c r="M14">
        <f>TTEST(E5:G5,E6:G6,2,2)</f>
        <v>2.0630835800562015E-4</v>
      </c>
      <c r="N14">
        <f>TTEST(I5:K5,I6:K6,2,2)</f>
        <v>1.4104012543835517E-2</v>
      </c>
      <c r="O14">
        <f>TTEST(M5:O5,M6:O6,2,2)</f>
        <v>2.1372238112645724E-2</v>
      </c>
    </row>
    <row r="15" spans="3:15">
      <c r="C15" s="62" t="s">
        <v>401</v>
      </c>
      <c r="E15">
        <f t="shared" si="0"/>
        <v>0.69159536666666666</v>
      </c>
      <c r="F15">
        <f t="shared" si="1"/>
        <v>0.78521129999999995</v>
      </c>
      <c r="G15">
        <f t="shared" si="2"/>
        <v>0.8643474000000001</v>
      </c>
      <c r="I15">
        <f t="shared" si="3"/>
        <v>4.5616443444600599E-2</v>
      </c>
      <c r="J15">
        <f t="shared" si="4"/>
        <v>1.3556393875953861E-2</v>
      </c>
      <c r="K15">
        <f t="shared" si="5"/>
        <v>7.4295078497838424E-2</v>
      </c>
      <c r="M15">
        <f>TTEST(E6:G6,E7:G7,2,2)</f>
        <v>1.8129378597419227E-2</v>
      </c>
      <c r="N15">
        <f>TTEST(I6:K6,I7:K7,2,2)</f>
        <v>3.6011145037905608E-3</v>
      </c>
      <c r="O15">
        <f>TTEST(M6:O6,M7:O7,2,2)</f>
        <v>1.4480772022220187E-2</v>
      </c>
    </row>
    <row r="16" spans="3:15">
      <c r="C16" s="62" t="s">
        <v>400</v>
      </c>
      <c r="E16">
        <f t="shared" si="0"/>
        <v>0.26747009999999999</v>
      </c>
      <c r="F16">
        <f t="shared" si="1"/>
        <v>0.35697336666666662</v>
      </c>
      <c r="G16">
        <f t="shared" si="2"/>
        <v>0.35110593333333334</v>
      </c>
      <c r="I16">
        <f t="shared" si="3"/>
        <v>1.372120925295337E-2</v>
      </c>
      <c r="J16">
        <f t="shared" si="4"/>
        <v>4.1766275910648815E-3</v>
      </c>
      <c r="K16">
        <f t="shared" si="5"/>
        <v>2.5744148311822278E-2</v>
      </c>
      <c r="M16">
        <f>TTEST(E7:G7,E8:G8,2,2)</f>
        <v>8.7948029531152922E-4</v>
      </c>
      <c r="N16">
        <f>TTEST(I7:K7,I8:K8,2,2)</f>
        <v>7.1710537170188706E-6</v>
      </c>
      <c r="O16">
        <f>TTEST(M7:O7,M8:O8,2,2)</f>
        <v>2.8452648454540767E-3</v>
      </c>
    </row>
    <row r="17" spans="3:15">
      <c r="C17" s="62" t="s">
        <v>399</v>
      </c>
      <c r="E17">
        <f t="shared" si="0"/>
        <v>0.17600026666666668</v>
      </c>
      <c r="F17">
        <f t="shared" si="1"/>
        <v>0.28391563333333331</v>
      </c>
      <c r="G17">
        <f t="shared" si="2"/>
        <v>0.17334726666666667</v>
      </c>
      <c r="I17">
        <f t="shared" si="3"/>
        <v>9.4907975457515902E-3</v>
      </c>
      <c r="J17">
        <f t="shared" si="4"/>
        <v>8.4469958668419096E-3</v>
      </c>
      <c r="K17">
        <f t="shared" si="5"/>
        <v>1.4442276936865412E-2</v>
      </c>
      <c r="M17">
        <f>TTEST(E8:G8,E9:G9,2,2)</f>
        <v>5.3894653201193819E-3</v>
      </c>
      <c r="N17">
        <f>TTEST(I8:K8,I9:K9,2,2)</f>
        <v>1.491343083732004E-3</v>
      </c>
      <c r="O17">
        <f>TTEST(M8:O8,M9:O9,2,2)</f>
        <v>3.8309141697245798E-3</v>
      </c>
    </row>
    <row r="18" spans="3:15">
      <c r="C18" s="62" t="s">
        <v>398</v>
      </c>
      <c r="E18">
        <f t="shared" si="0"/>
        <v>1.4025113333333332</v>
      </c>
      <c r="F18">
        <f t="shared" si="1"/>
        <v>1.4456753333333332</v>
      </c>
      <c r="G18">
        <f t="shared" si="2"/>
        <v>1.4536883333333332</v>
      </c>
      <c r="I18">
        <f t="shared" si="3"/>
        <v>9.1418671091364631E-2</v>
      </c>
      <c r="J18">
        <f t="shared" si="4"/>
        <v>4.597302514277013E-2</v>
      </c>
      <c r="K18">
        <f t="shared" si="5"/>
        <v>6.6131619709821482E-2</v>
      </c>
      <c r="M18">
        <f>TTEST(E9:G9,E10:G10,2,2)</f>
        <v>1.8231845237068813E-4</v>
      </c>
      <c r="N18">
        <f>TTEST(I9:K9,I10:K10,2,2)</f>
        <v>1.5554824293165152E-5</v>
      </c>
      <c r="O18">
        <f>TTEST(M9:O9,M10:O10,2,2)</f>
        <v>4.601542672567804E-5</v>
      </c>
    </row>
  </sheetData>
  <mergeCells count="3">
    <mergeCell ref="E4:G4"/>
    <mergeCell ref="M4:O4"/>
    <mergeCell ref="I4:K4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1"/>
  <sheetViews>
    <sheetView topLeftCell="E1" workbookViewId="0">
      <selection activeCell="A3" sqref="A3"/>
    </sheetView>
  </sheetViews>
  <sheetFormatPr baseColWidth="10" defaultRowHeight="15" x14ac:dyDescent="0"/>
  <cols>
    <col min="1" max="1" width="21.6640625" customWidth="1"/>
    <col min="6" max="6" width="15.83203125" customWidth="1"/>
    <col min="7" max="7" width="17.1640625" customWidth="1"/>
    <col min="16" max="16" width="14.6640625" customWidth="1"/>
  </cols>
  <sheetData>
    <row r="1" spans="1:28">
      <c r="A1" t="s">
        <v>1033</v>
      </c>
      <c r="B1" t="s">
        <v>1033</v>
      </c>
    </row>
    <row r="3" spans="1:28">
      <c r="A3" s="31" t="s">
        <v>1037</v>
      </c>
      <c r="F3" s="7"/>
      <c r="H3" s="31" t="s">
        <v>1035</v>
      </c>
      <c r="O3" s="6"/>
      <c r="S3" s="6"/>
    </row>
    <row r="4" spans="1:28">
      <c r="B4" t="s">
        <v>1034</v>
      </c>
      <c r="C4" t="s">
        <v>1034</v>
      </c>
      <c r="O4" t="s">
        <v>12</v>
      </c>
      <c r="Q4" t="s">
        <v>23</v>
      </c>
      <c r="R4" t="s">
        <v>104</v>
      </c>
      <c r="S4" t="s">
        <v>67</v>
      </c>
      <c r="T4" t="s">
        <v>17</v>
      </c>
      <c r="U4" t="s">
        <v>65</v>
      </c>
    </row>
    <row r="5" spans="1:28">
      <c r="B5" t="s">
        <v>28</v>
      </c>
      <c r="C5" t="s">
        <v>23</v>
      </c>
      <c r="D5" s="1" t="s">
        <v>3</v>
      </c>
      <c r="E5" s="1" t="s">
        <v>29</v>
      </c>
      <c r="F5" s="14" t="s">
        <v>30</v>
      </c>
      <c r="I5" s="14" t="s">
        <v>30</v>
      </c>
      <c r="J5" s="14" t="s">
        <v>30</v>
      </c>
      <c r="P5" t="s">
        <v>26</v>
      </c>
      <c r="Q5" s="6">
        <v>1</v>
      </c>
      <c r="R5" s="6">
        <v>1</v>
      </c>
      <c r="S5" s="6">
        <v>1</v>
      </c>
      <c r="T5" s="6">
        <v>1</v>
      </c>
      <c r="U5" s="6">
        <v>1</v>
      </c>
    </row>
    <row r="6" spans="1:28">
      <c r="A6" t="s">
        <v>79</v>
      </c>
      <c r="B6">
        <v>15.412827999999999</v>
      </c>
      <c r="C6">
        <v>24.450894999999999</v>
      </c>
      <c r="D6">
        <f>C6-B6</f>
        <v>9.0380669999999999</v>
      </c>
      <c r="E6">
        <f>D6-$D$6</f>
        <v>0</v>
      </c>
      <c r="F6" s="7">
        <f t="shared" ref="F6:F7" si="0">2^-E6</f>
        <v>1</v>
      </c>
      <c r="H6" t="s">
        <v>23</v>
      </c>
      <c r="I6" t="s">
        <v>71</v>
      </c>
      <c r="J6" t="s">
        <v>72</v>
      </c>
      <c r="K6" t="s">
        <v>12</v>
      </c>
      <c r="L6" t="s">
        <v>13</v>
      </c>
      <c r="P6" t="s">
        <v>27</v>
      </c>
      <c r="Q6" s="6">
        <v>5.5570392611073389</v>
      </c>
      <c r="R6" s="6">
        <v>10.7</v>
      </c>
      <c r="S6" s="6">
        <v>11.1</v>
      </c>
      <c r="T6" s="6">
        <v>0.46079118534411845</v>
      </c>
      <c r="U6" s="6">
        <v>0.34782075780489419</v>
      </c>
      <c r="Z6" s="6"/>
      <c r="AA6" s="6"/>
      <c r="AB6" s="6"/>
    </row>
    <row r="7" spans="1:28">
      <c r="A7" t="s">
        <v>80</v>
      </c>
      <c r="B7">
        <v>15.758725999999999</v>
      </c>
      <c r="C7">
        <v>22.219677000000001</v>
      </c>
      <c r="D7">
        <f t="shared" ref="D7" si="1">C7-B7</f>
        <v>6.4609510000000014</v>
      </c>
      <c r="E7">
        <f>D7-$D$6</f>
        <v>-2.5771159999999984</v>
      </c>
      <c r="F7" s="7">
        <f t="shared" si="0"/>
        <v>5.9674559012036763</v>
      </c>
      <c r="I7">
        <v>1</v>
      </c>
      <c r="J7">
        <v>1</v>
      </c>
      <c r="K7">
        <v>1</v>
      </c>
      <c r="L7">
        <v>0</v>
      </c>
      <c r="P7" t="s">
        <v>42</v>
      </c>
      <c r="Q7" s="6">
        <v>5.8458774011325287</v>
      </c>
      <c r="R7" s="6">
        <v>5.6374079622350868</v>
      </c>
      <c r="S7" s="6">
        <v>6.7780311194952549</v>
      </c>
      <c r="T7" s="6">
        <v>0.17236630044865101</v>
      </c>
      <c r="U7" s="6">
        <v>0.17023291794230422</v>
      </c>
      <c r="Z7" s="6"/>
      <c r="AA7" s="6"/>
      <c r="AB7" s="6"/>
    </row>
    <row r="8" spans="1:28">
      <c r="B8" t="s">
        <v>28</v>
      </c>
      <c r="C8" t="s">
        <v>23</v>
      </c>
      <c r="D8" s="1" t="s">
        <v>3</v>
      </c>
      <c r="E8" s="1" t="s">
        <v>29</v>
      </c>
      <c r="F8" s="15" t="s">
        <v>30</v>
      </c>
      <c r="I8">
        <v>5.9674559012036763</v>
      </c>
      <c r="J8">
        <v>5.1466226210110015</v>
      </c>
      <c r="K8">
        <v>5.5570392611073389</v>
      </c>
      <c r="L8">
        <v>0.41041664009633733</v>
      </c>
    </row>
    <row r="9" spans="1:28">
      <c r="A9" t="s">
        <v>81</v>
      </c>
      <c r="B9">
        <v>15.374668</v>
      </c>
      <c r="C9">
        <v>24.336500000000001</v>
      </c>
      <c r="D9">
        <f>C9-B9</f>
        <v>8.9618320000000011</v>
      </c>
      <c r="E9">
        <f>D9-D9</f>
        <v>0</v>
      </c>
      <c r="F9" s="6">
        <f t="shared" ref="F9:F10" si="2">2^-E9</f>
        <v>1</v>
      </c>
    </row>
    <row r="10" spans="1:28">
      <c r="A10" t="s">
        <v>82</v>
      </c>
      <c r="B10">
        <v>15.819494000000001</v>
      </c>
      <c r="C10">
        <v>22.4177</v>
      </c>
      <c r="D10">
        <f t="shared" ref="D10" si="3">C10-B10</f>
        <v>6.5982059999999993</v>
      </c>
      <c r="E10">
        <f>D10-D9</f>
        <v>-2.3636260000000018</v>
      </c>
      <c r="F10" s="6">
        <f t="shared" si="2"/>
        <v>5.1466226210110015</v>
      </c>
      <c r="K10" t="s">
        <v>59</v>
      </c>
      <c r="L10">
        <v>4.0069074068515642E-3</v>
      </c>
    </row>
    <row r="11" spans="1:28">
      <c r="F11" s="6"/>
      <c r="G11" s="11"/>
      <c r="O11" t="s">
        <v>13</v>
      </c>
      <c r="P11" t="s">
        <v>26</v>
      </c>
      <c r="Q11">
        <v>0</v>
      </c>
      <c r="R11">
        <v>0</v>
      </c>
      <c r="S11">
        <v>0</v>
      </c>
      <c r="T11">
        <v>0</v>
      </c>
      <c r="U11">
        <v>0</v>
      </c>
    </row>
    <row r="12" spans="1:28">
      <c r="P12" t="s">
        <v>27</v>
      </c>
      <c r="Q12">
        <v>0.41</v>
      </c>
      <c r="R12">
        <v>2.8</v>
      </c>
      <c r="S12">
        <v>4.24</v>
      </c>
      <c r="T12">
        <v>2.200540397799064E-2</v>
      </c>
      <c r="U12">
        <v>7.1153675088605789E-2</v>
      </c>
    </row>
    <row r="13" spans="1:28">
      <c r="B13" t="s">
        <v>28</v>
      </c>
      <c r="C13" t="s">
        <v>17</v>
      </c>
      <c r="D13" s="1" t="s">
        <v>3</v>
      </c>
      <c r="E13" s="1" t="s">
        <v>29</v>
      </c>
      <c r="F13" s="14" t="s">
        <v>30</v>
      </c>
      <c r="P13" t="s">
        <v>42</v>
      </c>
      <c r="Q13">
        <v>1.4462399705083542</v>
      </c>
      <c r="R13">
        <v>2.5835644893601852</v>
      </c>
      <c r="S13">
        <v>0.33207806413480601</v>
      </c>
      <c r="T13">
        <v>5.5606916364174502E-2</v>
      </c>
      <c r="U13">
        <v>8.6852649648238883E-2</v>
      </c>
    </row>
    <row r="14" spans="1:28">
      <c r="A14" t="s">
        <v>79</v>
      </c>
      <c r="B14">
        <v>15.412827999999999</v>
      </c>
      <c r="C14">
        <v>28.6889</v>
      </c>
      <c r="D14">
        <f t="shared" ref="D14:D15" si="4">C14-B14</f>
        <v>13.276072000000001</v>
      </c>
      <c r="E14">
        <f>D14-$D$14</f>
        <v>0</v>
      </c>
      <c r="F14" s="7">
        <f t="shared" ref="F14:F15" si="5">2^-E14</f>
        <v>1</v>
      </c>
      <c r="I14" t="s">
        <v>71</v>
      </c>
      <c r="J14" t="s">
        <v>72</v>
      </c>
      <c r="K14" t="s">
        <v>12</v>
      </c>
      <c r="L14" t="s">
        <v>13</v>
      </c>
    </row>
    <row r="15" spans="1:28">
      <c r="A15" t="s">
        <v>80</v>
      </c>
      <c r="B15">
        <v>15.758725999999999</v>
      </c>
      <c r="C15">
        <v>30.104700000000001</v>
      </c>
      <c r="D15">
        <f t="shared" si="4"/>
        <v>14.345974000000002</v>
      </c>
      <c r="E15">
        <f>D15-$D$14</f>
        <v>1.0699020000000008</v>
      </c>
      <c r="F15" s="7">
        <f t="shared" si="5"/>
        <v>0.47635135571970516</v>
      </c>
      <c r="H15" t="s">
        <v>8</v>
      </c>
      <c r="I15">
        <v>1</v>
      </c>
      <c r="J15">
        <v>1</v>
      </c>
      <c r="K15">
        <v>1</v>
      </c>
      <c r="L15">
        <v>0</v>
      </c>
    </row>
    <row r="16" spans="1:28">
      <c r="B16" t="s">
        <v>28</v>
      </c>
      <c r="C16" t="s">
        <v>17</v>
      </c>
      <c r="D16" s="1" t="s">
        <v>3</v>
      </c>
      <c r="E16" s="1" t="s">
        <v>29</v>
      </c>
      <c r="F16" s="15" t="s">
        <v>30</v>
      </c>
      <c r="I16">
        <v>0.47635135571970516</v>
      </c>
      <c r="J16">
        <v>0.44523101496853179</v>
      </c>
      <c r="K16">
        <v>0.46079118534411845</v>
      </c>
      <c r="L16">
        <v>2.2005403977990747E-2</v>
      </c>
    </row>
    <row r="17" spans="1:12">
      <c r="A17" t="s">
        <v>81</v>
      </c>
      <c r="B17">
        <v>15.374668</v>
      </c>
      <c r="C17">
        <v>28.698</v>
      </c>
      <c r="D17">
        <f t="shared" ref="D17:D18" si="6">C17-B17</f>
        <v>13.323332000000001</v>
      </c>
      <c r="E17">
        <f>D17-D17</f>
        <v>0</v>
      </c>
      <c r="F17" s="6">
        <f t="shared" ref="F17:F18" si="7">2^-E17</f>
        <v>1</v>
      </c>
    </row>
    <row r="18" spans="1:12">
      <c r="A18" t="s">
        <v>82</v>
      </c>
      <c r="B18">
        <v>15.819494000000001</v>
      </c>
      <c r="C18">
        <v>30.310199999999998</v>
      </c>
      <c r="D18">
        <f t="shared" si="6"/>
        <v>14.490705999999998</v>
      </c>
      <c r="E18">
        <f>D18-D17</f>
        <v>1.167373999999997</v>
      </c>
      <c r="F18" s="6">
        <f t="shared" si="7"/>
        <v>0.44523101496853179</v>
      </c>
      <c r="K18" t="s">
        <v>59</v>
      </c>
      <c r="L18">
        <v>4.1585570078856251E-4</v>
      </c>
    </row>
    <row r="19" spans="1:12">
      <c r="F19" s="7"/>
    </row>
    <row r="21" spans="1:12">
      <c r="B21" t="s">
        <v>28</v>
      </c>
      <c r="C21" t="s">
        <v>65</v>
      </c>
      <c r="D21" s="1" t="s">
        <v>3</v>
      </c>
      <c r="E21" s="1" t="s">
        <v>29</v>
      </c>
      <c r="F21" s="14" t="s">
        <v>30</v>
      </c>
    </row>
    <row r="22" spans="1:12">
      <c r="A22" t="s">
        <v>79</v>
      </c>
      <c r="B22">
        <v>15.412827999999999</v>
      </c>
      <c r="C22">
        <v>28.563099999999999</v>
      </c>
      <c r="D22">
        <f t="shared" ref="D22:D23" si="8">C22-B22</f>
        <v>13.150271999999999</v>
      </c>
      <c r="E22">
        <f>D22-$D$22</f>
        <v>0</v>
      </c>
      <c r="F22" s="7">
        <f t="shared" ref="F22:F23" si="9">2^-E22</f>
        <v>1</v>
      </c>
      <c r="I22" t="s">
        <v>71</v>
      </c>
      <c r="J22" t="s">
        <v>72</v>
      </c>
      <c r="K22" t="s">
        <v>12</v>
      </c>
      <c r="L22" t="s">
        <v>13</v>
      </c>
    </row>
    <row r="23" spans="1:12">
      <c r="A23" t="s">
        <v>80</v>
      </c>
      <c r="B23">
        <v>15.758725999999999</v>
      </c>
      <c r="C23">
        <v>30.658000000000001</v>
      </c>
      <c r="D23">
        <f t="shared" si="8"/>
        <v>14.899274000000002</v>
      </c>
      <c r="E23">
        <f>D23-$D$22</f>
        <v>1.7490020000000026</v>
      </c>
      <c r="F23" s="7">
        <f t="shared" si="9"/>
        <v>0.29750751164339673</v>
      </c>
      <c r="H23" t="s">
        <v>25</v>
      </c>
      <c r="I23">
        <v>1</v>
      </c>
      <c r="J23">
        <v>1</v>
      </c>
      <c r="K23">
        <v>1</v>
      </c>
      <c r="L23">
        <v>0</v>
      </c>
    </row>
    <row r="24" spans="1:12">
      <c r="B24" t="s">
        <v>28</v>
      </c>
      <c r="C24" t="s">
        <v>83</v>
      </c>
      <c r="D24" s="1" t="s">
        <v>3</v>
      </c>
      <c r="E24" s="1" t="s">
        <v>29</v>
      </c>
      <c r="F24" s="15" t="s">
        <v>30</v>
      </c>
      <c r="I24">
        <v>0.29750751164339673</v>
      </c>
      <c r="J24">
        <v>0.39813400396639165</v>
      </c>
      <c r="K24">
        <v>0.34782075780489419</v>
      </c>
      <c r="L24">
        <v>7.1153675088605789E-2</v>
      </c>
    </row>
    <row r="25" spans="1:12">
      <c r="A25" t="s">
        <v>81</v>
      </c>
      <c r="B25">
        <v>15.374668</v>
      </c>
      <c r="C25">
        <v>27.458600000000001</v>
      </c>
      <c r="D25">
        <f t="shared" ref="D25:D26" si="10">C25-B25</f>
        <v>12.083932000000001</v>
      </c>
      <c r="E25">
        <f>D25-D25</f>
        <v>0</v>
      </c>
      <c r="F25" s="6">
        <f>2^-E25</f>
        <v>1</v>
      </c>
    </row>
    <row r="26" spans="1:12">
      <c r="A26" t="s">
        <v>82</v>
      </c>
      <c r="B26">
        <v>15.819494000000001</v>
      </c>
      <c r="C26">
        <v>29.232099999999999</v>
      </c>
      <c r="D26">
        <f t="shared" si="10"/>
        <v>13.412605999999998</v>
      </c>
      <c r="E26">
        <f>D26-D25</f>
        <v>1.3286739999999977</v>
      </c>
      <c r="F26" s="6">
        <f>2^-E26</f>
        <v>0.39813400396639165</v>
      </c>
      <c r="K26" t="s">
        <v>59</v>
      </c>
      <c r="L26">
        <v>2.9494744400410493E-3</v>
      </c>
    </row>
    <row r="27" spans="1:12">
      <c r="F27" s="6"/>
    </row>
    <row r="29" spans="1:12">
      <c r="B29" t="s">
        <v>28</v>
      </c>
      <c r="C29" t="s">
        <v>104</v>
      </c>
      <c r="D29" s="1" t="s">
        <v>3</v>
      </c>
      <c r="E29" s="1" t="s">
        <v>29</v>
      </c>
      <c r="F29" s="14" t="s">
        <v>30</v>
      </c>
    </row>
    <row r="30" spans="1:12">
      <c r="A30" t="s">
        <v>79</v>
      </c>
      <c r="B30">
        <v>15.412827999999999</v>
      </c>
      <c r="C30">
        <v>28.457000000000001</v>
      </c>
      <c r="D30">
        <f t="shared" ref="D30:D31" si="11">C30-B30</f>
        <v>13.044172000000001</v>
      </c>
      <c r="E30">
        <f>D30-$D$30</f>
        <v>0</v>
      </c>
      <c r="F30" s="7">
        <f t="shared" ref="F30:F31" si="12">2^-E30</f>
        <v>1</v>
      </c>
      <c r="I30" t="s">
        <v>71</v>
      </c>
      <c r="J30" t="s">
        <v>72</v>
      </c>
      <c r="K30" t="s">
        <v>12</v>
      </c>
      <c r="L30" t="s">
        <v>13</v>
      </c>
    </row>
    <row r="31" spans="1:12">
      <c r="A31" t="s">
        <v>80</v>
      </c>
      <c r="B31">
        <v>15.758725999999999</v>
      </c>
      <c r="C31">
        <v>25.667999999999999</v>
      </c>
      <c r="D31">
        <f t="shared" si="11"/>
        <v>9.9092739999999999</v>
      </c>
      <c r="E31">
        <f>D31-$D$30</f>
        <v>-3.1348980000000015</v>
      </c>
      <c r="F31" s="7">
        <f t="shared" si="12"/>
        <v>8.7841214420624389</v>
      </c>
      <c r="H31" t="s">
        <v>6</v>
      </c>
      <c r="I31">
        <v>1</v>
      </c>
      <c r="J31">
        <v>1</v>
      </c>
      <c r="K31">
        <v>1</v>
      </c>
      <c r="L31">
        <v>0</v>
      </c>
    </row>
    <row r="32" spans="1:12">
      <c r="B32" t="s">
        <v>28</v>
      </c>
      <c r="C32" t="s">
        <v>15</v>
      </c>
      <c r="D32" s="1" t="s">
        <v>3</v>
      </c>
      <c r="E32" s="1" t="s">
        <v>29</v>
      </c>
      <c r="F32" s="15" t="s">
        <v>30</v>
      </c>
      <c r="I32">
        <v>8.7841214420624389</v>
      </c>
      <c r="J32">
        <v>12.744704339548999</v>
      </c>
      <c r="K32">
        <v>10.764412890805719</v>
      </c>
      <c r="L32">
        <v>2.800555024264213</v>
      </c>
    </row>
    <row r="33" spans="1:15">
      <c r="A33" t="s">
        <v>81</v>
      </c>
      <c r="B33">
        <v>15.374668</v>
      </c>
      <c r="C33">
        <v>29.562999999999999</v>
      </c>
      <c r="D33">
        <f t="shared" ref="D33:D34" si="13">C33-B33</f>
        <v>14.188331999999999</v>
      </c>
      <c r="E33">
        <f>D33-D33</f>
        <v>0</v>
      </c>
      <c r="F33" s="6">
        <f t="shared" ref="F33:F34" si="14">2^-E33</f>
        <v>1</v>
      </c>
    </row>
    <row r="34" spans="1:15">
      <c r="A34" t="s">
        <v>82</v>
      </c>
      <c r="B34">
        <v>15.819494000000001</v>
      </c>
      <c r="C34">
        <v>26.335999999999999</v>
      </c>
      <c r="D34">
        <f t="shared" si="13"/>
        <v>10.516505999999998</v>
      </c>
      <c r="E34">
        <f>D34-D33</f>
        <v>-3.6718260000000011</v>
      </c>
      <c r="F34" s="6">
        <f t="shared" si="14"/>
        <v>12.744704339548999</v>
      </c>
      <c r="K34" t="s">
        <v>59</v>
      </c>
      <c r="L34">
        <v>1.9377691199662084E-2</v>
      </c>
    </row>
    <row r="35" spans="1:15">
      <c r="F35" s="6"/>
    </row>
    <row r="37" spans="1:15">
      <c r="B37" t="s">
        <v>28</v>
      </c>
      <c r="C37" t="s">
        <v>1036</v>
      </c>
      <c r="D37" s="1" t="s">
        <v>3</v>
      </c>
      <c r="E37" s="1" t="s">
        <v>29</v>
      </c>
      <c r="F37" s="14" t="s">
        <v>30</v>
      </c>
    </row>
    <row r="38" spans="1:15">
      <c r="A38" t="s">
        <v>79</v>
      </c>
      <c r="B38">
        <v>15.412827999999999</v>
      </c>
      <c r="C38">
        <v>28.568000000000001</v>
      </c>
      <c r="D38">
        <f t="shared" ref="D38:D39" si="15">C38-B38</f>
        <v>13.155172000000002</v>
      </c>
      <c r="E38">
        <f>D38-$D$38</f>
        <v>0</v>
      </c>
      <c r="F38" s="7">
        <f t="shared" ref="F38:F39" si="16">2^-E38</f>
        <v>1</v>
      </c>
      <c r="I38" t="s">
        <v>71</v>
      </c>
      <c r="J38" t="s">
        <v>72</v>
      </c>
      <c r="K38" t="s">
        <v>12</v>
      </c>
      <c r="L38" t="s">
        <v>13</v>
      </c>
    </row>
    <row r="39" spans="1:15">
      <c r="A39" t="s">
        <v>80</v>
      </c>
      <c r="B39">
        <v>15.758725999999999</v>
      </c>
      <c r="C39">
        <v>25.896000000000001</v>
      </c>
      <c r="D39">
        <f t="shared" si="15"/>
        <v>10.137274000000001</v>
      </c>
      <c r="E39">
        <f>D39-$D$38</f>
        <v>-3.0178980000000006</v>
      </c>
      <c r="F39" s="7">
        <f t="shared" si="16"/>
        <v>8.0998657698489698</v>
      </c>
      <c r="H39" t="s">
        <v>24</v>
      </c>
      <c r="I39">
        <v>1</v>
      </c>
      <c r="J39">
        <v>1</v>
      </c>
      <c r="K39">
        <v>1</v>
      </c>
      <c r="L39">
        <v>0</v>
      </c>
    </row>
    <row r="40" spans="1:15">
      <c r="B40" t="s">
        <v>28</v>
      </c>
      <c r="C40" t="s">
        <v>67</v>
      </c>
      <c r="D40" s="1" t="s">
        <v>3</v>
      </c>
      <c r="E40" s="1" t="s">
        <v>29</v>
      </c>
      <c r="F40" s="15" t="s">
        <v>30</v>
      </c>
      <c r="I40">
        <v>8.0998657698489698</v>
      </c>
      <c r="J40">
        <v>14.101981617654534</v>
      </c>
      <c r="K40">
        <v>11.100923693751753</v>
      </c>
      <c r="L40">
        <v>4.2441368174505572</v>
      </c>
    </row>
    <row r="41" spans="1:15">
      <c r="A41" t="s">
        <v>81</v>
      </c>
      <c r="B41">
        <v>15.374668</v>
      </c>
      <c r="C41">
        <v>28.350999999999999</v>
      </c>
      <c r="D41">
        <f t="shared" ref="D41:D42" si="17">C41-B41</f>
        <v>12.976331999999999</v>
      </c>
      <c r="E41">
        <f>D41-D41</f>
        <v>0</v>
      </c>
      <c r="F41" s="6">
        <f t="shared" ref="F41" si="18">2^-E41</f>
        <v>1</v>
      </c>
    </row>
    <row r="42" spans="1:15">
      <c r="A42" t="s">
        <v>82</v>
      </c>
      <c r="B42">
        <v>15.819494000000001</v>
      </c>
      <c r="C42">
        <v>24.978000000000002</v>
      </c>
      <c r="D42">
        <f t="shared" si="17"/>
        <v>9.1585060000000009</v>
      </c>
      <c r="E42">
        <f>D42-D41</f>
        <v>-3.8178259999999984</v>
      </c>
      <c r="F42" s="6">
        <f>2^-E42</f>
        <v>14.101981617654534</v>
      </c>
      <c r="G42" s="19"/>
      <c r="J42" s="4"/>
      <c r="K42" t="s">
        <v>59</v>
      </c>
      <c r="L42">
        <f>TTEST(I40:J40,I39:J39,1,2)</f>
        <v>3.9037446317378321E-2</v>
      </c>
      <c r="O42" s="6"/>
    </row>
    <row r="43" spans="1:15">
      <c r="F43" s="7"/>
      <c r="H43" s="4"/>
      <c r="I43" s="4"/>
      <c r="J43" s="4"/>
      <c r="O43" s="6"/>
    </row>
    <row r="44" spans="1:15">
      <c r="F44" s="7"/>
      <c r="H44" s="4"/>
      <c r="I44" s="4"/>
      <c r="J44" s="4"/>
      <c r="O44" s="6"/>
    </row>
    <row r="45" spans="1:15">
      <c r="F45" s="7"/>
      <c r="H45" s="4"/>
      <c r="I45" s="4"/>
      <c r="J45" s="4"/>
      <c r="O45" s="6"/>
    </row>
    <row r="46" spans="1:15">
      <c r="F46" s="7"/>
      <c r="H46" s="4"/>
      <c r="I46" s="4"/>
      <c r="J46" s="4"/>
      <c r="O46" s="6"/>
    </row>
    <row r="47" spans="1:15">
      <c r="F47" s="7"/>
      <c r="H47" s="4"/>
      <c r="I47" s="4"/>
      <c r="J47" s="4"/>
      <c r="O47" s="6"/>
    </row>
    <row r="48" spans="1:15">
      <c r="A48" s="31" t="s">
        <v>74</v>
      </c>
      <c r="F48" s="7"/>
      <c r="H48" s="4"/>
      <c r="I48" s="4"/>
      <c r="J48" s="4"/>
      <c r="O48" s="6"/>
    </row>
    <row r="49" spans="1:15">
      <c r="B49" t="s">
        <v>1</v>
      </c>
      <c r="C49" t="s">
        <v>104</v>
      </c>
      <c r="D49" t="s">
        <v>3</v>
      </c>
      <c r="E49" t="s">
        <v>29</v>
      </c>
      <c r="F49" s="7" t="s">
        <v>30</v>
      </c>
      <c r="H49" s="4"/>
      <c r="I49" s="4"/>
      <c r="J49" s="4"/>
      <c r="O49" s="6"/>
    </row>
    <row r="50" spans="1:15">
      <c r="A50" t="s">
        <v>77</v>
      </c>
      <c r="B50">
        <v>21.95</v>
      </c>
      <c r="C50">
        <v>35.44</v>
      </c>
      <c r="D50">
        <v>13.489999999999998</v>
      </c>
      <c r="E50">
        <v>0</v>
      </c>
      <c r="F50" s="7">
        <v>1</v>
      </c>
      <c r="H50" s="4" t="s">
        <v>6</v>
      </c>
      <c r="I50" t="s">
        <v>71</v>
      </c>
      <c r="J50" t="s">
        <v>72</v>
      </c>
      <c r="K50" t="s">
        <v>117</v>
      </c>
      <c r="L50" t="s">
        <v>118</v>
      </c>
      <c r="M50" t="s">
        <v>12</v>
      </c>
      <c r="N50" t="s">
        <v>13</v>
      </c>
    </row>
    <row r="51" spans="1:15">
      <c r="A51" t="s">
        <v>78</v>
      </c>
      <c r="B51">
        <v>21.65</v>
      </c>
      <c r="C51">
        <v>32.24</v>
      </c>
      <c r="D51">
        <v>10.590000000000003</v>
      </c>
      <c r="E51">
        <v>-2.899999999999995</v>
      </c>
      <c r="F51">
        <v>7.4642639322944344</v>
      </c>
      <c r="H51" t="s">
        <v>60</v>
      </c>
      <c r="I51">
        <v>1</v>
      </c>
      <c r="J51">
        <v>1</v>
      </c>
      <c r="K51">
        <v>1</v>
      </c>
      <c r="L51">
        <v>1</v>
      </c>
      <c r="M51">
        <v>1</v>
      </c>
      <c r="N51">
        <v>0</v>
      </c>
    </row>
    <row r="52" spans="1:15">
      <c r="A52" t="s">
        <v>75</v>
      </c>
      <c r="B52">
        <v>21.95</v>
      </c>
      <c r="C52">
        <v>40.72</v>
      </c>
      <c r="D52">
        <v>18.77</v>
      </c>
      <c r="E52">
        <v>0</v>
      </c>
      <c r="F52">
        <v>1</v>
      </c>
      <c r="H52" t="s">
        <v>61</v>
      </c>
      <c r="I52">
        <v>7.4642639322944344</v>
      </c>
      <c r="J52">
        <v>3.8105519921757387</v>
      </c>
      <c r="K52">
        <v>6.02</v>
      </c>
      <c r="L52">
        <v>4.22</v>
      </c>
      <c r="M52">
        <f>AVERAGE(I52:L52)</f>
        <v>5.3787039811175426</v>
      </c>
      <c r="N52">
        <f>STDEV(I52:L52)/SQRT(4)</f>
        <v>0.84471476793783529</v>
      </c>
    </row>
    <row r="53" spans="1:15">
      <c r="A53" t="s">
        <v>76</v>
      </c>
      <c r="B53">
        <v>21.65</v>
      </c>
      <c r="C53">
        <v>38.49</v>
      </c>
      <c r="D53">
        <v>16.840000000000003</v>
      </c>
      <c r="E53">
        <v>-1.93</v>
      </c>
      <c r="F53">
        <v>3.8105519921757387</v>
      </c>
    </row>
    <row r="54" spans="1:15">
      <c r="A54" s="18" t="s">
        <v>113</v>
      </c>
      <c r="B54" s="18">
        <v>22.17</v>
      </c>
      <c r="C54" s="18">
        <v>37.57</v>
      </c>
      <c r="D54" s="18">
        <v>15.4</v>
      </c>
      <c r="E54" s="18">
        <v>0</v>
      </c>
      <c r="F54" s="18">
        <v>1</v>
      </c>
    </row>
    <row r="55" spans="1:15">
      <c r="A55" s="18" t="s">
        <v>116</v>
      </c>
      <c r="B55" s="18">
        <v>22.75</v>
      </c>
      <c r="C55" s="18">
        <v>35.56</v>
      </c>
      <c r="D55" s="18">
        <v>12.81</v>
      </c>
      <c r="E55" s="18">
        <v>-2.59</v>
      </c>
      <c r="F55" s="18">
        <v>6.0209869899999999</v>
      </c>
    </row>
    <row r="56" spans="1:15">
      <c r="A56" s="18" t="s">
        <v>115</v>
      </c>
      <c r="B56" s="18">
        <v>22.23</v>
      </c>
      <c r="C56" s="18">
        <v>36.340000000000003</v>
      </c>
      <c r="D56" s="18">
        <v>14.11</v>
      </c>
      <c r="E56" s="18">
        <v>0</v>
      </c>
      <c r="F56" s="18">
        <v>1</v>
      </c>
      <c r="M56" t="s">
        <v>59</v>
      </c>
      <c r="N56">
        <f>TTEST(I52:L52,I51:L51,1,2)</f>
        <v>1.023534502800363E-3</v>
      </c>
    </row>
    <row r="57" spans="1:15">
      <c r="A57" s="18" t="s">
        <v>114</v>
      </c>
      <c r="B57" s="18">
        <v>20.440000000000001</v>
      </c>
      <c r="C57" s="18">
        <v>32.47</v>
      </c>
      <c r="D57" s="18">
        <v>12.03</v>
      </c>
      <c r="E57" s="18">
        <v>-2.08</v>
      </c>
      <c r="F57" s="18">
        <v>4.2280721620000001</v>
      </c>
    </row>
    <row r="59" spans="1:15">
      <c r="B59" t="s">
        <v>1</v>
      </c>
      <c r="C59" t="s">
        <v>17</v>
      </c>
      <c r="D59" t="s">
        <v>3</v>
      </c>
      <c r="E59" t="s">
        <v>29</v>
      </c>
      <c r="F59" t="s">
        <v>30</v>
      </c>
    </row>
    <row r="60" spans="1:15">
      <c r="A60" t="s">
        <v>77</v>
      </c>
      <c r="B60">
        <v>21.95</v>
      </c>
      <c r="C60">
        <v>40.56</v>
      </c>
      <c r="D60">
        <v>18.610000000000003</v>
      </c>
      <c r="E60">
        <v>0</v>
      </c>
      <c r="F60">
        <v>1</v>
      </c>
    </row>
    <row r="61" spans="1:15">
      <c r="A61" t="s">
        <v>78</v>
      </c>
      <c r="B61">
        <v>21.65</v>
      </c>
      <c r="C61">
        <v>42.5</v>
      </c>
      <c r="D61">
        <v>20.85</v>
      </c>
      <c r="E61">
        <v>2.2399999999999984</v>
      </c>
      <c r="F61">
        <v>0.21168632809063204</v>
      </c>
      <c r="H61" t="s">
        <v>17</v>
      </c>
      <c r="I61" t="s">
        <v>71</v>
      </c>
      <c r="J61" t="s">
        <v>72</v>
      </c>
      <c r="K61" t="s">
        <v>12</v>
      </c>
      <c r="L61" t="s">
        <v>13</v>
      </c>
    </row>
    <row r="62" spans="1:15">
      <c r="A62" t="s">
        <v>75</v>
      </c>
      <c r="B62">
        <v>21.88</v>
      </c>
      <c r="C62">
        <v>39.82</v>
      </c>
      <c r="D62">
        <v>17.940000000000001</v>
      </c>
      <c r="E62">
        <v>0</v>
      </c>
      <c r="F62">
        <v>1</v>
      </c>
      <c r="H62" t="s">
        <v>60</v>
      </c>
      <c r="I62">
        <v>1</v>
      </c>
      <c r="J62">
        <v>1</v>
      </c>
      <c r="K62">
        <v>1</v>
      </c>
      <c r="L62">
        <v>0</v>
      </c>
    </row>
    <row r="63" spans="1:15">
      <c r="A63" t="s">
        <v>76</v>
      </c>
      <c r="B63">
        <v>21.65</v>
      </c>
      <c r="C63">
        <v>42.5</v>
      </c>
      <c r="D63">
        <v>20.85</v>
      </c>
      <c r="E63">
        <v>2.91</v>
      </c>
      <c r="F63">
        <v>0.13304627280666997</v>
      </c>
      <c r="H63" t="s">
        <v>61</v>
      </c>
      <c r="I63">
        <v>0.21168632809063204</v>
      </c>
      <c r="J63">
        <v>0.13304627280666997</v>
      </c>
      <c r="K63">
        <v>0.17236630044865101</v>
      </c>
      <c r="L63">
        <v>5.5606916364174502E-2</v>
      </c>
    </row>
    <row r="65" spans="1:12">
      <c r="K65" t="s">
        <v>59</v>
      </c>
      <c r="L65">
        <f>TTEST(I63:J63,I62:J62,1,2)</f>
        <v>1.1247447226400014E-3</v>
      </c>
    </row>
    <row r="66" spans="1:12">
      <c r="B66" t="s">
        <v>1</v>
      </c>
      <c r="C66" t="s">
        <v>83</v>
      </c>
      <c r="D66" t="s">
        <v>3</v>
      </c>
      <c r="E66" t="s">
        <v>29</v>
      </c>
      <c r="F66" t="s">
        <v>30</v>
      </c>
    </row>
    <row r="67" spans="1:12">
      <c r="A67" t="s">
        <v>77</v>
      </c>
      <c r="B67">
        <v>21.95</v>
      </c>
      <c r="C67">
        <v>38.67</v>
      </c>
      <c r="D67">
        <v>16.720000000000002</v>
      </c>
      <c r="E67">
        <v>0</v>
      </c>
      <c r="F67">
        <v>1</v>
      </c>
      <c r="H67" t="s">
        <v>65</v>
      </c>
      <c r="I67" t="s">
        <v>71</v>
      </c>
      <c r="J67" t="s">
        <v>72</v>
      </c>
      <c r="K67" t="s">
        <v>12</v>
      </c>
      <c r="L67" t="s">
        <v>13</v>
      </c>
    </row>
    <row r="68" spans="1:12">
      <c r="A68" t="s">
        <v>78</v>
      </c>
      <c r="B68">
        <v>21.65</v>
      </c>
      <c r="C68">
        <v>40.479999999999997</v>
      </c>
      <c r="D68">
        <v>18.829999999999998</v>
      </c>
      <c r="E68">
        <v>2.1099999999999959</v>
      </c>
      <c r="F68">
        <v>0.23164701547259337</v>
      </c>
      <c r="H68" t="s">
        <v>60</v>
      </c>
      <c r="I68">
        <v>1</v>
      </c>
      <c r="J68">
        <v>1</v>
      </c>
      <c r="K68">
        <v>1</v>
      </c>
      <c r="L68">
        <v>0</v>
      </c>
    </row>
    <row r="69" spans="1:12">
      <c r="A69" t="s">
        <v>75</v>
      </c>
      <c r="B69">
        <v>21.95</v>
      </c>
      <c r="C69">
        <v>38.299999999999997</v>
      </c>
      <c r="D69">
        <v>16.349999999999998</v>
      </c>
      <c r="E69">
        <v>0</v>
      </c>
      <c r="F69">
        <v>1</v>
      </c>
      <c r="H69" t="s">
        <v>61</v>
      </c>
      <c r="I69">
        <v>0.23164701547259337</v>
      </c>
      <c r="J69">
        <v>0.10881882041201504</v>
      </c>
      <c r="K69">
        <v>0.17023291794230422</v>
      </c>
      <c r="L69">
        <v>8.6852649648238883E-2</v>
      </c>
    </row>
    <row r="70" spans="1:12">
      <c r="A70" t="s">
        <v>76</v>
      </c>
      <c r="B70">
        <v>21.65</v>
      </c>
      <c r="C70">
        <v>41.2</v>
      </c>
      <c r="D70">
        <v>19.550000000000004</v>
      </c>
      <c r="E70">
        <v>3.2000000000000064</v>
      </c>
      <c r="F70">
        <v>0.10881882041201504</v>
      </c>
    </row>
    <row r="71" spans="1:12">
      <c r="K71" t="s">
        <v>59</v>
      </c>
      <c r="L71">
        <f>TTEST(I69:J69,I68:J68,1,2)</f>
        <v>2.7167078236897319E-3</v>
      </c>
    </row>
    <row r="74" spans="1:12">
      <c r="B74" t="s">
        <v>1</v>
      </c>
      <c r="C74" t="s">
        <v>67</v>
      </c>
      <c r="D74" t="s">
        <v>3</v>
      </c>
      <c r="E74" t="s">
        <v>29</v>
      </c>
      <c r="F74" t="s">
        <v>30</v>
      </c>
      <c r="H74" t="s">
        <v>11</v>
      </c>
      <c r="I74" t="s">
        <v>71</v>
      </c>
      <c r="J74" t="s">
        <v>72</v>
      </c>
      <c r="K74" t="s">
        <v>12</v>
      </c>
      <c r="L74" t="s">
        <v>13</v>
      </c>
    </row>
    <row r="75" spans="1:12">
      <c r="A75" t="s">
        <v>77</v>
      </c>
      <c r="B75">
        <v>21.88</v>
      </c>
      <c r="C75">
        <v>40.93</v>
      </c>
      <c r="D75">
        <v>19.05</v>
      </c>
      <c r="E75">
        <v>0</v>
      </c>
      <c r="F75">
        <v>1</v>
      </c>
      <c r="H75" t="s">
        <v>60</v>
      </c>
      <c r="I75">
        <v>1</v>
      </c>
      <c r="J75">
        <v>1</v>
      </c>
      <c r="K75">
        <v>1</v>
      </c>
      <c r="L75">
        <v>0</v>
      </c>
    </row>
    <row r="76" spans="1:12">
      <c r="A76" t="s">
        <v>78</v>
      </c>
      <c r="B76">
        <v>21.65</v>
      </c>
      <c r="C76">
        <v>37.99</v>
      </c>
      <c r="D76">
        <v>16.340000000000003</v>
      </c>
      <c r="E76">
        <v>-2.7099999999999973</v>
      </c>
      <c r="F76">
        <v>6.5432164684622363</v>
      </c>
      <c r="H76" t="s">
        <v>61</v>
      </c>
      <c r="I76">
        <v>6.5432164684622363</v>
      </c>
      <c r="J76">
        <v>7.0128457705282736</v>
      </c>
      <c r="K76">
        <v>6.7780311194952549</v>
      </c>
      <c r="L76">
        <v>0.33207806413480051</v>
      </c>
    </row>
    <row r="77" spans="1:12">
      <c r="A77" t="s">
        <v>75</v>
      </c>
      <c r="B77">
        <v>21.88</v>
      </c>
      <c r="C77">
        <v>40.81</v>
      </c>
      <c r="D77">
        <v>18.930000000000003</v>
      </c>
      <c r="E77">
        <v>0</v>
      </c>
      <c r="F77">
        <v>1</v>
      </c>
    </row>
    <row r="78" spans="1:12">
      <c r="A78" t="s">
        <v>76</v>
      </c>
      <c r="B78">
        <v>21.65</v>
      </c>
      <c r="C78">
        <v>37.770000000000003</v>
      </c>
      <c r="D78">
        <v>16.120000000000005</v>
      </c>
      <c r="E78">
        <v>-2.8099999999999987</v>
      </c>
      <c r="F78">
        <v>7.0128457705282736</v>
      </c>
      <c r="K78" t="s">
        <v>59</v>
      </c>
      <c r="L78">
        <f>TTEST(I76:J76,I75:J75,1,2)</f>
        <v>8.237328246330271E-4</v>
      </c>
    </row>
    <row r="82" spans="1:12">
      <c r="C82" t="s">
        <v>0</v>
      </c>
    </row>
    <row r="83" spans="1:12">
      <c r="B83" t="s">
        <v>1</v>
      </c>
      <c r="C83" t="s">
        <v>73</v>
      </c>
      <c r="D83" t="s">
        <v>3</v>
      </c>
      <c r="E83" t="s">
        <v>29</v>
      </c>
      <c r="F83" t="s">
        <v>30</v>
      </c>
      <c r="H83" t="s">
        <v>73</v>
      </c>
      <c r="I83" s="18" t="s">
        <v>71</v>
      </c>
      <c r="J83" s="18" t="s">
        <v>72</v>
      </c>
      <c r="K83" s="18" t="s">
        <v>12</v>
      </c>
      <c r="L83" s="18" t="s">
        <v>13</v>
      </c>
    </row>
    <row r="84" spans="1:12">
      <c r="A84" t="s">
        <v>77</v>
      </c>
      <c r="B84">
        <v>21.95</v>
      </c>
      <c r="C84">
        <v>33.97</v>
      </c>
      <c r="D84">
        <v>12.02</v>
      </c>
      <c r="E84">
        <v>0</v>
      </c>
      <c r="F84">
        <v>1</v>
      </c>
      <c r="H84" t="s">
        <v>60</v>
      </c>
      <c r="I84">
        <v>1</v>
      </c>
      <c r="J84">
        <v>1</v>
      </c>
      <c r="K84">
        <v>1</v>
      </c>
      <c r="L84">
        <v>0</v>
      </c>
    </row>
    <row r="85" spans="1:12">
      <c r="A85" t="s">
        <v>78</v>
      </c>
      <c r="B85">
        <v>21.65</v>
      </c>
      <c r="C85">
        <v>31.4</v>
      </c>
      <c r="D85">
        <v>9.75</v>
      </c>
      <c r="E85">
        <v>-2.2699999999999996</v>
      </c>
      <c r="F85">
        <v>4.82323131076304</v>
      </c>
      <c r="H85" t="s">
        <v>61</v>
      </c>
      <c r="I85">
        <v>4.82323131076304</v>
      </c>
      <c r="J85">
        <v>6.8685234915020175</v>
      </c>
      <c r="K85">
        <v>5.8458774011325296</v>
      </c>
      <c r="L85">
        <v>1.4462399705083542</v>
      </c>
    </row>
    <row r="86" spans="1:12">
      <c r="A86" t="s">
        <v>75</v>
      </c>
      <c r="B86">
        <v>19.420000000000002</v>
      </c>
      <c r="C86">
        <v>33.14</v>
      </c>
      <c r="D86">
        <v>13.719999999999999</v>
      </c>
      <c r="E86">
        <v>0</v>
      </c>
      <c r="F86">
        <v>1</v>
      </c>
    </row>
    <row r="87" spans="1:12">
      <c r="A87" t="s">
        <v>76</v>
      </c>
      <c r="B87">
        <v>20.93</v>
      </c>
      <c r="C87">
        <v>31.87</v>
      </c>
      <c r="D87">
        <v>10.940000000000001</v>
      </c>
      <c r="E87">
        <v>-2.7799999999999976</v>
      </c>
      <c r="F87">
        <v>6.8685234915020175</v>
      </c>
      <c r="L87">
        <f>TTEST(I85:J85,I84:J84,1,2)</f>
        <v>2.0882619119603277E-2</v>
      </c>
    </row>
    <row r="88" spans="1:12">
      <c r="A88" t="s">
        <v>113</v>
      </c>
      <c r="B88">
        <v>22.17</v>
      </c>
      <c r="C88">
        <v>37.57</v>
      </c>
      <c r="D88">
        <v>15.399999999999999</v>
      </c>
      <c r="E88">
        <v>0</v>
      </c>
      <c r="F88">
        <v>1</v>
      </c>
    </row>
    <row r="89" spans="1:12">
      <c r="A89" t="s">
        <v>116</v>
      </c>
      <c r="B89">
        <v>22.75</v>
      </c>
      <c r="C89">
        <v>35.56</v>
      </c>
      <c r="D89">
        <v>12.810000000000002</v>
      </c>
      <c r="E89">
        <f>D89-D88</f>
        <v>-2.5899999999999963</v>
      </c>
      <c r="F89">
        <f>2^-E89</f>
        <v>6.0209869896442525</v>
      </c>
    </row>
    <row r="90" spans="1:12">
      <c r="A90" t="s">
        <v>115</v>
      </c>
      <c r="B90">
        <v>22.23</v>
      </c>
      <c r="C90">
        <v>36.340000000000003</v>
      </c>
      <c r="D90">
        <v>14.110000000000003</v>
      </c>
      <c r="E90">
        <v>0</v>
      </c>
      <c r="F90">
        <v>1</v>
      </c>
    </row>
    <row r="91" spans="1:12">
      <c r="A91" t="s">
        <v>114</v>
      </c>
      <c r="B91">
        <v>20.440000000000001</v>
      </c>
      <c r="C91">
        <v>32.47</v>
      </c>
      <c r="D91">
        <v>12.029999999999998</v>
      </c>
      <c r="E91">
        <f>D91-D90</f>
        <v>-2.0800000000000054</v>
      </c>
      <c r="F91">
        <f>2^-E91</f>
        <v>4.2280721622455371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Z90"/>
  <sheetViews>
    <sheetView topLeftCell="A76" workbookViewId="0">
      <selection activeCell="K77" sqref="K77"/>
    </sheetView>
  </sheetViews>
  <sheetFormatPr baseColWidth="10" defaultRowHeight="15" x14ac:dyDescent="0"/>
  <cols>
    <col min="3" max="3" width="21.83203125" customWidth="1"/>
    <col min="7" max="7" width="21.1640625" customWidth="1"/>
    <col min="8" max="8" width="21.5" customWidth="1"/>
    <col min="9" max="9" width="16.5" customWidth="1"/>
    <col min="11" max="11" width="16.6640625" customWidth="1"/>
    <col min="13" max="13" width="20.5" customWidth="1"/>
    <col min="15" max="16" width="20.83203125" customWidth="1"/>
    <col min="17" max="17" width="24.1640625" customWidth="1"/>
  </cols>
  <sheetData>
    <row r="3" spans="2:8">
      <c r="D3" t="s">
        <v>202</v>
      </c>
      <c r="G3" t="s">
        <v>13</v>
      </c>
    </row>
    <row r="4" spans="2:8">
      <c r="D4" t="s">
        <v>418</v>
      </c>
      <c r="E4" t="s">
        <v>419</v>
      </c>
      <c r="G4" t="s">
        <v>418</v>
      </c>
      <c r="H4" t="s">
        <v>417</v>
      </c>
    </row>
    <row r="5" spans="2:8">
      <c r="B5" t="s">
        <v>39</v>
      </c>
      <c r="C5" s="62" t="s">
        <v>15</v>
      </c>
      <c r="D5" s="58">
        <v>1.0130479999999999</v>
      </c>
      <c r="E5" s="58">
        <v>0.3492555</v>
      </c>
      <c r="G5" s="58">
        <v>0.113525</v>
      </c>
      <c r="H5" s="58">
        <v>7.8481380000000003E-2</v>
      </c>
    </row>
    <row r="6" spans="2:8">
      <c r="C6" s="62" t="s">
        <v>73</v>
      </c>
      <c r="D6" s="58">
        <v>1.0161450000000001</v>
      </c>
      <c r="E6" s="58">
        <v>0.69236934428735919</v>
      </c>
      <c r="G6">
        <v>0.12860036483254014</v>
      </c>
      <c r="H6">
        <v>5.8759455865522982E-2</v>
      </c>
    </row>
    <row r="7" spans="2:8">
      <c r="C7" s="62" t="s">
        <v>67</v>
      </c>
      <c r="D7" s="58">
        <v>1.0010829999999999</v>
      </c>
      <c r="E7" s="58">
        <v>1.0901149999999999</v>
      </c>
      <c r="G7" s="58">
        <v>3.3235729999999998E-2</v>
      </c>
      <c r="H7" s="58">
        <v>0.17159769999999999</v>
      </c>
    </row>
    <row r="9" spans="2:8">
      <c r="B9" t="s">
        <v>42</v>
      </c>
      <c r="C9" s="62" t="s">
        <v>15</v>
      </c>
      <c r="D9" s="58">
        <v>3.8780969999999999</v>
      </c>
      <c r="E9" s="58">
        <v>0.90739159999999996</v>
      </c>
      <c r="G9" s="58">
        <v>0.68115420000000004</v>
      </c>
      <c r="H9" s="58">
        <v>7.5070529999999996E-2</v>
      </c>
    </row>
    <row r="10" spans="2:8">
      <c r="C10" s="62" t="s">
        <v>73</v>
      </c>
      <c r="D10" s="58">
        <v>1.8781210633245096</v>
      </c>
      <c r="E10" s="58">
        <v>0.8344370015044551</v>
      </c>
      <c r="G10" s="58">
        <v>8.4787330408884698E-2</v>
      </c>
      <c r="H10" s="58">
        <v>0.1254252211887085</v>
      </c>
    </row>
    <row r="11" spans="2:8">
      <c r="C11" s="62" t="s">
        <v>67</v>
      </c>
      <c r="D11" s="58">
        <v>1.191257</v>
      </c>
      <c r="E11" s="58">
        <v>0.35681049999999997</v>
      </c>
      <c r="G11" s="58">
        <v>2.5603689999999998E-2</v>
      </c>
      <c r="H11" s="58">
        <v>0.2254159</v>
      </c>
    </row>
    <row r="26" spans="2:26">
      <c r="B26" s="20"/>
      <c r="C26" s="20"/>
      <c r="J26" s="64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2:26">
      <c r="J27" s="20"/>
      <c r="Z27" s="20"/>
    </row>
    <row r="28" spans="2:26">
      <c r="I28" s="20"/>
      <c r="J28" s="20"/>
      <c r="Z28" s="20"/>
    </row>
    <row r="29" spans="2:26">
      <c r="I29" s="64"/>
      <c r="J29" s="64"/>
      <c r="Z29" s="20"/>
    </row>
    <row r="30" spans="2:26">
      <c r="I30" s="64"/>
      <c r="J30" s="64"/>
      <c r="O30" s="64"/>
      <c r="P30" s="64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2:26">
      <c r="I31" s="64"/>
      <c r="J31" s="64"/>
      <c r="O31" s="64"/>
      <c r="P31" s="64"/>
      <c r="Q31" s="20"/>
      <c r="R31" s="20"/>
      <c r="T31" s="20"/>
      <c r="U31" s="20"/>
      <c r="V31" s="20"/>
      <c r="W31" s="20"/>
      <c r="X31" s="20"/>
      <c r="Y31" s="20"/>
      <c r="Z31" s="20"/>
    </row>
    <row r="32" spans="2:26">
      <c r="I32" s="64"/>
      <c r="J32" s="64"/>
      <c r="O32" s="64"/>
      <c r="P32" s="64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3:26">
      <c r="I33" s="64"/>
      <c r="J33" s="64"/>
      <c r="O33" s="64"/>
      <c r="P33" s="64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3:26">
      <c r="D34" s="229" t="s">
        <v>370</v>
      </c>
      <c r="E34" s="229"/>
      <c r="F34" s="20"/>
      <c r="G34" s="20"/>
      <c r="H34" s="20"/>
      <c r="I34" s="64"/>
      <c r="J34" s="64"/>
      <c r="K34" s="20"/>
      <c r="L34" s="20"/>
      <c r="M34" s="20"/>
      <c r="N34" s="20"/>
      <c r="O34" s="64"/>
      <c r="P34" s="20"/>
      <c r="S34" s="20"/>
      <c r="T34" s="20"/>
      <c r="U34" s="20"/>
      <c r="V34" s="20"/>
      <c r="W34" s="20"/>
      <c r="X34" s="20"/>
      <c r="Y34" s="20"/>
      <c r="Z34" s="20"/>
    </row>
    <row r="35" spans="3:26">
      <c r="D35" s="67" t="s">
        <v>1</v>
      </c>
      <c r="E35" s="67" t="s">
        <v>73</v>
      </c>
      <c r="F35" s="68" t="s">
        <v>89</v>
      </c>
      <c r="G35" s="67" t="s">
        <v>343</v>
      </c>
      <c r="H35" s="67" t="s">
        <v>12</v>
      </c>
      <c r="I35" s="64" t="s">
        <v>13</v>
      </c>
      <c r="S35" s="20"/>
      <c r="T35" s="20"/>
      <c r="U35" s="20"/>
      <c r="V35" s="20"/>
      <c r="W35" s="20"/>
      <c r="X35" s="20"/>
      <c r="Y35" s="20"/>
      <c r="Z35" s="20"/>
    </row>
    <row r="36" spans="3:26">
      <c r="C36" t="s">
        <v>416</v>
      </c>
      <c r="D36" s="64">
        <v>17.7</v>
      </c>
      <c r="E36" s="64">
        <v>16.421640812778801</v>
      </c>
      <c r="F36" s="64">
        <v>-2.5550258538878694</v>
      </c>
      <c r="G36" s="20">
        <v>1.2267396882239112</v>
      </c>
      <c r="S36" s="20"/>
      <c r="T36" s="20"/>
      <c r="U36" s="20"/>
      <c r="V36" s="20"/>
      <c r="W36" s="20"/>
      <c r="X36" s="20"/>
      <c r="Y36" s="20"/>
      <c r="Z36" s="20"/>
    </row>
    <row r="37" spans="3:26">
      <c r="C37" t="s">
        <v>415</v>
      </c>
      <c r="D37" s="64">
        <v>18.86</v>
      </c>
      <c r="E37" s="64">
        <v>17.069044539841499</v>
      </c>
      <c r="F37" s="64">
        <v>-1.9076221268251707</v>
      </c>
      <c r="G37" s="20">
        <v>0.78318520537638292</v>
      </c>
      <c r="S37" s="20"/>
      <c r="T37" s="20"/>
      <c r="U37" s="20"/>
      <c r="V37" s="20"/>
      <c r="W37" s="20"/>
      <c r="X37" s="20"/>
      <c r="Y37" s="20"/>
      <c r="Z37" s="20"/>
    </row>
    <row r="38" spans="3:26">
      <c r="C38" t="s">
        <v>415</v>
      </c>
      <c r="D38" s="64">
        <v>20.37</v>
      </c>
      <c r="E38" s="64">
        <v>16.658724518901501</v>
      </c>
      <c r="F38" s="64">
        <v>-2.3179421477651694</v>
      </c>
      <c r="G38" s="20">
        <v>1.040837926935706</v>
      </c>
      <c r="H38">
        <f>AVERAGE(G36:G38)</f>
        <v>1.0169209401786665</v>
      </c>
      <c r="I38">
        <v>0.12860036483254</v>
      </c>
      <c r="S38" s="20"/>
      <c r="T38" s="20"/>
      <c r="U38" s="20"/>
      <c r="V38" s="20"/>
      <c r="W38" s="20"/>
      <c r="X38" s="20"/>
      <c r="Y38" s="20"/>
      <c r="Z38" s="20"/>
    </row>
    <row r="40" spans="3:26">
      <c r="C40" t="s">
        <v>413</v>
      </c>
      <c r="D40">
        <v>18.95</v>
      </c>
      <c r="E40">
        <v>16.998941012451201</v>
      </c>
      <c r="F40">
        <v>-2.037725654215464</v>
      </c>
      <c r="G40">
        <v>0.85709613993513145</v>
      </c>
      <c r="K40" s="66"/>
    </row>
    <row r="41" spans="3:26">
      <c r="C41" t="s">
        <v>413</v>
      </c>
      <c r="D41">
        <v>18.21</v>
      </c>
      <c r="E41">
        <v>17.409390207962701</v>
      </c>
      <c r="F41">
        <v>-1.6272764587039639</v>
      </c>
      <c r="G41">
        <v>0.64486977141583479</v>
      </c>
      <c r="K41" s="66"/>
    </row>
    <row r="42" spans="3:26">
      <c r="C42" t="s">
        <v>413</v>
      </c>
      <c r="D42">
        <v>19.95</v>
      </c>
      <c r="E42">
        <v>17.5744795522407</v>
      </c>
      <c r="F42">
        <v>-1.4621871144259657</v>
      </c>
      <c r="G42">
        <v>0.57514212151111144</v>
      </c>
      <c r="H42">
        <f>AVERAGE(G40:G42)</f>
        <v>0.69236934428735919</v>
      </c>
      <c r="I42">
        <v>8.4787330408884698E-2</v>
      </c>
    </row>
    <row r="45" spans="3:26">
      <c r="D45" s="229"/>
      <c r="E45" s="229"/>
      <c r="F45" s="20"/>
      <c r="G45" s="20"/>
    </row>
    <row r="46" spans="3:26">
      <c r="C46" t="s">
        <v>414</v>
      </c>
      <c r="D46">
        <v>20.75</v>
      </c>
      <c r="E46">
        <v>17.496855999692301</v>
      </c>
      <c r="F46">
        <v>-3.1931440003077007</v>
      </c>
      <c r="G46">
        <v>1.9091722749704108</v>
      </c>
    </row>
    <row r="47" spans="3:26">
      <c r="C47" t="s">
        <v>414</v>
      </c>
      <c r="D47">
        <v>20.71</v>
      </c>
      <c r="E47">
        <v>17.4583955408104</v>
      </c>
      <c r="F47">
        <v>-3.2316044591896009</v>
      </c>
      <c r="G47">
        <v>1.9607529210605166</v>
      </c>
    </row>
    <row r="48" spans="3:26">
      <c r="C48" t="s">
        <v>414</v>
      </c>
      <c r="D48">
        <v>20.61</v>
      </c>
      <c r="E48">
        <v>17.610594558833</v>
      </c>
      <c r="F48">
        <v>-3.0794054411670011</v>
      </c>
      <c r="G48">
        <v>1.7644379939426011</v>
      </c>
      <c r="H48">
        <f>AVERAGE(G46:G48)</f>
        <v>1.8781210633245096</v>
      </c>
      <c r="I48">
        <v>5.8759455865523003E-2</v>
      </c>
    </row>
    <row r="50" spans="2:9">
      <c r="C50" t="s">
        <v>412</v>
      </c>
      <c r="D50">
        <v>18</v>
      </c>
      <c r="E50">
        <v>16.636352422483199</v>
      </c>
      <c r="F50">
        <v>-2.3769809108501327</v>
      </c>
      <c r="G50">
        <v>1.0843152046044922</v>
      </c>
    </row>
    <row r="51" spans="2:9">
      <c r="C51" t="s">
        <v>411</v>
      </c>
      <c r="D51">
        <v>19.39</v>
      </c>
      <c r="E51">
        <v>17.287653654026101</v>
      </c>
      <c r="F51">
        <v>-1.7256796793072304</v>
      </c>
      <c r="G51">
        <v>0.69038975921987056</v>
      </c>
    </row>
    <row r="52" spans="2:9">
      <c r="C52" t="s">
        <v>412</v>
      </c>
      <c r="D52">
        <v>19.649999999999999</v>
      </c>
      <c r="E52">
        <v>17.209925762576798</v>
      </c>
      <c r="F52">
        <v>-1.8034075707565336</v>
      </c>
      <c r="G52">
        <v>0.72860604068900259</v>
      </c>
      <c r="H52">
        <f>AVERAGE(G50:G52)</f>
        <v>0.8344370015044551</v>
      </c>
      <c r="I52">
        <v>0.1254252211887085</v>
      </c>
    </row>
    <row r="54" spans="2:9">
      <c r="B54" s="31"/>
    </row>
    <row r="55" spans="2:9">
      <c r="B55" s="31"/>
    </row>
    <row r="56" spans="2:9">
      <c r="D56" s="31" t="s">
        <v>370</v>
      </c>
      <c r="E56" s="31"/>
      <c r="F56" s="31"/>
      <c r="G56" s="31"/>
    </row>
    <row r="57" spans="2:9">
      <c r="D57" s="31" t="s">
        <v>1</v>
      </c>
      <c r="E57" s="31" t="s">
        <v>267</v>
      </c>
      <c r="F57" s="31" t="s">
        <v>89</v>
      </c>
      <c r="G57" s="31" t="s">
        <v>343</v>
      </c>
      <c r="H57" s="67" t="s">
        <v>12</v>
      </c>
    </row>
    <row r="58" spans="2:9">
      <c r="C58" t="s">
        <v>416</v>
      </c>
      <c r="D58">
        <v>21.72</v>
      </c>
      <c r="E58">
        <v>33.82</v>
      </c>
      <c r="F58">
        <v>12.229999999999997</v>
      </c>
      <c r="G58">
        <v>1.0257411214340142</v>
      </c>
    </row>
    <row r="59" spans="2:9">
      <c r="C59" t="s">
        <v>415</v>
      </c>
      <c r="D59">
        <v>21.62</v>
      </c>
      <c r="E59">
        <v>33.590000000000003</v>
      </c>
      <c r="F59">
        <v>12</v>
      </c>
      <c r="G59">
        <v>1.20302503608211</v>
      </c>
    </row>
    <row r="60" spans="2:9">
      <c r="C60" t="s">
        <v>415</v>
      </c>
      <c r="D60">
        <v>21.43</v>
      </c>
      <c r="E60">
        <v>34.159999999999997</v>
      </c>
      <c r="F60">
        <v>12.569999999999993</v>
      </c>
      <c r="G60">
        <v>0.81037786120994248</v>
      </c>
      <c r="H60">
        <f>AVERAGE(G58:G60)</f>
        <v>1.0130480062420222</v>
      </c>
      <c r="I60">
        <v>0.11352501539856265</v>
      </c>
    </row>
    <row r="62" spans="2:9">
      <c r="C62" t="s">
        <v>413</v>
      </c>
      <c r="D62">
        <v>19.059999999999999</v>
      </c>
      <c r="E62">
        <v>32.54</v>
      </c>
      <c r="F62">
        <v>13.259999999999998</v>
      </c>
      <c r="G62">
        <v>0.5023158372010248</v>
      </c>
    </row>
    <row r="63" spans="2:9">
      <c r="C63" t="s">
        <v>413</v>
      </c>
      <c r="D63">
        <v>19.05</v>
      </c>
      <c r="E63">
        <v>33.270000000000003</v>
      </c>
      <c r="F63">
        <v>13.990000000000002</v>
      </c>
      <c r="G63">
        <v>0.30284818423501586</v>
      </c>
    </row>
    <row r="64" spans="2:9">
      <c r="C64" t="s">
        <v>413</v>
      </c>
      <c r="D64">
        <v>19.73</v>
      </c>
      <c r="E64">
        <v>33.590000000000003</v>
      </c>
      <c r="F64">
        <v>14.310000000000002</v>
      </c>
      <c r="G64">
        <v>0.24260255787338342</v>
      </c>
      <c r="H64">
        <f>AVERAGE(G62:G64)</f>
        <v>0.34925552643647473</v>
      </c>
      <c r="I64">
        <v>0.68115418028944175</v>
      </c>
    </row>
    <row r="66" spans="1:9">
      <c r="C66" t="s">
        <v>414</v>
      </c>
      <c r="D66">
        <v>22.08</v>
      </c>
      <c r="E66">
        <v>32.35</v>
      </c>
      <c r="F66">
        <v>10.253333333333334</v>
      </c>
      <c r="G66">
        <v>4.0371392048474721</v>
      </c>
    </row>
    <row r="67" spans="1:9">
      <c r="C67" t="s">
        <v>414</v>
      </c>
      <c r="D67">
        <v>22.09</v>
      </c>
      <c r="E67">
        <v>32.049999999999997</v>
      </c>
      <c r="F67">
        <v>9.9533333333333296</v>
      </c>
      <c r="G67">
        <v>4.9703013779437182</v>
      </c>
    </row>
    <row r="68" spans="1:9">
      <c r="C68" t="s">
        <v>414</v>
      </c>
      <c r="D68">
        <v>22.12</v>
      </c>
      <c r="E68">
        <v>32.97</v>
      </c>
      <c r="F68">
        <v>10.873333333333331</v>
      </c>
      <c r="G68">
        <v>2.6268491117567958</v>
      </c>
      <c r="H68">
        <f>AVERAGE(G66:G68)</f>
        <v>3.8780965648493289</v>
      </c>
      <c r="I68">
        <v>7.8481373421621092E-2</v>
      </c>
    </row>
    <row r="70" spans="1:9">
      <c r="C70" t="s">
        <v>412</v>
      </c>
      <c r="D70">
        <v>19.84</v>
      </c>
      <c r="E70">
        <v>31.96</v>
      </c>
      <c r="F70">
        <v>12.433333333333334</v>
      </c>
      <c r="G70">
        <v>0.89089871814033417</v>
      </c>
    </row>
    <row r="71" spans="1:9">
      <c r="C71" t="s">
        <v>411</v>
      </c>
      <c r="D71">
        <v>19.010000000000002</v>
      </c>
      <c r="E71">
        <v>31.73</v>
      </c>
      <c r="F71">
        <v>12.203333333333333</v>
      </c>
      <c r="G71">
        <v>1.0448771528608651</v>
      </c>
    </row>
    <row r="72" spans="1:9">
      <c r="C72" t="s">
        <v>412</v>
      </c>
      <c r="D72">
        <v>19.73</v>
      </c>
      <c r="E72">
        <v>32.14</v>
      </c>
      <c r="F72" s="33">
        <v>12.613333333333333</v>
      </c>
      <c r="G72">
        <v>0.78639896789397679</v>
      </c>
      <c r="H72">
        <f>AVERAGE(G70:G72)</f>
        <v>0.90739161296505866</v>
      </c>
      <c r="I72">
        <v>7.5070532857926114E-2</v>
      </c>
    </row>
    <row r="75" spans="1:9">
      <c r="D75" s="31" t="s">
        <v>370</v>
      </c>
      <c r="E75" s="31"/>
      <c r="F75" s="31"/>
      <c r="G75" s="31"/>
    </row>
    <row r="76" spans="1:9">
      <c r="D76" s="31" t="s">
        <v>1</v>
      </c>
      <c r="E76" s="31" t="s">
        <v>11</v>
      </c>
      <c r="F76" s="31" t="s">
        <v>89</v>
      </c>
      <c r="G76" s="31" t="s">
        <v>343</v>
      </c>
      <c r="H76" s="67" t="s">
        <v>12</v>
      </c>
    </row>
    <row r="77" spans="1:9">
      <c r="A77" s="65"/>
      <c r="B77" s="65"/>
      <c r="C77" t="s">
        <v>416</v>
      </c>
      <c r="D77" s="63">
        <v>20.309795711195601</v>
      </c>
      <c r="E77" s="63">
        <v>23.525109743951401</v>
      </c>
      <c r="F77">
        <v>3.2863244934418674</v>
      </c>
      <c r="G77">
        <v>0.95880315208114208</v>
      </c>
      <c r="I77" s="64"/>
    </row>
    <row r="78" spans="1:9">
      <c r="C78" t="s">
        <v>415</v>
      </c>
      <c r="D78" s="63">
        <v>20.2222825514208</v>
      </c>
      <c r="E78" s="63">
        <v>23.371338630425999</v>
      </c>
      <c r="F78">
        <v>3.132553379916466</v>
      </c>
      <c r="G78">
        <v>1.066643204262393</v>
      </c>
    </row>
    <row r="79" spans="1:9">
      <c r="C79" t="s">
        <v>415</v>
      </c>
      <c r="D79" s="63">
        <v>20.184277488912201</v>
      </c>
      <c r="E79" s="63">
        <v>23.496800528450301</v>
      </c>
      <c r="F79">
        <v>3.2580152779407676</v>
      </c>
      <c r="G79">
        <v>0.97780302418949228</v>
      </c>
      <c r="H79">
        <f>AVERAGE(G77:G79)</f>
        <v>1.0010831268443425</v>
      </c>
      <c r="I79">
        <v>3.3235731767326374E-2</v>
      </c>
    </row>
    <row r="81" spans="3:9">
      <c r="C81" t="s">
        <v>413</v>
      </c>
      <c r="D81">
        <v>20.928309252039401</v>
      </c>
      <c r="E81">
        <v>23.747558070491699</v>
      </c>
      <c r="F81">
        <v>2.8507495668717979</v>
      </c>
      <c r="G81">
        <v>1.2967330245192541</v>
      </c>
    </row>
    <row r="82" spans="3:9">
      <c r="C82" t="s">
        <v>413</v>
      </c>
      <c r="D82">
        <v>20.867122411662901</v>
      </c>
      <c r="E82">
        <v>23.830690789282599</v>
      </c>
      <c r="F82">
        <v>2.9338822856626976</v>
      </c>
      <c r="G82">
        <v>1.224123201362125</v>
      </c>
    </row>
    <row r="83" spans="3:9">
      <c r="C83" t="s">
        <v>413</v>
      </c>
      <c r="D83">
        <v>20.894993847157401</v>
      </c>
      <c r="E83">
        <v>24.538458594499801</v>
      </c>
      <c r="F83">
        <v>3.6416500908798994</v>
      </c>
      <c r="G83">
        <v>0.74948990917054814</v>
      </c>
      <c r="H83">
        <f>AVERAGE(G81:G83)</f>
        <v>1.0901153783506425</v>
      </c>
      <c r="I83">
        <v>2.5603689050418633E-2</v>
      </c>
    </row>
    <row r="85" spans="3:9">
      <c r="C85" t="s">
        <v>414</v>
      </c>
      <c r="D85">
        <v>22.059551725976299</v>
      </c>
      <c r="E85">
        <v>24.871372507295099</v>
      </c>
      <c r="F85">
        <v>3.0363380888251363</v>
      </c>
      <c r="G85">
        <v>1.1402047854556829</v>
      </c>
    </row>
    <row r="86" spans="3:9">
      <c r="C86" t="s">
        <v>414</v>
      </c>
      <c r="D86">
        <v>21.710737935426199</v>
      </c>
      <c r="E86">
        <v>24.781683440869401</v>
      </c>
      <c r="F86">
        <v>2.9466490223994377</v>
      </c>
      <c r="G86">
        <v>1.2133384453332214</v>
      </c>
    </row>
    <row r="87" spans="3:9">
      <c r="C87" t="s">
        <v>414</v>
      </c>
      <c r="D87">
        <v>21.734813594007399</v>
      </c>
      <c r="E87">
        <v>24.7735135917574</v>
      </c>
      <c r="F87">
        <v>2.9384791732874369</v>
      </c>
      <c r="G87">
        <v>1.2202289609369739</v>
      </c>
      <c r="H87">
        <f>AVERAGE(G85:G87)</f>
        <v>1.1912573972419596</v>
      </c>
      <c r="I87">
        <v>0.17159771686063394</v>
      </c>
    </row>
    <row r="89" spans="3:9">
      <c r="C89" t="s">
        <v>412</v>
      </c>
      <c r="D89">
        <v>21.0886910617707</v>
      </c>
      <c r="E89">
        <v>25.081258600075799</v>
      </c>
      <c r="F89">
        <v>4.0059789099061476</v>
      </c>
      <c r="G89">
        <v>0.58222639115407071</v>
      </c>
    </row>
    <row r="90" spans="3:9">
      <c r="C90" t="s">
        <v>411</v>
      </c>
      <c r="D90">
        <v>21.0618683185686</v>
      </c>
      <c r="E90">
        <v>27.228932085414598</v>
      </c>
      <c r="F90">
        <v>6.1536523952449471</v>
      </c>
      <c r="G90">
        <v>0.13139466962480584</v>
      </c>
      <c r="H90">
        <f>AVERAGE(G89:G90)</f>
        <v>0.35681053038943827</v>
      </c>
      <c r="I90">
        <v>0.22541586076463244</v>
      </c>
    </row>
  </sheetData>
  <mergeCells count="2">
    <mergeCell ref="D34:E34"/>
    <mergeCell ref="D45:E45"/>
  </mergeCells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302"/>
  <sheetViews>
    <sheetView zoomScale="75" zoomScaleNormal="75" zoomScalePageLayoutView="75" workbookViewId="0">
      <selection activeCell="X21" sqref="X21"/>
    </sheetView>
  </sheetViews>
  <sheetFormatPr baseColWidth="10" defaultRowHeight="15" x14ac:dyDescent="0"/>
  <sheetData>
    <row r="1" spans="2:18">
      <c r="B1" t="s">
        <v>439</v>
      </c>
    </row>
    <row r="3" spans="2:18">
      <c r="B3" s="32" t="s">
        <v>438</v>
      </c>
      <c r="C3" s="32" t="s">
        <v>437</v>
      </c>
    </row>
    <row r="5" spans="2:18">
      <c r="B5" t="s">
        <v>421</v>
      </c>
      <c r="C5">
        <v>0</v>
      </c>
      <c r="D5">
        <v>10</v>
      </c>
      <c r="E5">
        <v>20</v>
      </c>
      <c r="F5">
        <v>30</v>
      </c>
      <c r="G5">
        <v>40</v>
      </c>
      <c r="H5">
        <v>50</v>
      </c>
      <c r="I5">
        <v>60</v>
      </c>
      <c r="J5">
        <v>70</v>
      </c>
      <c r="K5">
        <v>80</v>
      </c>
      <c r="L5">
        <v>90</v>
      </c>
      <c r="M5">
        <v>100</v>
      </c>
      <c r="N5">
        <v>110</v>
      </c>
      <c r="O5">
        <v>120</v>
      </c>
      <c r="P5">
        <v>130</v>
      </c>
      <c r="Q5">
        <v>140</v>
      </c>
      <c r="R5">
        <v>150</v>
      </c>
    </row>
    <row r="6" spans="2:18">
      <c r="F6">
        <v>39</v>
      </c>
      <c r="G6">
        <v>45.186199999999999</v>
      </c>
      <c r="H6">
        <v>58.543900000000001</v>
      </c>
      <c r="I6">
        <v>64.975399999999993</v>
      </c>
      <c r="J6">
        <v>70.594200000000001</v>
      </c>
      <c r="K6">
        <v>80.847700000000003</v>
      </c>
      <c r="L6">
        <v>90.214500000000001</v>
      </c>
      <c r="M6">
        <v>100.098</v>
      </c>
      <c r="N6">
        <v>100.179</v>
      </c>
      <c r="P6">
        <v>119.87370000000001</v>
      </c>
      <c r="Q6">
        <v>133.01009999999999</v>
      </c>
      <c r="R6">
        <v>139.3929</v>
      </c>
    </row>
    <row r="7" spans="2:18">
      <c r="J7">
        <v>71.912099999999995</v>
      </c>
      <c r="K7">
        <v>85.393100000000004</v>
      </c>
      <c r="L7">
        <v>90.279499999999999</v>
      </c>
      <c r="M7">
        <v>100.098</v>
      </c>
      <c r="N7">
        <v>105.2991</v>
      </c>
    </row>
    <row r="8" spans="2:18">
      <c r="G8">
        <v>45.418999999999997</v>
      </c>
      <c r="I8">
        <v>65.399900000000002</v>
      </c>
      <c r="J8">
        <v>71.1584</v>
      </c>
      <c r="K8">
        <v>83.779300000000006</v>
      </c>
      <c r="L8">
        <v>90.532600000000002</v>
      </c>
      <c r="M8">
        <v>104.791</v>
      </c>
      <c r="N8">
        <v>101.3922</v>
      </c>
      <c r="Q8">
        <v>130.66758000000002</v>
      </c>
    </row>
    <row r="9" spans="2:18">
      <c r="J9">
        <v>73.395099999999999</v>
      </c>
      <c r="K9">
        <v>87.340299999999999</v>
      </c>
      <c r="L9">
        <v>91.698099999999997</v>
      </c>
      <c r="M9">
        <v>104.791</v>
      </c>
      <c r="N9">
        <v>107.6643</v>
      </c>
    </row>
    <row r="10" spans="2:18">
      <c r="K10">
        <v>87.524000000000001</v>
      </c>
      <c r="L10">
        <v>92.125399999999999</v>
      </c>
      <c r="M10">
        <v>105.83499999999999</v>
      </c>
    </row>
    <row r="11" spans="2:18">
      <c r="J11">
        <v>71.198800000000006</v>
      </c>
      <c r="K11">
        <v>84.940700000000007</v>
      </c>
      <c r="L11">
        <v>92.287599999999998</v>
      </c>
      <c r="M11">
        <v>108.63500000000001</v>
      </c>
      <c r="N11">
        <v>104.36490000000001</v>
      </c>
    </row>
    <row r="12" spans="2:18">
      <c r="K12">
        <v>89.122600000000006</v>
      </c>
      <c r="L12">
        <v>95.683999999999997</v>
      </c>
      <c r="M12">
        <v>108.63500000000001</v>
      </c>
    </row>
    <row r="13" spans="2:18">
      <c r="L13">
        <v>96.336200000000005</v>
      </c>
      <c r="M13">
        <v>109</v>
      </c>
    </row>
    <row r="14" spans="2:18">
      <c r="L14">
        <v>96.568299999999994</v>
      </c>
    </row>
    <row r="15" spans="2:18">
      <c r="L15">
        <v>98.400599999999997</v>
      </c>
    </row>
    <row r="16" spans="2:18">
      <c r="L16">
        <v>98.447500000000005</v>
      </c>
    </row>
    <row r="18" spans="2:32">
      <c r="B18" t="s">
        <v>420</v>
      </c>
      <c r="C18">
        <f>COUNT(C6:C16)</f>
        <v>0</v>
      </c>
      <c r="D18">
        <f>COUNT(D6:D16)</f>
        <v>0</v>
      </c>
      <c r="E18">
        <f>COUNT(E6:E16)</f>
        <v>0</v>
      </c>
      <c r="F18">
        <f>COUNT(F6:E17\4)</f>
        <v>0</v>
      </c>
      <c r="G18">
        <f t="shared" ref="G18:R18" si="0">COUNT(G6:G16)</f>
        <v>2</v>
      </c>
      <c r="H18">
        <f t="shared" si="0"/>
        <v>1</v>
      </c>
      <c r="I18">
        <f t="shared" si="0"/>
        <v>2</v>
      </c>
      <c r="J18">
        <f t="shared" si="0"/>
        <v>5</v>
      </c>
      <c r="K18">
        <f t="shared" si="0"/>
        <v>7</v>
      </c>
      <c r="L18">
        <f t="shared" si="0"/>
        <v>11</v>
      </c>
      <c r="M18">
        <f t="shared" si="0"/>
        <v>8</v>
      </c>
      <c r="N18">
        <f t="shared" si="0"/>
        <v>5</v>
      </c>
      <c r="O18">
        <f t="shared" si="0"/>
        <v>0</v>
      </c>
      <c r="P18">
        <f t="shared" si="0"/>
        <v>1</v>
      </c>
      <c r="Q18">
        <f t="shared" si="0"/>
        <v>2</v>
      </c>
      <c r="R18">
        <f t="shared" si="0"/>
        <v>1</v>
      </c>
    </row>
    <row r="25" spans="2:32">
      <c r="B25" s="32" t="s">
        <v>436</v>
      </c>
      <c r="C25" s="32" t="s">
        <v>435</v>
      </c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F25" s="32"/>
    </row>
    <row r="26" spans="2:32">
      <c r="B26" t="s">
        <v>421</v>
      </c>
      <c r="C26">
        <v>0</v>
      </c>
      <c r="D26">
        <v>10</v>
      </c>
      <c r="E26">
        <v>20</v>
      </c>
      <c r="F26">
        <v>30</v>
      </c>
      <c r="G26">
        <v>40</v>
      </c>
      <c r="H26">
        <v>50</v>
      </c>
      <c r="I26">
        <v>60</v>
      </c>
      <c r="J26">
        <v>70</v>
      </c>
      <c r="K26">
        <v>80</v>
      </c>
      <c r="L26">
        <v>90</v>
      </c>
      <c r="M26">
        <v>100</v>
      </c>
      <c r="N26">
        <v>110</v>
      </c>
      <c r="O26">
        <v>120</v>
      </c>
      <c r="P26">
        <v>130</v>
      </c>
      <c r="Q26">
        <v>140</v>
      </c>
      <c r="R26">
        <v>150</v>
      </c>
    </row>
    <row r="27" spans="2:32">
      <c r="E27">
        <v>19.082799999999999</v>
      </c>
      <c r="F27">
        <v>32</v>
      </c>
      <c r="G27">
        <v>40.135100000000001</v>
      </c>
      <c r="H27">
        <v>51.115499999999997</v>
      </c>
      <c r="I27">
        <v>60.061100000000003</v>
      </c>
      <c r="J27">
        <v>70.239999999999995</v>
      </c>
      <c r="K27">
        <v>81.130700000000004</v>
      </c>
    </row>
    <row r="28" spans="2:32">
      <c r="E28">
        <v>24.179500000000001</v>
      </c>
      <c r="F28">
        <v>32.051099999999998</v>
      </c>
      <c r="G28">
        <v>40.987299999999998</v>
      </c>
      <c r="H28">
        <v>51.267299999999999</v>
      </c>
      <c r="I28">
        <v>60.842799999999997</v>
      </c>
      <c r="J28">
        <v>70.546800000000005</v>
      </c>
      <c r="K28">
        <v>86.376099999999994</v>
      </c>
    </row>
    <row r="29" spans="2:32">
      <c r="E29">
        <v>26.099799999999998</v>
      </c>
      <c r="F29">
        <v>33.709600000000002</v>
      </c>
      <c r="G29">
        <v>41.4482</v>
      </c>
      <c r="H29">
        <v>51.280099999999997</v>
      </c>
      <c r="I29">
        <v>60.996899999999997</v>
      </c>
      <c r="J29">
        <v>75.050600000000003</v>
      </c>
    </row>
    <row r="30" spans="2:32">
      <c r="E30">
        <v>27.151399999999999</v>
      </c>
      <c r="F30">
        <v>33.711399999999998</v>
      </c>
      <c r="G30">
        <v>41.685699999999997</v>
      </c>
      <c r="H30">
        <v>51.576599999999999</v>
      </c>
      <c r="I30">
        <v>61.0242</v>
      </c>
    </row>
    <row r="31" spans="2:32">
      <c r="E31">
        <v>28.589099999999998</v>
      </c>
      <c r="F31">
        <v>34.749699999999997</v>
      </c>
      <c r="G31">
        <v>42.428100000000001</v>
      </c>
      <c r="H31">
        <v>52.104500000000002</v>
      </c>
      <c r="I31">
        <v>61.461799999999997</v>
      </c>
    </row>
    <row r="32" spans="2:32">
      <c r="E32">
        <v>29.9038</v>
      </c>
      <c r="F32">
        <v>34.756100000000004</v>
      </c>
      <c r="G32">
        <v>42.723999999999997</v>
      </c>
      <c r="H32">
        <v>52.139200000000002</v>
      </c>
      <c r="I32">
        <v>61.613399999999999</v>
      </c>
    </row>
    <row r="33" spans="6:9">
      <c r="F33">
        <v>36.306100000000001</v>
      </c>
      <c r="G33">
        <v>42.906399999999998</v>
      </c>
      <c r="H33">
        <v>52.269300000000001</v>
      </c>
      <c r="I33">
        <v>61.651000000000003</v>
      </c>
    </row>
    <row r="34" spans="6:9">
      <c r="F34">
        <v>36.324599999999997</v>
      </c>
      <c r="G34">
        <v>44.560200000000002</v>
      </c>
      <c r="H34">
        <v>52.522300000000001</v>
      </c>
      <c r="I34">
        <v>61.840299999999999</v>
      </c>
    </row>
    <row r="35" spans="6:9">
      <c r="F35">
        <v>36.569000000000003</v>
      </c>
      <c r="G35">
        <v>44.604700000000001</v>
      </c>
      <c r="H35">
        <v>53.212600000000002</v>
      </c>
      <c r="I35">
        <v>62.6419</v>
      </c>
    </row>
    <row r="36" spans="6:9">
      <c r="F36">
        <v>37.139000000000003</v>
      </c>
      <c r="G36">
        <v>45.231499999999997</v>
      </c>
      <c r="H36">
        <v>53.223100000000002</v>
      </c>
      <c r="I36">
        <v>62.702300000000001</v>
      </c>
    </row>
    <row r="37" spans="6:9">
      <c r="F37">
        <v>38</v>
      </c>
      <c r="G37">
        <v>45.589399999999998</v>
      </c>
      <c r="H37">
        <v>53.437100000000001</v>
      </c>
      <c r="I37">
        <v>63.908900000000003</v>
      </c>
    </row>
    <row r="38" spans="6:9">
      <c r="F38">
        <v>38</v>
      </c>
      <c r="G38">
        <v>45.856499999999997</v>
      </c>
      <c r="H38">
        <v>53.710999999999999</v>
      </c>
      <c r="I38">
        <v>63.932600000000001</v>
      </c>
    </row>
    <row r="39" spans="6:9">
      <c r="F39">
        <v>38.336500000000001</v>
      </c>
      <c r="G39">
        <v>46.058500000000002</v>
      </c>
      <c r="H39">
        <v>53.7254</v>
      </c>
      <c r="I39">
        <v>64.165499999999994</v>
      </c>
    </row>
    <row r="40" spans="6:9">
      <c r="F40">
        <v>39</v>
      </c>
      <c r="G40">
        <v>48.612000000000002</v>
      </c>
      <c r="H40">
        <v>53.733600000000003</v>
      </c>
      <c r="I40">
        <v>65.034300000000002</v>
      </c>
    </row>
    <row r="41" spans="6:9">
      <c r="F41">
        <v>39.249899999999997</v>
      </c>
      <c r="G41">
        <v>48.790300000000002</v>
      </c>
      <c r="H41">
        <v>54.053899999999999</v>
      </c>
      <c r="I41">
        <v>65.237499999999997</v>
      </c>
    </row>
    <row r="42" spans="6:9">
      <c r="F42">
        <v>39.357300000000002</v>
      </c>
      <c r="G42">
        <v>49</v>
      </c>
      <c r="H42">
        <v>54.069899999999997</v>
      </c>
      <c r="I42">
        <v>65.731800000000007</v>
      </c>
    </row>
    <row r="43" spans="6:9">
      <c r="G43">
        <v>49</v>
      </c>
      <c r="H43">
        <v>54.708799999999997</v>
      </c>
      <c r="I43">
        <v>69.286799999999999</v>
      </c>
    </row>
    <row r="44" spans="6:9">
      <c r="H44">
        <v>55.338299999999997</v>
      </c>
      <c r="I44">
        <v>69.347300000000004</v>
      </c>
    </row>
    <row r="45" spans="6:9">
      <c r="H45">
        <v>55.833199999999998</v>
      </c>
      <c r="I45">
        <v>69.826899999999995</v>
      </c>
    </row>
    <row r="46" spans="6:9">
      <c r="H46">
        <v>56.096899999999998</v>
      </c>
    </row>
    <row r="47" spans="6:9">
      <c r="H47">
        <v>56.24</v>
      </c>
    </row>
    <row r="48" spans="6:9">
      <c r="H48">
        <v>58.048499999999997</v>
      </c>
    </row>
    <row r="49" spans="2:32">
      <c r="H49">
        <v>58.098599999999998</v>
      </c>
    </row>
    <row r="50" spans="2:32">
      <c r="H50">
        <v>58.381300000000003</v>
      </c>
    </row>
    <row r="51" spans="2:32">
      <c r="H51">
        <v>58.7179</v>
      </c>
    </row>
    <row r="52" spans="2:32">
      <c r="H52">
        <v>58.913499999999999</v>
      </c>
    </row>
    <row r="53" spans="2:32">
      <c r="H53">
        <v>58.957900000000002</v>
      </c>
    </row>
    <row r="54" spans="2:32">
      <c r="H54">
        <v>59.645400000000002</v>
      </c>
    </row>
    <row r="55" spans="2:32">
      <c r="H55">
        <v>59.802900000000001</v>
      </c>
    </row>
    <row r="56" spans="2:32">
      <c r="B56" t="s">
        <v>420</v>
      </c>
      <c r="C56">
        <f t="shared" ref="C56:Q56" si="1">COUNT(C27:C55)</f>
        <v>0</v>
      </c>
      <c r="D56">
        <f t="shared" si="1"/>
        <v>0</v>
      </c>
      <c r="E56">
        <f t="shared" si="1"/>
        <v>6</v>
      </c>
      <c r="F56">
        <f t="shared" si="1"/>
        <v>16</v>
      </c>
      <c r="G56">
        <f t="shared" si="1"/>
        <v>17</v>
      </c>
      <c r="H56">
        <f t="shared" si="1"/>
        <v>29</v>
      </c>
      <c r="I56">
        <f t="shared" si="1"/>
        <v>19</v>
      </c>
      <c r="J56">
        <f t="shared" si="1"/>
        <v>3</v>
      </c>
      <c r="K56">
        <f t="shared" si="1"/>
        <v>2</v>
      </c>
      <c r="L56">
        <f t="shared" si="1"/>
        <v>0</v>
      </c>
      <c r="M56">
        <f t="shared" si="1"/>
        <v>0</v>
      </c>
      <c r="N56">
        <f t="shared" si="1"/>
        <v>0</v>
      </c>
      <c r="O56">
        <f t="shared" si="1"/>
        <v>0</v>
      </c>
      <c r="P56">
        <f t="shared" si="1"/>
        <v>0</v>
      </c>
      <c r="Q56">
        <f t="shared" si="1"/>
        <v>0</v>
      </c>
    </row>
    <row r="60" spans="2:32">
      <c r="B60" s="32" t="s">
        <v>434</v>
      </c>
      <c r="C60" s="32" t="s">
        <v>433</v>
      </c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</row>
    <row r="61" spans="2:32">
      <c r="B61" t="s">
        <v>421</v>
      </c>
      <c r="C61">
        <v>0</v>
      </c>
      <c r="D61">
        <v>10</v>
      </c>
      <c r="E61">
        <v>20</v>
      </c>
      <c r="F61">
        <v>30</v>
      </c>
      <c r="G61">
        <v>40</v>
      </c>
      <c r="H61">
        <v>50</v>
      </c>
      <c r="I61">
        <v>60</v>
      </c>
      <c r="J61">
        <v>70</v>
      </c>
      <c r="K61">
        <v>80</v>
      </c>
      <c r="L61">
        <v>90</v>
      </c>
      <c r="M61">
        <v>100</v>
      </c>
      <c r="N61">
        <v>110</v>
      </c>
      <c r="O61">
        <v>120</v>
      </c>
      <c r="P61">
        <v>130</v>
      </c>
      <c r="Q61">
        <v>140</v>
      </c>
      <c r="R61">
        <v>150</v>
      </c>
    </row>
    <row r="62" spans="2:32">
      <c r="F62">
        <v>39.002099999999999</v>
      </c>
      <c r="H62">
        <v>55.296300000000002</v>
      </c>
      <c r="I62">
        <v>62.698500000000003</v>
      </c>
      <c r="J62">
        <v>71.218699999999998</v>
      </c>
      <c r="K62">
        <v>81.082800000000006</v>
      </c>
      <c r="L62">
        <v>90.063199999999995</v>
      </c>
      <c r="M62">
        <v>100.611</v>
      </c>
      <c r="N62">
        <v>111.97499999999999</v>
      </c>
      <c r="O62">
        <v>121.248</v>
      </c>
    </row>
    <row r="63" spans="2:32">
      <c r="F63">
        <v>38.633200000000002</v>
      </c>
      <c r="H63">
        <v>56.676699999999997</v>
      </c>
      <c r="I63">
        <v>63.472499999999997</v>
      </c>
      <c r="J63">
        <v>71.320499999999996</v>
      </c>
      <c r="K63">
        <v>82.393900000000002</v>
      </c>
      <c r="L63">
        <v>90.190899999999999</v>
      </c>
      <c r="M63">
        <v>101.08280000000001</v>
      </c>
      <c r="N63">
        <v>112.35299999999999</v>
      </c>
      <c r="O63">
        <v>121.51600000000001</v>
      </c>
    </row>
    <row r="64" spans="2:32">
      <c r="H64">
        <v>57.032800000000002</v>
      </c>
      <c r="J64">
        <v>74.307900000000004</v>
      </c>
      <c r="K64">
        <v>82.429599999999994</v>
      </c>
      <c r="L64">
        <v>91.026200000000003</v>
      </c>
      <c r="M64">
        <v>101.13500000000001</v>
      </c>
      <c r="N64">
        <v>113.46899999999999</v>
      </c>
      <c r="O64">
        <v>122.316</v>
      </c>
    </row>
    <row r="65" spans="8:15">
      <c r="H65">
        <v>59</v>
      </c>
      <c r="J65">
        <v>75.020099999999999</v>
      </c>
      <c r="K65">
        <v>82.479600000000005</v>
      </c>
      <c r="L65">
        <v>91.1755</v>
      </c>
      <c r="M65">
        <v>101.246</v>
      </c>
      <c r="N65">
        <v>116.002</v>
      </c>
      <c r="O65">
        <v>123.6</v>
      </c>
    </row>
    <row r="66" spans="8:15">
      <c r="J66">
        <v>75.855400000000003</v>
      </c>
      <c r="K66">
        <v>83.738900000000001</v>
      </c>
      <c r="L66">
        <v>93.370400000000004</v>
      </c>
      <c r="M66">
        <v>102.3939</v>
      </c>
      <c r="O66">
        <v>126.73</v>
      </c>
    </row>
    <row r="67" spans="8:15">
      <c r="J67">
        <v>76.077399999999997</v>
      </c>
      <c r="K67">
        <v>84.122299999999996</v>
      </c>
      <c r="L67">
        <v>95.1404</v>
      </c>
      <c r="M67">
        <v>102.42959999999999</v>
      </c>
      <c r="O67">
        <v>127.66500000000001</v>
      </c>
    </row>
    <row r="68" spans="8:15">
      <c r="J68">
        <v>76.351200000000006</v>
      </c>
      <c r="K68">
        <v>85.147499999999994</v>
      </c>
      <c r="L68">
        <v>95.248900000000006</v>
      </c>
      <c r="M68">
        <v>102.4796</v>
      </c>
      <c r="O68">
        <v>136.43600000000001</v>
      </c>
    </row>
    <row r="69" spans="8:15">
      <c r="J69">
        <v>77.001000000000005</v>
      </c>
      <c r="K69">
        <v>85.274100000000004</v>
      </c>
      <c r="L69">
        <v>95.455399999999997</v>
      </c>
      <c r="M69">
        <v>103.03100000000001</v>
      </c>
    </row>
    <row r="70" spans="8:15">
      <c r="J70">
        <v>77.6751</v>
      </c>
      <c r="K70">
        <v>86.618300000000005</v>
      </c>
      <c r="L70">
        <v>96.756799999999998</v>
      </c>
      <c r="M70">
        <v>103.7389</v>
      </c>
    </row>
    <row r="71" spans="8:15">
      <c r="J71">
        <v>78.504400000000004</v>
      </c>
      <c r="K71">
        <v>87.226900000000001</v>
      </c>
      <c r="L71">
        <v>96.819800000000001</v>
      </c>
      <c r="M71">
        <v>103.752</v>
      </c>
    </row>
    <row r="72" spans="8:15">
      <c r="K72">
        <v>88.289299999999997</v>
      </c>
      <c r="L72">
        <v>98.379900000000006</v>
      </c>
      <c r="M72">
        <v>104.1223</v>
      </c>
    </row>
    <row r="73" spans="8:15">
      <c r="K73">
        <v>88.968100000000007</v>
      </c>
      <c r="L73">
        <v>99.147599999999997</v>
      </c>
      <c r="M73">
        <v>104.483</v>
      </c>
    </row>
    <row r="74" spans="8:15">
      <c r="K74">
        <v>81.082800000000006</v>
      </c>
      <c r="L74">
        <v>90.063199999999995</v>
      </c>
      <c r="M74">
        <v>106.014</v>
      </c>
    </row>
    <row r="75" spans="8:15">
      <c r="K75">
        <v>82.393900000000002</v>
      </c>
      <c r="L75">
        <v>90.190899999999999</v>
      </c>
      <c r="M75">
        <v>106.173</v>
      </c>
    </row>
    <row r="76" spans="8:15">
      <c r="K76">
        <v>82.429599999999994</v>
      </c>
      <c r="L76">
        <v>91.026200000000003</v>
      </c>
      <c r="M76">
        <v>109.468</v>
      </c>
    </row>
    <row r="77" spans="8:15">
      <c r="K77">
        <v>82.479600000000005</v>
      </c>
      <c r="L77">
        <v>91.1755</v>
      </c>
    </row>
    <row r="78" spans="8:15">
      <c r="K78">
        <v>83.738900000000001</v>
      </c>
      <c r="L78">
        <v>93.370400000000004</v>
      </c>
    </row>
    <row r="79" spans="8:15">
      <c r="K79">
        <v>84.122299999999996</v>
      </c>
      <c r="L79">
        <v>95.1404</v>
      </c>
    </row>
    <row r="80" spans="8:15">
      <c r="L80">
        <v>95.248900000000006</v>
      </c>
    </row>
    <row r="81" spans="2:32">
      <c r="L81">
        <v>95.455399999999997</v>
      </c>
    </row>
    <row r="82" spans="2:32">
      <c r="L82">
        <v>96.756799999999998</v>
      </c>
    </row>
    <row r="83" spans="2:32">
      <c r="L83">
        <v>96.819800000000001</v>
      </c>
    </row>
    <row r="84" spans="2:32">
      <c r="L84">
        <v>98.379900000000006</v>
      </c>
    </row>
    <row r="85" spans="2:32">
      <c r="L85">
        <v>99.147599999999997</v>
      </c>
    </row>
    <row r="86" spans="2:32">
      <c r="L86">
        <v>97.558599999999998</v>
      </c>
    </row>
    <row r="87" spans="2:32">
      <c r="L87">
        <v>90.256299999999996</v>
      </c>
    </row>
    <row r="88" spans="2:32">
      <c r="L88">
        <v>91.256299999999996</v>
      </c>
    </row>
    <row r="89" spans="2:32">
      <c r="L89">
        <v>93.662999999999997</v>
      </c>
    </row>
    <row r="90" spans="2:32">
      <c r="B90" t="s">
        <v>420</v>
      </c>
      <c r="C90">
        <f t="shared" ref="C90:K90" si="2">COUNT(C62:C86)</f>
        <v>0</v>
      </c>
      <c r="D90">
        <f t="shared" si="2"/>
        <v>0</v>
      </c>
      <c r="E90">
        <f t="shared" si="2"/>
        <v>0</v>
      </c>
      <c r="F90">
        <f t="shared" si="2"/>
        <v>2</v>
      </c>
      <c r="G90">
        <f t="shared" si="2"/>
        <v>0</v>
      </c>
      <c r="H90">
        <f t="shared" si="2"/>
        <v>4</v>
      </c>
      <c r="I90">
        <f t="shared" si="2"/>
        <v>2</v>
      </c>
      <c r="J90">
        <f t="shared" si="2"/>
        <v>10</v>
      </c>
      <c r="K90">
        <f t="shared" si="2"/>
        <v>18</v>
      </c>
      <c r="L90">
        <f>COUNT(L62:L89)</f>
        <v>28</v>
      </c>
      <c r="M90">
        <f t="shared" ref="M90:R90" si="3">COUNT(M62:M86)</f>
        <v>15</v>
      </c>
      <c r="N90">
        <f t="shared" si="3"/>
        <v>4</v>
      </c>
      <c r="O90">
        <f t="shared" si="3"/>
        <v>7</v>
      </c>
      <c r="P90">
        <f t="shared" si="3"/>
        <v>0</v>
      </c>
      <c r="Q90">
        <f t="shared" si="3"/>
        <v>0</v>
      </c>
      <c r="R90">
        <f t="shared" si="3"/>
        <v>0</v>
      </c>
    </row>
    <row r="92" spans="2:32">
      <c r="B92" s="32" t="s">
        <v>432</v>
      </c>
      <c r="C92" s="32" t="s">
        <v>431</v>
      </c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</row>
    <row r="93" spans="2:32">
      <c r="B93" t="s">
        <v>421</v>
      </c>
      <c r="C93">
        <v>0</v>
      </c>
      <c r="D93">
        <v>10</v>
      </c>
      <c r="E93">
        <v>20</v>
      </c>
      <c r="F93">
        <v>30</v>
      </c>
      <c r="G93">
        <v>40</v>
      </c>
      <c r="H93">
        <v>50</v>
      </c>
      <c r="I93">
        <v>60</v>
      </c>
      <c r="J93">
        <v>70</v>
      </c>
      <c r="K93">
        <v>80</v>
      </c>
      <c r="L93">
        <v>90</v>
      </c>
      <c r="M93">
        <v>100</v>
      </c>
      <c r="N93">
        <v>110</v>
      </c>
      <c r="O93">
        <v>120</v>
      </c>
      <c r="P93">
        <v>130</v>
      </c>
      <c r="Q93">
        <v>140</v>
      </c>
      <c r="R93">
        <v>150</v>
      </c>
    </row>
    <row r="94" spans="2:32">
      <c r="E94">
        <v>24.488399999999999</v>
      </c>
      <c r="F94">
        <v>38.329000000000001</v>
      </c>
      <c r="G94">
        <v>42.225000000000001</v>
      </c>
      <c r="H94">
        <v>51.094700000000003</v>
      </c>
      <c r="I94">
        <v>68.281000000000006</v>
      </c>
      <c r="J94">
        <v>71.481300000000005</v>
      </c>
      <c r="K94">
        <v>81.012500000000003</v>
      </c>
      <c r="L94">
        <v>90.548900000000003</v>
      </c>
      <c r="M94">
        <v>100.51900000000001</v>
      </c>
      <c r="N94">
        <v>110.46299999999999</v>
      </c>
      <c r="O94">
        <v>122.81399999999999</v>
      </c>
      <c r="P94">
        <v>136.553</v>
      </c>
      <c r="Q94">
        <v>142.11199999999999</v>
      </c>
      <c r="R94">
        <v>154.881</v>
      </c>
    </row>
    <row r="95" spans="2:32">
      <c r="G95">
        <v>48.445599999999999</v>
      </c>
      <c r="H95">
        <v>51.678899999999999</v>
      </c>
      <c r="J95">
        <v>75.466700000000003</v>
      </c>
      <c r="K95">
        <v>81.249099999999999</v>
      </c>
      <c r="L95">
        <v>91.254000000000005</v>
      </c>
      <c r="M95">
        <v>101.36499999999999</v>
      </c>
      <c r="N95">
        <v>110.863</v>
      </c>
      <c r="O95">
        <v>123.66500000000001</v>
      </c>
      <c r="P95">
        <v>138.99600000000001</v>
      </c>
    </row>
    <row r="96" spans="2:32">
      <c r="H96">
        <v>57.052599999999998</v>
      </c>
      <c r="J96">
        <v>75.665000000000006</v>
      </c>
      <c r="K96">
        <v>81.332300000000004</v>
      </c>
      <c r="L96">
        <v>91.257999999999996</v>
      </c>
      <c r="M96">
        <v>101.52419</v>
      </c>
      <c r="N96">
        <v>110.92327</v>
      </c>
      <c r="O96">
        <v>124.10899999999999</v>
      </c>
    </row>
    <row r="97" spans="10:15">
      <c r="J97">
        <v>76.492699999999999</v>
      </c>
      <c r="K97">
        <v>82.335999999999999</v>
      </c>
      <c r="L97">
        <v>91.578000000000003</v>
      </c>
      <c r="M97">
        <v>102.04900000000001</v>
      </c>
      <c r="N97">
        <v>111.31</v>
      </c>
      <c r="O97">
        <v>125.889</v>
      </c>
    </row>
    <row r="98" spans="10:15">
      <c r="K98">
        <v>82.668999999999997</v>
      </c>
      <c r="L98">
        <v>92.3369</v>
      </c>
      <c r="M98">
        <v>102.663</v>
      </c>
      <c r="N98">
        <v>111.3445</v>
      </c>
      <c r="O98">
        <v>128.10300000000001</v>
      </c>
    </row>
    <row r="99" spans="10:15">
      <c r="K99">
        <v>85.236500000000007</v>
      </c>
      <c r="L99">
        <v>92.887</v>
      </c>
      <c r="M99">
        <v>103.06949</v>
      </c>
      <c r="N99">
        <v>112.658</v>
      </c>
      <c r="O99">
        <v>129.47540000000001</v>
      </c>
    </row>
    <row r="100" spans="10:15">
      <c r="K100">
        <v>85.465000000000003</v>
      </c>
      <c r="L100">
        <v>93.0214</v>
      </c>
      <c r="M100">
        <v>105.471</v>
      </c>
      <c r="N100">
        <v>112.758</v>
      </c>
    </row>
    <row r="101" spans="10:15">
      <c r="K101">
        <v>88.412099999999995</v>
      </c>
      <c r="L101">
        <v>93.548000000000002</v>
      </c>
      <c r="M101">
        <v>105.78469000000001</v>
      </c>
      <c r="N101">
        <v>114.556</v>
      </c>
    </row>
    <row r="102" spans="10:15">
      <c r="K102">
        <v>88.745000000000005</v>
      </c>
      <c r="L102">
        <v>93.998000000000005</v>
      </c>
      <c r="M102">
        <v>106.999</v>
      </c>
      <c r="N102">
        <v>114.556</v>
      </c>
    </row>
    <row r="103" spans="10:15">
      <c r="K103">
        <v>89.122600000000006</v>
      </c>
      <c r="L103">
        <v>95.123000000000005</v>
      </c>
      <c r="M103">
        <v>107.54300000000001</v>
      </c>
      <c r="N103">
        <v>116.78400000000001</v>
      </c>
    </row>
    <row r="104" spans="10:15">
      <c r="K104">
        <v>89.221199999999996</v>
      </c>
      <c r="L104">
        <v>95.478700000000003</v>
      </c>
      <c r="M104">
        <v>107.73389</v>
      </c>
      <c r="N104">
        <v>116.78400000000001</v>
      </c>
    </row>
    <row r="105" spans="10:15">
      <c r="K105">
        <v>89.962999999999994</v>
      </c>
      <c r="L105">
        <v>95.639780000000002</v>
      </c>
      <c r="M105">
        <v>108.06899</v>
      </c>
    </row>
    <row r="106" spans="10:15">
      <c r="L106">
        <v>96.167900000000003</v>
      </c>
      <c r="M106">
        <v>108.48937000000001</v>
      </c>
    </row>
    <row r="107" spans="10:15">
      <c r="L107">
        <v>96.334999999999994</v>
      </c>
      <c r="M107">
        <v>108.502</v>
      </c>
    </row>
    <row r="108" spans="10:15">
      <c r="L108">
        <v>96.336500000000001</v>
      </c>
      <c r="M108">
        <v>108.57</v>
      </c>
    </row>
    <row r="109" spans="10:15">
      <c r="L109">
        <v>96.356999999999999</v>
      </c>
      <c r="M109">
        <v>108.96204</v>
      </c>
    </row>
    <row r="110" spans="10:15">
      <c r="L110">
        <v>96.387</v>
      </c>
      <c r="M110">
        <v>109.58702</v>
      </c>
    </row>
    <row r="111" spans="10:15">
      <c r="L111">
        <v>96.471000000000004</v>
      </c>
      <c r="M111">
        <v>109.62556000000001</v>
      </c>
    </row>
    <row r="112" spans="10:15">
      <c r="L112">
        <v>96.668999999999997</v>
      </c>
      <c r="M112">
        <v>109.627</v>
      </c>
    </row>
    <row r="113" spans="2:18">
      <c r="L113">
        <v>97.858000000000004</v>
      </c>
      <c r="M113">
        <v>109.6557</v>
      </c>
    </row>
    <row r="114" spans="2:18">
      <c r="L114">
        <v>97.870999999999995</v>
      </c>
      <c r="M114">
        <v>109.86943000000001</v>
      </c>
    </row>
    <row r="115" spans="2:18">
      <c r="L115">
        <v>97.939899999999994</v>
      </c>
    </row>
    <row r="116" spans="2:18">
      <c r="L116">
        <v>98.6267</v>
      </c>
    </row>
    <row r="117" spans="2:18">
      <c r="L117">
        <v>98.754000000000005</v>
      </c>
    </row>
    <row r="118" spans="2:18">
      <c r="L118">
        <v>99.056399999999996</v>
      </c>
    </row>
    <row r="119" spans="2:18">
      <c r="L119">
        <v>99.603790000000018</v>
      </c>
    </row>
    <row r="120" spans="2:18">
      <c r="L120">
        <v>99.659599999999998</v>
      </c>
    </row>
    <row r="121" spans="2:18">
      <c r="L121">
        <v>99.881299999999996</v>
      </c>
    </row>
    <row r="125" spans="2:18">
      <c r="B125" t="s">
        <v>420</v>
      </c>
      <c r="C125">
        <f t="shared" ref="C125:R125" si="4">COUNT(C94:C122)</f>
        <v>0</v>
      </c>
      <c r="D125">
        <f t="shared" si="4"/>
        <v>0</v>
      </c>
      <c r="E125">
        <f t="shared" si="4"/>
        <v>1</v>
      </c>
      <c r="F125">
        <f t="shared" si="4"/>
        <v>1</v>
      </c>
      <c r="G125">
        <f t="shared" si="4"/>
        <v>2</v>
      </c>
      <c r="H125">
        <f t="shared" si="4"/>
        <v>3</v>
      </c>
      <c r="I125">
        <f t="shared" si="4"/>
        <v>1</v>
      </c>
      <c r="J125">
        <f t="shared" si="4"/>
        <v>4</v>
      </c>
      <c r="K125">
        <f t="shared" si="4"/>
        <v>12</v>
      </c>
      <c r="L125">
        <f t="shared" si="4"/>
        <v>28</v>
      </c>
      <c r="M125">
        <f t="shared" si="4"/>
        <v>21</v>
      </c>
      <c r="N125">
        <f t="shared" si="4"/>
        <v>11</v>
      </c>
      <c r="O125">
        <f t="shared" si="4"/>
        <v>6</v>
      </c>
      <c r="P125">
        <f t="shared" si="4"/>
        <v>2</v>
      </c>
      <c r="Q125">
        <f t="shared" si="4"/>
        <v>1</v>
      </c>
      <c r="R125">
        <f t="shared" si="4"/>
        <v>1</v>
      </c>
    </row>
    <row r="128" spans="2:18">
      <c r="B128" s="32" t="s">
        <v>430</v>
      </c>
      <c r="C128" s="32" t="s">
        <v>429</v>
      </c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</row>
    <row r="129" spans="2:18">
      <c r="B129" t="s">
        <v>421</v>
      </c>
      <c r="C129">
        <v>0</v>
      </c>
      <c r="D129">
        <v>10</v>
      </c>
      <c r="E129">
        <v>20</v>
      </c>
      <c r="F129">
        <v>30</v>
      </c>
      <c r="G129">
        <v>40</v>
      </c>
      <c r="H129">
        <v>50</v>
      </c>
      <c r="I129">
        <v>60</v>
      </c>
      <c r="J129">
        <v>70</v>
      </c>
      <c r="K129">
        <v>80</v>
      </c>
      <c r="L129">
        <v>90</v>
      </c>
      <c r="M129">
        <v>100</v>
      </c>
      <c r="N129">
        <v>110</v>
      </c>
      <c r="O129">
        <v>120</v>
      </c>
      <c r="P129">
        <v>130</v>
      </c>
      <c r="Q129">
        <v>140</v>
      </c>
      <c r="R129">
        <v>150</v>
      </c>
    </row>
    <row r="130" spans="2:18">
      <c r="E130">
        <v>21.3629</v>
      </c>
      <c r="F130">
        <v>30.523299999999999</v>
      </c>
      <c r="G130">
        <v>40.365000000000002</v>
      </c>
      <c r="H130">
        <v>50.142099999999999</v>
      </c>
      <c r="I130">
        <v>61.064900000000002</v>
      </c>
      <c r="J130">
        <v>70.3215</v>
      </c>
      <c r="K130">
        <v>84.228200000000001</v>
      </c>
      <c r="L130">
        <v>91.386799999999994</v>
      </c>
      <c r="M130">
        <v>102.971</v>
      </c>
      <c r="N130">
        <v>111.848</v>
      </c>
      <c r="O130">
        <v>124.946</v>
      </c>
      <c r="P130">
        <v>133.047</v>
      </c>
    </row>
    <row r="131" spans="2:18">
      <c r="E131">
        <v>25.4558</v>
      </c>
      <c r="F131">
        <v>31</v>
      </c>
      <c r="G131">
        <v>40.477800000000002</v>
      </c>
      <c r="H131">
        <v>51.369300000000003</v>
      </c>
      <c r="I131">
        <v>62.396999999999998</v>
      </c>
      <c r="J131">
        <v>70.788600000000002</v>
      </c>
      <c r="K131">
        <v>86.828900000000004</v>
      </c>
      <c r="L131">
        <v>92.558999999999997</v>
      </c>
      <c r="M131">
        <v>106.336</v>
      </c>
      <c r="N131">
        <v>118.583</v>
      </c>
    </row>
    <row r="132" spans="2:18">
      <c r="E132">
        <v>27.7608</v>
      </c>
      <c r="F132">
        <v>32</v>
      </c>
      <c r="G132">
        <v>40.740699999999997</v>
      </c>
      <c r="H132">
        <v>52.112299999999998</v>
      </c>
      <c r="I132">
        <v>62.515799999999999</v>
      </c>
      <c r="J132">
        <v>71.706100000000006</v>
      </c>
      <c r="L132">
        <v>94.406800000000004</v>
      </c>
      <c r="M132">
        <v>108.252</v>
      </c>
    </row>
    <row r="133" spans="2:18">
      <c r="E133">
        <v>28.746200000000002</v>
      </c>
      <c r="F133">
        <v>33.153799999999997</v>
      </c>
      <c r="G133">
        <v>41.312100000000001</v>
      </c>
      <c r="H133">
        <v>52.402299999999997</v>
      </c>
      <c r="I133">
        <v>63.156799999999997</v>
      </c>
      <c r="J133">
        <v>71.979200000000006</v>
      </c>
      <c r="L133">
        <v>95.401600000000002</v>
      </c>
    </row>
    <row r="134" spans="2:18">
      <c r="E134">
        <v>29.499700000000001</v>
      </c>
      <c r="F134">
        <v>33.274099999999997</v>
      </c>
      <c r="G134">
        <v>41.831299999999999</v>
      </c>
      <c r="H134">
        <v>52.649000000000001</v>
      </c>
      <c r="I134">
        <v>63.541800000000002</v>
      </c>
      <c r="J134">
        <v>74.372399999999999</v>
      </c>
      <c r="L134">
        <v>97.986999999999995</v>
      </c>
    </row>
    <row r="135" spans="2:18">
      <c r="E135">
        <v>29.697299999999998</v>
      </c>
      <c r="F135">
        <v>35.092100000000002</v>
      </c>
      <c r="G135">
        <v>42.680100000000003</v>
      </c>
      <c r="H135">
        <v>53.142200000000003</v>
      </c>
      <c r="I135">
        <v>63.782200000000003</v>
      </c>
      <c r="J135">
        <v>76.034800000000004</v>
      </c>
    </row>
    <row r="136" spans="2:18">
      <c r="F136">
        <v>35.640799999999999</v>
      </c>
      <c r="G136">
        <v>43</v>
      </c>
      <c r="H136">
        <v>53.523899999999998</v>
      </c>
      <c r="I136">
        <v>65.427999999999997</v>
      </c>
    </row>
    <row r="137" spans="2:18">
      <c r="F137">
        <v>37.57</v>
      </c>
      <c r="G137">
        <v>43.573099999999997</v>
      </c>
      <c r="H137">
        <v>53.959099999999999</v>
      </c>
      <c r="I137">
        <v>65.820800000000006</v>
      </c>
    </row>
    <row r="138" spans="2:18">
      <c r="F138">
        <v>38.227800000000002</v>
      </c>
      <c r="G138">
        <v>43.597799999999999</v>
      </c>
      <c r="H138">
        <v>54.082099999999997</v>
      </c>
      <c r="I138">
        <v>66.104100000000003</v>
      </c>
    </row>
    <row r="139" spans="2:18">
      <c r="F139">
        <v>38.329000000000001</v>
      </c>
      <c r="G139">
        <v>44.729599999999998</v>
      </c>
      <c r="H139">
        <v>55.421100000000003</v>
      </c>
      <c r="I139">
        <v>66.331599999999995</v>
      </c>
    </row>
    <row r="140" spans="2:18">
      <c r="F140">
        <v>38.4313</v>
      </c>
      <c r="G140">
        <v>44.921900000000001</v>
      </c>
      <c r="H140">
        <v>56.2746</v>
      </c>
      <c r="I140">
        <v>67.174899999999994</v>
      </c>
    </row>
    <row r="141" spans="2:18">
      <c r="F141">
        <v>38.926900000000003</v>
      </c>
      <c r="G141">
        <v>45.121600000000001</v>
      </c>
      <c r="H141">
        <v>56.977699999999999</v>
      </c>
      <c r="I141">
        <v>67.243899999999996</v>
      </c>
    </row>
    <row r="142" spans="2:18">
      <c r="G142">
        <v>46.176900000000003</v>
      </c>
      <c r="H142">
        <v>57.427500000000002</v>
      </c>
      <c r="I142">
        <v>68.574700000000007</v>
      </c>
    </row>
    <row r="143" spans="2:18">
      <c r="G143">
        <v>47.050600000000003</v>
      </c>
      <c r="H143">
        <v>57.536900000000003</v>
      </c>
      <c r="I143">
        <v>68.903400000000005</v>
      </c>
    </row>
    <row r="144" spans="2:18">
      <c r="G144">
        <v>47.102499999999999</v>
      </c>
      <c r="H144">
        <v>57.881599999999999</v>
      </c>
      <c r="I144">
        <v>69.006200000000007</v>
      </c>
    </row>
    <row r="145" spans="7:8">
      <c r="G145">
        <v>47.2714</v>
      </c>
      <c r="H145">
        <v>58.041499999999999</v>
      </c>
    </row>
    <row r="146" spans="7:8">
      <c r="G146">
        <v>47.589300000000001</v>
      </c>
      <c r="H146">
        <v>58.224800000000002</v>
      </c>
    </row>
    <row r="147" spans="7:8">
      <c r="G147">
        <v>48.188400000000001</v>
      </c>
      <c r="H147">
        <v>58.538800000000002</v>
      </c>
    </row>
    <row r="148" spans="7:8">
      <c r="H148">
        <v>58.706200000000003</v>
      </c>
    </row>
    <row r="149" spans="7:8">
      <c r="H149">
        <v>58.773299999999999</v>
      </c>
    </row>
    <row r="150" spans="7:8">
      <c r="H150">
        <v>59.569600000000001</v>
      </c>
    </row>
    <row r="151" spans="7:8">
      <c r="H151">
        <v>58.345300000000002</v>
      </c>
    </row>
    <row r="152" spans="7:8">
      <c r="H152">
        <v>58.3626</v>
      </c>
    </row>
    <row r="153" spans="7:8">
      <c r="H153">
        <v>58.749400000000001</v>
      </c>
    </row>
    <row r="154" spans="7:8">
      <c r="H154">
        <v>58.925800000000002</v>
      </c>
    </row>
    <row r="155" spans="7:8">
      <c r="H155">
        <v>59.722900000000003</v>
      </c>
    </row>
    <row r="156" spans="7:8">
      <c r="H156">
        <v>59.876600000000003</v>
      </c>
    </row>
    <row r="162" spans="2:18">
      <c r="B162" t="s">
        <v>420</v>
      </c>
      <c r="C162">
        <f t="shared" ref="C162:R162" si="5">COUNT(C130:C161)</f>
        <v>0</v>
      </c>
      <c r="D162">
        <f t="shared" si="5"/>
        <v>0</v>
      </c>
      <c r="E162">
        <f t="shared" si="5"/>
        <v>6</v>
      </c>
      <c r="F162">
        <f t="shared" si="5"/>
        <v>12</v>
      </c>
      <c r="G162">
        <f t="shared" si="5"/>
        <v>18</v>
      </c>
      <c r="H162">
        <f t="shared" si="5"/>
        <v>27</v>
      </c>
      <c r="I162">
        <f t="shared" si="5"/>
        <v>15</v>
      </c>
      <c r="J162">
        <f t="shared" si="5"/>
        <v>6</v>
      </c>
      <c r="K162">
        <f t="shared" si="5"/>
        <v>2</v>
      </c>
      <c r="L162">
        <f t="shared" si="5"/>
        <v>5</v>
      </c>
      <c r="M162">
        <f t="shared" si="5"/>
        <v>3</v>
      </c>
      <c r="N162">
        <f t="shared" si="5"/>
        <v>2</v>
      </c>
      <c r="O162">
        <f t="shared" si="5"/>
        <v>1</v>
      </c>
      <c r="P162">
        <f t="shared" si="5"/>
        <v>1</v>
      </c>
      <c r="Q162">
        <f t="shared" si="5"/>
        <v>0</v>
      </c>
      <c r="R162">
        <f t="shared" si="5"/>
        <v>0</v>
      </c>
    </row>
    <row r="165" spans="2:18">
      <c r="B165" s="32" t="s">
        <v>428</v>
      </c>
      <c r="C165" s="32" t="s">
        <v>427</v>
      </c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</row>
    <row r="166" spans="2:18">
      <c r="B166" t="s">
        <v>421</v>
      </c>
      <c r="C166">
        <v>0</v>
      </c>
      <c r="D166">
        <v>10</v>
      </c>
      <c r="E166">
        <v>20</v>
      </c>
      <c r="F166">
        <v>30</v>
      </c>
      <c r="G166">
        <v>40</v>
      </c>
      <c r="H166">
        <v>50</v>
      </c>
      <c r="I166">
        <v>60</v>
      </c>
      <c r="J166">
        <v>70</v>
      </c>
      <c r="K166">
        <v>80</v>
      </c>
      <c r="L166">
        <v>90</v>
      </c>
      <c r="M166">
        <v>100</v>
      </c>
      <c r="N166">
        <v>110</v>
      </c>
      <c r="O166">
        <v>120</v>
      </c>
      <c r="P166">
        <v>130</v>
      </c>
      <c r="Q166">
        <v>140</v>
      </c>
      <c r="R166">
        <v>150</v>
      </c>
    </row>
    <row r="167" spans="2:18">
      <c r="D167">
        <v>19.849699999999999</v>
      </c>
      <c r="E167">
        <v>20.329000000000001</v>
      </c>
      <c r="F167">
        <v>30.043800000000001</v>
      </c>
      <c r="G167">
        <v>40.220399999999998</v>
      </c>
      <c r="H167">
        <v>50.651899999999998</v>
      </c>
      <c r="I167">
        <v>60.605699999999999</v>
      </c>
      <c r="J167">
        <v>70.328999999999994</v>
      </c>
      <c r="K167">
        <v>80.895200000000003</v>
      </c>
      <c r="L167">
        <v>92.620800000000003</v>
      </c>
    </row>
    <row r="168" spans="2:18">
      <c r="E168">
        <v>22.002600000000001</v>
      </c>
      <c r="F168">
        <v>32.071100000000001</v>
      </c>
      <c r="G168">
        <v>40.797339999999998</v>
      </c>
      <c r="H168">
        <v>50.702551899999989</v>
      </c>
      <c r="I168">
        <v>62.352800000000002</v>
      </c>
      <c r="J168">
        <v>70.741900000000001</v>
      </c>
      <c r="K168">
        <v>87.364199999999997</v>
      </c>
    </row>
    <row r="169" spans="2:18">
      <c r="E169">
        <v>22.038</v>
      </c>
      <c r="F169">
        <v>32.5366</v>
      </c>
      <c r="G169">
        <v>40.843699999999998</v>
      </c>
      <c r="H169">
        <v>51.033099999999997</v>
      </c>
      <c r="I169">
        <v>63.303699999999999</v>
      </c>
      <c r="J169">
        <v>72.082800000000006</v>
      </c>
      <c r="K169">
        <v>89.173699999999997</v>
      </c>
    </row>
    <row r="170" spans="2:18">
      <c r="E170">
        <v>24.046399999999998</v>
      </c>
      <c r="F170">
        <v>32.5807</v>
      </c>
      <c r="G170">
        <v>40.957340000000002</v>
      </c>
      <c r="H170">
        <v>51.084133099999988</v>
      </c>
      <c r="I170">
        <v>63.602899999999998</v>
      </c>
      <c r="J170">
        <v>73.051299999999998</v>
      </c>
    </row>
    <row r="171" spans="2:18">
      <c r="E171">
        <v>27.386800000000001</v>
      </c>
      <c r="F171">
        <v>33.648499999999999</v>
      </c>
      <c r="G171">
        <v>41.637700000000002</v>
      </c>
      <c r="H171">
        <v>51.154499999999999</v>
      </c>
      <c r="I171">
        <v>64.505899999999997</v>
      </c>
      <c r="J171">
        <v>77.062100000000001</v>
      </c>
    </row>
    <row r="172" spans="2:18">
      <c r="E172">
        <v>27.524000000000001</v>
      </c>
      <c r="F172">
        <v>35.496099999999998</v>
      </c>
      <c r="G172">
        <v>42.23142</v>
      </c>
      <c r="H172">
        <v>51.205654499999994</v>
      </c>
      <c r="I172">
        <v>66.3767</v>
      </c>
    </row>
    <row r="173" spans="2:18">
      <c r="E173">
        <v>28.4588</v>
      </c>
      <c r="F173">
        <v>36.326599999999999</v>
      </c>
      <c r="G173">
        <v>42.798200000000001</v>
      </c>
      <c r="H173">
        <v>51.264200000000002</v>
      </c>
      <c r="I173">
        <v>67.306399999999996</v>
      </c>
    </row>
    <row r="174" spans="2:18">
      <c r="F174">
        <v>37.354500000000002</v>
      </c>
      <c r="G174">
        <v>42.885885000000002</v>
      </c>
      <c r="H174">
        <v>51.315464199999994</v>
      </c>
      <c r="I174">
        <v>67.580399999999997</v>
      </c>
    </row>
    <row r="175" spans="2:18">
      <c r="F175">
        <v>37.685200000000002</v>
      </c>
      <c r="G175">
        <v>43.265500000000003</v>
      </c>
      <c r="H175">
        <v>52.059699999999999</v>
      </c>
      <c r="I175">
        <v>67.976399999999998</v>
      </c>
    </row>
    <row r="176" spans="2:18">
      <c r="F176">
        <v>37.947699999999998</v>
      </c>
      <c r="G176">
        <v>43.397199999999998</v>
      </c>
      <c r="H176">
        <v>52.111759699999993</v>
      </c>
      <c r="I176">
        <v>68.363799999999998</v>
      </c>
    </row>
    <row r="177" spans="6:9">
      <c r="F177">
        <v>38.875900000000001</v>
      </c>
      <c r="G177">
        <v>43.719585000000002</v>
      </c>
      <c r="H177">
        <v>52.371600000000001</v>
      </c>
      <c r="I177">
        <v>69.998000000000005</v>
      </c>
    </row>
    <row r="178" spans="6:9">
      <c r="F178">
        <v>39</v>
      </c>
      <c r="G178">
        <v>44.938110000000002</v>
      </c>
      <c r="H178">
        <v>52.423971599999994</v>
      </c>
    </row>
    <row r="179" spans="6:9">
      <c r="F179">
        <v>39.055700000000002</v>
      </c>
      <c r="G179">
        <v>45.0122</v>
      </c>
      <c r="H179">
        <v>52.697099999999999</v>
      </c>
    </row>
    <row r="180" spans="6:9">
      <c r="F180">
        <v>39.5167</v>
      </c>
      <c r="G180">
        <v>45.428775000000002</v>
      </c>
      <c r="H180">
        <v>52.749797099999995</v>
      </c>
    </row>
    <row r="181" spans="6:9">
      <c r="F181">
        <v>39.8934</v>
      </c>
      <c r="G181">
        <v>45.567059999999998</v>
      </c>
      <c r="H181">
        <v>53.069299999999998</v>
      </c>
    </row>
    <row r="182" spans="6:9">
      <c r="F182">
        <v>30.043800000000001</v>
      </c>
      <c r="G182">
        <v>45.675699999999999</v>
      </c>
      <c r="H182">
        <v>53.122369299999995</v>
      </c>
    </row>
    <row r="183" spans="6:9">
      <c r="F183">
        <v>32.071100000000001</v>
      </c>
      <c r="G183">
        <v>46.774900000000002</v>
      </c>
      <c r="H183">
        <v>53.999699999999997</v>
      </c>
    </row>
    <row r="184" spans="6:9">
      <c r="F184">
        <v>32.5366</v>
      </c>
      <c r="G184">
        <v>46.895899999999997</v>
      </c>
      <c r="H184">
        <v>54.974219299999994</v>
      </c>
    </row>
    <row r="185" spans="6:9">
      <c r="F185">
        <v>32.5807</v>
      </c>
      <c r="G185">
        <v>47.102699999999999</v>
      </c>
      <c r="H185">
        <v>55.816699999999997</v>
      </c>
    </row>
    <row r="186" spans="6:9">
      <c r="F186">
        <v>33.648499999999999</v>
      </c>
      <c r="G186">
        <v>47.262810000000002</v>
      </c>
      <c r="H186">
        <v>57.400100000000002</v>
      </c>
    </row>
    <row r="187" spans="6:9">
      <c r="F187">
        <v>35.496099999999998</v>
      </c>
      <c r="G187">
        <v>47.326599999999999</v>
      </c>
      <c r="H187">
        <v>58.032299999999999</v>
      </c>
    </row>
    <row r="188" spans="6:9">
      <c r="F188">
        <v>36.326599999999999</v>
      </c>
      <c r="G188">
        <v>47.959485000000001</v>
      </c>
      <c r="H188">
        <v>58.213500000000003</v>
      </c>
    </row>
    <row r="189" spans="6:9">
      <c r="G189">
        <v>49.0047</v>
      </c>
      <c r="H189">
        <v>58.602499999999999</v>
      </c>
    </row>
    <row r="190" spans="6:9">
      <c r="G190">
        <v>49.113645000000005</v>
      </c>
      <c r="H190">
        <v>58.641800000000003</v>
      </c>
    </row>
    <row r="191" spans="6:9">
      <c r="G191">
        <v>49.240695000000002</v>
      </c>
      <c r="H191">
        <v>58.928899999999999</v>
      </c>
    </row>
    <row r="192" spans="6:9">
      <c r="G192">
        <v>49.414000000000001</v>
      </c>
    </row>
    <row r="193" spans="2:18">
      <c r="G193">
        <v>49.457835000000003</v>
      </c>
    </row>
    <row r="202" spans="2:18">
      <c r="B202" t="s">
        <v>420</v>
      </c>
      <c r="C202">
        <f t="shared" ref="C202:R202" si="6">COUNT(C167:C201)</f>
        <v>0</v>
      </c>
      <c r="D202">
        <f t="shared" si="6"/>
        <v>1</v>
      </c>
      <c r="E202">
        <f t="shared" si="6"/>
        <v>7</v>
      </c>
      <c r="F202">
        <f t="shared" si="6"/>
        <v>22</v>
      </c>
      <c r="G202">
        <f t="shared" si="6"/>
        <v>27</v>
      </c>
      <c r="H202">
        <f t="shared" si="6"/>
        <v>25</v>
      </c>
      <c r="I202">
        <f t="shared" si="6"/>
        <v>11</v>
      </c>
      <c r="J202">
        <f t="shared" si="6"/>
        <v>5</v>
      </c>
      <c r="K202">
        <f t="shared" si="6"/>
        <v>3</v>
      </c>
      <c r="L202">
        <f t="shared" si="6"/>
        <v>1</v>
      </c>
      <c r="M202">
        <f t="shared" si="6"/>
        <v>0</v>
      </c>
      <c r="N202">
        <f t="shared" si="6"/>
        <v>0</v>
      </c>
      <c r="O202">
        <f t="shared" si="6"/>
        <v>0</v>
      </c>
      <c r="P202">
        <f t="shared" si="6"/>
        <v>0</v>
      </c>
      <c r="Q202">
        <f t="shared" si="6"/>
        <v>0</v>
      </c>
      <c r="R202">
        <f t="shared" si="6"/>
        <v>0</v>
      </c>
    </row>
    <row r="206" spans="2:18">
      <c r="B206" s="32" t="s">
        <v>426</v>
      </c>
      <c r="C206" s="32" t="s">
        <v>425</v>
      </c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</row>
    <row r="207" spans="2:18">
      <c r="B207" t="s">
        <v>421</v>
      </c>
      <c r="C207">
        <v>0</v>
      </c>
      <c r="D207">
        <v>10</v>
      </c>
      <c r="E207">
        <v>20</v>
      </c>
      <c r="F207">
        <v>30</v>
      </c>
      <c r="G207">
        <v>40</v>
      </c>
      <c r="H207">
        <v>50</v>
      </c>
      <c r="I207">
        <v>60</v>
      </c>
      <c r="J207">
        <v>70</v>
      </c>
      <c r="K207">
        <v>80</v>
      </c>
      <c r="L207">
        <v>90</v>
      </c>
      <c r="M207">
        <v>100</v>
      </c>
      <c r="N207">
        <v>110</v>
      </c>
      <c r="O207">
        <v>120</v>
      </c>
      <c r="P207">
        <v>130</v>
      </c>
      <c r="Q207">
        <v>140</v>
      </c>
      <c r="R207">
        <v>150</v>
      </c>
    </row>
    <row r="208" spans="2:18">
      <c r="E208">
        <v>22.238099999999999</v>
      </c>
      <c r="F208">
        <v>31</v>
      </c>
      <c r="G208">
        <v>40.649099999999997</v>
      </c>
      <c r="H208">
        <v>50</v>
      </c>
      <c r="I208">
        <v>60.2881</v>
      </c>
      <c r="J208">
        <v>72.0501</v>
      </c>
      <c r="K208">
        <v>84.817800000000005</v>
      </c>
      <c r="L208">
        <v>90.707899999999995</v>
      </c>
      <c r="M208">
        <v>102.509</v>
      </c>
    </row>
    <row r="209" spans="5:13">
      <c r="E209">
        <v>24.309899999999999</v>
      </c>
      <c r="F209">
        <v>31.164300000000001</v>
      </c>
      <c r="G209">
        <v>40.668599999999998</v>
      </c>
      <c r="H209">
        <v>50.114899999999999</v>
      </c>
      <c r="I209">
        <v>60.55</v>
      </c>
      <c r="J209">
        <v>74.077799999999996</v>
      </c>
      <c r="K209">
        <v>85.467799999999997</v>
      </c>
      <c r="L209">
        <v>91.678100000000001</v>
      </c>
      <c r="M209">
        <v>104.67700000000001</v>
      </c>
    </row>
    <row r="210" spans="5:13">
      <c r="E210">
        <v>25.7319</v>
      </c>
      <c r="F210">
        <v>31.781300000000002</v>
      </c>
      <c r="G210">
        <v>41.994100000000003</v>
      </c>
      <c r="H210">
        <v>50.222000000000001</v>
      </c>
      <c r="I210">
        <v>60.9071</v>
      </c>
      <c r="J210">
        <v>77.072699999999998</v>
      </c>
      <c r="K210">
        <v>86.771299999999997</v>
      </c>
    </row>
    <row r="211" spans="5:13">
      <c r="E211">
        <v>28.747299999999999</v>
      </c>
      <c r="F211">
        <v>32.360999999999997</v>
      </c>
      <c r="G211">
        <v>42.092399999999998</v>
      </c>
      <c r="H211">
        <v>50.293399999999998</v>
      </c>
      <c r="I211">
        <v>61.044400000000003</v>
      </c>
      <c r="J211">
        <v>77.570700000000002</v>
      </c>
      <c r="K211">
        <v>87.259500000000003</v>
      </c>
    </row>
    <row r="212" spans="5:13">
      <c r="E212">
        <v>29.087599999999998</v>
      </c>
      <c r="F212">
        <v>32.555199999999999</v>
      </c>
      <c r="G212">
        <v>42.914000000000001</v>
      </c>
      <c r="H212">
        <v>50.916200000000003</v>
      </c>
      <c r="I212">
        <v>61.613100000000003</v>
      </c>
      <c r="J212">
        <v>78.5351</v>
      </c>
      <c r="K212">
        <v>88.401600000000002</v>
      </c>
    </row>
    <row r="213" spans="5:13">
      <c r="F213">
        <v>32.650300000000001</v>
      </c>
      <c r="G213">
        <v>43.054099999999998</v>
      </c>
      <c r="H213">
        <v>51.038600000000002</v>
      </c>
      <c r="I213">
        <v>61.718899999999998</v>
      </c>
      <c r="J213">
        <v>79.8827</v>
      </c>
    </row>
    <row r="214" spans="5:13">
      <c r="F214">
        <v>33.4604</v>
      </c>
      <c r="G214">
        <v>43.5002</v>
      </c>
      <c r="H214">
        <v>51.071100000000001</v>
      </c>
      <c r="I214">
        <v>62.065600000000003</v>
      </c>
    </row>
    <row r="215" spans="5:13">
      <c r="F215">
        <v>34.023099999999999</v>
      </c>
      <c r="G215">
        <v>44</v>
      </c>
      <c r="H215">
        <v>51.186599999999999</v>
      </c>
      <c r="I215">
        <v>62.418999999999997</v>
      </c>
    </row>
    <row r="216" spans="5:13">
      <c r="F216">
        <v>34.445599999999999</v>
      </c>
      <c r="G216">
        <v>44.006700000000002</v>
      </c>
      <c r="H216">
        <v>51.551900000000003</v>
      </c>
      <c r="I216">
        <v>62.716700000000003</v>
      </c>
    </row>
    <row r="217" spans="5:13">
      <c r="F217">
        <v>34.637099999999997</v>
      </c>
      <c r="G217">
        <v>44.145000000000003</v>
      </c>
      <c r="H217">
        <v>51.558300000000003</v>
      </c>
      <c r="I217">
        <v>63.362400000000001</v>
      </c>
    </row>
    <row r="218" spans="5:13">
      <c r="F218">
        <v>34.719900000000003</v>
      </c>
      <c r="G218">
        <v>44.181899999999999</v>
      </c>
      <c r="H218">
        <v>52.544199999999996</v>
      </c>
      <c r="I218">
        <v>64.267099999999999</v>
      </c>
    </row>
    <row r="219" spans="5:13">
      <c r="F219">
        <v>35.7179</v>
      </c>
      <c r="G219">
        <v>44.481200000000001</v>
      </c>
      <c r="H219">
        <v>52.630099999999999</v>
      </c>
      <c r="I219">
        <v>65.557900000000004</v>
      </c>
    </row>
    <row r="220" spans="5:13">
      <c r="F220">
        <v>36.5807</v>
      </c>
      <c r="G220">
        <v>45.317300000000003</v>
      </c>
      <c r="H220">
        <v>53.007100000000001</v>
      </c>
      <c r="I220">
        <v>65.902600000000007</v>
      </c>
    </row>
    <row r="221" spans="5:13">
      <c r="F221">
        <v>37.324599999999997</v>
      </c>
      <c r="G221">
        <v>46.025500000000001</v>
      </c>
      <c r="H221">
        <v>53.141100000000002</v>
      </c>
      <c r="I221">
        <v>67.282399999999996</v>
      </c>
    </row>
    <row r="222" spans="5:13">
      <c r="F222">
        <v>38.445599999999999</v>
      </c>
      <c r="G222">
        <v>46.108499999999999</v>
      </c>
      <c r="H222">
        <v>53.5501</v>
      </c>
      <c r="I222">
        <v>68.401899999999998</v>
      </c>
    </row>
    <row r="223" spans="5:13">
      <c r="F223">
        <v>38.6066</v>
      </c>
      <c r="G223">
        <v>46.217500000000001</v>
      </c>
      <c r="H223">
        <v>54.1813</v>
      </c>
      <c r="I223">
        <v>68.670599999999993</v>
      </c>
    </row>
    <row r="224" spans="5:13">
      <c r="F224">
        <v>38.883200000000002</v>
      </c>
      <c r="G224">
        <v>46.747500000000002</v>
      </c>
      <c r="H224">
        <v>54.607700000000001</v>
      </c>
      <c r="I224">
        <v>68.7684</v>
      </c>
    </row>
    <row r="225" spans="6:9">
      <c r="F225">
        <v>38.893000000000001</v>
      </c>
      <c r="G225">
        <v>47.304400000000001</v>
      </c>
      <c r="H225">
        <v>54.722900000000003</v>
      </c>
      <c r="I225">
        <v>69.927099999999996</v>
      </c>
    </row>
    <row r="226" spans="6:9">
      <c r="F226">
        <v>38.926000000000002</v>
      </c>
      <c r="G226">
        <v>47.3399</v>
      </c>
      <c r="H226">
        <v>54.877200000000002</v>
      </c>
    </row>
    <row r="227" spans="6:9">
      <c r="F227">
        <v>38.9617</v>
      </c>
      <c r="G227">
        <v>48.073799999999999</v>
      </c>
      <c r="H227">
        <v>55.246699999999997</v>
      </c>
    </row>
    <row r="228" spans="6:9">
      <c r="F228">
        <v>39.198399999999999</v>
      </c>
      <c r="G228">
        <v>48.543999999999997</v>
      </c>
      <c r="H228">
        <v>55.5398</v>
      </c>
    </row>
    <row r="229" spans="6:9">
      <c r="G229">
        <v>48.592300000000002</v>
      </c>
      <c r="H229">
        <v>55.691800000000001</v>
      </c>
    </row>
    <row r="230" spans="6:9">
      <c r="G230">
        <v>48.843600000000002</v>
      </c>
      <c r="H230">
        <v>55.792499999999997</v>
      </c>
    </row>
    <row r="231" spans="6:9">
      <c r="H231">
        <v>55.883299999999998</v>
      </c>
    </row>
    <row r="232" spans="6:9">
      <c r="H232">
        <v>56.041800000000002</v>
      </c>
    </row>
    <row r="233" spans="6:9">
      <c r="H233">
        <v>56.317300000000003</v>
      </c>
    </row>
    <row r="234" spans="6:9">
      <c r="H234">
        <v>56.659700000000001</v>
      </c>
    </row>
    <row r="235" spans="6:9">
      <c r="H235">
        <v>56.8536</v>
      </c>
    </row>
    <row r="236" spans="6:9">
      <c r="H236">
        <v>57.163200000000003</v>
      </c>
    </row>
    <row r="237" spans="6:9">
      <c r="H237">
        <v>57.560200000000002</v>
      </c>
    </row>
    <row r="238" spans="6:9">
      <c r="H238">
        <v>57.685699999999997</v>
      </c>
    </row>
    <row r="243" spans="2:18">
      <c r="B243" t="s">
        <v>420</v>
      </c>
      <c r="C243">
        <f t="shared" ref="C243:R243" si="7">COUNT(C208:C242)</f>
        <v>0</v>
      </c>
      <c r="D243">
        <f t="shared" si="7"/>
        <v>0</v>
      </c>
      <c r="E243">
        <f t="shared" si="7"/>
        <v>5</v>
      </c>
      <c r="F243">
        <f t="shared" si="7"/>
        <v>21</v>
      </c>
      <c r="G243">
        <f t="shared" si="7"/>
        <v>23</v>
      </c>
      <c r="H243">
        <f t="shared" si="7"/>
        <v>31</v>
      </c>
      <c r="I243">
        <f t="shared" si="7"/>
        <v>18</v>
      </c>
      <c r="J243">
        <f t="shared" si="7"/>
        <v>6</v>
      </c>
      <c r="K243">
        <f t="shared" si="7"/>
        <v>5</v>
      </c>
      <c r="L243">
        <f t="shared" si="7"/>
        <v>2</v>
      </c>
      <c r="M243">
        <f t="shared" si="7"/>
        <v>2</v>
      </c>
      <c r="N243">
        <f t="shared" si="7"/>
        <v>0</v>
      </c>
      <c r="O243">
        <f t="shared" si="7"/>
        <v>0</v>
      </c>
      <c r="P243">
        <f t="shared" si="7"/>
        <v>0</v>
      </c>
      <c r="Q243">
        <f t="shared" si="7"/>
        <v>0</v>
      </c>
      <c r="R243">
        <f t="shared" si="7"/>
        <v>0</v>
      </c>
    </row>
    <row r="246" spans="2:18">
      <c r="B246" s="32" t="s">
        <v>423</v>
      </c>
      <c r="C246" s="32" t="s">
        <v>424</v>
      </c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</row>
    <row r="247" spans="2:18">
      <c r="B247" t="s">
        <v>421</v>
      </c>
      <c r="C247">
        <v>0</v>
      </c>
      <c r="D247">
        <v>10</v>
      </c>
      <c r="E247">
        <v>20</v>
      </c>
      <c r="F247">
        <v>30</v>
      </c>
      <c r="G247">
        <v>40</v>
      </c>
      <c r="H247">
        <v>50</v>
      </c>
      <c r="I247">
        <v>60</v>
      </c>
      <c r="J247">
        <v>70</v>
      </c>
      <c r="K247">
        <v>80</v>
      </c>
      <c r="L247">
        <v>90</v>
      </c>
      <c r="M247">
        <v>100</v>
      </c>
      <c r="N247">
        <v>110</v>
      </c>
      <c r="O247">
        <v>120</v>
      </c>
      <c r="P247">
        <v>130</v>
      </c>
      <c r="Q247">
        <v>140</v>
      </c>
      <c r="R247">
        <v>150</v>
      </c>
    </row>
    <row r="248" spans="2:18">
      <c r="E248">
        <v>21.351600000000001</v>
      </c>
      <c r="F248">
        <v>30.273599999999998</v>
      </c>
      <c r="G248">
        <v>40</v>
      </c>
      <c r="H248">
        <v>51.021599999999999</v>
      </c>
      <c r="I248">
        <v>61.396500000000003</v>
      </c>
      <c r="J248">
        <v>71.273399999999995</v>
      </c>
      <c r="K248">
        <v>86.879599999999996</v>
      </c>
      <c r="M248">
        <v>101.244</v>
      </c>
    </row>
    <row r="249" spans="2:18">
      <c r="E249">
        <v>28</v>
      </c>
      <c r="F249">
        <v>30.627500000000001</v>
      </c>
      <c r="G249">
        <v>40.679400000000001</v>
      </c>
      <c r="H249">
        <v>51.5565</v>
      </c>
      <c r="I249">
        <v>67.200599999999994</v>
      </c>
      <c r="J249">
        <v>79.866699999999994</v>
      </c>
    </row>
    <row r="250" spans="2:18">
      <c r="F250">
        <v>30.852</v>
      </c>
      <c r="G250">
        <v>40.9146</v>
      </c>
      <c r="H250">
        <v>52.061399999999999</v>
      </c>
      <c r="I250">
        <v>67.294499999999999</v>
      </c>
    </row>
    <row r="251" spans="2:18">
      <c r="F251">
        <v>31.534600000000001</v>
      </c>
      <c r="G251">
        <v>41.023699999999998</v>
      </c>
      <c r="H251">
        <v>53.227200000000003</v>
      </c>
    </row>
    <row r="252" spans="2:18">
      <c r="F252">
        <v>31.5685</v>
      </c>
      <c r="G252">
        <v>42.409100000000002</v>
      </c>
      <c r="H252">
        <v>55.684600000000003</v>
      </c>
    </row>
    <row r="253" spans="2:18">
      <c r="F253">
        <v>32</v>
      </c>
      <c r="G253">
        <v>42.783999999999999</v>
      </c>
      <c r="H253">
        <v>56.136899999999997</v>
      </c>
    </row>
    <row r="254" spans="2:18">
      <c r="F254">
        <v>33.779299999999999</v>
      </c>
      <c r="G254">
        <v>43.044699999999999</v>
      </c>
      <c r="H254">
        <v>56.911099999999998</v>
      </c>
    </row>
    <row r="255" spans="2:18">
      <c r="F255">
        <v>36.447699999999998</v>
      </c>
      <c r="G255">
        <v>43.910200000000003</v>
      </c>
      <c r="H255">
        <v>57.153799999999997</v>
      </c>
    </row>
    <row r="256" spans="2:18">
      <c r="F256">
        <v>37.165500000000002</v>
      </c>
      <c r="G256">
        <v>46.682200000000002</v>
      </c>
      <c r="H256">
        <v>59.055100000000003</v>
      </c>
    </row>
    <row r="257" spans="2:18">
      <c r="F257">
        <v>37.292099999999998</v>
      </c>
      <c r="G257">
        <v>47.896599999999999</v>
      </c>
    </row>
    <row r="258" spans="2:18">
      <c r="F258">
        <v>37.341700000000003</v>
      </c>
    </row>
    <row r="259" spans="2:18">
      <c r="F259">
        <v>37.490099999999998</v>
      </c>
    </row>
    <row r="260" spans="2:18">
      <c r="F260">
        <v>37.710900000000002</v>
      </c>
    </row>
    <row r="261" spans="2:18">
      <c r="F261">
        <v>38.584800000000001</v>
      </c>
    </row>
    <row r="262" spans="2:18">
      <c r="F262">
        <v>38.9925</v>
      </c>
    </row>
    <row r="263" spans="2:18">
      <c r="F263">
        <v>39.317300000000003</v>
      </c>
    </row>
    <row r="264" spans="2:18">
      <c r="F264">
        <v>39.917200000000001</v>
      </c>
    </row>
    <row r="265" spans="2:18">
      <c r="F265">
        <v>39.934399999999997</v>
      </c>
    </row>
    <row r="266" spans="2:18">
      <c r="B266" t="s">
        <v>420</v>
      </c>
      <c r="C266">
        <f t="shared" ref="C266:R266" si="8">COUNT(C248:C265)</f>
        <v>0</v>
      </c>
      <c r="D266">
        <f t="shared" si="8"/>
        <v>0</v>
      </c>
      <c r="E266">
        <f t="shared" si="8"/>
        <v>2</v>
      </c>
      <c r="F266">
        <f t="shared" si="8"/>
        <v>18</v>
      </c>
      <c r="G266">
        <f t="shared" si="8"/>
        <v>10</v>
      </c>
      <c r="H266">
        <f t="shared" si="8"/>
        <v>9</v>
      </c>
      <c r="I266">
        <f t="shared" si="8"/>
        <v>3</v>
      </c>
      <c r="J266">
        <f t="shared" si="8"/>
        <v>2</v>
      </c>
      <c r="K266">
        <f t="shared" si="8"/>
        <v>1</v>
      </c>
      <c r="L266">
        <f t="shared" si="8"/>
        <v>0</v>
      </c>
      <c r="M266">
        <f t="shared" si="8"/>
        <v>1</v>
      </c>
      <c r="N266">
        <f t="shared" si="8"/>
        <v>0</v>
      </c>
      <c r="O266">
        <f t="shared" si="8"/>
        <v>0</v>
      </c>
      <c r="P266">
        <f t="shared" si="8"/>
        <v>0</v>
      </c>
      <c r="Q266">
        <f t="shared" si="8"/>
        <v>0</v>
      </c>
      <c r="R266">
        <f t="shared" si="8"/>
        <v>0</v>
      </c>
    </row>
    <row r="270" spans="2:18">
      <c r="B270" s="32" t="s">
        <v>423</v>
      </c>
      <c r="C270" s="32" t="s">
        <v>422</v>
      </c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</row>
    <row r="271" spans="2:18">
      <c r="B271" t="s">
        <v>421</v>
      </c>
      <c r="C271">
        <v>0</v>
      </c>
      <c r="D271">
        <v>10</v>
      </c>
      <c r="E271">
        <v>20</v>
      </c>
      <c r="F271">
        <v>30</v>
      </c>
      <c r="G271">
        <v>40</v>
      </c>
      <c r="H271">
        <v>50</v>
      </c>
      <c r="I271">
        <v>60</v>
      </c>
      <c r="J271">
        <v>70</v>
      </c>
      <c r="K271">
        <v>80</v>
      </c>
      <c r="L271">
        <v>90</v>
      </c>
      <c r="M271">
        <v>100</v>
      </c>
      <c r="N271">
        <v>110</v>
      </c>
      <c r="O271">
        <v>120</v>
      </c>
      <c r="P271">
        <v>130</v>
      </c>
      <c r="Q271">
        <v>140</v>
      </c>
      <c r="R271">
        <v>150</v>
      </c>
    </row>
    <row r="272" spans="2:18">
      <c r="D272">
        <v>15.8725</v>
      </c>
      <c r="E272">
        <v>20.649100000000001</v>
      </c>
      <c r="F272">
        <v>30.35</v>
      </c>
      <c r="G272">
        <v>40.0105</v>
      </c>
      <c r="H272">
        <v>50.666400000000003</v>
      </c>
      <c r="I272">
        <v>60.351199999999999</v>
      </c>
      <c r="J272">
        <v>71.037000000000006</v>
      </c>
      <c r="K272">
        <v>81.082899999999995</v>
      </c>
    </row>
    <row r="273" spans="4:10">
      <c r="D273">
        <v>16.7545</v>
      </c>
      <c r="E273">
        <v>21.279</v>
      </c>
      <c r="F273">
        <v>30.7546</v>
      </c>
      <c r="G273">
        <v>40.075800000000001</v>
      </c>
      <c r="H273">
        <v>50.865099999999998</v>
      </c>
      <c r="I273">
        <v>61.324599999999997</v>
      </c>
      <c r="J273">
        <v>75.175399999999996</v>
      </c>
    </row>
    <row r="274" spans="4:10">
      <c r="D274">
        <v>19.708200000000001</v>
      </c>
      <c r="E274">
        <v>22.6371</v>
      </c>
      <c r="F274">
        <v>31</v>
      </c>
      <c r="G274">
        <v>40.165500000000002</v>
      </c>
      <c r="H274">
        <v>51.7562</v>
      </c>
      <c r="I274">
        <v>61.994100000000003</v>
      </c>
    </row>
    <row r="275" spans="4:10">
      <c r="E275">
        <v>23.430599999999998</v>
      </c>
      <c r="F275">
        <v>31.082799999999999</v>
      </c>
      <c r="G275">
        <v>40.2883</v>
      </c>
      <c r="H275">
        <v>53.118699999999997</v>
      </c>
      <c r="I275">
        <v>63.407299999999999</v>
      </c>
    </row>
    <row r="276" spans="4:10">
      <c r="E276">
        <v>25.280100000000001</v>
      </c>
      <c r="F276">
        <v>31.130400000000002</v>
      </c>
      <c r="G276">
        <v>40.933199999999999</v>
      </c>
      <c r="H276">
        <v>53.153799999999997</v>
      </c>
      <c r="I276">
        <v>63.538899999999998</v>
      </c>
    </row>
    <row r="277" spans="4:10">
      <c r="E277">
        <v>26.246200000000002</v>
      </c>
      <c r="F277">
        <v>32.359699999999997</v>
      </c>
      <c r="G277">
        <v>41.647799999999997</v>
      </c>
      <c r="H277">
        <v>53.470700000000001</v>
      </c>
      <c r="I277">
        <v>65.612899999999996</v>
      </c>
    </row>
    <row r="278" spans="4:10">
      <c r="E278">
        <v>27.037199999999999</v>
      </c>
      <c r="F278">
        <v>32.392099999999999</v>
      </c>
      <c r="G278">
        <v>42.544899999999998</v>
      </c>
      <c r="H278">
        <v>53.5167</v>
      </c>
    </row>
    <row r="279" spans="4:10">
      <c r="E279">
        <v>27.234200000000001</v>
      </c>
      <c r="F279">
        <v>32.490099999999998</v>
      </c>
      <c r="G279">
        <v>42.911299999999997</v>
      </c>
      <c r="H279">
        <v>53.592399999999998</v>
      </c>
    </row>
    <row r="280" spans="4:10">
      <c r="E280">
        <v>27.361699999999999</v>
      </c>
      <c r="F280">
        <v>32.575200000000002</v>
      </c>
      <c r="G280">
        <v>43.593899999999998</v>
      </c>
      <c r="H280">
        <v>53.594999999999999</v>
      </c>
    </row>
    <row r="281" spans="4:10">
      <c r="E281">
        <v>28</v>
      </c>
      <c r="F281">
        <v>32.8611</v>
      </c>
      <c r="G281">
        <v>43.747900000000001</v>
      </c>
      <c r="H281">
        <v>54.175199999999997</v>
      </c>
    </row>
    <row r="282" spans="4:10">
      <c r="E282">
        <v>28.0105</v>
      </c>
      <c r="F282">
        <v>33.167099999999998</v>
      </c>
      <c r="G282">
        <v>44</v>
      </c>
      <c r="H282">
        <v>54.524799999999999</v>
      </c>
    </row>
    <row r="283" spans="4:10">
      <c r="E283">
        <v>28.9617</v>
      </c>
      <c r="F283">
        <v>33.173099999999998</v>
      </c>
      <c r="G283">
        <v>44.853200000000001</v>
      </c>
      <c r="H283">
        <v>55.177599999999998</v>
      </c>
    </row>
    <row r="284" spans="4:10">
      <c r="E284">
        <v>29.213699999999999</v>
      </c>
      <c r="F284">
        <v>33.4649</v>
      </c>
      <c r="G284">
        <v>45.092399999999998</v>
      </c>
      <c r="H284">
        <v>55.280099999999997</v>
      </c>
    </row>
    <row r="285" spans="4:10">
      <c r="F285">
        <v>33.843000000000004</v>
      </c>
      <c r="G285">
        <v>45.140599999999999</v>
      </c>
      <c r="H285">
        <v>55.9026</v>
      </c>
    </row>
    <row r="286" spans="4:10">
      <c r="F286">
        <v>34.8489</v>
      </c>
      <c r="G286">
        <v>45.313099999999999</v>
      </c>
      <c r="H286">
        <v>56.395600000000002</v>
      </c>
    </row>
    <row r="287" spans="4:10">
      <c r="F287">
        <v>34.851700000000001</v>
      </c>
      <c r="G287">
        <v>45.891599999999997</v>
      </c>
      <c r="H287">
        <v>56.517400000000002</v>
      </c>
    </row>
    <row r="288" spans="4:10">
      <c r="F288">
        <v>35.7562</v>
      </c>
      <c r="G288">
        <v>45.926900000000003</v>
      </c>
      <c r="H288">
        <v>57.703800000000001</v>
      </c>
    </row>
    <row r="289" spans="2:18">
      <c r="F289">
        <v>35.778700000000001</v>
      </c>
      <c r="G289">
        <v>45.959499999999998</v>
      </c>
    </row>
    <row r="290" spans="2:18">
      <c r="F290">
        <v>35.811700000000002</v>
      </c>
      <c r="G290">
        <v>46</v>
      </c>
    </row>
    <row r="291" spans="2:18">
      <c r="F291">
        <v>36.117100000000001</v>
      </c>
      <c r="G291">
        <v>46.162399999999998</v>
      </c>
    </row>
    <row r="292" spans="2:18">
      <c r="F292">
        <v>36.237699999999997</v>
      </c>
      <c r="G292">
        <v>46.2408</v>
      </c>
    </row>
    <row r="293" spans="2:18">
      <c r="F293">
        <v>38.133899999999997</v>
      </c>
      <c r="G293">
        <v>46.742899999999999</v>
      </c>
    </row>
    <row r="294" spans="2:18">
      <c r="F294">
        <v>39.220399999999998</v>
      </c>
      <c r="G294">
        <v>46.8324</v>
      </c>
    </row>
    <row r="295" spans="2:18">
      <c r="F295">
        <v>39.476700000000001</v>
      </c>
      <c r="G295">
        <v>47.422199999999997</v>
      </c>
    </row>
    <row r="296" spans="2:18">
      <c r="F296">
        <v>39.496200000000002</v>
      </c>
      <c r="G296">
        <v>47.4589</v>
      </c>
    </row>
    <row r="297" spans="2:18">
      <c r="G297">
        <v>49.0426</v>
      </c>
    </row>
    <row r="298" spans="2:18">
      <c r="G298">
        <v>49.118099999999998</v>
      </c>
    </row>
    <row r="299" spans="2:18">
      <c r="G299">
        <v>49.539900000000003</v>
      </c>
    </row>
    <row r="300" spans="2:18">
      <c r="G300">
        <v>49.758000000000003</v>
      </c>
    </row>
    <row r="302" spans="2:18">
      <c r="B302" t="s">
        <v>420</v>
      </c>
      <c r="C302">
        <f t="shared" ref="C302:R302" si="9">COUNT(C272:C301)</f>
        <v>0</v>
      </c>
      <c r="D302">
        <f t="shared" si="9"/>
        <v>3</v>
      </c>
      <c r="E302">
        <f t="shared" si="9"/>
        <v>13</v>
      </c>
      <c r="F302">
        <f t="shared" si="9"/>
        <v>25</v>
      </c>
      <c r="G302">
        <f t="shared" si="9"/>
        <v>29</v>
      </c>
      <c r="H302">
        <f t="shared" si="9"/>
        <v>17</v>
      </c>
      <c r="I302">
        <f t="shared" si="9"/>
        <v>6</v>
      </c>
      <c r="J302">
        <f t="shared" si="9"/>
        <v>2</v>
      </c>
      <c r="K302">
        <f t="shared" si="9"/>
        <v>1</v>
      </c>
      <c r="L302">
        <f t="shared" si="9"/>
        <v>0</v>
      </c>
      <c r="M302">
        <f t="shared" si="9"/>
        <v>0</v>
      </c>
      <c r="N302">
        <f t="shared" si="9"/>
        <v>0</v>
      </c>
      <c r="O302">
        <f t="shared" si="9"/>
        <v>0</v>
      </c>
      <c r="P302">
        <f t="shared" si="9"/>
        <v>0</v>
      </c>
      <c r="Q302">
        <f t="shared" si="9"/>
        <v>0</v>
      </c>
      <c r="R302">
        <f t="shared" si="9"/>
        <v>0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J17"/>
  <sheetViews>
    <sheetView workbookViewId="0">
      <selection activeCell="E30" sqref="E30"/>
    </sheetView>
  </sheetViews>
  <sheetFormatPr baseColWidth="10" defaultRowHeight="15" x14ac:dyDescent="0"/>
  <cols>
    <col min="8" max="8" width="19.33203125" customWidth="1"/>
  </cols>
  <sheetData>
    <row r="4" spans="2:10" ht="18">
      <c r="B4" s="69" t="s">
        <v>445</v>
      </c>
    </row>
    <row r="6" spans="2:10">
      <c r="I6" t="s">
        <v>444</v>
      </c>
    </row>
    <row r="7" spans="2:10">
      <c r="D7" t="s">
        <v>443</v>
      </c>
      <c r="F7" t="s">
        <v>442</v>
      </c>
      <c r="H7" t="s">
        <v>441</v>
      </c>
      <c r="I7">
        <v>29.6</v>
      </c>
      <c r="J7">
        <v>3.2</v>
      </c>
    </row>
    <row r="8" spans="2:10">
      <c r="D8">
        <v>25.05</v>
      </c>
      <c r="F8">
        <v>72.150000000000006</v>
      </c>
      <c r="H8" t="s">
        <v>440</v>
      </c>
      <c r="I8">
        <v>59.4</v>
      </c>
      <c r="J8">
        <v>5.4</v>
      </c>
    </row>
    <row r="9" spans="2:10">
      <c r="D9">
        <v>40.4</v>
      </c>
      <c r="F9">
        <v>80.19</v>
      </c>
    </row>
    <row r="10" spans="2:10">
      <c r="D10">
        <v>26.82</v>
      </c>
      <c r="F10">
        <v>50.29</v>
      </c>
    </row>
    <row r="11" spans="2:10">
      <c r="D11">
        <v>18.87</v>
      </c>
      <c r="F11">
        <v>54.8</v>
      </c>
    </row>
    <row r="12" spans="2:10">
      <c r="D12">
        <v>36.9</v>
      </c>
      <c r="F12">
        <v>65.3</v>
      </c>
    </row>
    <row r="13" spans="2:10">
      <c r="D13">
        <v>22.14</v>
      </c>
      <c r="F13">
        <v>55.23</v>
      </c>
    </row>
    <row r="14" spans="2:10">
      <c r="D14">
        <v>36.869999999999997</v>
      </c>
      <c r="F14">
        <v>37.39</v>
      </c>
    </row>
    <row r="15" spans="2:10">
      <c r="C15" t="s">
        <v>12</v>
      </c>
      <c r="D15">
        <f>AVERAGE(D8:D14)</f>
        <v>29.578571428571429</v>
      </c>
      <c r="F15">
        <f>AVERAGE(F8:F14)</f>
        <v>59.335714285714289</v>
      </c>
    </row>
    <row r="16" spans="2:10">
      <c r="C16" t="s">
        <v>13</v>
      </c>
      <c r="D16">
        <f>STDEV(D8:D14)/SQRT(7)</f>
        <v>3.1697794940368178</v>
      </c>
      <c r="F16">
        <f>STDEV(F8:F14)/SQRT(7)</f>
        <v>5.4238204147221118</v>
      </c>
    </row>
    <row r="17" spans="3:4">
      <c r="C17" t="s">
        <v>126</v>
      </c>
      <c r="D17">
        <f>TTEST(D8:D14,F8:F14,2,2)</f>
        <v>4.8290720735100456E-4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3"/>
  <sheetViews>
    <sheetView topLeftCell="I91" workbookViewId="0">
      <selection activeCell="R106" sqref="R106"/>
    </sheetView>
  </sheetViews>
  <sheetFormatPr baseColWidth="10" defaultRowHeight="15" x14ac:dyDescent="0"/>
  <sheetData>
    <row r="1" spans="1:49">
      <c r="A1" s="99">
        <v>43309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1"/>
      <c r="Z1" s="70"/>
      <c r="AA1" s="71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</row>
    <row r="2" spans="1:49">
      <c r="A2" s="70"/>
      <c r="B2" s="70"/>
      <c r="C2" s="70"/>
      <c r="D2" s="99">
        <v>40752</v>
      </c>
      <c r="E2" s="70"/>
      <c r="F2" s="70"/>
      <c r="G2" s="70"/>
      <c r="H2" s="99">
        <v>40755</v>
      </c>
      <c r="I2" s="70"/>
      <c r="J2" s="70"/>
      <c r="K2" s="70"/>
      <c r="L2" s="99">
        <v>40758</v>
      </c>
      <c r="M2" s="70"/>
      <c r="N2" s="70"/>
      <c r="O2" s="70"/>
      <c r="P2" s="99">
        <v>40760</v>
      </c>
      <c r="Q2" s="70"/>
      <c r="R2" s="70"/>
      <c r="S2" s="70"/>
      <c r="T2" s="99">
        <v>40763</v>
      </c>
      <c r="U2" s="70"/>
      <c r="V2" s="70"/>
      <c r="W2" s="70"/>
      <c r="X2" s="70"/>
      <c r="Y2" s="71"/>
      <c r="Z2" s="70"/>
      <c r="AA2" s="71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</row>
    <row r="3" spans="1:49">
      <c r="A3" s="70"/>
      <c r="B3" s="70"/>
      <c r="C3" s="70"/>
      <c r="D3" s="76" t="s">
        <v>459</v>
      </c>
      <c r="E3" s="70"/>
      <c r="F3" s="70"/>
      <c r="G3" s="70"/>
      <c r="H3" s="76" t="s">
        <v>458</v>
      </c>
      <c r="I3" s="70"/>
      <c r="J3" s="70"/>
      <c r="K3" s="70"/>
      <c r="L3" s="76" t="s">
        <v>457</v>
      </c>
      <c r="M3" s="70"/>
      <c r="N3" s="70"/>
      <c r="O3" s="70"/>
      <c r="P3" s="76" t="s">
        <v>456</v>
      </c>
      <c r="Q3" s="70"/>
      <c r="R3" s="70"/>
      <c r="S3" s="70"/>
      <c r="T3" s="76" t="s">
        <v>455</v>
      </c>
      <c r="U3" s="70"/>
      <c r="V3" s="70"/>
      <c r="W3" s="70"/>
      <c r="X3" s="70"/>
      <c r="Y3" s="98" t="s">
        <v>463</v>
      </c>
      <c r="Z3" s="70"/>
      <c r="AA3" s="98" t="s">
        <v>462</v>
      </c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</row>
    <row r="4" spans="1:49">
      <c r="A4" s="76"/>
      <c r="B4" s="76"/>
      <c r="C4" s="76"/>
      <c r="D4" s="76" t="s">
        <v>454</v>
      </c>
      <c r="E4" s="76" t="s">
        <v>453</v>
      </c>
      <c r="F4" s="76" t="s">
        <v>452</v>
      </c>
      <c r="G4" s="76"/>
      <c r="H4" s="76" t="s">
        <v>454</v>
      </c>
      <c r="I4" s="76" t="s">
        <v>453</v>
      </c>
      <c r="J4" s="76" t="s">
        <v>452</v>
      </c>
      <c r="K4" s="76"/>
      <c r="L4" s="76" t="s">
        <v>454</v>
      </c>
      <c r="M4" s="76" t="s">
        <v>453</v>
      </c>
      <c r="N4" s="76" t="s">
        <v>452</v>
      </c>
      <c r="O4" s="76"/>
      <c r="P4" s="76" t="s">
        <v>454</v>
      </c>
      <c r="Q4" s="76" t="s">
        <v>453</v>
      </c>
      <c r="R4" s="76" t="s">
        <v>452</v>
      </c>
      <c r="S4" s="76"/>
      <c r="T4" s="76" t="s">
        <v>454</v>
      </c>
      <c r="U4" s="76" t="s">
        <v>453</v>
      </c>
      <c r="V4" s="76" t="s">
        <v>452</v>
      </c>
      <c r="W4" s="76"/>
      <c r="X4" s="76"/>
      <c r="Y4" s="97" t="s">
        <v>451</v>
      </c>
      <c r="Z4" s="76"/>
      <c r="AA4" s="97"/>
      <c r="AB4" s="76"/>
      <c r="AC4" s="76"/>
      <c r="AD4" s="76"/>
      <c r="AE4" s="76"/>
      <c r="AF4" s="76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</row>
    <row r="5" spans="1:49">
      <c r="A5" s="95"/>
      <c r="B5" s="95"/>
      <c r="C5" s="95"/>
      <c r="D5" s="95">
        <v>4</v>
      </c>
      <c r="E5" s="95">
        <v>5</v>
      </c>
      <c r="F5" s="95">
        <f t="shared" ref="F5:F14" si="0">(D5^2*E5)/2</f>
        <v>40</v>
      </c>
      <c r="G5" s="95"/>
      <c r="H5" s="95">
        <v>8.5</v>
      </c>
      <c r="I5" s="95">
        <v>9</v>
      </c>
      <c r="J5" s="95">
        <f t="shared" ref="J5:J14" si="1">(H5^2*I5)/2</f>
        <v>325.125</v>
      </c>
      <c r="K5" s="95"/>
      <c r="L5" s="95">
        <v>9.5</v>
      </c>
      <c r="M5" s="95">
        <v>11</v>
      </c>
      <c r="N5" s="95">
        <f t="shared" ref="N5:N14" si="2">(L5^2*M5)/2</f>
        <v>496.375</v>
      </c>
      <c r="O5" s="95"/>
      <c r="P5" s="95">
        <v>10.5</v>
      </c>
      <c r="Q5" s="95">
        <v>10.5</v>
      </c>
      <c r="R5" s="95">
        <f t="shared" ref="R5:R14" si="3">(P5^2*Q5)/2</f>
        <v>578.8125</v>
      </c>
      <c r="S5" s="95"/>
      <c r="T5" s="95">
        <v>11</v>
      </c>
      <c r="U5" s="95">
        <v>11</v>
      </c>
      <c r="V5" s="95">
        <f t="shared" ref="V5:V14" si="4">(T5^2*U5)/2</f>
        <v>665.5</v>
      </c>
      <c r="W5" s="95"/>
      <c r="X5" s="95"/>
      <c r="Y5" s="96">
        <v>0.79600000000000004</v>
      </c>
      <c r="Z5" s="95" t="s">
        <v>450</v>
      </c>
      <c r="AA5" s="96">
        <v>22.3</v>
      </c>
      <c r="AB5" s="95"/>
      <c r="AC5" s="95"/>
      <c r="AD5" s="95"/>
      <c r="AE5" s="95"/>
      <c r="AF5" s="95"/>
      <c r="AG5" s="70"/>
      <c r="AH5" s="70"/>
      <c r="AI5" s="70"/>
      <c r="AJ5" s="70"/>
      <c r="AK5" s="70"/>
      <c r="AL5" s="70"/>
      <c r="AM5" s="70"/>
      <c r="AN5" s="70"/>
      <c r="AO5" s="70"/>
      <c r="AP5" s="70"/>
      <c r="AQ5" s="70"/>
      <c r="AR5" s="70"/>
      <c r="AS5" s="70"/>
      <c r="AT5" s="70"/>
      <c r="AU5" s="70"/>
      <c r="AV5" s="70"/>
      <c r="AW5" s="70"/>
    </row>
    <row r="6" spans="1:49">
      <c r="A6" s="95"/>
      <c r="B6" s="95"/>
      <c r="C6" s="95"/>
      <c r="D6" s="95">
        <v>5</v>
      </c>
      <c r="E6" s="95">
        <v>7</v>
      </c>
      <c r="F6" s="95">
        <f t="shared" si="0"/>
        <v>87.5</v>
      </c>
      <c r="G6" s="95"/>
      <c r="H6" s="95">
        <v>7</v>
      </c>
      <c r="I6" s="95">
        <v>8</v>
      </c>
      <c r="J6" s="95">
        <f t="shared" si="1"/>
        <v>196</v>
      </c>
      <c r="K6" s="95"/>
      <c r="L6" s="95">
        <v>10</v>
      </c>
      <c r="M6" s="95">
        <v>11.5</v>
      </c>
      <c r="N6" s="95">
        <f t="shared" si="2"/>
        <v>575</v>
      </c>
      <c r="O6" s="95"/>
      <c r="P6" s="95">
        <v>10</v>
      </c>
      <c r="Q6" s="95">
        <v>15</v>
      </c>
      <c r="R6" s="95">
        <f t="shared" si="3"/>
        <v>750</v>
      </c>
      <c r="S6" s="95"/>
      <c r="T6" s="95">
        <v>11</v>
      </c>
      <c r="U6" s="95">
        <v>15</v>
      </c>
      <c r="V6" s="95">
        <f t="shared" si="4"/>
        <v>907.5</v>
      </c>
      <c r="W6" s="95"/>
      <c r="X6" s="95"/>
      <c r="Y6" s="96">
        <v>0.82899999999999996</v>
      </c>
      <c r="Z6" s="95" t="s">
        <v>450</v>
      </c>
      <c r="AA6" s="96">
        <v>21.5</v>
      </c>
      <c r="AB6" s="95"/>
      <c r="AC6" s="95"/>
      <c r="AD6" s="95"/>
      <c r="AE6" s="95"/>
      <c r="AF6" s="95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</row>
    <row r="7" spans="1:49">
      <c r="A7" s="95"/>
      <c r="B7" s="95"/>
      <c r="C7" s="95"/>
      <c r="D7" s="95">
        <v>6.5</v>
      </c>
      <c r="E7" s="95">
        <v>6.5</v>
      </c>
      <c r="F7" s="95">
        <f t="shared" si="0"/>
        <v>137.3125</v>
      </c>
      <c r="G7" s="95"/>
      <c r="H7" s="95">
        <v>7.5</v>
      </c>
      <c r="I7" s="95">
        <v>7.5</v>
      </c>
      <c r="J7" s="95">
        <f t="shared" si="1"/>
        <v>210.9375</v>
      </c>
      <c r="K7" s="95"/>
      <c r="L7" s="95">
        <v>10</v>
      </c>
      <c r="M7" s="95">
        <v>10</v>
      </c>
      <c r="N7" s="95">
        <f t="shared" si="2"/>
        <v>500</v>
      </c>
      <c r="O7" s="95"/>
      <c r="P7" s="95">
        <v>10</v>
      </c>
      <c r="Q7" s="95">
        <v>12</v>
      </c>
      <c r="R7" s="95">
        <f t="shared" si="3"/>
        <v>600</v>
      </c>
      <c r="S7" s="95"/>
      <c r="T7" s="95">
        <v>12</v>
      </c>
      <c r="U7" s="95">
        <v>13</v>
      </c>
      <c r="V7" s="95">
        <f t="shared" si="4"/>
        <v>936</v>
      </c>
      <c r="W7" s="95"/>
      <c r="X7" s="95"/>
      <c r="Y7" s="96">
        <v>0.72719999999999996</v>
      </c>
      <c r="Z7" s="95" t="s">
        <v>450</v>
      </c>
      <c r="AA7" s="96">
        <v>21.6</v>
      </c>
      <c r="AB7" s="95"/>
      <c r="AC7" s="95"/>
      <c r="AD7" s="95"/>
      <c r="AE7" s="95"/>
      <c r="AF7" s="95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</row>
    <row r="8" spans="1:49">
      <c r="A8" s="95"/>
      <c r="B8" s="95"/>
      <c r="C8" s="95"/>
      <c r="D8" s="95">
        <v>5.5</v>
      </c>
      <c r="E8" s="95">
        <v>6</v>
      </c>
      <c r="F8" s="95">
        <f t="shared" si="0"/>
        <v>90.75</v>
      </c>
      <c r="G8" s="95"/>
      <c r="H8" s="95">
        <v>6.5</v>
      </c>
      <c r="I8" s="95">
        <v>7</v>
      </c>
      <c r="J8" s="95">
        <f t="shared" si="1"/>
        <v>147.875</v>
      </c>
      <c r="K8" s="95"/>
      <c r="L8" s="95">
        <v>8</v>
      </c>
      <c r="M8" s="95">
        <v>9.5</v>
      </c>
      <c r="N8" s="95">
        <f t="shared" si="2"/>
        <v>304</v>
      </c>
      <c r="O8" s="95"/>
      <c r="P8" s="95">
        <v>11</v>
      </c>
      <c r="Q8" s="95">
        <v>12</v>
      </c>
      <c r="R8" s="95">
        <f t="shared" si="3"/>
        <v>726</v>
      </c>
      <c r="S8" s="95"/>
      <c r="T8" s="95">
        <v>12</v>
      </c>
      <c r="U8" s="95">
        <v>12</v>
      </c>
      <c r="V8" s="95">
        <f t="shared" si="4"/>
        <v>864</v>
      </c>
      <c r="W8" s="95"/>
      <c r="X8" s="95"/>
      <c r="Y8" s="96">
        <v>0.42059999999999997</v>
      </c>
      <c r="Z8" s="95"/>
      <c r="AA8" s="96">
        <v>19.600000000000001</v>
      </c>
      <c r="AB8" s="95"/>
      <c r="AC8" s="95"/>
      <c r="AD8" s="95"/>
      <c r="AE8" s="95"/>
      <c r="AF8" s="95"/>
      <c r="AG8" s="70"/>
      <c r="AH8" s="70"/>
      <c r="AI8" s="70"/>
      <c r="AJ8" s="70"/>
      <c r="AK8" s="70"/>
      <c r="AL8" s="70"/>
      <c r="AM8" s="70"/>
      <c r="AN8" s="70"/>
      <c r="AO8" s="70"/>
      <c r="AP8" s="70"/>
      <c r="AQ8" s="70"/>
      <c r="AR8" s="70"/>
      <c r="AS8" s="70"/>
      <c r="AT8" s="70"/>
      <c r="AU8" s="70"/>
      <c r="AV8" s="70"/>
      <c r="AW8" s="70"/>
    </row>
    <row r="9" spans="1:49">
      <c r="A9" s="95"/>
      <c r="B9" s="95"/>
      <c r="C9" s="95"/>
      <c r="D9" s="95">
        <v>5.5</v>
      </c>
      <c r="E9" s="95">
        <v>7.5</v>
      </c>
      <c r="F9" s="95">
        <f t="shared" si="0"/>
        <v>113.4375</v>
      </c>
      <c r="G9" s="95"/>
      <c r="H9" s="95">
        <v>6.5</v>
      </c>
      <c r="I9" s="95">
        <v>8.5</v>
      </c>
      <c r="J9" s="95">
        <f t="shared" si="1"/>
        <v>179.5625</v>
      </c>
      <c r="K9" s="95"/>
      <c r="L9" s="95">
        <v>9</v>
      </c>
      <c r="M9" s="95">
        <v>10.5</v>
      </c>
      <c r="N9" s="95">
        <f t="shared" si="2"/>
        <v>425.25</v>
      </c>
      <c r="O9" s="95"/>
      <c r="P9" s="95">
        <v>9</v>
      </c>
      <c r="Q9" s="95">
        <v>11.5</v>
      </c>
      <c r="R9" s="95">
        <f t="shared" si="3"/>
        <v>465.75</v>
      </c>
      <c r="S9" s="95"/>
      <c r="T9" s="95">
        <v>12</v>
      </c>
      <c r="U9" s="95">
        <v>12</v>
      </c>
      <c r="V9" s="95">
        <f t="shared" si="4"/>
        <v>864</v>
      </c>
      <c r="W9" s="95"/>
      <c r="X9" s="95"/>
      <c r="Y9" s="96">
        <v>1.2170000000000001</v>
      </c>
      <c r="Z9" s="95"/>
      <c r="AA9" s="96">
        <v>21.5</v>
      </c>
      <c r="AB9" s="95"/>
      <c r="AC9" s="95"/>
      <c r="AD9" s="95"/>
      <c r="AE9" s="95"/>
      <c r="AF9" s="95"/>
      <c r="AG9" s="70"/>
      <c r="AH9" s="70"/>
      <c r="AI9" s="70"/>
      <c r="AJ9" s="70"/>
      <c r="AK9" s="70"/>
      <c r="AL9" s="7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</row>
    <row r="10" spans="1:49">
      <c r="A10" s="95"/>
      <c r="B10" s="95"/>
      <c r="C10" s="95"/>
      <c r="D10" s="95">
        <v>6</v>
      </c>
      <c r="E10" s="95">
        <v>6</v>
      </c>
      <c r="F10" s="95">
        <f t="shared" si="0"/>
        <v>108</v>
      </c>
      <c r="G10" s="95"/>
      <c r="H10" s="95">
        <v>7.5</v>
      </c>
      <c r="I10" s="95">
        <v>7.5</v>
      </c>
      <c r="J10" s="95">
        <f t="shared" si="1"/>
        <v>210.9375</v>
      </c>
      <c r="K10" s="95"/>
      <c r="L10" s="95">
        <v>9</v>
      </c>
      <c r="M10" s="95">
        <v>9</v>
      </c>
      <c r="N10" s="95">
        <f t="shared" si="2"/>
        <v>364.5</v>
      </c>
      <c r="O10" s="95"/>
      <c r="P10" s="95">
        <v>11</v>
      </c>
      <c r="Q10" s="95">
        <v>15</v>
      </c>
      <c r="R10" s="95">
        <f t="shared" si="3"/>
        <v>907.5</v>
      </c>
      <c r="S10" s="95"/>
      <c r="T10" s="95">
        <v>12</v>
      </c>
      <c r="U10" s="95">
        <v>12</v>
      </c>
      <c r="V10" s="95">
        <f t="shared" si="4"/>
        <v>864</v>
      </c>
      <c r="W10" s="95"/>
      <c r="X10" s="95"/>
      <c r="Y10" s="96">
        <v>0.73380000000000001</v>
      </c>
      <c r="Z10" s="95"/>
      <c r="AA10" s="96">
        <v>19.8</v>
      </c>
      <c r="AB10" s="95"/>
      <c r="AC10" s="95"/>
      <c r="AD10" s="95"/>
      <c r="AE10" s="95"/>
      <c r="AF10" s="95"/>
      <c r="AG10" s="70"/>
      <c r="AH10" s="70"/>
      <c r="AI10" s="70"/>
      <c r="AJ10" s="70"/>
      <c r="AK10" s="70"/>
      <c r="AL10" s="7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</row>
    <row r="11" spans="1:49">
      <c r="A11" s="95"/>
      <c r="B11" s="95"/>
      <c r="C11" s="95"/>
      <c r="D11" s="95">
        <v>6</v>
      </c>
      <c r="E11" s="95">
        <v>6.5</v>
      </c>
      <c r="F11" s="95">
        <f t="shared" si="0"/>
        <v>117</v>
      </c>
      <c r="G11" s="95"/>
      <c r="H11" s="95">
        <v>6</v>
      </c>
      <c r="I11" s="95">
        <v>8</v>
      </c>
      <c r="J11" s="95">
        <f t="shared" si="1"/>
        <v>144</v>
      </c>
      <c r="K11" s="95"/>
      <c r="L11" s="95">
        <v>9.5</v>
      </c>
      <c r="M11" s="95">
        <v>13</v>
      </c>
      <c r="N11" s="95">
        <f t="shared" si="2"/>
        <v>586.625</v>
      </c>
      <c r="O11" s="95"/>
      <c r="P11" s="95">
        <v>9</v>
      </c>
      <c r="Q11" s="95">
        <v>12</v>
      </c>
      <c r="R11" s="95">
        <f t="shared" si="3"/>
        <v>486</v>
      </c>
      <c r="S11" s="95"/>
      <c r="T11" s="95">
        <v>10</v>
      </c>
      <c r="U11" s="95">
        <v>12</v>
      </c>
      <c r="V11" s="95">
        <f t="shared" si="4"/>
        <v>600</v>
      </c>
      <c r="W11" s="95"/>
      <c r="X11" s="95"/>
      <c r="Y11" s="96">
        <v>0.78190000000000004</v>
      </c>
      <c r="Z11" s="95"/>
      <c r="AA11" s="96">
        <v>19</v>
      </c>
      <c r="AB11" s="95"/>
      <c r="AC11" s="95"/>
      <c r="AD11" s="95"/>
      <c r="AE11" s="95"/>
      <c r="AF11" s="95"/>
      <c r="AG11" s="70"/>
      <c r="AH11" s="70"/>
      <c r="AI11" s="70"/>
      <c r="AJ11" s="70"/>
      <c r="AK11" s="70"/>
      <c r="AL11" s="70"/>
      <c r="AM11" s="70"/>
      <c r="AN11" s="70"/>
      <c r="AO11" s="70"/>
      <c r="AP11" s="70"/>
      <c r="AQ11" s="70"/>
      <c r="AR11" s="70"/>
      <c r="AS11" s="70"/>
      <c r="AT11" s="70"/>
      <c r="AU11" s="70"/>
      <c r="AV11" s="70"/>
      <c r="AW11" s="70"/>
    </row>
    <row r="12" spans="1:49">
      <c r="A12" s="95"/>
      <c r="B12" s="95"/>
      <c r="C12" s="95"/>
      <c r="D12" s="95">
        <v>5.5</v>
      </c>
      <c r="E12" s="95">
        <v>6.5</v>
      </c>
      <c r="F12" s="95">
        <f t="shared" si="0"/>
        <v>98.3125</v>
      </c>
      <c r="G12" s="95"/>
      <c r="H12" s="95">
        <v>8</v>
      </c>
      <c r="I12" s="95">
        <v>8</v>
      </c>
      <c r="J12" s="95">
        <f t="shared" si="1"/>
        <v>256</v>
      </c>
      <c r="K12" s="95"/>
      <c r="L12" s="95">
        <v>9</v>
      </c>
      <c r="M12" s="95">
        <v>10.5</v>
      </c>
      <c r="N12" s="95">
        <f t="shared" si="2"/>
        <v>425.25</v>
      </c>
      <c r="O12" s="95"/>
      <c r="P12" s="95">
        <v>10</v>
      </c>
      <c r="Q12" s="95">
        <v>13</v>
      </c>
      <c r="R12" s="95">
        <f t="shared" si="3"/>
        <v>650</v>
      </c>
      <c r="S12" s="95"/>
      <c r="T12" s="95">
        <v>9</v>
      </c>
      <c r="U12" s="95">
        <v>15</v>
      </c>
      <c r="V12" s="95">
        <f t="shared" si="4"/>
        <v>607.5</v>
      </c>
      <c r="W12" s="95"/>
      <c r="X12" s="95"/>
      <c r="Y12" s="96">
        <v>1.0606</v>
      </c>
      <c r="Z12" s="95"/>
      <c r="AA12" s="96">
        <v>23.1</v>
      </c>
      <c r="AB12" s="95"/>
      <c r="AC12" s="95"/>
      <c r="AD12" s="95"/>
      <c r="AE12" s="95"/>
      <c r="AF12" s="95"/>
      <c r="AG12" s="70"/>
      <c r="AH12" s="70"/>
      <c r="AI12" s="70"/>
      <c r="AJ12" s="70"/>
      <c r="AK12" s="70"/>
      <c r="AL12" s="7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</row>
    <row r="13" spans="1:49">
      <c r="A13" s="95"/>
      <c r="B13" s="95"/>
      <c r="C13" s="95"/>
      <c r="D13" s="95">
        <v>6</v>
      </c>
      <c r="E13" s="95">
        <v>7</v>
      </c>
      <c r="F13" s="95">
        <f t="shared" si="0"/>
        <v>126</v>
      </c>
      <c r="G13" s="95"/>
      <c r="H13" s="95">
        <v>8</v>
      </c>
      <c r="I13" s="95">
        <v>9</v>
      </c>
      <c r="J13" s="95">
        <f t="shared" si="1"/>
        <v>288</v>
      </c>
      <c r="K13" s="95"/>
      <c r="L13" s="95">
        <v>9</v>
      </c>
      <c r="M13" s="95">
        <v>11</v>
      </c>
      <c r="N13" s="95">
        <f t="shared" si="2"/>
        <v>445.5</v>
      </c>
      <c r="O13" s="95"/>
      <c r="P13" s="95">
        <v>10</v>
      </c>
      <c r="Q13" s="95">
        <v>11</v>
      </c>
      <c r="R13" s="95">
        <f t="shared" si="3"/>
        <v>550</v>
      </c>
      <c r="S13" s="95" t="s">
        <v>461</v>
      </c>
      <c r="T13" s="95">
        <v>10</v>
      </c>
      <c r="U13" s="95">
        <v>12</v>
      </c>
      <c r="V13" s="95">
        <f t="shared" si="4"/>
        <v>600</v>
      </c>
      <c r="W13" s="95"/>
      <c r="X13" s="95"/>
      <c r="Y13" s="96">
        <v>1.754</v>
      </c>
      <c r="Z13" s="95"/>
      <c r="AA13" s="96">
        <v>22.3</v>
      </c>
      <c r="AB13" s="95"/>
      <c r="AC13" s="95"/>
      <c r="AD13" s="95"/>
      <c r="AE13" s="95"/>
      <c r="AF13" s="95"/>
      <c r="AG13" s="70"/>
      <c r="AH13" s="70"/>
      <c r="AI13" s="70"/>
      <c r="AJ13" s="70"/>
      <c r="AK13" s="70"/>
      <c r="AL13" s="70"/>
      <c r="AM13" s="70"/>
      <c r="AN13" s="70"/>
      <c r="AO13" s="70"/>
      <c r="AP13" s="70"/>
      <c r="AQ13" s="70"/>
      <c r="AR13" s="70"/>
      <c r="AS13" s="70"/>
      <c r="AT13" s="70"/>
      <c r="AU13" s="70"/>
      <c r="AV13" s="70"/>
      <c r="AW13" s="70"/>
    </row>
    <row r="14" spans="1:49">
      <c r="A14" s="95"/>
      <c r="B14" s="95"/>
      <c r="C14" s="95"/>
      <c r="D14" s="95">
        <v>5</v>
      </c>
      <c r="E14" s="95">
        <v>5.5</v>
      </c>
      <c r="F14" s="95">
        <f t="shared" si="0"/>
        <v>68.75</v>
      </c>
      <c r="G14" s="95"/>
      <c r="H14" s="95">
        <v>8</v>
      </c>
      <c r="I14" s="95">
        <v>9</v>
      </c>
      <c r="J14" s="95">
        <f t="shared" si="1"/>
        <v>288</v>
      </c>
      <c r="K14" s="95"/>
      <c r="L14" s="95">
        <v>10</v>
      </c>
      <c r="M14" s="95">
        <v>11</v>
      </c>
      <c r="N14" s="95">
        <f t="shared" si="2"/>
        <v>550</v>
      </c>
      <c r="O14" s="95"/>
      <c r="P14" s="95">
        <v>11</v>
      </c>
      <c r="Q14" s="95">
        <v>11</v>
      </c>
      <c r="R14" s="95">
        <f t="shared" si="3"/>
        <v>665.5</v>
      </c>
      <c r="S14" s="95" t="s">
        <v>461</v>
      </c>
      <c r="T14" s="95">
        <v>11</v>
      </c>
      <c r="U14" s="95">
        <v>11</v>
      </c>
      <c r="V14" s="95">
        <f t="shared" si="4"/>
        <v>665.5</v>
      </c>
      <c r="W14" s="95"/>
      <c r="X14" s="95"/>
      <c r="Y14" s="96">
        <v>0.96109999999999995</v>
      </c>
      <c r="Z14" s="95"/>
      <c r="AA14" s="96">
        <v>18.7</v>
      </c>
      <c r="AB14" s="95"/>
      <c r="AC14" s="95"/>
      <c r="AD14" s="95"/>
      <c r="AE14" s="95"/>
      <c r="AF14" s="95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</row>
    <row r="15" spans="1:49">
      <c r="A15" s="94"/>
      <c r="B15" s="70"/>
      <c r="C15" s="70"/>
      <c r="D15" s="70"/>
      <c r="E15" s="70"/>
      <c r="F15" s="72">
        <f>AVERAGE(F5:F14)</f>
        <v>98.706249999999997</v>
      </c>
      <c r="G15" s="70"/>
      <c r="H15" s="70"/>
      <c r="I15" s="70"/>
      <c r="J15" s="72">
        <f>AVERAGE(J5:J14)</f>
        <v>224.64375000000001</v>
      </c>
      <c r="K15" s="70"/>
      <c r="L15" s="70"/>
      <c r="M15" s="70"/>
      <c r="N15" s="72">
        <f>AVERAGE(N5:N14)</f>
        <v>467.25</v>
      </c>
      <c r="O15" s="70"/>
      <c r="P15" s="70"/>
      <c r="Q15" s="70"/>
      <c r="R15" s="72">
        <f>AVERAGE(R5:R14)</f>
        <v>637.95624999999995</v>
      </c>
      <c r="S15" s="70"/>
      <c r="T15" s="70"/>
      <c r="U15" s="70"/>
      <c r="V15" s="72">
        <f>AVERAGE(V5:V14)</f>
        <v>757.4</v>
      </c>
      <c r="W15" s="70"/>
      <c r="X15" s="70"/>
      <c r="Y15" s="73">
        <f>AVERAGE(Y5:Y14)</f>
        <v>0.92812000000000006</v>
      </c>
      <c r="Z15" s="70"/>
      <c r="AA15" s="71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0"/>
      <c r="AM15" s="70"/>
      <c r="AN15" s="70"/>
      <c r="AO15" s="70"/>
      <c r="AP15" s="70"/>
      <c r="AQ15" s="70"/>
      <c r="AR15" s="70"/>
      <c r="AS15" s="70"/>
      <c r="AT15" s="70"/>
      <c r="AU15" s="70"/>
      <c r="AV15" s="70"/>
      <c r="AW15" s="70"/>
    </row>
    <row r="16" spans="1:49">
      <c r="A16" s="94"/>
      <c r="B16" s="70"/>
      <c r="C16" s="70"/>
      <c r="D16" s="70"/>
      <c r="E16" s="70"/>
      <c r="F16" s="72">
        <f>COUNT(F5:F14)</f>
        <v>10</v>
      </c>
      <c r="G16" s="70"/>
      <c r="H16" s="70"/>
      <c r="I16" s="70"/>
      <c r="J16" s="72">
        <f>COUNT(J5:J14)</f>
        <v>10</v>
      </c>
      <c r="K16" s="70"/>
      <c r="L16" s="70"/>
      <c r="M16" s="70"/>
      <c r="N16" s="72">
        <f>COUNT(N5:N14)</f>
        <v>10</v>
      </c>
      <c r="O16" s="70"/>
      <c r="P16" s="70"/>
      <c r="Q16" s="70"/>
      <c r="R16" s="72">
        <f>COUNT(R5:R14)</f>
        <v>10</v>
      </c>
      <c r="S16" s="70"/>
      <c r="T16" s="70"/>
      <c r="U16" s="70"/>
      <c r="V16" s="72">
        <f>COUNT(V5:V14)</f>
        <v>10</v>
      </c>
      <c r="W16" s="70"/>
      <c r="X16" s="70"/>
      <c r="Y16" s="73">
        <f>COUNT(Y5:Y14)</f>
        <v>10</v>
      </c>
      <c r="Z16" s="70"/>
      <c r="AA16" s="71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</row>
    <row r="17" spans="1:49">
      <c r="A17" s="94"/>
      <c r="B17" s="70"/>
      <c r="C17" s="70"/>
      <c r="D17" s="70"/>
      <c r="E17" s="70"/>
      <c r="F17" s="72">
        <f>STDEV(F5:F14)/SQRT(F16)</f>
        <v>9.071490033264169</v>
      </c>
      <c r="G17" s="70"/>
      <c r="H17" s="70"/>
      <c r="I17" s="70"/>
      <c r="J17" s="72">
        <f>STDEV(J5:J14)/SQRT(J16)</f>
        <v>19.644927625817584</v>
      </c>
      <c r="K17" s="70"/>
      <c r="L17" s="70"/>
      <c r="M17" s="70"/>
      <c r="N17" s="72">
        <f>STDEV(N5:N14)/SQRT(N16)</f>
        <v>29.028344624981056</v>
      </c>
      <c r="O17" s="70"/>
      <c r="P17" s="70"/>
      <c r="Q17" s="70"/>
      <c r="R17" s="72">
        <f>STDEV(R5:R14)/SQRT(R16)</f>
        <v>42.069215917953471</v>
      </c>
      <c r="S17" s="70"/>
      <c r="T17" s="70"/>
      <c r="U17" s="70"/>
      <c r="V17" s="72">
        <f>STDEV(V5:V14)/SQRT(V16)</f>
        <v>44.40087586723692</v>
      </c>
      <c r="W17" s="70"/>
      <c r="X17" s="70"/>
      <c r="Y17" s="73">
        <f>STDEV(Y5:Y14)/SQRT(Y16)</f>
        <v>0.11394611182484461</v>
      </c>
      <c r="Z17" s="70"/>
      <c r="AA17" s="71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</row>
    <row r="18" spans="1:49">
      <c r="A18" s="70"/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93">
        <f>TTEST(V5:V14,V21:V30,2,2)</f>
        <v>4.7206472258579921E-2</v>
      </c>
      <c r="W18" s="70"/>
      <c r="X18" s="70"/>
      <c r="Y18" s="93">
        <f>TTEST(Y5:Y14,Y21:Y30,2,2)</f>
        <v>1.0620977290061557E-2</v>
      </c>
      <c r="Z18" s="70"/>
      <c r="AA18" s="71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0"/>
      <c r="AQ18" s="70"/>
      <c r="AR18" s="70"/>
      <c r="AS18" s="70"/>
      <c r="AT18" s="70"/>
      <c r="AU18" s="70"/>
      <c r="AV18" s="70"/>
      <c r="AW18" s="70"/>
    </row>
    <row r="19" spans="1:49">
      <c r="A19" s="70"/>
      <c r="B19" s="70"/>
      <c r="C19" s="70"/>
      <c r="D19" s="90" t="s">
        <v>459</v>
      </c>
      <c r="E19" s="70"/>
      <c r="F19" s="70"/>
      <c r="G19" s="70"/>
      <c r="H19" s="90" t="s">
        <v>458</v>
      </c>
      <c r="I19" s="70"/>
      <c r="J19" s="70"/>
      <c r="K19" s="70"/>
      <c r="L19" s="90" t="s">
        <v>457</v>
      </c>
      <c r="M19" s="70"/>
      <c r="N19" s="70"/>
      <c r="O19" s="70"/>
      <c r="P19" s="90" t="s">
        <v>456</v>
      </c>
      <c r="Q19" s="70"/>
      <c r="R19" s="70"/>
      <c r="S19" s="70"/>
      <c r="T19" s="90" t="s">
        <v>455</v>
      </c>
      <c r="U19" s="70"/>
      <c r="V19" s="70"/>
      <c r="W19" s="70"/>
      <c r="X19" s="70"/>
      <c r="Y19" s="71"/>
      <c r="Z19" s="70"/>
      <c r="AA19" s="71"/>
      <c r="AB19" s="70"/>
      <c r="AC19" s="70"/>
      <c r="AD19" s="70"/>
      <c r="AE19" s="70"/>
      <c r="AF19" s="70"/>
      <c r="AG19" s="70"/>
      <c r="AH19" s="70"/>
      <c r="AI19" s="70"/>
      <c r="AJ19" s="70"/>
      <c r="AK19" s="70"/>
      <c r="AL19" s="7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</row>
    <row r="20" spans="1:49">
      <c r="A20" s="90"/>
      <c r="B20" s="90"/>
      <c r="C20" s="90"/>
      <c r="D20" s="78" t="s">
        <v>454</v>
      </c>
      <c r="E20" s="78" t="s">
        <v>453</v>
      </c>
      <c r="F20" s="78" t="s">
        <v>452</v>
      </c>
      <c r="G20" s="90"/>
      <c r="H20" s="78" t="s">
        <v>454</v>
      </c>
      <c r="I20" s="78" t="s">
        <v>453</v>
      </c>
      <c r="J20" s="78" t="s">
        <v>452</v>
      </c>
      <c r="K20" s="90"/>
      <c r="L20" s="78" t="s">
        <v>454</v>
      </c>
      <c r="M20" s="78" t="s">
        <v>453</v>
      </c>
      <c r="N20" s="78" t="s">
        <v>452</v>
      </c>
      <c r="O20" s="90"/>
      <c r="P20" s="78" t="s">
        <v>454</v>
      </c>
      <c r="Q20" s="78" t="s">
        <v>453</v>
      </c>
      <c r="R20" s="78" t="s">
        <v>452</v>
      </c>
      <c r="S20" s="90"/>
      <c r="T20" s="78" t="s">
        <v>454</v>
      </c>
      <c r="U20" s="78" t="s">
        <v>453</v>
      </c>
      <c r="V20" s="78" t="s">
        <v>452</v>
      </c>
      <c r="W20" s="90"/>
      <c r="X20" s="90"/>
      <c r="Y20" s="92" t="s">
        <v>451</v>
      </c>
      <c r="Z20" s="90"/>
      <c r="AA20" s="91"/>
      <c r="AB20" s="90"/>
      <c r="AC20" s="90"/>
      <c r="AD20" s="90"/>
      <c r="AE20" s="90"/>
      <c r="AF20" s="90"/>
      <c r="AG20" s="70"/>
      <c r="AH20" s="70"/>
      <c r="AI20" s="70"/>
      <c r="AJ20" s="70"/>
      <c r="AK20" s="70"/>
      <c r="AL20" s="7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</row>
    <row r="21" spans="1:49">
      <c r="A21" s="90"/>
      <c r="B21" s="90"/>
      <c r="C21" s="90"/>
      <c r="D21" s="90">
        <v>7.5</v>
      </c>
      <c r="E21" s="90">
        <v>8.5</v>
      </c>
      <c r="F21" s="90">
        <f>(D21^2*E21)/2</f>
        <v>239.0625</v>
      </c>
      <c r="G21" s="90"/>
      <c r="H21" s="90">
        <v>8</v>
      </c>
      <c r="I21" s="90">
        <v>11</v>
      </c>
      <c r="J21" s="90">
        <f>(H21^2*I21)/2</f>
        <v>352</v>
      </c>
      <c r="K21" s="90"/>
      <c r="L21" s="90">
        <v>10</v>
      </c>
      <c r="M21" s="90">
        <v>11</v>
      </c>
      <c r="N21" s="90">
        <f>(L21^2*M21)/2</f>
        <v>550</v>
      </c>
      <c r="O21" s="90"/>
      <c r="P21" s="90">
        <v>11</v>
      </c>
      <c r="Q21" s="90">
        <v>12</v>
      </c>
      <c r="R21" s="90">
        <f>(P21^2*Q21)/2</f>
        <v>726</v>
      </c>
      <c r="S21" s="90" t="s">
        <v>461</v>
      </c>
      <c r="T21" s="90">
        <v>13</v>
      </c>
      <c r="U21" s="90">
        <v>14</v>
      </c>
      <c r="V21" s="90">
        <f>(T21^2*U21)/2</f>
        <v>1183</v>
      </c>
      <c r="W21" s="90"/>
      <c r="X21" s="90"/>
      <c r="Y21" s="91">
        <v>1.4958</v>
      </c>
      <c r="Z21" s="90" t="s">
        <v>450</v>
      </c>
      <c r="AA21" s="91">
        <v>22.2</v>
      </c>
      <c r="AB21" s="90"/>
      <c r="AC21" s="90"/>
      <c r="AD21" s="90"/>
      <c r="AE21" s="90"/>
      <c r="AF21" s="90"/>
      <c r="AG21" s="70"/>
      <c r="AH21" s="70"/>
      <c r="AI21" s="70"/>
      <c r="AJ21" s="70"/>
      <c r="AK21" s="70"/>
      <c r="AL21" s="70"/>
      <c r="AM21" s="70"/>
      <c r="AN21" s="70"/>
      <c r="AO21" s="70"/>
      <c r="AP21" s="70"/>
      <c r="AQ21" s="70"/>
      <c r="AR21" s="70"/>
      <c r="AS21" s="70"/>
      <c r="AT21" s="70"/>
      <c r="AU21" s="70"/>
      <c r="AV21" s="70"/>
      <c r="AW21" s="70"/>
    </row>
    <row r="22" spans="1:49">
      <c r="A22" s="90"/>
      <c r="B22" s="90"/>
      <c r="C22" s="90"/>
      <c r="D22" s="90">
        <v>7</v>
      </c>
      <c r="E22" s="90">
        <v>7</v>
      </c>
      <c r="F22" s="90">
        <f>(D22^2*E22)/2</f>
        <v>171.5</v>
      </c>
      <c r="G22" s="90"/>
      <c r="H22" s="90">
        <v>8</v>
      </c>
      <c r="I22" s="90">
        <v>8.5</v>
      </c>
      <c r="J22" s="90">
        <f>(H22^2*I22)/2</f>
        <v>272</v>
      </c>
      <c r="K22" s="90"/>
      <c r="L22" s="90">
        <v>10</v>
      </c>
      <c r="M22" s="90">
        <v>12</v>
      </c>
      <c r="N22" s="90">
        <f>(L22^2*M22)/2</f>
        <v>600</v>
      </c>
      <c r="O22" s="90"/>
      <c r="P22" s="90">
        <v>11</v>
      </c>
      <c r="Q22" s="90">
        <v>13</v>
      </c>
      <c r="R22" s="90">
        <f>(P22^2*Q22)/2</f>
        <v>786.5</v>
      </c>
      <c r="S22" s="90"/>
      <c r="T22" s="90">
        <v>10</v>
      </c>
      <c r="U22" s="90">
        <v>14</v>
      </c>
      <c r="V22" s="90">
        <f>(T22^2*U22)/2</f>
        <v>700</v>
      </c>
      <c r="W22" s="90"/>
      <c r="X22" s="90"/>
      <c r="Y22" s="91">
        <v>1.1046</v>
      </c>
      <c r="Z22" s="90" t="s">
        <v>450</v>
      </c>
      <c r="AA22" s="91">
        <v>21.6</v>
      </c>
      <c r="AB22" s="90"/>
      <c r="AC22" s="90"/>
      <c r="AD22" s="90"/>
      <c r="AE22" s="90"/>
      <c r="AF22" s="9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</row>
    <row r="23" spans="1:49">
      <c r="A23" s="90"/>
      <c r="B23" s="90"/>
      <c r="C23" s="90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70"/>
      <c r="AH23" s="70"/>
      <c r="AI23" s="70"/>
      <c r="AJ23" s="70"/>
      <c r="AK23" s="70"/>
      <c r="AL23" s="70"/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0"/>
    </row>
    <row r="24" spans="1:49">
      <c r="A24" s="90"/>
      <c r="B24" s="90"/>
      <c r="C24" s="90"/>
      <c r="D24" s="90">
        <v>7</v>
      </c>
      <c r="E24" s="90">
        <v>7</v>
      </c>
      <c r="F24" s="90">
        <f t="shared" ref="F24:F30" si="5">(D24^2*E24)/2</f>
        <v>171.5</v>
      </c>
      <c r="G24" s="90"/>
      <c r="H24" s="90">
        <v>8</v>
      </c>
      <c r="I24" s="90">
        <v>10.5</v>
      </c>
      <c r="J24" s="90">
        <f t="shared" ref="J24:J30" si="6">(H24^2*I24)/2</f>
        <v>336</v>
      </c>
      <c r="K24" s="90"/>
      <c r="L24" s="90">
        <v>9</v>
      </c>
      <c r="M24" s="90">
        <v>12</v>
      </c>
      <c r="N24" s="90">
        <f t="shared" ref="N24:N30" si="7">(L24^2*M24)/2</f>
        <v>486</v>
      </c>
      <c r="O24" s="90"/>
      <c r="P24" s="90">
        <v>11</v>
      </c>
      <c r="Q24" s="90">
        <v>12</v>
      </c>
      <c r="R24" s="90">
        <f t="shared" ref="R24:R30" si="8">(P24^2*Q24)/2</f>
        <v>726</v>
      </c>
      <c r="S24" s="90" t="s">
        <v>461</v>
      </c>
      <c r="T24" s="90">
        <v>9</v>
      </c>
      <c r="U24" s="90">
        <v>12</v>
      </c>
      <c r="V24" s="90">
        <f>(T24^2*U24)/2</f>
        <v>486</v>
      </c>
      <c r="W24" s="90"/>
      <c r="X24" s="90"/>
      <c r="Y24" s="91">
        <v>0.80130000000000001</v>
      </c>
      <c r="Z24" s="90" t="s">
        <v>450</v>
      </c>
      <c r="AA24" s="91">
        <v>19.600000000000001</v>
      </c>
      <c r="AB24" s="90"/>
      <c r="AC24" s="90"/>
      <c r="AD24" s="90"/>
      <c r="AE24" s="90"/>
      <c r="AF24" s="90"/>
      <c r="AG24" s="70"/>
      <c r="AH24" s="70"/>
      <c r="AI24" s="70"/>
      <c r="AJ24" s="70"/>
      <c r="AK24" s="70"/>
      <c r="AL24" s="7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</row>
    <row r="25" spans="1:49">
      <c r="A25" s="90"/>
      <c r="B25" s="90"/>
      <c r="C25" s="90"/>
      <c r="D25" s="90">
        <v>7.5</v>
      </c>
      <c r="E25" s="90">
        <v>7.5</v>
      </c>
      <c r="F25" s="90">
        <f t="shared" si="5"/>
        <v>210.9375</v>
      </c>
      <c r="G25" s="90"/>
      <c r="H25" s="90">
        <v>10</v>
      </c>
      <c r="I25" s="90">
        <v>13</v>
      </c>
      <c r="J25" s="90">
        <f t="shared" si="6"/>
        <v>650</v>
      </c>
      <c r="K25" s="90"/>
      <c r="L25" s="90">
        <v>11</v>
      </c>
      <c r="M25" s="90">
        <v>12</v>
      </c>
      <c r="N25" s="90">
        <f t="shared" si="7"/>
        <v>726</v>
      </c>
      <c r="O25" s="90"/>
      <c r="P25" s="90">
        <v>12</v>
      </c>
      <c r="Q25" s="90">
        <v>13</v>
      </c>
      <c r="R25" s="90">
        <f t="shared" si="8"/>
        <v>936</v>
      </c>
      <c r="S25" s="90" t="s">
        <v>461</v>
      </c>
      <c r="T25" s="90">
        <v>12</v>
      </c>
      <c r="U25" s="90">
        <v>15</v>
      </c>
      <c r="V25" s="90">
        <f>(T25^2*U25)/2</f>
        <v>1080</v>
      </c>
      <c r="W25" s="90"/>
      <c r="X25" s="90"/>
      <c r="Y25" s="91">
        <v>1.3987000000000001</v>
      </c>
      <c r="Z25" s="90"/>
      <c r="AA25" s="91">
        <v>23</v>
      </c>
      <c r="AB25" s="90"/>
      <c r="AC25" s="90"/>
      <c r="AD25" s="90"/>
      <c r="AE25" s="90"/>
      <c r="AF25" s="90"/>
      <c r="AG25" s="70"/>
      <c r="AH25" s="70"/>
      <c r="AI25" s="70"/>
      <c r="AJ25" s="70"/>
      <c r="AK25" s="70"/>
      <c r="AL25" s="70"/>
      <c r="AM25" s="70"/>
      <c r="AN25" s="70"/>
      <c r="AO25" s="70"/>
      <c r="AP25" s="70"/>
      <c r="AQ25" s="70"/>
      <c r="AR25" s="70"/>
      <c r="AS25" s="70"/>
      <c r="AT25" s="70"/>
      <c r="AU25" s="70"/>
      <c r="AV25" s="70"/>
      <c r="AW25" s="70"/>
    </row>
    <row r="26" spans="1:49">
      <c r="A26" s="90"/>
      <c r="B26" s="90"/>
      <c r="C26" s="90"/>
      <c r="D26" s="90">
        <v>6.5</v>
      </c>
      <c r="E26" s="90">
        <v>6.5</v>
      </c>
      <c r="F26" s="90">
        <f t="shared" si="5"/>
        <v>137.3125</v>
      </c>
      <c r="G26" s="90"/>
      <c r="H26" s="90">
        <v>10</v>
      </c>
      <c r="I26" s="90">
        <v>12</v>
      </c>
      <c r="J26" s="90">
        <f t="shared" si="6"/>
        <v>600</v>
      </c>
      <c r="K26" s="90"/>
      <c r="L26" s="90">
        <v>14</v>
      </c>
      <c r="M26" s="90">
        <v>14</v>
      </c>
      <c r="N26" s="90">
        <f t="shared" si="7"/>
        <v>1372</v>
      </c>
      <c r="O26" s="90"/>
      <c r="P26" s="90">
        <v>14</v>
      </c>
      <c r="Q26" s="90">
        <v>14</v>
      </c>
      <c r="R26" s="90">
        <f t="shared" si="8"/>
        <v>1372</v>
      </c>
      <c r="S26" s="90"/>
      <c r="T26" s="90">
        <v>14</v>
      </c>
      <c r="U26" s="90">
        <v>14</v>
      </c>
      <c r="V26" s="90">
        <f>(T26^2*U26)/2</f>
        <v>1372</v>
      </c>
      <c r="W26" s="90"/>
      <c r="X26" s="90"/>
      <c r="Y26" s="91">
        <v>1.49</v>
      </c>
      <c r="Z26" s="90"/>
      <c r="AA26" s="91">
        <v>23.2</v>
      </c>
      <c r="AB26" s="90"/>
      <c r="AC26" s="90"/>
      <c r="AD26" s="90"/>
      <c r="AE26" s="90"/>
      <c r="AF26" s="90"/>
      <c r="AG26" s="70"/>
      <c r="AH26" s="70"/>
      <c r="AI26" s="70"/>
      <c r="AJ26" s="70"/>
      <c r="AK26" s="70"/>
      <c r="AL26" s="7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</row>
    <row r="27" spans="1:49">
      <c r="A27" s="90"/>
      <c r="B27" s="90"/>
      <c r="C27" s="90"/>
      <c r="D27" s="90">
        <v>7.5</v>
      </c>
      <c r="E27" s="90">
        <v>7.5</v>
      </c>
      <c r="F27" s="90">
        <f t="shared" si="5"/>
        <v>210.9375</v>
      </c>
      <c r="G27" s="90"/>
      <c r="H27" s="90">
        <v>7</v>
      </c>
      <c r="I27" s="90">
        <v>8.5</v>
      </c>
      <c r="J27" s="90">
        <f t="shared" si="6"/>
        <v>208.25</v>
      </c>
      <c r="K27" s="90"/>
      <c r="L27" s="90">
        <v>12</v>
      </c>
      <c r="M27" s="90">
        <v>12</v>
      </c>
      <c r="N27" s="90">
        <f t="shared" si="7"/>
        <v>864</v>
      </c>
      <c r="O27" s="90"/>
      <c r="P27" s="90">
        <v>14</v>
      </c>
      <c r="Q27" s="90">
        <v>14</v>
      </c>
      <c r="R27" s="90">
        <f t="shared" si="8"/>
        <v>1372</v>
      </c>
      <c r="S27" s="90" t="s">
        <v>461</v>
      </c>
      <c r="T27" s="90">
        <v>12</v>
      </c>
      <c r="U27" s="90">
        <v>14</v>
      </c>
      <c r="V27" s="90">
        <f>(T27^2*U27)/2</f>
        <v>1008</v>
      </c>
      <c r="W27" s="90"/>
      <c r="X27" s="90"/>
      <c r="Y27" s="91">
        <v>1.5212000000000001</v>
      </c>
      <c r="Z27" s="90"/>
      <c r="AA27" s="91">
        <v>21.8</v>
      </c>
      <c r="AB27" s="90"/>
      <c r="AC27" s="90"/>
      <c r="AD27" s="90"/>
      <c r="AE27" s="90"/>
      <c r="AF27" s="90"/>
      <c r="AG27" s="70"/>
      <c r="AH27" s="70"/>
      <c r="AI27" s="70"/>
      <c r="AJ27" s="70"/>
      <c r="AK27" s="70"/>
      <c r="AL27" s="70"/>
      <c r="AM27" s="70"/>
      <c r="AN27" s="70"/>
      <c r="AO27" s="70"/>
      <c r="AP27" s="70"/>
      <c r="AQ27" s="70"/>
      <c r="AR27" s="70"/>
      <c r="AS27" s="70"/>
      <c r="AT27" s="70"/>
      <c r="AU27" s="70"/>
      <c r="AV27" s="70"/>
      <c r="AW27" s="70"/>
    </row>
    <row r="28" spans="1:49">
      <c r="A28" s="90"/>
      <c r="B28" s="90"/>
      <c r="C28" s="90"/>
      <c r="D28" s="90">
        <v>7</v>
      </c>
      <c r="E28" s="90">
        <v>7</v>
      </c>
      <c r="F28" s="90">
        <f t="shared" si="5"/>
        <v>171.5</v>
      </c>
      <c r="G28" s="90"/>
      <c r="H28" s="90">
        <v>9</v>
      </c>
      <c r="I28" s="90">
        <v>9</v>
      </c>
      <c r="J28" s="90">
        <f t="shared" si="6"/>
        <v>364.5</v>
      </c>
      <c r="K28" s="90"/>
      <c r="L28" s="90">
        <v>11.5</v>
      </c>
      <c r="M28" s="90">
        <v>12</v>
      </c>
      <c r="N28" s="90">
        <f t="shared" si="7"/>
        <v>793.5</v>
      </c>
      <c r="O28" s="90"/>
      <c r="P28" s="90">
        <v>12</v>
      </c>
      <c r="Q28" s="90">
        <v>13</v>
      </c>
      <c r="R28" s="90">
        <f t="shared" si="8"/>
        <v>936</v>
      </c>
      <c r="S28" s="90" t="s">
        <v>461</v>
      </c>
      <c r="T28" s="90"/>
      <c r="U28" s="90"/>
      <c r="V28" s="90"/>
      <c r="W28" s="90" t="s">
        <v>460</v>
      </c>
      <c r="X28" s="90"/>
      <c r="Y28" s="91"/>
      <c r="Z28" s="90"/>
      <c r="AA28" s="91"/>
      <c r="AB28" s="90"/>
      <c r="AC28" s="90"/>
      <c r="AD28" s="90"/>
      <c r="AE28" s="90"/>
      <c r="AF28" s="9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</row>
    <row r="29" spans="1:49">
      <c r="A29" s="90"/>
      <c r="B29" s="90"/>
      <c r="C29" s="90"/>
      <c r="D29" s="90">
        <v>7</v>
      </c>
      <c r="E29" s="90">
        <v>8</v>
      </c>
      <c r="F29" s="90">
        <f t="shared" si="5"/>
        <v>196</v>
      </c>
      <c r="G29" s="90"/>
      <c r="H29" s="90">
        <v>9</v>
      </c>
      <c r="I29" s="90">
        <v>10</v>
      </c>
      <c r="J29" s="90">
        <f t="shared" si="6"/>
        <v>405</v>
      </c>
      <c r="K29" s="90"/>
      <c r="L29" s="90">
        <v>10</v>
      </c>
      <c r="M29" s="90">
        <v>11</v>
      </c>
      <c r="N29" s="90">
        <f t="shared" si="7"/>
        <v>550</v>
      </c>
      <c r="O29" s="90"/>
      <c r="P29" s="90">
        <v>10</v>
      </c>
      <c r="Q29" s="90">
        <v>12</v>
      </c>
      <c r="R29" s="90">
        <f t="shared" si="8"/>
        <v>600</v>
      </c>
      <c r="S29" s="90"/>
      <c r="T29" s="90">
        <v>14</v>
      </c>
      <c r="U29" s="90">
        <v>14</v>
      </c>
      <c r="V29" s="90">
        <f>(T29^2*U29)/2</f>
        <v>1372</v>
      </c>
      <c r="W29" s="90"/>
      <c r="X29" s="90"/>
      <c r="Y29" s="91">
        <v>1.639</v>
      </c>
      <c r="Z29" s="90"/>
      <c r="AA29" s="91">
        <v>23.8</v>
      </c>
      <c r="AB29" s="90"/>
      <c r="AC29" s="90"/>
      <c r="AD29" s="90"/>
      <c r="AE29" s="90"/>
      <c r="AF29" s="90"/>
      <c r="AG29" s="70"/>
      <c r="AH29" s="70"/>
      <c r="AI29" s="70"/>
      <c r="AJ29" s="70"/>
      <c r="AK29" s="70"/>
      <c r="AL29" s="7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</row>
    <row r="30" spans="1:49">
      <c r="A30" s="90"/>
      <c r="B30" s="90"/>
      <c r="C30" s="90"/>
      <c r="D30" s="90">
        <v>6</v>
      </c>
      <c r="E30" s="90">
        <v>7</v>
      </c>
      <c r="F30" s="90">
        <f t="shared" si="5"/>
        <v>126</v>
      </c>
      <c r="G30" s="90"/>
      <c r="H30" s="90">
        <v>7</v>
      </c>
      <c r="I30" s="90">
        <v>9</v>
      </c>
      <c r="J30" s="90">
        <f t="shared" si="6"/>
        <v>220.5</v>
      </c>
      <c r="K30" s="90"/>
      <c r="L30" s="90">
        <v>9</v>
      </c>
      <c r="M30" s="90">
        <v>12</v>
      </c>
      <c r="N30" s="90">
        <f t="shared" si="7"/>
        <v>486</v>
      </c>
      <c r="O30" s="90"/>
      <c r="P30" s="90">
        <v>10</v>
      </c>
      <c r="Q30" s="90">
        <v>12</v>
      </c>
      <c r="R30" s="90">
        <f t="shared" si="8"/>
        <v>600</v>
      </c>
      <c r="S30" s="90"/>
      <c r="T30" s="90">
        <v>11</v>
      </c>
      <c r="U30" s="90">
        <v>13</v>
      </c>
      <c r="V30" s="90">
        <f>(T30^2*U30)/2</f>
        <v>786.5</v>
      </c>
      <c r="W30" s="90"/>
      <c r="X30" s="90"/>
      <c r="Y30" s="91">
        <v>1.5886</v>
      </c>
      <c r="Z30" s="90"/>
      <c r="AA30" s="91">
        <v>21.1</v>
      </c>
      <c r="AB30" s="90"/>
      <c r="AC30" s="90"/>
      <c r="AD30" s="90"/>
      <c r="AE30" s="90"/>
      <c r="AF30" s="9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0"/>
      <c r="AS30" s="70"/>
      <c r="AT30" s="70"/>
      <c r="AU30" s="70"/>
      <c r="AV30" s="70"/>
      <c r="AW30" s="70"/>
    </row>
    <row r="31" spans="1:49">
      <c r="A31" s="70"/>
      <c r="B31" s="70"/>
      <c r="C31" s="70"/>
      <c r="D31" s="70"/>
      <c r="E31" s="70"/>
      <c r="F31" s="72">
        <f>AVERAGE(F21:F30)</f>
        <v>181.63888888888889</v>
      </c>
      <c r="G31" s="70"/>
      <c r="H31" s="70"/>
      <c r="I31" s="70"/>
      <c r="J31" s="72">
        <f>AVERAGE(J21:J30)</f>
        <v>378.69444444444446</v>
      </c>
      <c r="K31" s="70"/>
      <c r="L31" s="70"/>
      <c r="M31" s="70"/>
      <c r="N31" s="72">
        <f>AVERAGE(N21:N30)</f>
        <v>714.16666666666663</v>
      </c>
      <c r="O31" s="70"/>
      <c r="P31" s="70"/>
      <c r="Q31" s="70"/>
      <c r="R31" s="72">
        <f>AVERAGE(R21:R30)</f>
        <v>894.94444444444446</v>
      </c>
      <c r="S31" s="70"/>
      <c r="T31" s="70"/>
      <c r="U31" s="70"/>
      <c r="V31" s="72">
        <f>AVERAGE(V21:V30)</f>
        <v>998.4375</v>
      </c>
      <c r="W31" s="70"/>
      <c r="X31" s="70"/>
      <c r="Y31" s="73">
        <f>AVERAGE(Y21:Y30)</f>
        <v>1.3798999999999999</v>
      </c>
      <c r="Z31" s="70"/>
      <c r="AA31" s="71"/>
      <c r="AB31" s="70"/>
      <c r="AC31" s="70"/>
      <c r="AD31" s="70"/>
      <c r="AE31" s="70"/>
      <c r="AF31" s="70"/>
      <c r="AG31" s="70"/>
      <c r="AH31" s="70"/>
      <c r="AI31" s="70"/>
      <c r="AJ31" s="70"/>
      <c r="AK31" s="70"/>
      <c r="AL31" s="70"/>
      <c r="AM31" s="70"/>
      <c r="AN31" s="70"/>
      <c r="AO31" s="70"/>
      <c r="AP31" s="70"/>
      <c r="AQ31" s="70"/>
      <c r="AR31" s="70"/>
      <c r="AS31" s="70"/>
      <c r="AT31" s="70"/>
      <c r="AU31" s="70"/>
      <c r="AV31" s="70"/>
      <c r="AW31" s="70"/>
    </row>
    <row r="32" spans="1:49">
      <c r="A32" s="70"/>
      <c r="B32" s="70"/>
      <c r="C32" s="70"/>
      <c r="D32" s="70"/>
      <c r="E32" s="70"/>
      <c r="F32" s="72">
        <f>COUNT(F21:F30)</f>
        <v>9</v>
      </c>
      <c r="G32" s="70"/>
      <c r="H32" s="70"/>
      <c r="I32" s="70"/>
      <c r="J32" s="72">
        <f>COUNT(J21:J30)</f>
        <v>9</v>
      </c>
      <c r="K32" s="70"/>
      <c r="L32" s="70"/>
      <c r="M32" s="70"/>
      <c r="N32" s="72">
        <f>COUNT(N21:N30)</f>
        <v>9</v>
      </c>
      <c r="O32" s="70"/>
      <c r="P32" s="70"/>
      <c r="Q32" s="70"/>
      <c r="R32" s="72">
        <f>COUNT(R21:R30)</f>
        <v>9</v>
      </c>
      <c r="S32" s="70"/>
      <c r="T32" s="70"/>
      <c r="U32" s="70"/>
      <c r="V32" s="72">
        <f>COUNT(V21:V30)</f>
        <v>8</v>
      </c>
      <c r="W32" s="70"/>
      <c r="X32" s="70"/>
      <c r="Y32" s="73">
        <f>COUNT(Y21:Y30)</f>
        <v>8</v>
      </c>
      <c r="Z32" s="70"/>
      <c r="AA32" s="71"/>
      <c r="AB32" s="70"/>
      <c r="AC32" s="70"/>
      <c r="AD32" s="70"/>
      <c r="AE32" s="70"/>
      <c r="AF32" s="70"/>
      <c r="AG32" s="70"/>
      <c r="AH32" s="70"/>
      <c r="AI32" s="70"/>
      <c r="AJ32" s="70"/>
      <c r="AK32" s="70"/>
      <c r="AL32" s="7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</row>
    <row r="33" spans="1:49">
      <c r="A33" s="70"/>
      <c r="B33" s="70"/>
      <c r="C33" s="70"/>
      <c r="D33" s="70"/>
      <c r="E33" s="70"/>
      <c r="F33" s="72">
        <f>STDEV(F21:F30)/SQRT(F32)</f>
        <v>12.127468685619389</v>
      </c>
      <c r="G33" s="70"/>
      <c r="H33" s="70"/>
      <c r="I33" s="70"/>
      <c r="J33" s="72">
        <f>STDEV(J21:J30)/SQRT(J32)</f>
        <v>51.568754297084645</v>
      </c>
      <c r="K33" s="70"/>
      <c r="L33" s="70"/>
      <c r="M33" s="70"/>
      <c r="N33" s="72">
        <f>STDEV(N21:N30)/SQRT(N32)</f>
        <v>93.740480998220718</v>
      </c>
      <c r="O33" s="70"/>
      <c r="P33" s="70"/>
      <c r="Q33" s="70"/>
      <c r="R33" s="72">
        <f>STDEV(R21:R30)/SQRT(R32)</f>
        <v>98.697364468796309</v>
      </c>
      <c r="S33" s="70"/>
      <c r="T33" s="70"/>
      <c r="U33" s="70"/>
      <c r="V33" s="72">
        <f>STDEV(V21:V30)/SQRT(V32)</f>
        <v>113.11180615640563</v>
      </c>
      <c r="W33" s="70"/>
      <c r="X33" s="70"/>
      <c r="Y33" s="73">
        <f>STDEV(Y21:Y30)/SQRT(Y32)</f>
        <v>0.10063463795901939</v>
      </c>
      <c r="Z33" s="70"/>
      <c r="AA33" s="71"/>
      <c r="AB33" s="70"/>
      <c r="AC33" s="70"/>
      <c r="AD33" s="70"/>
      <c r="AE33" s="70"/>
      <c r="AF33" s="70"/>
      <c r="AG33" s="70"/>
      <c r="AH33" s="70"/>
      <c r="AI33" s="70"/>
      <c r="AJ33" s="70"/>
      <c r="AK33" s="70"/>
      <c r="AL33" s="7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</row>
    <row r="34" spans="1:49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0"/>
      <c r="W34" s="70"/>
      <c r="X34" s="70"/>
      <c r="Y34" s="71"/>
      <c r="Z34" s="70"/>
      <c r="AA34" s="71"/>
      <c r="AB34" s="70"/>
      <c r="AC34" s="70"/>
      <c r="AD34" s="70"/>
      <c r="AE34" s="70"/>
      <c r="AF34" s="70"/>
      <c r="AG34" s="70"/>
      <c r="AH34" s="70"/>
      <c r="AI34" s="70"/>
      <c r="AJ34" s="70"/>
      <c r="AK34" s="70"/>
      <c r="AL34" s="70"/>
      <c r="AM34" s="70"/>
      <c r="AN34" s="70"/>
      <c r="AO34" s="70"/>
      <c r="AP34" s="70"/>
      <c r="AQ34" s="70"/>
      <c r="AR34" s="70"/>
      <c r="AS34" s="70"/>
      <c r="AT34" s="70"/>
      <c r="AU34" s="70"/>
      <c r="AV34" s="70"/>
      <c r="AW34" s="70"/>
    </row>
    <row r="35" spans="1:49">
      <c r="A35" s="70"/>
      <c r="B35" s="70"/>
      <c r="C35" s="70"/>
      <c r="D35" s="87" t="s">
        <v>459</v>
      </c>
      <c r="E35" s="70"/>
      <c r="F35" s="70"/>
      <c r="G35" s="70"/>
      <c r="H35" s="87" t="s">
        <v>458</v>
      </c>
      <c r="I35" s="70"/>
      <c r="J35" s="70"/>
      <c r="K35" s="70"/>
      <c r="L35" s="87" t="s">
        <v>457</v>
      </c>
      <c r="M35" s="70"/>
      <c r="N35" s="70"/>
      <c r="O35" s="70"/>
      <c r="P35" s="87" t="s">
        <v>456</v>
      </c>
      <c r="Q35" s="70"/>
      <c r="R35" s="70"/>
      <c r="S35" s="70"/>
      <c r="T35" s="87" t="s">
        <v>455</v>
      </c>
      <c r="U35" s="70"/>
      <c r="V35" s="70"/>
      <c r="W35" s="70"/>
      <c r="X35" s="70"/>
      <c r="Y35" s="71"/>
      <c r="Z35" s="70"/>
      <c r="AA35" s="71"/>
      <c r="AB35" s="70"/>
      <c r="AC35" s="70"/>
      <c r="AD35" s="70"/>
      <c r="AE35" s="70"/>
      <c r="AF35" s="70"/>
      <c r="AG35" s="70"/>
      <c r="AH35" s="70"/>
      <c r="AI35" s="70"/>
      <c r="AJ35" s="70"/>
      <c r="AK35" s="70"/>
      <c r="AL35" s="7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</row>
    <row r="36" spans="1:49">
      <c r="A36" s="87"/>
      <c r="B36" s="87"/>
      <c r="C36" s="87"/>
      <c r="D36" s="77" t="s">
        <v>454</v>
      </c>
      <c r="E36" s="77" t="s">
        <v>453</v>
      </c>
      <c r="F36" s="77" t="s">
        <v>452</v>
      </c>
      <c r="G36" s="87"/>
      <c r="H36" s="77" t="s">
        <v>454</v>
      </c>
      <c r="I36" s="77" t="s">
        <v>453</v>
      </c>
      <c r="J36" s="77" t="s">
        <v>452</v>
      </c>
      <c r="K36" s="87"/>
      <c r="L36" s="77" t="s">
        <v>454</v>
      </c>
      <c r="M36" s="77" t="s">
        <v>453</v>
      </c>
      <c r="N36" s="77" t="s">
        <v>452</v>
      </c>
      <c r="O36" s="87"/>
      <c r="P36" s="77" t="s">
        <v>454</v>
      </c>
      <c r="Q36" s="77" t="s">
        <v>453</v>
      </c>
      <c r="R36" s="77" t="s">
        <v>452</v>
      </c>
      <c r="S36" s="87"/>
      <c r="T36" s="77" t="s">
        <v>454</v>
      </c>
      <c r="U36" s="77" t="s">
        <v>453</v>
      </c>
      <c r="V36" s="77" t="s">
        <v>452</v>
      </c>
      <c r="W36" s="87"/>
      <c r="X36" s="87"/>
      <c r="Y36" s="89" t="s">
        <v>451</v>
      </c>
      <c r="Z36" s="87"/>
      <c r="AA36" s="88"/>
      <c r="AB36" s="87"/>
      <c r="AC36" s="87"/>
      <c r="AD36" s="87"/>
      <c r="AE36" s="87"/>
      <c r="AF36" s="87"/>
      <c r="AG36" s="70"/>
      <c r="AH36" s="70"/>
      <c r="AI36" s="70"/>
      <c r="AJ36" s="70"/>
      <c r="AK36" s="70"/>
      <c r="AL36" s="70"/>
      <c r="AM36" s="70"/>
      <c r="AN36" s="70"/>
      <c r="AO36" s="70"/>
      <c r="AP36" s="70"/>
      <c r="AQ36" s="70"/>
      <c r="AR36" s="70"/>
      <c r="AS36" s="70"/>
      <c r="AT36" s="70"/>
      <c r="AU36" s="70"/>
      <c r="AV36" s="70"/>
      <c r="AW36" s="70"/>
    </row>
    <row r="37" spans="1:49">
      <c r="A37" s="87"/>
      <c r="B37" s="87"/>
      <c r="C37" s="87"/>
      <c r="D37" s="87">
        <v>4</v>
      </c>
      <c r="E37" s="87">
        <v>5</v>
      </c>
      <c r="F37" s="87">
        <f t="shared" ref="F37:F46" si="9">(D37^2*E37)/2</f>
        <v>40</v>
      </c>
      <c r="G37" s="87"/>
      <c r="H37" s="87">
        <v>5</v>
      </c>
      <c r="I37" s="87">
        <v>8</v>
      </c>
      <c r="J37" s="87">
        <f t="shared" ref="J37:J46" si="10">(H37^2*I37)/2</f>
        <v>100</v>
      </c>
      <c r="K37" s="87"/>
      <c r="L37" s="87">
        <v>7</v>
      </c>
      <c r="M37" s="87">
        <v>8</v>
      </c>
      <c r="N37" s="87">
        <f t="shared" ref="N37:N46" si="11">(L37^2*M37)/2</f>
        <v>196</v>
      </c>
      <c r="O37" s="87"/>
      <c r="P37" s="87">
        <v>7</v>
      </c>
      <c r="Q37" s="87">
        <v>9</v>
      </c>
      <c r="R37" s="87">
        <f t="shared" ref="R37:R46" si="12">(P37^2*Q37)/2</f>
        <v>220.5</v>
      </c>
      <c r="S37" s="87"/>
      <c r="T37" s="87">
        <v>10</v>
      </c>
      <c r="U37" s="87">
        <v>15</v>
      </c>
      <c r="V37" s="87">
        <f t="shared" ref="V37:V46" si="13">(T37^2*U37)/2</f>
        <v>750</v>
      </c>
      <c r="W37" s="87"/>
      <c r="X37" s="87"/>
      <c r="Y37" s="88">
        <v>0.83750000000000002</v>
      </c>
      <c r="Z37" s="87" t="s">
        <v>450</v>
      </c>
      <c r="AA37" s="88">
        <v>19.8</v>
      </c>
      <c r="AB37" s="87"/>
      <c r="AC37" s="87"/>
      <c r="AD37" s="87"/>
      <c r="AE37" s="87"/>
      <c r="AF37" s="87"/>
      <c r="AG37" s="70"/>
      <c r="AH37" s="70"/>
      <c r="AI37" s="70"/>
      <c r="AJ37" s="70"/>
      <c r="AK37" s="70"/>
      <c r="AL37" s="7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</row>
    <row r="38" spans="1:49">
      <c r="A38" s="87"/>
      <c r="B38" s="87"/>
      <c r="C38" s="87"/>
      <c r="D38" s="87">
        <v>5</v>
      </c>
      <c r="E38" s="87">
        <v>5</v>
      </c>
      <c r="F38" s="87">
        <f t="shared" si="9"/>
        <v>62.5</v>
      </c>
      <c r="G38" s="87"/>
      <c r="H38" s="87">
        <v>4.5</v>
      </c>
      <c r="I38" s="87">
        <v>6.5</v>
      </c>
      <c r="J38" s="87">
        <f t="shared" si="10"/>
        <v>65.8125</v>
      </c>
      <c r="K38" s="87"/>
      <c r="L38" s="87">
        <v>7</v>
      </c>
      <c r="M38" s="87">
        <v>9</v>
      </c>
      <c r="N38" s="87">
        <f t="shared" si="11"/>
        <v>220.5</v>
      </c>
      <c r="O38" s="87"/>
      <c r="P38" s="87">
        <v>10</v>
      </c>
      <c r="Q38" s="87">
        <v>10</v>
      </c>
      <c r="R38" s="87">
        <f t="shared" si="12"/>
        <v>500</v>
      </c>
      <c r="S38" s="87"/>
      <c r="T38" s="87">
        <v>9</v>
      </c>
      <c r="U38" s="87">
        <v>14</v>
      </c>
      <c r="V38" s="87">
        <f t="shared" si="13"/>
        <v>567</v>
      </c>
      <c r="W38" s="87"/>
      <c r="X38" s="87"/>
      <c r="Y38" s="88">
        <v>0.56699999999999995</v>
      </c>
      <c r="Z38" s="87" t="s">
        <v>450</v>
      </c>
      <c r="AA38" s="88">
        <v>20.8</v>
      </c>
      <c r="AB38" s="87"/>
      <c r="AC38" s="87"/>
      <c r="AD38" s="87"/>
      <c r="AE38" s="87"/>
      <c r="AF38" s="87"/>
      <c r="AG38" s="70"/>
      <c r="AH38" s="70"/>
      <c r="AI38" s="70"/>
      <c r="AJ38" s="70"/>
      <c r="AK38" s="70"/>
      <c r="AL38" s="70"/>
      <c r="AM38" s="70"/>
      <c r="AN38" s="70"/>
      <c r="AO38" s="70"/>
      <c r="AP38" s="70"/>
      <c r="AQ38" s="70"/>
      <c r="AR38" s="70"/>
      <c r="AS38" s="70"/>
      <c r="AT38" s="70"/>
      <c r="AU38" s="70"/>
      <c r="AV38" s="70"/>
      <c r="AW38" s="70"/>
    </row>
    <row r="39" spans="1:49">
      <c r="A39" s="87"/>
      <c r="B39" s="87"/>
      <c r="C39" s="87"/>
      <c r="D39" s="87">
        <v>4.5</v>
      </c>
      <c r="E39" s="87">
        <v>5</v>
      </c>
      <c r="F39" s="87">
        <f t="shared" si="9"/>
        <v>50.625</v>
      </c>
      <c r="G39" s="87"/>
      <c r="H39" s="87">
        <v>6</v>
      </c>
      <c r="I39" s="87">
        <v>7.5</v>
      </c>
      <c r="J39" s="87">
        <f t="shared" si="10"/>
        <v>135</v>
      </c>
      <c r="K39" s="87"/>
      <c r="L39" s="87">
        <v>6</v>
      </c>
      <c r="M39" s="87">
        <v>7</v>
      </c>
      <c r="N39" s="87">
        <f t="shared" si="11"/>
        <v>126</v>
      </c>
      <c r="O39" s="87"/>
      <c r="P39" s="87">
        <v>6</v>
      </c>
      <c r="Q39" s="87">
        <v>9</v>
      </c>
      <c r="R39" s="87">
        <f t="shared" si="12"/>
        <v>162</v>
      </c>
      <c r="S39" s="87"/>
      <c r="T39" s="87">
        <v>7</v>
      </c>
      <c r="U39" s="87">
        <v>9</v>
      </c>
      <c r="V39" s="87">
        <f t="shared" si="13"/>
        <v>220.5</v>
      </c>
      <c r="W39" s="87"/>
      <c r="X39" s="87"/>
      <c r="Y39" s="88">
        <v>0.32829999999999998</v>
      </c>
      <c r="Z39" s="87"/>
      <c r="AA39" s="88">
        <v>20.5</v>
      </c>
      <c r="AB39" s="87"/>
      <c r="AC39" s="87"/>
      <c r="AD39" s="87"/>
      <c r="AE39" s="87"/>
      <c r="AF39" s="87"/>
      <c r="AG39" s="70"/>
      <c r="AH39" s="70"/>
      <c r="AI39" s="70"/>
      <c r="AJ39" s="70"/>
      <c r="AK39" s="70"/>
      <c r="AL39" s="7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</row>
    <row r="40" spans="1:49">
      <c r="A40" s="87"/>
      <c r="B40" s="87"/>
      <c r="C40" s="87"/>
      <c r="D40" s="87">
        <v>5</v>
      </c>
      <c r="E40" s="87">
        <v>5</v>
      </c>
      <c r="F40" s="87">
        <f t="shared" si="9"/>
        <v>62.5</v>
      </c>
      <c r="G40" s="87"/>
      <c r="H40" s="87">
        <v>6</v>
      </c>
      <c r="I40" s="87">
        <v>8</v>
      </c>
      <c r="J40" s="87">
        <f t="shared" si="10"/>
        <v>144</v>
      </c>
      <c r="K40" s="87"/>
      <c r="L40" s="87">
        <v>8</v>
      </c>
      <c r="M40" s="87">
        <v>8</v>
      </c>
      <c r="N40" s="87">
        <f t="shared" si="11"/>
        <v>256</v>
      </c>
      <c r="O40" s="87"/>
      <c r="P40" s="87">
        <v>6</v>
      </c>
      <c r="Q40" s="87">
        <v>9</v>
      </c>
      <c r="R40" s="87">
        <f t="shared" si="12"/>
        <v>162</v>
      </c>
      <c r="S40" s="87"/>
      <c r="T40" s="87">
        <v>8</v>
      </c>
      <c r="U40" s="87">
        <v>12</v>
      </c>
      <c r="V40" s="87">
        <f t="shared" si="13"/>
        <v>384</v>
      </c>
      <c r="W40" s="87"/>
      <c r="X40" s="87"/>
      <c r="Y40" s="88">
        <v>0.40450000000000003</v>
      </c>
      <c r="Z40" s="87"/>
      <c r="AA40" s="88">
        <v>20.7</v>
      </c>
      <c r="AB40" s="87"/>
      <c r="AC40" s="87"/>
      <c r="AD40" s="87"/>
      <c r="AE40" s="87"/>
      <c r="AF40" s="87"/>
      <c r="AG40" s="70"/>
      <c r="AH40" s="70"/>
      <c r="AI40" s="70"/>
      <c r="AJ40" s="70"/>
      <c r="AK40" s="70"/>
      <c r="AL40" s="70"/>
      <c r="AM40" s="70"/>
      <c r="AN40" s="70"/>
      <c r="AO40" s="70"/>
      <c r="AP40" s="70"/>
      <c r="AQ40" s="70"/>
      <c r="AR40" s="70"/>
      <c r="AS40" s="70"/>
      <c r="AT40" s="70"/>
      <c r="AU40" s="70"/>
      <c r="AV40" s="70"/>
      <c r="AW40" s="70"/>
    </row>
    <row r="41" spans="1:49">
      <c r="A41" s="87"/>
      <c r="B41" s="87"/>
      <c r="C41" s="87"/>
      <c r="D41" s="87">
        <v>5.5</v>
      </c>
      <c r="E41" s="87">
        <v>6</v>
      </c>
      <c r="F41" s="87">
        <f t="shared" si="9"/>
        <v>90.75</v>
      </c>
      <c r="G41" s="87"/>
      <c r="H41" s="87">
        <v>4</v>
      </c>
      <c r="I41" s="87">
        <v>6</v>
      </c>
      <c r="J41" s="87">
        <f t="shared" si="10"/>
        <v>48</v>
      </c>
      <c r="K41" s="87"/>
      <c r="L41" s="87">
        <v>5.5</v>
      </c>
      <c r="M41" s="87">
        <v>6.5</v>
      </c>
      <c r="N41" s="87">
        <f t="shared" si="11"/>
        <v>98.3125</v>
      </c>
      <c r="O41" s="87"/>
      <c r="P41" s="87">
        <v>9</v>
      </c>
      <c r="Q41" s="87">
        <v>15</v>
      </c>
      <c r="R41" s="87">
        <f t="shared" si="12"/>
        <v>607.5</v>
      </c>
      <c r="S41" s="87"/>
      <c r="T41" s="87">
        <v>8</v>
      </c>
      <c r="U41" s="87">
        <v>11</v>
      </c>
      <c r="V41" s="87">
        <f t="shared" si="13"/>
        <v>352</v>
      </c>
      <c r="W41" s="87"/>
      <c r="X41" s="87"/>
      <c r="Y41" s="88">
        <v>1.621</v>
      </c>
      <c r="Z41" s="87"/>
      <c r="AA41" s="88">
        <v>20.6</v>
      </c>
      <c r="AB41" s="87"/>
      <c r="AC41" s="87"/>
      <c r="AD41" s="87"/>
      <c r="AE41" s="87"/>
      <c r="AF41" s="87"/>
      <c r="AG41" s="70"/>
      <c r="AH41" s="70"/>
      <c r="AI41" s="70"/>
      <c r="AJ41" s="70"/>
      <c r="AK41" s="70"/>
      <c r="AL41" s="70"/>
      <c r="AM41" s="70"/>
      <c r="AN41" s="70"/>
      <c r="AO41" s="70"/>
      <c r="AP41" s="70"/>
      <c r="AQ41" s="70"/>
      <c r="AR41" s="70"/>
      <c r="AS41" s="70"/>
      <c r="AT41" s="70"/>
      <c r="AU41" s="70"/>
      <c r="AV41" s="70"/>
      <c r="AW41" s="70"/>
    </row>
    <row r="42" spans="1:49">
      <c r="A42" s="87"/>
      <c r="B42" s="87"/>
      <c r="C42" s="87"/>
      <c r="D42" s="87">
        <v>5</v>
      </c>
      <c r="E42" s="87">
        <v>5</v>
      </c>
      <c r="F42" s="87">
        <f t="shared" si="9"/>
        <v>62.5</v>
      </c>
      <c r="G42" s="87"/>
      <c r="H42" s="87">
        <v>5</v>
      </c>
      <c r="I42" s="87">
        <v>7</v>
      </c>
      <c r="J42" s="87">
        <f t="shared" si="10"/>
        <v>87.5</v>
      </c>
      <c r="K42" s="87"/>
      <c r="L42" s="87">
        <v>6</v>
      </c>
      <c r="M42" s="87">
        <v>9.5</v>
      </c>
      <c r="N42" s="87">
        <f t="shared" si="11"/>
        <v>171</v>
      </c>
      <c r="O42" s="87"/>
      <c r="P42" s="87">
        <v>13</v>
      </c>
      <c r="Q42" s="87">
        <v>13</v>
      </c>
      <c r="R42" s="87">
        <f t="shared" si="12"/>
        <v>1098.5</v>
      </c>
      <c r="S42" s="87"/>
      <c r="T42" s="87">
        <v>11</v>
      </c>
      <c r="U42" s="87">
        <v>14</v>
      </c>
      <c r="V42" s="87">
        <f t="shared" si="13"/>
        <v>847</v>
      </c>
      <c r="W42" s="87"/>
      <c r="X42" s="87"/>
      <c r="Y42" s="88">
        <v>0.47699999999999998</v>
      </c>
      <c r="Z42" s="87"/>
      <c r="AA42" s="88">
        <v>21</v>
      </c>
      <c r="AB42" s="87"/>
      <c r="AC42" s="87"/>
      <c r="AD42" s="87"/>
      <c r="AE42" s="87"/>
      <c r="AF42" s="87"/>
      <c r="AG42" s="70"/>
      <c r="AH42" s="70"/>
      <c r="AI42" s="70"/>
      <c r="AJ42" s="70"/>
      <c r="AK42" s="70"/>
      <c r="AL42" s="7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</row>
    <row r="43" spans="1:49">
      <c r="A43" s="87"/>
      <c r="B43" s="87"/>
      <c r="C43" s="87"/>
      <c r="D43" s="87">
        <v>5</v>
      </c>
      <c r="E43" s="87">
        <v>5.5</v>
      </c>
      <c r="F43" s="87">
        <f t="shared" si="9"/>
        <v>68.75</v>
      </c>
      <c r="G43" s="87"/>
      <c r="H43" s="87">
        <v>5</v>
      </c>
      <c r="I43" s="87">
        <v>6.5</v>
      </c>
      <c r="J43" s="87">
        <f t="shared" si="10"/>
        <v>81.25</v>
      </c>
      <c r="K43" s="87"/>
      <c r="L43" s="87">
        <v>7</v>
      </c>
      <c r="M43" s="87">
        <v>7</v>
      </c>
      <c r="N43" s="87">
        <f t="shared" si="11"/>
        <v>171.5</v>
      </c>
      <c r="O43" s="87"/>
      <c r="P43" s="87">
        <v>7.5</v>
      </c>
      <c r="Q43" s="87">
        <v>9</v>
      </c>
      <c r="R43" s="87">
        <f t="shared" si="12"/>
        <v>253.125</v>
      </c>
      <c r="S43" s="87"/>
      <c r="T43" s="87">
        <v>10</v>
      </c>
      <c r="U43" s="87">
        <v>12</v>
      </c>
      <c r="V43" s="87">
        <f t="shared" si="13"/>
        <v>600</v>
      </c>
      <c r="W43" s="87"/>
      <c r="X43" s="87"/>
      <c r="Y43" s="88">
        <v>0.96250000000000002</v>
      </c>
      <c r="Z43" s="87"/>
      <c r="AA43" s="88">
        <v>21.6</v>
      </c>
      <c r="AB43" s="87"/>
      <c r="AC43" s="87"/>
      <c r="AD43" s="87"/>
      <c r="AE43" s="87"/>
      <c r="AF43" s="87"/>
      <c r="AG43" s="70"/>
      <c r="AH43" s="70"/>
      <c r="AI43" s="70"/>
      <c r="AJ43" s="70"/>
      <c r="AK43" s="70"/>
      <c r="AL43" s="70"/>
      <c r="AM43" s="70"/>
      <c r="AN43" s="70"/>
      <c r="AO43" s="70"/>
      <c r="AP43" s="70"/>
      <c r="AQ43" s="70"/>
      <c r="AR43" s="70"/>
      <c r="AS43" s="70"/>
      <c r="AT43" s="70"/>
      <c r="AU43" s="70"/>
      <c r="AV43" s="70"/>
      <c r="AW43" s="70"/>
    </row>
    <row r="44" spans="1:49">
      <c r="A44" s="87"/>
      <c r="B44" s="87"/>
      <c r="C44" s="87"/>
      <c r="D44" s="87">
        <v>5</v>
      </c>
      <c r="E44" s="87">
        <v>5</v>
      </c>
      <c r="F44" s="87">
        <f t="shared" si="9"/>
        <v>62.5</v>
      </c>
      <c r="G44" s="87"/>
      <c r="H44" s="87">
        <v>4</v>
      </c>
      <c r="I44" s="87">
        <v>6</v>
      </c>
      <c r="J44" s="87">
        <f t="shared" si="10"/>
        <v>48</v>
      </c>
      <c r="K44" s="87"/>
      <c r="L44" s="87">
        <v>6.5</v>
      </c>
      <c r="M44" s="87">
        <v>11</v>
      </c>
      <c r="N44" s="87">
        <f t="shared" si="11"/>
        <v>232.375</v>
      </c>
      <c r="O44" s="87"/>
      <c r="P44" s="87">
        <v>7</v>
      </c>
      <c r="Q44" s="87">
        <v>9</v>
      </c>
      <c r="R44" s="87">
        <f t="shared" si="12"/>
        <v>220.5</v>
      </c>
      <c r="S44" s="87"/>
      <c r="T44" s="87">
        <v>10</v>
      </c>
      <c r="U44" s="87">
        <v>11</v>
      </c>
      <c r="V44" s="87">
        <f t="shared" si="13"/>
        <v>550</v>
      </c>
      <c r="W44" s="87"/>
      <c r="X44" s="87"/>
      <c r="Y44" s="88">
        <v>0.64500000000000002</v>
      </c>
      <c r="Z44" s="87"/>
      <c r="AA44" s="88">
        <v>22.9</v>
      </c>
      <c r="AB44" s="87"/>
      <c r="AC44" s="87"/>
      <c r="AD44" s="87"/>
      <c r="AE44" s="87"/>
      <c r="AF44" s="87"/>
      <c r="AG44" s="70"/>
      <c r="AH44" s="70"/>
      <c r="AI44" s="70"/>
      <c r="AJ44" s="70"/>
      <c r="AK44" s="70"/>
      <c r="AL44" s="70"/>
      <c r="AM44" s="70"/>
      <c r="AN44" s="70"/>
      <c r="AO44" s="70"/>
      <c r="AP44" s="70"/>
      <c r="AQ44" s="70"/>
      <c r="AR44" s="70"/>
      <c r="AS44" s="70"/>
      <c r="AT44" s="70"/>
      <c r="AU44" s="70"/>
      <c r="AV44" s="70"/>
      <c r="AW44" s="70"/>
    </row>
    <row r="45" spans="1:49">
      <c r="A45" s="87"/>
      <c r="B45" s="87"/>
      <c r="C45" s="87"/>
      <c r="D45" s="87">
        <v>5.5</v>
      </c>
      <c r="E45" s="87">
        <v>6.5</v>
      </c>
      <c r="F45" s="87">
        <f t="shared" si="9"/>
        <v>98.3125</v>
      </c>
      <c r="G45" s="87"/>
      <c r="H45" s="87">
        <v>5</v>
      </c>
      <c r="I45" s="87">
        <v>7</v>
      </c>
      <c r="J45" s="87">
        <f t="shared" si="10"/>
        <v>87.5</v>
      </c>
      <c r="K45" s="87"/>
      <c r="L45" s="87">
        <v>6</v>
      </c>
      <c r="M45" s="87">
        <v>7.5</v>
      </c>
      <c r="N45" s="87">
        <f t="shared" si="11"/>
        <v>135</v>
      </c>
      <c r="O45" s="87"/>
      <c r="P45" s="87">
        <v>8</v>
      </c>
      <c r="Q45" s="87">
        <v>10</v>
      </c>
      <c r="R45" s="87">
        <f t="shared" si="12"/>
        <v>320</v>
      </c>
      <c r="S45" s="87"/>
      <c r="T45" s="87">
        <v>8</v>
      </c>
      <c r="U45" s="87">
        <v>10</v>
      </c>
      <c r="V45" s="87">
        <f t="shared" si="13"/>
        <v>320</v>
      </c>
      <c r="W45" s="87"/>
      <c r="X45" s="87"/>
      <c r="Y45" s="88">
        <v>0.52929999999999999</v>
      </c>
      <c r="Z45" s="87"/>
      <c r="AA45" s="88">
        <v>18.100000000000001</v>
      </c>
      <c r="AB45" s="87"/>
      <c r="AC45" s="87"/>
      <c r="AD45" s="87"/>
      <c r="AE45" s="87"/>
      <c r="AF45" s="87"/>
      <c r="AG45" s="70"/>
      <c r="AH45" s="70"/>
      <c r="AI45" s="70"/>
      <c r="AJ45" s="70"/>
      <c r="AK45" s="70"/>
      <c r="AL45" s="7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</row>
    <row r="46" spans="1:49">
      <c r="A46" s="87"/>
      <c r="B46" s="87"/>
      <c r="C46" s="87"/>
      <c r="D46" s="87">
        <v>4.5</v>
      </c>
      <c r="E46" s="87">
        <v>6</v>
      </c>
      <c r="F46" s="87">
        <f t="shared" si="9"/>
        <v>60.75</v>
      </c>
      <c r="G46" s="87"/>
      <c r="H46" s="87">
        <v>7</v>
      </c>
      <c r="I46" s="87">
        <v>7</v>
      </c>
      <c r="J46" s="87">
        <f t="shared" si="10"/>
        <v>171.5</v>
      </c>
      <c r="K46" s="87"/>
      <c r="L46" s="87">
        <v>9</v>
      </c>
      <c r="M46" s="87">
        <v>9</v>
      </c>
      <c r="N46" s="87">
        <f t="shared" si="11"/>
        <v>364.5</v>
      </c>
      <c r="O46" s="87"/>
      <c r="P46" s="87">
        <v>10.5</v>
      </c>
      <c r="Q46" s="87">
        <v>10.5</v>
      </c>
      <c r="R46" s="87">
        <f t="shared" si="12"/>
        <v>578.8125</v>
      </c>
      <c r="S46" s="87"/>
      <c r="T46" s="87">
        <v>9</v>
      </c>
      <c r="U46" s="87">
        <v>10</v>
      </c>
      <c r="V46" s="87">
        <f t="shared" si="13"/>
        <v>405</v>
      </c>
      <c r="W46" s="87"/>
      <c r="X46" s="87"/>
      <c r="Y46" s="88">
        <v>0.38700000000000001</v>
      </c>
      <c r="Z46" s="87"/>
      <c r="AA46" s="88">
        <v>20.9</v>
      </c>
      <c r="AB46" s="87"/>
      <c r="AC46" s="87"/>
      <c r="AD46" s="87"/>
      <c r="AE46" s="87"/>
      <c r="AF46" s="87"/>
      <c r="AG46" s="70"/>
      <c r="AH46" s="70"/>
      <c r="AI46" s="70"/>
      <c r="AJ46" s="70"/>
      <c r="AK46" s="70"/>
      <c r="AL46" s="7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</row>
    <row r="47" spans="1:49">
      <c r="A47" s="70"/>
      <c r="B47" s="70"/>
      <c r="C47" s="70"/>
      <c r="D47" s="70"/>
      <c r="E47" s="70"/>
      <c r="F47" s="72">
        <f>AVERAGE(F37:F46)</f>
        <v>65.918750000000003</v>
      </c>
      <c r="G47" s="70"/>
      <c r="H47" s="70"/>
      <c r="I47" s="70"/>
      <c r="J47" s="72">
        <f>AVERAGE(J37:J46)</f>
        <v>96.856250000000003</v>
      </c>
      <c r="K47" s="70"/>
      <c r="L47" s="70"/>
      <c r="M47" s="70"/>
      <c r="N47" s="72">
        <f>AVERAGE(N37:N46)</f>
        <v>197.11875000000001</v>
      </c>
      <c r="O47" s="70"/>
      <c r="P47" s="70"/>
      <c r="Q47" s="70"/>
      <c r="R47" s="72">
        <f>AVERAGE(R37:R46)</f>
        <v>412.29374999999999</v>
      </c>
      <c r="S47" s="70"/>
      <c r="T47" s="70"/>
      <c r="U47" s="70"/>
      <c r="V47" s="72">
        <f>AVERAGE(V37:V46)</f>
        <v>499.55</v>
      </c>
      <c r="W47" s="70"/>
      <c r="X47" s="70"/>
      <c r="Y47" s="72">
        <f>AVERAGE(Y37:Y46)</f>
        <v>0.67591000000000001</v>
      </c>
      <c r="Z47" s="70"/>
      <c r="AA47" s="71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0"/>
      <c r="AQ47" s="70"/>
      <c r="AR47" s="70"/>
      <c r="AS47" s="70"/>
      <c r="AT47" s="70"/>
      <c r="AU47" s="70"/>
      <c r="AV47" s="70"/>
      <c r="AW47" s="70"/>
    </row>
    <row r="48" spans="1:49">
      <c r="A48" s="70"/>
      <c r="B48" s="70"/>
      <c r="C48" s="70"/>
      <c r="D48" s="70"/>
      <c r="E48" s="70"/>
      <c r="F48" s="72">
        <f>COUNT(F37:F46)</f>
        <v>10</v>
      </c>
      <c r="G48" s="70"/>
      <c r="H48" s="70"/>
      <c r="I48" s="70"/>
      <c r="J48" s="72">
        <f>COUNT(J37:J46)</f>
        <v>10</v>
      </c>
      <c r="K48" s="70"/>
      <c r="L48" s="70"/>
      <c r="M48" s="70"/>
      <c r="N48" s="72">
        <f>COUNT(N37:N46)</f>
        <v>10</v>
      </c>
      <c r="O48" s="70"/>
      <c r="P48" s="70"/>
      <c r="Q48" s="70"/>
      <c r="R48" s="72">
        <f>COUNT(R37:R46)</f>
        <v>10</v>
      </c>
      <c r="S48" s="70"/>
      <c r="T48" s="70"/>
      <c r="U48" s="70"/>
      <c r="V48" s="72">
        <f>COUNT(V37:V46)</f>
        <v>10</v>
      </c>
      <c r="W48" s="70"/>
      <c r="X48" s="70"/>
      <c r="Y48" s="72">
        <f>COUNT(Y37:Y46)</f>
        <v>10</v>
      </c>
      <c r="Z48" s="70"/>
      <c r="AA48" s="71"/>
      <c r="AB48" s="70"/>
      <c r="AC48" s="70"/>
      <c r="AD48" s="70"/>
      <c r="AE48" s="70"/>
      <c r="AF48" s="70"/>
      <c r="AG48" s="70"/>
      <c r="AH48" s="70"/>
      <c r="AI48" s="70"/>
      <c r="AJ48" s="70"/>
      <c r="AK48" s="70"/>
      <c r="AL48" s="7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</row>
    <row r="49" spans="1:49">
      <c r="A49" s="70"/>
      <c r="B49" s="70"/>
      <c r="C49" s="70"/>
      <c r="D49" s="70"/>
      <c r="E49" s="70"/>
      <c r="F49" s="72">
        <f>STDEV(F37:F46)/SQRT(F48)</f>
        <v>5.4294564549163962</v>
      </c>
      <c r="G49" s="70"/>
      <c r="H49" s="70"/>
      <c r="I49" s="70"/>
      <c r="J49" s="72">
        <f>STDEV(J37:J46)/SQRT(J48)</f>
        <v>13.087426542561547</v>
      </c>
      <c r="K49" s="70"/>
      <c r="L49" s="70"/>
      <c r="M49" s="70"/>
      <c r="N49" s="72">
        <f>STDEV(N37:N46)/SQRT(N48)</f>
        <v>24.333840694625028</v>
      </c>
      <c r="O49" s="70"/>
      <c r="P49" s="70"/>
      <c r="Q49" s="70"/>
      <c r="R49" s="72">
        <f>STDEV(R37:R46)/SQRT(R48)</f>
        <v>92.923015501520581</v>
      </c>
      <c r="S49" s="70"/>
      <c r="T49" s="70"/>
      <c r="U49" s="70"/>
      <c r="V49" s="72">
        <f>STDEV(V37:V46)/SQRT(V48)</f>
        <v>62.787226673371507</v>
      </c>
      <c r="W49" s="70"/>
      <c r="X49" s="70"/>
      <c r="Y49" s="72">
        <f>STDEV(Y37:Y46)/SQRT(Y48)</f>
        <v>0.122623264468407</v>
      </c>
      <c r="Z49" s="70"/>
      <c r="AA49" s="71"/>
      <c r="AB49" s="70"/>
      <c r="AC49" s="70"/>
      <c r="AD49" s="70"/>
      <c r="AE49" s="70"/>
      <c r="AF49" s="70"/>
      <c r="AG49" s="70"/>
      <c r="AH49" s="70"/>
      <c r="AI49" s="70"/>
      <c r="AJ49" s="70"/>
      <c r="AK49" s="70"/>
      <c r="AL49" s="70"/>
      <c r="AM49" s="70"/>
      <c r="AN49" s="70"/>
      <c r="AO49" s="70"/>
      <c r="AP49" s="70"/>
      <c r="AQ49" s="70"/>
      <c r="AR49" s="70"/>
      <c r="AS49" s="70"/>
      <c r="AT49" s="70"/>
      <c r="AU49" s="70"/>
      <c r="AV49" s="70"/>
      <c r="AW49" s="70"/>
    </row>
    <row r="50" spans="1:49">
      <c r="A50" s="70"/>
      <c r="B50" s="70"/>
      <c r="C50" s="70"/>
      <c r="D50" s="70"/>
      <c r="E50" s="70"/>
      <c r="F50" s="70"/>
      <c r="G50" s="70"/>
      <c r="H50" s="70"/>
      <c r="I50" s="70"/>
      <c r="J50" s="70"/>
      <c r="K50" s="70"/>
      <c r="L50" s="70"/>
      <c r="M50" s="70"/>
      <c r="N50" s="70"/>
      <c r="O50" s="70"/>
      <c r="P50" s="70"/>
      <c r="Q50" s="70"/>
      <c r="R50" s="70"/>
      <c r="S50" s="70"/>
      <c r="T50" s="70"/>
      <c r="U50" s="70"/>
      <c r="V50" s="70"/>
      <c r="W50" s="70"/>
      <c r="X50" s="70"/>
      <c r="Y50" s="71"/>
      <c r="Z50" s="70"/>
      <c r="AA50" s="71"/>
      <c r="AB50" s="70"/>
      <c r="AC50" s="70"/>
      <c r="AD50" s="70"/>
      <c r="AE50" s="70"/>
      <c r="AF50" s="70"/>
      <c r="AG50" s="70"/>
      <c r="AH50" s="70"/>
      <c r="AI50" s="70"/>
      <c r="AJ50" s="70"/>
      <c r="AK50" s="70"/>
      <c r="AL50" s="7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</row>
    <row r="51" spans="1:49">
      <c r="A51" s="70"/>
      <c r="B51" s="70"/>
      <c r="C51" s="70"/>
      <c r="D51" s="84" t="s">
        <v>459</v>
      </c>
      <c r="E51" s="70"/>
      <c r="F51" s="70"/>
      <c r="G51" s="70"/>
      <c r="H51" s="84" t="s">
        <v>458</v>
      </c>
      <c r="I51" s="70"/>
      <c r="J51" s="70"/>
      <c r="K51" s="70"/>
      <c r="L51" s="84" t="s">
        <v>457</v>
      </c>
      <c r="M51" s="70"/>
      <c r="N51" s="70"/>
      <c r="O51" s="70"/>
      <c r="P51" s="84" t="s">
        <v>456</v>
      </c>
      <c r="Q51" s="70"/>
      <c r="R51" s="70"/>
      <c r="S51" s="70"/>
      <c r="T51" s="84" t="s">
        <v>455</v>
      </c>
      <c r="U51" s="70"/>
      <c r="V51" s="70"/>
      <c r="W51" s="70"/>
      <c r="X51" s="70"/>
      <c r="Y51" s="71"/>
      <c r="Z51" s="70"/>
      <c r="AA51" s="71"/>
      <c r="AB51" s="70"/>
      <c r="AC51" s="70"/>
      <c r="AD51" s="70"/>
      <c r="AE51" s="70"/>
      <c r="AF51" s="70"/>
      <c r="AG51" s="70"/>
      <c r="AH51" s="70"/>
      <c r="AI51" s="70"/>
      <c r="AJ51" s="70"/>
      <c r="AK51" s="70"/>
      <c r="AL51" s="70"/>
      <c r="AM51" s="70"/>
      <c r="AN51" s="70"/>
      <c r="AO51" s="70"/>
      <c r="AP51" s="70"/>
      <c r="AQ51" s="70"/>
      <c r="AR51" s="70"/>
      <c r="AS51" s="70"/>
      <c r="AT51" s="70"/>
      <c r="AU51" s="70"/>
      <c r="AV51" s="70"/>
      <c r="AW51" s="70"/>
    </row>
    <row r="52" spans="1:49">
      <c r="A52" s="84"/>
      <c r="B52" s="84"/>
      <c r="C52" s="84"/>
      <c r="D52" s="74" t="s">
        <v>454</v>
      </c>
      <c r="E52" s="74" t="s">
        <v>453</v>
      </c>
      <c r="F52" s="74" t="s">
        <v>452</v>
      </c>
      <c r="G52" s="84"/>
      <c r="H52" s="74" t="s">
        <v>454</v>
      </c>
      <c r="I52" s="74" t="s">
        <v>453</v>
      </c>
      <c r="J52" s="74" t="s">
        <v>452</v>
      </c>
      <c r="K52" s="84"/>
      <c r="L52" s="74" t="s">
        <v>454</v>
      </c>
      <c r="M52" s="74" t="s">
        <v>453</v>
      </c>
      <c r="N52" s="74" t="s">
        <v>452</v>
      </c>
      <c r="O52" s="84"/>
      <c r="P52" s="74" t="s">
        <v>454</v>
      </c>
      <c r="Q52" s="74" t="s">
        <v>453</v>
      </c>
      <c r="R52" s="74" t="s">
        <v>452</v>
      </c>
      <c r="S52" s="84"/>
      <c r="T52" s="74" t="s">
        <v>454</v>
      </c>
      <c r="U52" s="74" t="s">
        <v>453</v>
      </c>
      <c r="V52" s="74" t="s">
        <v>452</v>
      </c>
      <c r="W52" s="84"/>
      <c r="X52" s="84"/>
      <c r="Y52" s="86" t="s">
        <v>451</v>
      </c>
      <c r="Z52" s="84"/>
      <c r="AA52" s="85"/>
      <c r="AB52" s="84"/>
      <c r="AC52" s="84"/>
      <c r="AD52" s="84"/>
      <c r="AE52" s="84"/>
      <c r="AF52" s="84"/>
      <c r="AG52" s="70"/>
      <c r="AH52" s="70"/>
      <c r="AI52" s="70"/>
      <c r="AJ52" s="70"/>
      <c r="AK52" s="70"/>
      <c r="AL52" s="7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</row>
    <row r="53" spans="1:49">
      <c r="A53" s="84"/>
      <c r="B53" s="84"/>
      <c r="C53" s="84"/>
      <c r="D53" s="84">
        <v>5.5</v>
      </c>
      <c r="E53" s="84">
        <v>5.5</v>
      </c>
      <c r="F53" s="84">
        <f t="shared" ref="F53:F62" si="14">(D53^2*E53)/2</f>
        <v>83.1875</v>
      </c>
      <c r="G53" s="84"/>
      <c r="H53" s="84">
        <v>4</v>
      </c>
      <c r="I53" s="84">
        <v>4</v>
      </c>
      <c r="J53" s="84">
        <f t="shared" ref="J53:J62" si="15">(H53^2*I53)/2</f>
        <v>32</v>
      </c>
      <c r="K53" s="84"/>
      <c r="L53" s="84">
        <v>4.5</v>
      </c>
      <c r="M53" s="84">
        <v>5</v>
      </c>
      <c r="N53" s="84">
        <f t="shared" ref="N53:N62" si="16">(L53^2*M53)/2</f>
        <v>50.625</v>
      </c>
      <c r="O53" s="84"/>
      <c r="P53" s="84">
        <v>4.5</v>
      </c>
      <c r="Q53" s="84">
        <v>4.5</v>
      </c>
      <c r="R53" s="84">
        <f t="shared" ref="R53:R62" si="17">(P53^2*Q53)/2</f>
        <v>45.5625</v>
      </c>
      <c r="S53" s="84"/>
      <c r="T53" s="84">
        <v>4.5</v>
      </c>
      <c r="U53" s="84">
        <v>4.5</v>
      </c>
      <c r="V53" s="84">
        <f t="shared" ref="V53:V62" si="18">(T53^2*U53)/2</f>
        <v>45.5625</v>
      </c>
      <c r="W53" s="84"/>
      <c r="X53" s="84"/>
      <c r="Y53" s="85">
        <v>0.1043</v>
      </c>
      <c r="Z53" s="84" t="s">
        <v>450</v>
      </c>
      <c r="AA53" s="85">
        <v>18.7</v>
      </c>
      <c r="AB53" s="84"/>
      <c r="AC53" s="84"/>
      <c r="AD53" s="84"/>
      <c r="AE53" s="84"/>
      <c r="AF53" s="84"/>
      <c r="AG53" s="70"/>
      <c r="AH53" s="70"/>
      <c r="AI53" s="70"/>
      <c r="AJ53" s="70"/>
      <c r="AK53" s="70"/>
      <c r="AL53" s="70"/>
      <c r="AM53" s="70"/>
      <c r="AN53" s="70"/>
      <c r="AO53" s="70"/>
      <c r="AP53" s="70"/>
      <c r="AQ53" s="70"/>
      <c r="AR53" s="70"/>
      <c r="AS53" s="70"/>
      <c r="AT53" s="70"/>
      <c r="AU53" s="70"/>
      <c r="AV53" s="70"/>
      <c r="AW53" s="70"/>
    </row>
    <row r="54" spans="1:49">
      <c r="A54" s="84"/>
      <c r="B54" s="84"/>
      <c r="C54" s="84"/>
      <c r="D54" s="84">
        <v>3</v>
      </c>
      <c r="E54" s="84">
        <v>4</v>
      </c>
      <c r="F54" s="84">
        <f t="shared" si="14"/>
        <v>18</v>
      </c>
      <c r="G54" s="84"/>
      <c r="H54" s="84">
        <v>4</v>
      </c>
      <c r="I54" s="84">
        <v>4</v>
      </c>
      <c r="J54" s="84">
        <f t="shared" si="15"/>
        <v>32</v>
      </c>
      <c r="K54" s="84"/>
      <c r="L54" s="84">
        <v>4.5</v>
      </c>
      <c r="M54" s="84">
        <v>5.5</v>
      </c>
      <c r="N54" s="84">
        <f t="shared" si="16"/>
        <v>55.6875</v>
      </c>
      <c r="O54" s="84"/>
      <c r="P54" s="84">
        <v>4.5</v>
      </c>
      <c r="Q54" s="84">
        <v>5</v>
      </c>
      <c r="R54" s="84">
        <f t="shared" si="17"/>
        <v>50.625</v>
      </c>
      <c r="S54" s="84"/>
      <c r="T54" s="84">
        <v>4.5</v>
      </c>
      <c r="U54" s="84">
        <v>5</v>
      </c>
      <c r="V54" s="84">
        <f t="shared" si="18"/>
        <v>50.625</v>
      </c>
      <c r="W54" s="84"/>
      <c r="X54" s="84"/>
      <c r="Y54" s="85">
        <v>8.8300000000000003E-2</v>
      </c>
      <c r="Z54" s="84" t="s">
        <v>450</v>
      </c>
      <c r="AA54" s="85">
        <v>21.4</v>
      </c>
      <c r="AB54" s="84"/>
      <c r="AC54" s="84"/>
      <c r="AD54" s="84"/>
      <c r="AE54" s="84"/>
      <c r="AF54" s="84"/>
      <c r="AG54" s="70"/>
      <c r="AH54" s="70"/>
      <c r="AI54" s="70"/>
      <c r="AJ54" s="70"/>
      <c r="AK54" s="70"/>
      <c r="AL54" s="7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</row>
    <row r="55" spans="1:49">
      <c r="A55" s="84"/>
      <c r="B55" s="84"/>
      <c r="C55" s="84"/>
      <c r="D55" s="84">
        <v>4</v>
      </c>
      <c r="E55" s="84">
        <v>5</v>
      </c>
      <c r="F55" s="84">
        <f t="shared" si="14"/>
        <v>40</v>
      </c>
      <c r="G55" s="84"/>
      <c r="H55" s="84">
        <v>4</v>
      </c>
      <c r="I55" s="84">
        <v>4</v>
      </c>
      <c r="J55" s="84">
        <f t="shared" si="15"/>
        <v>32</v>
      </c>
      <c r="K55" s="84"/>
      <c r="L55" s="84">
        <v>4.5</v>
      </c>
      <c r="M55" s="84">
        <v>4.5</v>
      </c>
      <c r="N55" s="84">
        <f t="shared" si="16"/>
        <v>45.5625</v>
      </c>
      <c r="O55" s="84"/>
      <c r="P55" s="84">
        <v>4</v>
      </c>
      <c r="Q55" s="84">
        <v>4.5</v>
      </c>
      <c r="R55" s="84">
        <f t="shared" si="17"/>
        <v>36</v>
      </c>
      <c r="S55" s="84"/>
      <c r="T55" s="84">
        <v>4.5</v>
      </c>
      <c r="U55" s="84">
        <v>6</v>
      </c>
      <c r="V55" s="84">
        <f t="shared" si="18"/>
        <v>60.75</v>
      </c>
      <c r="W55" s="84"/>
      <c r="X55" s="84"/>
      <c r="Y55" s="85">
        <v>0.1338</v>
      </c>
      <c r="Z55" s="84"/>
      <c r="AA55" s="85">
        <v>19.3</v>
      </c>
      <c r="AB55" s="84"/>
      <c r="AC55" s="84"/>
      <c r="AD55" s="84"/>
      <c r="AE55" s="84"/>
      <c r="AF55" s="84"/>
      <c r="AG55" s="70"/>
      <c r="AH55" s="70"/>
      <c r="AI55" s="70"/>
      <c r="AJ55" s="70"/>
      <c r="AK55" s="70"/>
      <c r="AL55" s="70"/>
      <c r="AM55" s="70"/>
      <c r="AN55" s="70"/>
      <c r="AO55" s="70"/>
      <c r="AP55" s="70"/>
      <c r="AQ55" s="70"/>
      <c r="AR55" s="70"/>
      <c r="AS55" s="70"/>
      <c r="AT55" s="70"/>
      <c r="AU55" s="70"/>
      <c r="AV55" s="70"/>
      <c r="AW55" s="70"/>
    </row>
    <row r="56" spans="1:49">
      <c r="A56" s="84"/>
      <c r="B56" s="84"/>
      <c r="C56" s="84"/>
      <c r="D56" s="84">
        <v>4.5</v>
      </c>
      <c r="E56" s="84">
        <v>4.5</v>
      </c>
      <c r="F56" s="84">
        <f t="shared" si="14"/>
        <v>45.5625</v>
      </c>
      <c r="G56" s="84"/>
      <c r="H56" s="84">
        <v>4</v>
      </c>
      <c r="I56" s="84">
        <v>6</v>
      </c>
      <c r="J56" s="84">
        <f t="shared" si="15"/>
        <v>48</v>
      </c>
      <c r="K56" s="84"/>
      <c r="L56" s="84">
        <v>4</v>
      </c>
      <c r="M56" s="84">
        <v>4</v>
      </c>
      <c r="N56" s="84">
        <f t="shared" si="16"/>
        <v>32</v>
      </c>
      <c r="O56" s="84"/>
      <c r="P56" s="84">
        <v>3</v>
      </c>
      <c r="Q56" s="84">
        <v>3</v>
      </c>
      <c r="R56" s="84">
        <f t="shared" si="17"/>
        <v>13.5</v>
      </c>
      <c r="S56" s="84"/>
      <c r="T56" s="84">
        <v>3</v>
      </c>
      <c r="U56" s="84">
        <v>3</v>
      </c>
      <c r="V56" s="84">
        <f t="shared" si="18"/>
        <v>13.5</v>
      </c>
      <c r="W56" s="84"/>
      <c r="X56" s="84"/>
      <c r="Y56" s="85">
        <v>0.128</v>
      </c>
      <c r="Z56" s="84"/>
      <c r="AA56" s="85">
        <v>21.2</v>
      </c>
      <c r="AB56" s="84"/>
      <c r="AC56" s="84"/>
      <c r="AD56" s="84"/>
      <c r="AE56" s="84"/>
      <c r="AF56" s="84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</row>
    <row r="57" spans="1:49">
      <c r="A57" s="84"/>
      <c r="B57" s="84"/>
      <c r="C57" s="84"/>
      <c r="D57" s="84">
        <v>4.5</v>
      </c>
      <c r="E57" s="84">
        <v>6</v>
      </c>
      <c r="F57" s="84">
        <f t="shared" si="14"/>
        <v>60.75</v>
      </c>
      <c r="G57" s="84"/>
      <c r="H57" s="84">
        <v>5.5</v>
      </c>
      <c r="I57" s="84">
        <v>6</v>
      </c>
      <c r="J57" s="84">
        <f t="shared" si="15"/>
        <v>90.75</v>
      </c>
      <c r="K57" s="84"/>
      <c r="L57" s="84">
        <v>5.5</v>
      </c>
      <c r="M57" s="84">
        <v>5.5</v>
      </c>
      <c r="N57" s="84">
        <f t="shared" si="16"/>
        <v>83.1875</v>
      </c>
      <c r="O57" s="84"/>
      <c r="P57" s="84">
        <v>4</v>
      </c>
      <c r="Q57" s="84">
        <v>5</v>
      </c>
      <c r="R57" s="84">
        <f t="shared" si="17"/>
        <v>40</v>
      </c>
      <c r="S57" s="84"/>
      <c r="T57" s="84">
        <v>4</v>
      </c>
      <c r="U57" s="84">
        <v>5</v>
      </c>
      <c r="V57" s="84">
        <f t="shared" si="18"/>
        <v>40</v>
      </c>
      <c r="W57" s="84"/>
      <c r="X57" s="84"/>
      <c r="Y57" s="85">
        <v>8.4699999999999998E-2</v>
      </c>
      <c r="Z57" s="84"/>
      <c r="AA57" s="85">
        <v>23.1</v>
      </c>
      <c r="AB57" s="84"/>
      <c r="AC57" s="84"/>
      <c r="AD57" s="84"/>
      <c r="AE57" s="84"/>
      <c r="AF57" s="84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</row>
    <row r="58" spans="1:49">
      <c r="A58" s="84"/>
      <c r="B58" s="84"/>
      <c r="C58" s="84"/>
      <c r="D58" s="84">
        <v>5.5</v>
      </c>
      <c r="E58" s="84">
        <v>5.5</v>
      </c>
      <c r="F58" s="84">
        <f t="shared" si="14"/>
        <v>83.1875</v>
      </c>
      <c r="G58" s="84"/>
      <c r="H58" s="84">
        <v>4</v>
      </c>
      <c r="I58" s="84">
        <v>6</v>
      </c>
      <c r="J58" s="84">
        <f t="shared" si="15"/>
        <v>48</v>
      </c>
      <c r="K58" s="84"/>
      <c r="L58" s="84">
        <v>4</v>
      </c>
      <c r="M58" s="84">
        <v>4.5</v>
      </c>
      <c r="N58" s="84">
        <f t="shared" si="16"/>
        <v>36</v>
      </c>
      <c r="O58" s="84"/>
      <c r="P58" s="84">
        <v>3.5</v>
      </c>
      <c r="Q58" s="84">
        <v>3.5</v>
      </c>
      <c r="R58" s="84">
        <f t="shared" si="17"/>
        <v>21.4375</v>
      </c>
      <c r="S58" s="84"/>
      <c r="T58" s="84">
        <v>3.5</v>
      </c>
      <c r="U58" s="84">
        <v>3.5</v>
      </c>
      <c r="V58" s="84">
        <f t="shared" si="18"/>
        <v>21.4375</v>
      </c>
      <c r="W58" s="84"/>
      <c r="X58" s="84"/>
      <c r="Y58" s="85">
        <v>3.7400000000000003E-2</v>
      </c>
      <c r="Z58" s="84"/>
      <c r="AA58" s="85">
        <v>20.8</v>
      </c>
      <c r="AB58" s="84"/>
      <c r="AC58" s="84"/>
      <c r="AD58" s="84"/>
      <c r="AE58" s="84"/>
      <c r="AF58" s="84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</row>
    <row r="59" spans="1:49">
      <c r="A59" s="84"/>
      <c r="B59" s="84"/>
      <c r="C59" s="84"/>
      <c r="D59" s="84">
        <v>4</v>
      </c>
      <c r="E59" s="84">
        <v>4</v>
      </c>
      <c r="F59" s="84">
        <f t="shared" si="14"/>
        <v>32</v>
      </c>
      <c r="G59" s="84"/>
      <c r="H59" s="84">
        <v>5</v>
      </c>
      <c r="I59" s="84">
        <v>5.5</v>
      </c>
      <c r="J59" s="84">
        <f t="shared" si="15"/>
        <v>68.75</v>
      </c>
      <c r="K59" s="84"/>
      <c r="L59" s="84">
        <v>4</v>
      </c>
      <c r="M59" s="84">
        <v>4</v>
      </c>
      <c r="N59" s="84">
        <f t="shared" si="16"/>
        <v>32</v>
      </c>
      <c r="O59" s="84"/>
      <c r="P59" s="84">
        <v>4</v>
      </c>
      <c r="Q59" s="84">
        <v>4</v>
      </c>
      <c r="R59" s="84">
        <f t="shared" si="17"/>
        <v>32</v>
      </c>
      <c r="S59" s="84"/>
      <c r="T59" s="84">
        <v>4</v>
      </c>
      <c r="U59" s="84">
        <v>4</v>
      </c>
      <c r="V59" s="84">
        <f t="shared" si="18"/>
        <v>32</v>
      </c>
      <c r="W59" s="84"/>
      <c r="X59" s="84"/>
      <c r="Y59" s="85">
        <v>8.9300000000000004E-2</v>
      </c>
      <c r="Z59" s="84"/>
      <c r="AA59" s="85">
        <v>19.2</v>
      </c>
      <c r="AB59" s="84"/>
      <c r="AC59" s="84"/>
      <c r="AD59" s="84"/>
      <c r="AE59" s="84"/>
      <c r="AF59" s="84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</row>
    <row r="60" spans="1:49">
      <c r="A60" s="84"/>
      <c r="B60" s="84"/>
      <c r="C60" s="84"/>
      <c r="D60" s="84">
        <v>4</v>
      </c>
      <c r="E60" s="84">
        <v>4.5</v>
      </c>
      <c r="F60" s="84">
        <f t="shared" si="14"/>
        <v>36</v>
      </c>
      <c r="G60" s="84"/>
      <c r="H60" s="84">
        <v>3</v>
      </c>
      <c r="I60" s="84">
        <v>5</v>
      </c>
      <c r="J60" s="84">
        <f t="shared" si="15"/>
        <v>22.5</v>
      </c>
      <c r="K60" s="84"/>
      <c r="L60" s="84">
        <v>4</v>
      </c>
      <c r="M60" s="84">
        <v>4</v>
      </c>
      <c r="N60" s="84">
        <f t="shared" si="16"/>
        <v>32</v>
      </c>
      <c r="O60" s="84"/>
      <c r="P60" s="84">
        <v>4</v>
      </c>
      <c r="Q60" s="84">
        <v>5.5</v>
      </c>
      <c r="R60" s="84">
        <f t="shared" si="17"/>
        <v>44</v>
      </c>
      <c r="S60" s="84"/>
      <c r="T60" s="84">
        <v>4</v>
      </c>
      <c r="U60" s="84">
        <v>5</v>
      </c>
      <c r="V60" s="84">
        <f t="shared" si="18"/>
        <v>40</v>
      </c>
      <c r="W60" s="84"/>
      <c r="X60" s="84"/>
      <c r="Y60" s="85">
        <v>8.9800000000000005E-2</v>
      </c>
      <c r="Z60" s="84"/>
      <c r="AA60" s="85">
        <v>20.3</v>
      </c>
      <c r="AB60" s="84"/>
      <c r="AC60" s="84"/>
      <c r="AD60" s="84"/>
      <c r="AE60" s="84"/>
      <c r="AF60" s="84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</row>
    <row r="61" spans="1:49">
      <c r="A61" s="84"/>
      <c r="B61" s="84"/>
      <c r="C61" s="84"/>
      <c r="D61" s="84">
        <v>4</v>
      </c>
      <c r="E61" s="84">
        <v>6</v>
      </c>
      <c r="F61" s="84">
        <f t="shared" si="14"/>
        <v>48</v>
      </c>
      <c r="G61" s="84"/>
      <c r="H61" s="84">
        <v>4</v>
      </c>
      <c r="I61" s="84">
        <v>5</v>
      </c>
      <c r="J61" s="84">
        <f t="shared" si="15"/>
        <v>40</v>
      </c>
      <c r="K61" s="84"/>
      <c r="L61" s="84">
        <v>4.5</v>
      </c>
      <c r="M61" s="84">
        <v>4.5</v>
      </c>
      <c r="N61" s="84">
        <f t="shared" si="16"/>
        <v>45.5625</v>
      </c>
      <c r="O61" s="84"/>
      <c r="P61" s="84">
        <v>4.5</v>
      </c>
      <c r="Q61" s="84">
        <v>4.5</v>
      </c>
      <c r="R61" s="84">
        <f t="shared" si="17"/>
        <v>45.5625</v>
      </c>
      <c r="S61" s="84"/>
      <c r="T61" s="84">
        <v>4</v>
      </c>
      <c r="U61" s="84">
        <v>6</v>
      </c>
      <c r="V61" s="84">
        <f t="shared" si="18"/>
        <v>48</v>
      </c>
      <c r="W61" s="84"/>
      <c r="X61" s="84"/>
      <c r="Y61" s="85">
        <v>2.4899999999999999E-2</v>
      </c>
      <c r="Z61" s="84"/>
      <c r="AA61" s="85">
        <v>21.5</v>
      </c>
      <c r="AB61" s="84"/>
      <c r="AC61" s="84"/>
      <c r="AD61" s="84"/>
      <c r="AE61" s="84"/>
      <c r="AF61" s="84"/>
      <c r="AG61" s="70"/>
      <c r="AH61" s="70"/>
      <c r="AI61" s="70"/>
      <c r="AJ61" s="70"/>
      <c r="AK61" s="70"/>
      <c r="AL61" s="70"/>
      <c r="AM61" s="70"/>
      <c r="AN61" s="70"/>
      <c r="AO61" s="70"/>
      <c r="AP61" s="70"/>
      <c r="AQ61" s="70"/>
      <c r="AR61" s="70"/>
      <c r="AS61" s="70"/>
      <c r="AT61" s="70"/>
      <c r="AU61" s="70"/>
      <c r="AV61" s="70"/>
      <c r="AW61" s="70"/>
    </row>
    <row r="62" spans="1:49">
      <c r="A62" s="84"/>
      <c r="B62" s="84"/>
      <c r="C62" s="84"/>
      <c r="D62" s="84">
        <v>4</v>
      </c>
      <c r="E62" s="84">
        <v>4.5</v>
      </c>
      <c r="F62" s="84">
        <f t="shared" si="14"/>
        <v>36</v>
      </c>
      <c r="G62" s="84"/>
      <c r="H62" s="84">
        <v>5</v>
      </c>
      <c r="I62" s="84">
        <v>5.5</v>
      </c>
      <c r="J62" s="84">
        <f t="shared" si="15"/>
        <v>68.75</v>
      </c>
      <c r="K62" s="84"/>
      <c r="L62" s="84">
        <v>4</v>
      </c>
      <c r="M62" s="84">
        <v>6</v>
      </c>
      <c r="N62" s="84">
        <f t="shared" si="16"/>
        <v>48</v>
      </c>
      <c r="O62" s="84"/>
      <c r="P62" s="84">
        <v>4</v>
      </c>
      <c r="Q62" s="84">
        <v>5.5</v>
      </c>
      <c r="R62" s="84">
        <f t="shared" si="17"/>
        <v>44</v>
      </c>
      <c r="S62" s="84"/>
      <c r="T62" s="84">
        <v>4</v>
      </c>
      <c r="U62" s="84">
        <v>5.5</v>
      </c>
      <c r="V62" s="84">
        <f t="shared" si="18"/>
        <v>44</v>
      </c>
      <c r="W62" s="84"/>
      <c r="X62" s="84"/>
      <c r="Y62" s="85">
        <v>0.13669999999999999</v>
      </c>
      <c r="Z62" s="84"/>
      <c r="AA62" s="85">
        <v>20.100000000000001</v>
      </c>
      <c r="AB62" s="84"/>
      <c r="AC62" s="84"/>
      <c r="AD62" s="84"/>
      <c r="AE62" s="84"/>
      <c r="AF62" s="84"/>
      <c r="AG62" s="70"/>
      <c r="AH62" s="70"/>
      <c r="AI62" s="70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</row>
    <row r="63" spans="1:49">
      <c r="A63" s="82"/>
      <c r="B63" s="82"/>
      <c r="C63" s="82"/>
      <c r="D63" s="82"/>
      <c r="E63" s="82"/>
      <c r="F63" s="72">
        <f>AVERAGE(F53:F62)</f>
        <v>48.268749999999997</v>
      </c>
      <c r="G63" s="82"/>
      <c r="H63" s="82"/>
      <c r="I63" s="82"/>
      <c r="J63" s="72">
        <f>AVERAGE(J53:J62)</f>
        <v>48.274999999999999</v>
      </c>
      <c r="K63" s="82"/>
      <c r="L63" s="82"/>
      <c r="M63" s="82"/>
      <c r="N63" s="72">
        <f>AVERAGE(N53:N62)</f>
        <v>46.0625</v>
      </c>
      <c r="O63" s="82"/>
      <c r="P63" s="82"/>
      <c r="Q63" s="82"/>
      <c r="R63" s="72">
        <f>AVERAGE(R53:R62)</f>
        <v>37.268749999999997</v>
      </c>
      <c r="S63" s="82"/>
      <c r="T63" s="82"/>
      <c r="U63" s="82"/>
      <c r="V63" s="72">
        <f>AVERAGE(V53:V62)</f>
        <v>39.587499999999999</v>
      </c>
      <c r="W63" s="82"/>
      <c r="X63" s="82"/>
      <c r="Y63" s="72">
        <f>AVERAGE(Y53:Y62)</f>
        <v>9.1719999999999996E-2</v>
      </c>
      <c r="Z63" s="82"/>
      <c r="AA63" s="83"/>
      <c r="AB63" s="82"/>
      <c r="AC63" s="82"/>
      <c r="AD63" s="82"/>
      <c r="AE63" s="82"/>
      <c r="AF63" s="82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</row>
    <row r="64" spans="1:49">
      <c r="A64" s="82"/>
      <c r="B64" s="82"/>
      <c r="C64" s="82"/>
      <c r="D64" s="82"/>
      <c r="E64" s="82"/>
      <c r="F64" s="72">
        <f>COUNT(F53:F62)</f>
        <v>10</v>
      </c>
      <c r="G64" s="82"/>
      <c r="H64" s="82"/>
      <c r="I64" s="82"/>
      <c r="J64" s="72">
        <f>COUNT(J53:J62)</f>
        <v>10</v>
      </c>
      <c r="K64" s="82"/>
      <c r="L64" s="82"/>
      <c r="M64" s="82"/>
      <c r="N64" s="72">
        <f>COUNT(N53:N62)</f>
        <v>10</v>
      </c>
      <c r="O64" s="82"/>
      <c r="P64" s="82"/>
      <c r="Q64" s="82"/>
      <c r="R64" s="72">
        <f>COUNT(R53:R62)</f>
        <v>10</v>
      </c>
      <c r="S64" s="82"/>
      <c r="T64" s="82"/>
      <c r="U64" s="82"/>
      <c r="V64" s="72">
        <f>COUNT(V53:V62)</f>
        <v>10</v>
      </c>
      <c r="W64" s="82"/>
      <c r="X64" s="82"/>
      <c r="Y64" s="72">
        <f>COUNT(Y53:Y62)</f>
        <v>10</v>
      </c>
      <c r="Z64" s="82"/>
      <c r="AA64" s="83"/>
      <c r="AB64" s="82"/>
      <c r="AC64" s="82"/>
      <c r="AD64" s="82"/>
      <c r="AE64" s="82"/>
      <c r="AF64" s="82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</row>
    <row r="65" spans="1:49">
      <c r="A65" s="82"/>
      <c r="B65" s="82"/>
      <c r="C65" s="82"/>
      <c r="D65" s="82"/>
      <c r="E65" s="82"/>
      <c r="F65" s="72">
        <f>STDEV(F53:F62)/SQRT(F64)</f>
        <v>6.7922357251374388</v>
      </c>
      <c r="G65" s="82"/>
      <c r="H65" s="82"/>
      <c r="I65" s="82"/>
      <c r="J65" s="72">
        <f>STDEV(J53:J62)/SQRT(J64)</f>
        <v>6.8070072147914038</v>
      </c>
      <c r="K65" s="82"/>
      <c r="L65" s="82"/>
      <c r="M65" s="82"/>
      <c r="N65" s="72">
        <f>STDEV(N53:N62)/SQRT(N64)</f>
        <v>4.9334371469932936</v>
      </c>
      <c r="O65" s="82"/>
      <c r="P65" s="82"/>
      <c r="Q65" s="82"/>
      <c r="R65" s="72">
        <f>STDEV(R53:R62)/SQRT(R64)</f>
        <v>3.7401612831014535</v>
      </c>
      <c r="S65" s="82"/>
      <c r="T65" s="82"/>
      <c r="U65" s="82"/>
      <c r="V65" s="72">
        <f>STDEV(V53:V62)/SQRT(V64)</f>
        <v>4.4265730098024036</v>
      </c>
      <c r="W65" s="82"/>
      <c r="X65" s="82"/>
      <c r="Y65" s="72">
        <f>STDEV(Y53:Y62)/SQRT(Y64)</f>
        <v>1.1904488415906182E-2</v>
      </c>
      <c r="Z65" s="82"/>
      <c r="AA65" s="83"/>
      <c r="AB65" s="82"/>
      <c r="AC65" s="82"/>
      <c r="AD65" s="82"/>
      <c r="AE65" s="82"/>
      <c r="AF65" s="82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</row>
    <row r="66" spans="1:49">
      <c r="A66" s="80"/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1"/>
      <c r="Z66" s="80"/>
      <c r="AA66" s="81"/>
      <c r="AB66" s="80"/>
      <c r="AC66" s="80"/>
      <c r="AD66" s="80"/>
      <c r="AE66" s="80"/>
      <c r="AF66" s="8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</row>
    <row r="67" spans="1:49">
      <c r="A67" s="70"/>
      <c r="B67" s="70"/>
      <c r="C67" s="70"/>
      <c r="D67" s="70"/>
      <c r="E67" s="70"/>
      <c r="F67" s="70"/>
      <c r="G67" s="70"/>
      <c r="H67" s="70"/>
      <c r="I67" s="70"/>
      <c r="J67" s="70"/>
      <c r="K67" s="70"/>
      <c r="L67" s="70"/>
      <c r="M67" s="70"/>
      <c r="N67" s="70"/>
      <c r="O67" s="70"/>
      <c r="P67" s="70"/>
      <c r="Q67" s="70"/>
      <c r="R67" s="70"/>
      <c r="S67" s="70"/>
      <c r="T67" s="70"/>
      <c r="U67" s="70"/>
      <c r="V67" s="70"/>
      <c r="W67" s="70"/>
      <c r="X67" s="70"/>
      <c r="Y67" s="71"/>
      <c r="Z67" s="70"/>
      <c r="AA67" s="71"/>
      <c r="AB67" s="70"/>
      <c r="AC67" s="70"/>
      <c r="AD67" s="70"/>
      <c r="AE67" s="70"/>
      <c r="AF67" s="70"/>
      <c r="AG67" s="70"/>
      <c r="AH67" s="70"/>
      <c r="AI67" s="70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</row>
    <row r="68" spans="1:49">
      <c r="A68" s="70"/>
      <c r="B68" s="70"/>
      <c r="C68" s="70"/>
      <c r="D68" s="70"/>
      <c r="E68" s="70"/>
      <c r="F68" s="70"/>
      <c r="G68" s="70"/>
      <c r="H68" s="70"/>
      <c r="I68" s="70"/>
      <c r="J68" s="70"/>
      <c r="K68" s="70"/>
      <c r="L68" s="70"/>
      <c r="M68" s="70"/>
      <c r="N68" s="70"/>
      <c r="O68" s="70"/>
      <c r="P68" s="70"/>
      <c r="Q68" s="70"/>
      <c r="R68" s="70"/>
      <c r="S68" s="70"/>
      <c r="T68" s="70"/>
      <c r="U68" s="70"/>
      <c r="V68" s="70"/>
      <c r="W68" s="70"/>
      <c r="X68" s="70"/>
      <c r="Y68" s="71"/>
      <c r="Z68" s="70"/>
      <c r="AA68" s="71"/>
      <c r="AB68" s="70"/>
      <c r="AC68" s="70"/>
      <c r="AD68" s="70"/>
      <c r="AE68" s="70"/>
      <c r="AF68" s="70"/>
      <c r="AG68" s="70"/>
      <c r="AH68" s="70"/>
      <c r="AI68" s="70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</row>
    <row r="69" spans="1:49">
      <c r="A69" s="79"/>
      <c r="B69" s="70"/>
      <c r="C69" s="70"/>
      <c r="D69" s="70"/>
      <c r="E69" s="70"/>
      <c r="F69" s="70"/>
      <c r="G69" s="70"/>
      <c r="H69" s="70"/>
      <c r="I69" s="70"/>
      <c r="J69" s="70"/>
      <c r="K69" s="70"/>
      <c r="L69" s="70"/>
      <c r="M69" s="70"/>
      <c r="N69" s="70"/>
      <c r="O69" s="70"/>
      <c r="P69" s="70"/>
      <c r="Q69" s="70"/>
      <c r="R69" s="70"/>
      <c r="S69" s="70"/>
      <c r="T69" s="70"/>
      <c r="U69" s="70"/>
      <c r="V69" s="70"/>
      <c r="W69" s="70"/>
      <c r="X69" s="70"/>
      <c r="Y69" s="71"/>
      <c r="Z69" s="70"/>
      <c r="AA69" s="71"/>
      <c r="AB69" s="70"/>
      <c r="AC69" s="70"/>
      <c r="AD69" s="70"/>
      <c r="AE69" s="70"/>
      <c r="AF69" s="70"/>
      <c r="AG69" s="70"/>
      <c r="AH69" s="70"/>
      <c r="AI69" s="70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</row>
    <row r="70" spans="1:49">
      <c r="A70" s="79"/>
      <c r="B70" s="70"/>
      <c r="C70" s="70"/>
      <c r="D70" s="70"/>
      <c r="E70" s="70"/>
      <c r="F70" s="70"/>
      <c r="G70" s="70"/>
      <c r="H70" s="70"/>
      <c r="I70" s="70"/>
      <c r="J70" s="70"/>
      <c r="K70" s="70"/>
      <c r="L70" s="70"/>
      <c r="M70" s="70"/>
      <c r="N70" s="70"/>
      <c r="O70" s="70"/>
      <c r="P70" s="70"/>
      <c r="Q70" s="70"/>
      <c r="R70" s="70"/>
      <c r="S70" s="70"/>
      <c r="T70" s="70"/>
      <c r="U70" s="70"/>
      <c r="V70" s="70"/>
      <c r="W70" s="70"/>
      <c r="X70" s="70"/>
      <c r="Y70" s="71"/>
      <c r="Z70" s="70"/>
      <c r="AA70" s="71"/>
      <c r="AB70" s="70"/>
      <c r="AC70" s="70"/>
      <c r="AD70" s="70"/>
      <c r="AE70" s="70"/>
      <c r="AF70" s="70"/>
      <c r="AG70" s="70"/>
      <c r="AH70" s="70"/>
      <c r="AI70" s="70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</row>
    <row r="71" spans="1:49">
      <c r="A71" s="79"/>
      <c r="B71" s="70"/>
      <c r="C71" s="70"/>
      <c r="D71" s="70"/>
      <c r="E71" s="70"/>
      <c r="F71" s="70"/>
      <c r="G71" s="70"/>
      <c r="H71" s="70"/>
      <c r="I71" s="70"/>
      <c r="J71" s="70"/>
      <c r="K71" s="70"/>
      <c r="L71" s="70"/>
      <c r="M71" s="70"/>
      <c r="N71" s="70"/>
      <c r="O71" s="70"/>
      <c r="P71" s="70"/>
      <c r="Q71" s="70"/>
      <c r="R71" s="70"/>
      <c r="S71" s="70"/>
      <c r="T71" s="70"/>
      <c r="U71" s="70"/>
      <c r="V71" s="70"/>
      <c r="W71" s="70"/>
      <c r="X71" s="70"/>
      <c r="Y71" s="71"/>
      <c r="Z71" s="70"/>
      <c r="AA71" s="71"/>
      <c r="AB71" s="70"/>
      <c r="AC71" s="70"/>
      <c r="AD71" s="70"/>
      <c r="AE71" s="70"/>
      <c r="AF71" s="70"/>
      <c r="AG71" s="70"/>
      <c r="AH71" s="70"/>
      <c r="AI71" s="70"/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</row>
    <row r="72" spans="1:49">
      <c r="A72" s="79"/>
      <c r="B72" s="70"/>
      <c r="C72" s="70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/>
      <c r="Q72" s="70"/>
      <c r="R72" s="70"/>
      <c r="S72" s="70"/>
      <c r="T72" s="70"/>
      <c r="U72" s="70"/>
      <c r="V72" s="70"/>
      <c r="W72" s="70"/>
      <c r="X72" s="70"/>
      <c r="Y72" s="71"/>
      <c r="Z72" s="70"/>
      <c r="AA72" s="71"/>
      <c r="AB72" s="70"/>
      <c r="AC72" s="70"/>
      <c r="AD72" s="70"/>
      <c r="AE72" s="70"/>
      <c r="AF72" s="70"/>
      <c r="AG72" s="70"/>
      <c r="AH72" s="70"/>
      <c r="AI72" s="70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</row>
    <row r="73" spans="1:49">
      <c r="A73" s="79"/>
      <c r="B73" s="70"/>
      <c r="C73" s="70"/>
      <c r="D73" s="70" t="s">
        <v>449</v>
      </c>
      <c r="E73" s="70"/>
      <c r="F73" s="70"/>
      <c r="G73" s="70"/>
      <c r="H73" s="70"/>
      <c r="I73" s="70"/>
      <c r="J73" s="70"/>
      <c r="K73" s="70"/>
      <c r="L73" s="70"/>
      <c r="M73" s="70"/>
      <c r="N73" s="70" t="s">
        <v>448</v>
      </c>
      <c r="O73" s="70"/>
      <c r="P73" s="70"/>
      <c r="Q73" s="70"/>
      <c r="R73" s="70"/>
      <c r="S73" s="70"/>
      <c r="T73" s="70"/>
      <c r="U73" s="70"/>
      <c r="V73" s="70"/>
      <c r="W73" s="70"/>
      <c r="X73" s="70"/>
      <c r="Y73" s="71"/>
      <c r="Z73" s="70"/>
      <c r="AA73" s="71"/>
      <c r="AB73" s="70"/>
      <c r="AC73" s="70"/>
      <c r="AD73" s="70"/>
      <c r="AE73" s="70"/>
      <c r="AF73" s="70"/>
      <c r="AG73" s="70"/>
      <c r="AH73" s="70"/>
      <c r="AI73" s="70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</row>
    <row r="74" spans="1:49">
      <c r="A74" s="70"/>
      <c r="B74" s="70"/>
      <c r="C74" s="70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/>
      <c r="Q74" s="70"/>
      <c r="R74" s="70"/>
      <c r="S74" s="70"/>
      <c r="T74" s="70"/>
      <c r="U74" s="70"/>
      <c r="V74" s="70"/>
      <c r="W74" s="70"/>
      <c r="X74" s="70"/>
      <c r="Y74" s="71"/>
      <c r="Z74" s="70"/>
      <c r="AA74" s="71"/>
      <c r="AB74" s="70"/>
      <c r="AC74" s="70"/>
      <c r="AD74" s="70"/>
      <c r="AE74" s="70"/>
      <c r="AF74" s="70"/>
      <c r="AG74" s="70"/>
      <c r="AH74" s="70"/>
      <c r="AI74" s="70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</row>
    <row r="75" spans="1:49">
      <c r="A75" s="70"/>
      <c r="B75" s="70"/>
      <c r="C75" s="70"/>
      <c r="D75" s="70"/>
      <c r="E75" s="70"/>
      <c r="F75" s="70">
        <v>1</v>
      </c>
      <c r="G75" s="70">
        <v>7</v>
      </c>
      <c r="H75" s="70">
        <v>10</v>
      </c>
      <c r="I75" s="70">
        <v>13</v>
      </c>
      <c r="J75" s="70">
        <v>16</v>
      </c>
      <c r="K75" s="70">
        <v>18</v>
      </c>
      <c r="L75" s="70">
        <v>21</v>
      </c>
      <c r="M75" s="70"/>
      <c r="N75" s="70"/>
      <c r="O75" s="70"/>
      <c r="P75" s="70"/>
      <c r="Q75" s="70"/>
      <c r="R75" s="70"/>
      <c r="S75" s="70"/>
      <c r="T75" s="70"/>
      <c r="U75" s="70"/>
      <c r="V75" s="70"/>
      <c r="W75" s="70"/>
      <c r="X75" s="70"/>
      <c r="Y75" s="71"/>
      <c r="Z75" s="70"/>
      <c r="AA75" s="71"/>
      <c r="AB75" s="70"/>
      <c r="AC75" s="70"/>
      <c r="AD75" s="70"/>
      <c r="AE75" s="70"/>
      <c r="AF75" s="70"/>
      <c r="AG75" s="70"/>
      <c r="AH75" s="70"/>
      <c r="AI75" s="70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</row>
    <row r="76" spans="1:49">
      <c r="A76" s="70"/>
      <c r="B76" s="70"/>
      <c r="C76" s="70"/>
      <c r="D76" s="78" t="s">
        <v>447</v>
      </c>
      <c r="E76" s="70"/>
      <c r="F76" s="75">
        <v>5.0000000000000012E-4</v>
      </c>
      <c r="G76" s="72">
        <v>32.229166666666664</v>
      </c>
      <c r="H76" s="72">
        <v>181.63888888888889</v>
      </c>
      <c r="I76" s="72">
        <v>378.69444444444446</v>
      </c>
      <c r="J76" s="72">
        <v>714.16666666666663</v>
      </c>
      <c r="K76" s="72">
        <v>894.94444444444446</v>
      </c>
      <c r="L76" s="72">
        <v>998.4375</v>
      </c>
      <c r="M76" s="70"/>
      <c r="N76" s="70"/>
      <c r="O76" s="70"/>
      <c r="P76" s="76" t="s">
        <v>446</v>
      </c>
      <c r="Q76" s="73">
        <v>0.92812000000000006</v>
      </c>
      <c r="R76" s="73">
        <v>0.11394611182484461</v>
      </c>
      <c r="S76" s="70"/>
      <c r="T76" s="70"/>
      <c r="U76" s="70"/>
      <c r="V76" s="70"/>
      <c r="W76" s="70"/>
      <c r="X76" s="70"/>
      <c r="Y76" s="71"/>
      <c r="Z76" s="70"/>
      <c r="AA76" s="71"/>
      <c r="AB76" s="70"/>
      <c r="AC76" s="70"/>
      <c r="AD76" s="70"/>
      <c r="AE76" s="70"/>
      <c r="AF76" s="70"/>
      <c r="AG76" s="70"/>
      <c r="AH76" s="70"/>
      <c r="AI76" s="70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</row>
    <row r="77" spans="1:49">
      <c r="A77" s="70"/>
      <c r="B77" s="70"/>
      <c r="C77" s="70"/>
      <c r="D77" s="77"/>
      <c r="E77" s="70"/>
      <c r="F77" s="75"/>
      <c r="G77" s="72"/>
      <c r="H77" s="72"/>
      <c r="I77" s="72"/>
      <c r="J77" s="72"/>
      <c r="K77" s="72"/>
      <c r="L77" s="72"/>
      <c r="M77" s="70"/>
      <c r="N77" s="70"/>
      <c r="O77" s="70"/>
      <c r="P77" s="78" t="s">
        <v>447</v>
      </c>
      <c r="Q77" s="73">
        <v>1.3798999999999999</v>
      </c>
      <c r="R77" s="73">
        <v>0.10063463795901939</v>
      </c>
      <c r="S77" s="70"/>
      <c r="T77" s="70"/>
      <c r="U77" s="70"/>
      <c r="V77" s="70"/>
      <c r="W77" s="70"/>
      <c r="X77" s="70"/>
      <c r="Y77" s="71"/>
      <c r="Z77" s="70"/>
      <c r="AA77" s="71"/>
      <c r="AB77" s="70"/>
      <c r="AC77" s="70"/>
      <c r="AD77" s="70"/>
      <c r="AE77" s="70"/>
      <c r="AF77" s="70"/>
      <c r="AG77" s="70"/>
      <c r="AH77" s="70"/>
      <c r="AI77" s="70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</row>
    <row r="78" spans="1:49">
      <c r="A78" s="70"/>
      <c r="B78" s="70"/>
      <c r="C78" s="70"/>
      <c r="D78" s="74"/>
      <c r="E78" s="70"/>
      <c r="F78" s="75"/>
      <c r="G78" s="72"/>
      <c r="H78" s="72"/>
      <c r="I78" s="72"/>
      <c r="J78" s="72"/>
      <c r="K78" s="72"/>
      <c r="L78" s="72"/>
      <c r="M78" s="70"/>
      <c r="N78" s="70"/>
      <c r="O78" s="70"/>
      <c r="P78" s="77"/>
      <c r="Q78" s="72"/>
      <c r="R78" s="70"/>
      <c r="S78" s="70"/>
      <c r="T78" s="70"/>
      <c r="U78" s="70"/>
      <c r="V78" s="70"/>
      <c r="W78" s="70"/>
      <c r="X78" s="70"/>
      <c r="Y78" s="71"/>
      <c r="Z78" s="70"/>
      <c r="AA78" s="71"/>
      <c r="AB78" s="70"/>
      <c r="AC78" s="70"/>
      <c r="AD78" s="70"/>
      <c r="AE78" s="70"/>
      <c r="AF78" s="70"/>
      <c r="AG78" s="70"/>
      <c r="AH78" s="70"/>
      <c r="AI78" s="70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</row>
    <row r="79" spans="1:49">
      <c r="A79" s="70"/>
      <c r="B79" s="70"/>
      <c r="C79" s="70"/>
      <c r="D79" s="76" t="s">
        <v>446</v>
      </c>
      <c r="E79" s="70"/>
      <c r="F79" s="75">
        <v>5.0000000000000012E-4</v>
      </c>
      <c r="G79" s="72">
        <v>31.09375</v>
      </c>
      <c r="H79" s="72">
        <v>98.706249999999997</v>
      </c>
      <c r="I79" s="72">
        <v>224.64375000000001</v>
      </c>
      <c r="J79" s="72">
        <v>467.25</v>
      </c>
      <c r="K79" s="72">
        <v>637.95624999999995</v>
      </c>
      <c r="L79" s="72">
        <v>757.4</v>
      </c>
      <c r="M79" s="70"/>
      <c r="N79" s="70"/>
      <c r="O79" s="70"/>
      <c r="P79" s="74"/>
      <c r="Q79" s="72"/>
      <c r="R79" s="70"/>
      <c r="S79" s="70"/>
      <c r="T79" s="70"/>
      <c r="U79" s="70"/>
      <c r="V79" s="70"/>
      <c r="W79" s="70"/>
      <c r="X79" s="70"/>
      <c r="Y79" s="71"/>
      <c r="Z79" s="70"/>
      <c r="AA79" s="71"/>
      <c r="AB79" s="70"/>
      <c r="AC79" s="70"/>
      <c r="AD79" s="70"/>
      <c r="AE79" s="70"/>
      <c r="AF79" s="70"/>
      <c r="AG79" s="70"/>
      <c r="AH79" s="70"/>
      <c r="AI79" s="70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</row>
    <row r="80" spans="1:49">
      <c r="A80" s="70"/>
      <c r="B80" s="70"/>
      <c r="C80" s="70"/>
      <c r="D80" s="70"/>
      <c r="E80" s="70"/>
      <c r="F80" s="70"/>
      <c r="G80" s="70"/>
      <c r="H80" s="70"/>
      <c r="I80" s="70"/>
      <c r="J80" s="70"/>
      <c r="K80" s="70"/>
      <c r="L80" s="70"/>
      <c r="M80" s="70"/>
      <c r="N80" s="70"/>
      <c r="O80" s="70"/>
      <c r="P80" s="70"/>
      <c r="Q80" s="70"/>
      <c r="R80" s="70"/>
      <c r="S80" s="70"/>
      <c r="T80" s="70"/>
      <c r="U80" s="70"/>
      <c r="V80" s="70"/>
      <c r="W80" s="70"/>
      <c r="X80" s="70"/>
      <c r="Y80" s="71"/>
      <c r="Z80" s="70"/>
      <c r="AA80" s="71"/>
      <c r="AB80" s="70"/>
      <c r="AC80" s="70"/>
      <c r="AD80" s="70"/>
      <c r="AE80" s="70"/>
      <c r="AF80" s="70"/>
      <c r="AG80" s="70"/>
      <c r="AH80" s="70"/>
      <c r="AI80" s="70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</row>
    <row r="81" spans="1:49">
      <c r="A81" s="70"/>
      <c r="B81" s="70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1"/>
      <c r="Z81" s="70"/>
      <c r="AA81" s="71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</row>
    <row r="82" spans="1:49">
      <c r="A82" s="70"/>
      <c r="B82" s="70"/>
      <c r="C82" s="70"/>
      <c r="D82" s="70" t="s">
        <v>13</v>
      </c>
      <c r="E82" s="70"/>
      <c r="F82" s="70">
        <v>1</v>
      </c>
      <c r="G82" s="70">
        <v>7</v>
      </c>
      <c r="H82" s="70">
        <v>10</v>
      </c>
      <c r="I82" s="70">
        <v>13</v>
      </c>
      <c r="J82" s="70">
        <v>16</v>
      </c>
      <c r="K82" s="70">
        <v>18</v>
      </c>
      <c r="L82" s="70">
        <v>21</v>
      </c>
      <c r="M82" s="70"/>
      <c r="N82" s="70"/>
      <c r="O82" s="70"/>
      <c r="P82" s="70"/>
      <c r="Q82" s="73"/>
      <c r="R82" s="70"/>
      <c r="S82" s="70"/>
      <c r="T82" s="70"/>
      <c r="U82" s="70"/>
      <c r="V82" s="70"/>
      <c r="W82" s="70"/>
      <c r="X82" s="70"/>
      <c r="Y82" s="71"/>
      <c r="Z82" s="70"/>
      <c r="AA82" s="71"/>
      <c r="AB82" s="70"/>
      <c r="AC82" s="70"/>
      <c r="AD82" s="70"/>
      <c r="AE82" s="70"/>
      <c r="AF82" s="70"/>
      <c r="AG82" s="70"/>
      <c r="AH82" s="70"/>
      <c r="AI82" s="70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</row>
    <row r="83" spans="1:49">
      <c r="A83" s="70"/>
      <c r="B83" s="70"/>
      <c r="C83" s="70"/>
      <c r="D83" s="70"/>
      <c r="E83" s="70"/>
      <c r="F83" s="70">
        <v>0</v>
      </c>
      <c r="G83" s="72">
        <v>1.6892994521069642</v>
      </c>
      <c r="H83" s="72">
        <v>12.127468685619389</v>
      </c>
      <c r="I83" s="72">
        <v>51.568754297084645</v>
      </c>
      <c r="J83" s="72">
        <v>93.740480998220718</v>
      </c>
      <c r="K83" s="72">
        <v>98.697364468796309</v>
      </c>
      <c r="L83" s="72">
        <v>113.11180615640563</v>
      </c>
      <c r="M83" s="70"/>
      <c r="N83" s="70"/>
      <c r="O83" s="70"/>
      <c r="P83" s="70"/>
      <c r="Q83" s="73"/>
      <c r="R83" s="70"/>
      <c r="S83" s="70"/>
      <c r="T83" s="70"/>
      <c r="U83" s="70"/>
      <c r="V83" s="70"/>
      <c r="W83" s="70"/>
      <c r="X83" s="70"/>
      <c r="Y83" s="71"/>
      <c r="Z83" s="70"/>
      <c r="AA83" s="71"/>
      <c r="AB83" s="70"/>
      <c r="AC83" s="70"/>
      <c r="AD83" s="70"/>
      <c r="AE83" s="70"/>
      <c r="AF83" s="70"/>
      <c r="AG83" s="70"/>
      <c r="AH83" s="70"/>
      <c r="AI83" s="70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</row>
    <row r="84" spans="1:49">
      <c r="A84" s="70"/>
      <c r="B84" s="70"/>
      <c r="C84" s="70"/>
      <c r="D84" s="70"/>
      <c r="E84" s="70"/>
      <c r="F84" s="70"/>
      <c r="G84" s="72"/>
      <c r="H84" s="72"/>
      <c r="I84" s="72"/>
      <c r="J84" s="72"/>
      <c r="K84" s="72"/>
      <c r="L84" s="72"/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1"/>
      <c r="Z84" s="70"/>
      <c r="AA84" s="71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</row>
    <row r="85" spans="1:49">
      <c r="A85" s="70"/>
      <c r="B85" s="70"/>
      <c r="C85" s="70"/>
      <c r="D85" s="70"/>
      <c r="E85" s="70"/>
      <c r="F85" s="70"/>
      <c r="G85" s="72"/>
      <c r="H85" s="72"/>
      <c r="I85" s="72"/>
      <c r="J85" s="72"/>
      <c r="K85" s="72"/>
      <c r="L85" s="72"/>
      <c r="M85" s="70"/>
      <c r="N85" s="70"/>
      <c r="O85" s="70"/>
      <c r="P85" s="70"/>
      <c r="Q85" s="70"/>
      <c r="R85" s="70"/>
      <c r="S85" s="70"/>
      <c r="T85" s="70"/>
      <c r="U85" s="70"/>
      <c r="V85" s="70"/>
      <c r="W85" s="70"/>
      <c r="X85" s="70"/>
      <c r="Y85" s="71"/>
      <c r="Z85" s="70"/>
      <c r="AA85" s="71"/>
      <c r="AB85" s="70"/>
      <c r="AC85" s="70"/>
      <c r="AD85" s="70"/>
      <c r="AE85" s="70"/>
      <c r="AF85" s="70"/>
      <c r="AG85" s="70"/>
      <c r="AH85" s="70"/>
      <c r="AI85" s="70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</row>
    <row r="86" spans="1:49">
      <c r="A86" s="70"/>
      <c r="B86" s="70"/>
      <c r="C86" s="70"/>
      <c r="D86" s="70"/>
      <c r="E86" s="70"/>
      <c r="F86" s="70">
        <v>0</v>
      </c>
      <c r="G86" s="72">
        <v>3.8815161386656918</v>
      </c>
      <c r="H86" s="72">
        <v>9.071490033264169</v>
      </c>
      <c r="I86" s="72">
        <v>19.644927625817584</v>
      </c>
      <c r="J86" s="72">
        <v>29.028344624981056</v>
      </c>
      <c r="K86" s="72">
        <v>42.069215917953471</v>
      </c>
      <c r="L86" s="72">
        <v>44.40087586723692</v>
      </c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1"/>
      <c r="Z86" s="70"/>
      <c r="AA86" s="71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</row>
    <row r="87" spans="1:49">
      <c r="A87" s="70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1"/>
      <c r="Z87" s="70"/>
      <c r="AA87" s="71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</row>
    <row r="88" spans="1:49">
      <c r="A88" s="70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1"/>
      <c r="Z88" s="70"/>
      <c r="AA88" s="71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</row>
    <row r="89" spans="1:49">
      <c r="A89" s="70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1"/>
      <c r="Z89" s="70"/>
      <c r="AA89" s="71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</row>
    <row r="90" spans="1:49">
      <c r="A90" s="70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1"/>
      <c r="Z90" s="70"/>
      <c r="AA90" s="71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</row>
    <row r="91" spans="1:49">
      <c r="A91" s="70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1"/>
      <c r="Z91" s="70"/>
      <c r="AA91" s="71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</row>
    <row r="92" spans="1:49">
      <c r="A92" s="70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1"/>
      <c r="Z92" s="70"/>
      <c r="AA92" s="71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</row>
    <row r="93" spans="1:49">
      <c r="A93" s="70"/>
      <c r="B93" s="70"/>
      <c r="C93" s="70"/>
      <c r="D93" s="70"/>
      <c r="E93" s="70"/>
      <c r="F93" s="70"/>
      <c r="G93" s="70"/>
      <c r="H93" s="70"/>
      <c r="I93" s="70"/>
      <c r="J93" s="70"/>
      <c r="K93" s="70"/>
      <c r="L93" s="70"/>
      <c r="M93" s="70"/>
      <c r="N93" s="70"/>
      <c r="O93" s="70"/>
      <c r="P93" s="70"/>
      <c r="Q93" s="70"/>
      <c r="R93" s="70"/>
      <c r="S93" s="70"/>
      <c r="T93" s="70"/>
      <c r="U93" s="70"/>
      <c r="V93" s="70"/>
      <c r="W93" s="70"/>
      <c r="X93" s="70"/>
      <c r="Y93" s="71"/>
      <c r="Z93" s="70"/>
      <c r="AA93" s="71"/>
      <c r="AB93" s="70"/>
      <c r="AC93" s="70"/>
      <c r="AD93" s="70"/>
      <c r="AE93" s="70"/>
      <c r="AF93" s="70"/>
      <c r="AG93" s="70"/>
      <c r="AH93" s="70"/>
      <c r="AI93" s="70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</row>
    <row r="94" spans="1:49">
      <c r="A94" s="70"/>
      <c r="B94" s="70"/>
      <c r="C94" s="70"/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1"/>
      <c r="Z94" s="70"/>
      <c r="AA94" s="71"/>
      <c r="AB94" s="70"/>
      <c r="AC94" s="70"/>
      <c r="AD94" s="70"/>
      <c r="AE94" s="70"/>
      <c r="AF94" s="70"/>
      <c r="AG94" s="70"/>
      <c r="AH94" s="70"/>
      <c r="AI94" s="70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</row>
    <row r="95" spans="1:49">
      <c r="A95" s="70"/>
      <c r="B95" s="70"/>
      <c r="C95" s="70"/>
      <c r="D95" s="70"/>
      <c r="E95" s="70"/>
      <c r="F95" s="70"/>
      <c r="G95" s="70"/>
      <c r="H95" s="70"/>
      <c r="I95" s="70"/>
      <c r="J95" s="70"/>
      <c r="K95" s="70"/>
      <c r="L95" s="70"/>
      <c r="M95" s="70"/>
      <c r="N95" s="70"/>
      <c r="O95" s="70"/>
      <c r="P95" s="70"/>
      <c r="Q95" s="70"/>
      <c r="R95" s="70"/>
      <c r="S95" s="70"/>
      <c r="T95" s="70"/>
      <c r="U95" s="70"/>
      <c r="V95" s="70"/>
      <c r="W95" s="70"/>
      <c r="X95" s="70"/>
      <c r="Y95" s="71"/>
      <c r="Z95" s="70"/>
      <c r="AA95" s="71"/>
      <c r="AB95" s="70"/>
      <c r="AC95" s="70"/>
      <c r="AD95" s="70"/>
      <c r="AE95" s="70"/>
      <c r="AF95" s="70"/>
      <c r="AG95" s="70"/>
      <c r="AH95" s="70"/>
      <c r="AI95" s="70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</row>
    <row r="96" spans="1:49">
      <c r="A96" s="70"/>
      <c r="B96" s="70"/>
      <c r="C96" s="70"/>
      <c r="D96" s="70"/>
      <c r="E96" s="70"/>
      <c r="F96" s="70"/>
      <c r="G96" s="70"/>
      <c r="H96" s="70"/>
      <c r="I96" s="70"/>
      <c r="J96" s="70"/>
      <c r="K96" s="70"/>
      <c r="L96" s="70"/>
      <c r="M96" s="70"/>
      <c r="N96" s="70"/>
      <c r="O96" s="70"/>
      <c r="P96" s="70"/>
      <c r="Q96" s="70"/>
      <c r="R96" s="70"/>
      <c r="S96" s="70"/>
      <c r="T96" s="70"/>
      <c r="U96" s="70"/>
      <c r="V96" s="70"/>
      <c r="W96" s="70"/>
      <c r="X96" s="70"/>
      <c r="Y96" s="71"/>
      <c r="Z96" s="70"/>
      <c r="AA96" s="71"/>
      <c r="AB96" s="70"/>
      <c r="AC96" s="70"/>
      <c r="AD96" s="70"/>
      <c r="AE96" s="70"/>
      <c r="AF96" s="70"/>
      <c r="AG96" s="70"/>
      <c r="AH96" s="70"/>
      <c r="AI96" s="70"/>
      <c r="AJ96" s="70"/>
      <c r="AK96" s="70"/>
      <c r="AL96" s="70"/>
      <c r="AM96" s="70"/>
      <c r="AN96" s="70"/>
      <c r="AO96" s="70"/>
      <c r="AP96" s="70"/>
      <c r="AQ96" s="70"/>
      <c r="AR96" s="70"/>
      <c r="AS96" s="70"/>
      <c r="AT96" s="70"/>
      <c r="AU96" s="70"/>
      <c r="AV96" s="70"/>
      <c r="AW96" s="70"/>
    </row>
    <row r="97" spans="1:49">
      <c r="A97" s="70"/>
      <c r="B97" s="70"/>
      <c r="C97" s="70"/>
      <c r="D97" s="70"/>
      <c r="E97" s="70"/>
      <c r="F97" s="70"/>
      <c r="G97" s="70"/>
      <c r="H97" s="70"/>
      <c r="I97" s="70"/>
      <c r="J97" s="70"/>
      <c r="K97" s="70"/>
      <c r="L97" s="70"/>
      <c r="M97" s="70"/>
      <c r="N97" s="70"/>
      <c r="O97" s="70"/>
      <c r="P97" s="70"/>
      <c r="Q97" s="70"/>
      <c r="R97" s="70"/>
      <c r="S97" s="70"/>
      <c r="T97" s="70"/>
      <c r="U97" s="70"/>
      <c r="V97" s="70"/>
      <c r="W97" s="70"/>
      <c r="X97" s="70"/>
      <c r="Y97" s="71"/>
      <c r="Z97" s="70"/>
      <c r="AA97" s="71"/>
      <c r="AB97" s="70"/>
      <c r="AC97" s="70"/>
      <c r="AD97" s="70"/>
      <c r="AE97" s="70"/>
      <c r="AF97" s="70"/>
      <c r="AG97" s="70"/>
      <c r="AH97" s="70"/>
      <c r="AI97" s="70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</row>
    <row r="98" spans="1:49">
      <c r="A98" s="70"/>
      <c r="B98" s="70"/>
      <c r="C98" s="70"/>
      <c r="D98" s="70"/>
      <c r="E98" s="70"/>
      <c r="F98" s="70"/>
      <c r="G98" s="70"/>
      <c r="H98" s="70"/>
      <c r="I98" s="70"/>
      <c r="J98" s="70"/>
      <c r="K98" s="70"/>
      <c r="L98" s="70"/>
      <c r="M98" s="70"/>
      <c r="N98" s="70"/>
      <c r="O98" s="70"/>
      <c r="P98" s="70"/>
      <c r="Q98" s="70"/>
      <c r="R98" s="70"/>
      <c r="S98" s="70"/>
      <c r="T98" s="70"/>
      <c r="U98" s="70"/>
      <c r="V98" s="70"/>
      <c r="W98" s="70"/>
      <c r="X98" s="70"/>
      <c r="Y98" s="71"/>
      <c r="Z98" s="70"/>
      <c r="AA98" s="71"/>
      <c r="AB98" s="70"/>
      <c r="AC98" s="70"/>
      <c r="AD98" s="70"/>
      <c r="AE98" s="70"/>
      <c r="AF98" s="70"/>
      <c r="AG98" s="70"/>
      <c r="AH98" s="70"/>
      <c r="AI98" s="70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</row>
    <row r="99" spans="1:49">
      <c r="A99" s="70"/>
      <c r="B99" s="70"/>
      <c r="C99" s="70"/>
      <c r="D99" s="70"/>
      <c r="E99" s="70"/>
      <c r="F99" s="70"/>
      <c r="G99" s="70"/>
      <c r="H99" s="70"/>
      <c r="I99" s="70"/>
      <c r="J99" s="70"/>
      <c r="K99" s="70"/>
      <c r="L99" s="70"/>
      <c r="M99" s="70"/>
      <c r="N99" s="70"/>
      <c r="O99" s="70"/>
      <c r="P99" s="70"/>
      <c r="Q99" s="70"/>
      <c r="R99" s="70"/>
      <c r="S99" s="70"/>
      <c r="T99" s="70"/>
      <c r="U99" s="70"/>
      <c r="V99" s="70"/>
      <c r="W99" s="70"/>
      <c r="X99" s="70"/>
      <c r="Y99" s="70"/>
      <c r="Z99" s="70"/>
      <c r="AA99" s="70"/>
      <c r="AB99" s="70"/>
      <c r="AC99" s="70"/>
      <c r="AD99" s="70"/>
      <c r="AE99" s="70"/>
      <c r="AF99" s="70"/>
      <c r="AG99" s="70"/>
      <c r="AH99" s="70"/>
      <c r="AI99" s="70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</row>
    <row r="100" spans="1:49">
      <c r="A100" s="70"/>
      <c r="B100" s="70"/>
      <c r="C100" s="70"/>
      <c r="D100" s="70"/>
      <c r="E100" s="70"/>
      <c r="F100" s="70"/>
      <c r="G100" s="70"/>
      <c r="H100" s="70"/>
      <c r="I100" s="70"/>
      <c r="J100" s="70"/>
      <c r="K100" s="70"/>
      <c r="L100" s="70"/>
      <c r="M100" s="70"/>
      <c r="N100" s="70"/>
      <c r="O100" s="70"/>
      <c r="P100" s="70"/>
      <c r="Q100" s="70"/>
      <c r="R100" s="70"/>
      <c r="S100" s="70"/>
      <c r="T100" s="70"/>
      <c r="U100" s="70"/>
      <c r="V100" s="70"/>
      <c r="W100" s="70"/>
      <c r="X100" s="70"/>
      <c r="Y100" s="70"/>
      <c r="Z100" s="70"/>
      <c r="AA100" s="70"/>
      <c r="AB100" s="70"/>
      <c r="AC100" s="70"/>
      <c r="AD100" s="70"/>
      <c r="AE100" s="70"/>
      <c r="AF100" s="70"/>
      <c r="AG100" s="70"/>
      <c r="AH100" s="70"/>
      <c r="AI100" s="70"/>
      <c r="AJ100" s="70"/>
      <c r="AK100" s="70"/>
      <c r="AL100" s="70"/>
      <c r="AM100" s="70"/>
      <c r="AN100" s="70"/>
      <c r="AO100" s="70"/>
      <c r="AP100" s="70"/>
      <c r="AQ100" s="70"/>
      <c r="AR100" s="70"/>
      <c r="AS100" s="70"/>
      <c r="AT100" s="70"/>
      <c r="AU100" s="70"/>
      <c r="AV100" s="70"/>
      <c r="AW100" s="70"/>
    </row>
    <row r="101" spans="1:49">
      <c r="A101" s="70"/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  <c r="P101" s="70"/>
      <c r="Q101" s="70"/>
      <c r="R101" s="70"/>
      <c r="S101" s="70"/>
      <c r="T101" s="70"/>
      <c r="U101" s="70"/>
      <c r="V101" s="70"/>
      <c r="W101" s="70"/>
      <c r="X101" s="70"/>
      <c r="Y101" s="70"/>
      <c r="Z101" s="70"/>
      <c r="AA101" s="70"/>
      <c r="AB101" s="70"/>
      <c r="AC101" s="70"/>
      <c r="AD101" s="70"/>
      <c r="AE101" s="70"/>
      <c r="AF101" s="70"/>
      <c r="AG101" s="70"/>
      <c r="AH101" s="70"/>
      <c r="AI101" s="70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</row>
    <row r="102" spans="1:49">
      <c r="A102" s="70"/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  <c r="P102" s="70"/>
      <c r="Q102" s="70"/>
      <c r="R102" s="70"/>
      <c r="S102" s="70"/>
      <c r="T102" s="70"/>
      <c r="U102" s="70"/>
      <c r="V102" s="70"/>
      <c r="W102" s="70"/>
      <c r="X102" s="70"/>
      <c r="Y102" s="70"/>
      <c r="Z102" s="70"/>
      <c r="AA102" s="70"/>
      <c r="AB102" s="70"/>
      <c r="AC102" s="70"/>
      <c r="AD102" s="70"/>
      <c r="AE102" s="70"/>
      <c r="AF102" s="70"/>
      <c r="AG102" s="70"/>
      <c r="AH102" s="70"/>
      <c r="AI102" s="70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</row>
    <row r="103" spans="1:49">
      <c r="A103" s="70"/>
      <c r="B103" s="70"/>
      <c r="C103" s="70"/>
      <c r="D103" s="70"/>
      <c r="E103" s="70"/>
      <c r="F103" s="70"/>
      <c r="G103" s="70"/>
      <c r="H103" s="70"/>
      <c r="I103" s="70"/>
      <c r="J103" s="70"/>
      <c r="K103" s="70"/>
      <c r="L103" s="70"/>
      <c r="M103" s="70"/>
      <c r="N103" s="70"/>
      <c r="O103" s="70"/>
      <c r="P103" s="70"/>
      <c r="Q103" s="70"/>
      <c r="R103" s="70"/>
      <c r="S103" s="70"/>
      <c r="T103" s="70"/>
      <c r="U103" s="70"/>
      <c r="V103" s="70"/>
      <c r="W103" s="70"/>
      <c r="X103" s="70"/>
      <c r="Y103" s="70"/>
      <c r="Z103" s="70"/>
      <c r="AA103" s="70"/>
      <c r="AB103" s="70"/>
      <c r="AC103" s="70"/>
      <c r="AD103" s="70"/>
      <c r="AE103" s="70"/>
      <c r="AF103" s="70"/>
      <c r="AG103" s="70"/>
      <c r="AH103" s="70"/>
      <c r="AI103" s="70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9"/>
  <sheetViews>
    <sheetView topLeftCell="K1" workbookViewId="0">
      <selection activeCell="P26" sqref="P26"/>
    </sheetView>
  </sheetViews>
  <sheetFormatPr baseColWidth="10" defaultRowHeight="15" x14ac:dyDescent="0"/>
  <cols>
    <col min="2" max="2" width="15.1640625" customWidth="1"/>
    <col min="16" max="16" width="27.33203125" customWidth="1"/>
    <col min="31" max="31" width="17.1640625" customWidth="1"/>
    <col min="32" max="32" width="20" customWidth="1"/>
    <col min="33" max="33" width="16.1640625" customWidth="1"/>
    <col min="35" max="35" width="19.1640625" customWidth="1"/>
  </cols>
  <sheetData>
    <row r="2" spans="1:36">
      <c r="B2" s="31" t="s">
        <v>661</v>
      </c>
      <c r="C2" s="31"/>
      <c r="D2" s="31"/>
      <c r="E2" s="31"/>
      <c r="AF2" t="s">
        <v>105</v>
      </c>
      <c r="AG2" t="s">
        <v>105</v>
      </c>
      <c r="AI2" t="s">
        <v>13</v>
      </c>
      <c r="AJ2" t="s">
        <v>13</v>
      </c>
    </row>
    <row r="3" spans="1:36" ht="23">
      <c r="B3" t="s">
        <v>662</v>
      </c>
      <c r="P3" s="32"/>
      <c r="S3" s="163" t="s">
        <v>660</v>
      </c>
      <c r="W3">
        <v>1</v>
      </c>
      <c r="X3">
        <v>2</v>
      </c>
      <c r="Y3">
        <v>3</v>
      </c>
      <c r="Z3" t="s">
        <v>101</v>
      </c>
      <c r="AA3" t="s">
        <v>101</v>
      </c>
      <c r="AE3" s="31" t="s">
        <v>125</v>
      </c>
      <c r="AF3" t="s">
        <v>479</v>
      </c>
      <c r="AG3" t="s">
        <v>478</v>
      </c>
      <c r="AI3" t="s">
        <v>479</v>
      </c>
      <c r="AJ3" t="s">
        <v>478</v>
      </c>
    </row>
    <row r="4" spans="1:36">
      <c r="B4" s="42" t="s">
        <v>483</v>
      </c>
      <c r="C4" s="42" t="s">
        <v>482</v>
      </c>
      <c r="D4" t="s">
        <v>481</v>
      </c>
      <c r="W4" t="s">
        <v>101</v>
      </c>
      <c r="X4" t="s">
        <v>101</v>
      </c>
      <c r="Y4" t="s">
        <v>101</v>
      </c>
      <c r="Z4" t="s">
        <v>12</v>
      </c>
      <c r="AA4" t="s">
        <v>13</v>
      </c>
      <c r="AB4" t="s">
        <v>59</v>
      </c>
      <c r="AE4" t="s">
        <v>466</v>
      </c>
      <c r="AF4">
        <v>4.7918808405965019E-2</v>
      </c>
      <c r="AG4">
        <v>3.1949465717544165E-3</v>
      </c>
      <c r="AI4">
        <v>3.0649935168552125E-3</v>
      </c>
      <c r="AJ4">
        <v>1.4996085226962874E-3</v>
      </c>
    </row>
    <row r="5" spans="1:36">
      <c r="S5" t="s">
        <v>468</v>
      </c>
      <c r="U5" t="s">
        <v>474</v>
      </c>
      <c r="W5">
        <v>5.1867692555492777E-2</v>
      </c>
      <c r="X5">
        <v>5.0004820893845552E-2</v>
      </c>
      <c r="Y5">
        <v>4.1883911768556735E-2</v>
      </c>
      <c r="Z5">
        <f t="shared" ref="Z5:Z10" si="0">AVERAGE(W5:Y5)</f>
        <v>4.7918808405965019E-2</v>
      </c>
      <c r="AA5">
        <f t="shared" ref="AA5:AA10" si="1">STDEV(W5:Y5)/SQRT(3)</f>
        <v>3.0649935168552125E-3</v>
      </c>
      <c r="AB5">
        <f>TTEST(W5:Y5,W6:Y6,2,2)</f>
        <v>2.8283183528002914E-3</v>
      </c>
      <c r="AE5" t="s">
        <v>474</v>
      </c>
      <c r="AF5">
        <v>1.5596270688599737E-2</v>
      </c>
      <c r="AG5">
        <v>4.791729667590116E-2</v>
      </c>
      <c r="AI5">
        <v>3.8791428463788441E-3</v>
      </c>
      <c r="AJ5">
        <v>1.8334683680998076E-3</v>
      </c>
    </row>
    <row r="6" spans="1:36">
      <c r="B6" t="s">
        <v>476</v>
      </c>
      <c r="G6" t="s">
        <v>475</v>
      </c>
      <c r="K6" t="s">
        <v>470</v>
      </c>
      <c r="L6" t="s">
        <v>469</v>
      </c>
      <c r="M6" t="s">
        <v>103</v>
      </c>
      <c r="N6" t="s">
        <v>101</v>
      </c>
      <c r="S6" t="s">
        <v>477</v>
      </c>
      <c r="U6" t="s">
        <v>474</v>
      </c>
      <c r="W6">
        <v>2.2793211170399438E-2</v>
      </c>
      <c r="X6">
        <v>9.488560833013613E-3</v>
      </c>
      <c r="Y6">
        <v>1.4507040062386165E-2</v>
      </c>
      <c r="Z6">
        <f t="shared" si="0"/>
        <v>1.5596270688599737E-2</v>
      </c>
      <c r="AA6">
        <f t="shared" si="1"/>
        <v>3.8791428463788441E-3</v>
      </c>
      <c r="AE6" t="s">
        <v>472</v>
      </c>
      <c r="AF6">
        <v>3.8635986120855123E-3</v>
      </c>
      <c r="AG6">
        <v>4.3657119755487174E-2</v>
      </c>
      <c r="AI6">
        <v>1.8239688132450521E-3</v>
      </c>
      <c r="AJ6">
        <v>7.7847536159466255E-3</v>
      </c>
    </row>
    <row r="7" spans="1:36">
      <c r="A7" t="s">
        <v>663</v>
      </c>
      <c r="B7" s="42">
        <v>1</v>
      </c>
      <c r="C7" s="42">
        <v>1</v>
      </c>
      <c r="D7" t="s">
        <v>468</v>
      </c>
      <c r="G7" t="s">
        <v>474</v>
      </c>
      <c r="K7">
        <v>15.979082</v>
      </c>
      <c r="L7">
        <v>20.248101999999999</v>
      </c>
      <c r="M7">
        <f t="shared" ref="M7:M12" si="2">L7-K7</f>
        <v>4.2690199999999994</v>
      </c>
      <c r="N7">
        <f t="shared" ref="N7:N12" si="3">2^-M7</f>
        <v>5.1867692555492777E-2</v>
      </c>
      <c r="S7" t="s">
        <v>468</v>
      </c>
      <c r="U7" t="s">
        <v>473</v>
      </c>
      <c r="W7">
        <v>2.1568493018845917E-4</v>
      </c>
      <c r="X7">
        <v>5.6761089626156096E-3</v>
      </c>
      <c r="Y7">
        <v>5.6990019434524685E-3</v>
      </c>
      <c r="Z7">
        <f t="shared" si="0"/>
        <v>3.8635986120855123E-3</v>
      </c>
      <c r="AA7">
        <f t="shared" si="1"/>
        <v>1.8239688132450521E-3</v>
      </c>
      <c r="AB7">
        <f>TTEST(W7:Y7,W8:Y8,2,2)</f>
        <v>0.79109549158667014</v>
      </c>
    </row>
    <row r="8" spans="1:36">
      <c r="B8" s="42">
        <v>2</v>
      </c>
      <c r="C8" s="42">
        <v>2</v>
      </c>
      <c r="D8" t="s">
        <v>468</v>
      </c>
      <c r="G8" t="s">
        <v>473</v>
      </c>
      <c r="K8">
        <v>16</v>
      </c>
      <c r="L8">
        <v>28.178787</v>
      </c>
      <c r="M8">
        <f t="shared" si="2"/>
        <v>12.178787</v>
      </c>
      <c r="N8">
        <f t="shared" si="3"/>
        <v>2.1568493018845917E-4</v>
      </c>
      <c r="S8" t="s">
        <v>477</v>
      </c>
      <c r="U8" t="s">
        <v>473</v>
      </c>
      <c r="W8">
        <v>1.9626506258878254E-4</v>
      </c>
      <c r="X8">
        <v>4.6452050589577392E-3</v>
      </c>
      <c r="Y8">
        <v>4.7433695937167276E-3</v>
      </c>
      <c r="Z8">
        <f t="shared" si="0"/>
        <v>3.1949465717544165E-3</v>
      </c>
      <c r="AA8">
        <f t="shared" si="1"/>
        <v>1.4996085226962874E-3</v>
      </c>
    </row>
    <row r="9" spans="1:36">
      <c r="B9" s="42">
        <v>3</v>
      </c>
      <c r="C9" s="42">
        <v>3</v>
      </c>
      <c r="D9" t="s">
        <v>468</v>
      </c>
      <c r="G9" t="s">
        <v>472</v>
      </c>
      <c r="K9">
        <v>13.879267</v>
      </c>
      <c r="L9">
        <v>18.297964</v>
      </c>
      <c r="M9">
        <f t="shared" si="2"/>
        <v>4.4186969999999999</v>
      </c>
      <c r="N9">
        <f t="shared" si="3"/>
        <v>4.6756248833191731E-2</v>
      </c>
      <c r="S9" t="s">
        <v>468</v>
      </c>
      <c r="U9" t="s">
        <v>472</v>
      </c>
      <c r="W9">
        <v>4.6756248833191731E-2</v>
      </c>
      <c r="X9">
        <v>5.1510094605488284E-2</v>
      </c>
      <c r="Y9">
        <v>4.5485546589023464E-2</v>
      </c>
      <c r="Z9">
        <f t="shared" si="0"/>
        <v>4.791729667590116E-2</v>
      </c>
      <c r="AA9">
        <f t="shared" si="1"/>
        <v>1.8334683680998076E-3</v>
      </c>
      <c r="AB9">
        <f>TTEST(W9:Y9,W10:Y10,2,2)</f>
        <v>0.62247697553417991</v>
      </c>
    </row>
    <row r="10" spans="1:36">
      <c r="B10" s="42">
        <v>4</v>
      </c>
      <c r="C10" s="42">
        <v>4</v>
      </c>
      <c r="D10" t="s">
        <v>465</v>
      </c>
      <c r="G10" t="s">
        <v>474</v>
      </c>
      <c r="K10">
        <v>14.987142</v>
      </c>
      <c r="L10">
        <v>20.442394</v>
      </c>
      <c r="M10">
        <f t="shared" si="2"/>
        <v>5.4552519999999998</v>
      </c>
      <c r="N10">
        <f t="shared" si="3"/>
        <v>2.2793211170399438E-2</v>
      </c>
      <c r="S10" t="s">
        <v>477</v>
      </c>
      <c r="U10" t="s">
        <v>472</v>
      </c>
      <c r="W10">
        <v>5.1646808101348175E-2</v>
      </c>
      <c r="X10">
        <v>5.1235124267517168E-2</v>
      </c>
      <c r="Y10">
        <v>2.8089426897596182E-2</v>
      </c>
      <c r="Z10">
        <f t="shared" si="0"/>
        <v>4.3657119755487174E-2</v>
      </c>
      <c r="AA10">
        <f t="shared" si="1"/>
        <v>7.7847536159466255E-3</v>
      </c>
      <c r="AF10" t="s">
        <v>105</v>
      </c>
      <c r="AG10" t="s">
        <v>105</v>
      </c>
      <c r="AI10" t="s">
        <v>13</v>
      </c>
      <c r="AJ10" t="s">
        <v>13</v>
      </c>
    </row>
    <row r="11" spans="1:36">
      <c r="B11" s="42">
        <v>5</v>
      </c>
      <c r="C11" s="42">
        <v>5</v>
      </c>
      <c r="D11" t="s">
        <v>465</v>
      </c>
      <c r="G11" t="s">
        <v>473</v>
      </c>
      <c r="K11">
        <v>21.090996000000001</v>
      </c>
      <c r="L11">
        <v>33.405904999999997</v>
      </c>
      <c r="M11">
        <f t="shared" si="2"/>
        <v>12.314908999999997</v>
      </c>
      <c r="N11">
        <f t="shared" si="3"/>
        <v>1.9626506258878254E-4</v>
      </c>
      <c r="AE11" s="31" t="s">
        <v>480</v>
      </c>
      <c r="AF11" t="s">
        <v>479</v>
      </c>
      <c r="AG11" t="s">
        <v>478</v>
      </c>
      <c r="AI11" t="s">
        <v>479</v>
      </c>
      <c r="AJ11" t="s">
        <v>478</v>
      </c>
    </row>
    <row r="12" spans="1:36">
      <c r="B12" s="42">
        <v>6</v>
      </c>
      <c r="C12" s="42">
        <v>6</v>
      </c>
      <c r="D12" t="s">
        <v>465</v>
      </c>
      <c r="G12" t="s">
        <v>472</v>
      </c>
      <c r="K12">
        <v>13.985298</v>
      </c>
      <c r="L12">
        <v>18.260475</v>
      </c>
      <c r="M12">
        <f t="shared" si="2"/>
        <v>4.2751769999999993</v>
      </c>
      <c r="N12">
        <f t="shared" si="3"/>
        <v>5.1646808101348175E-2</v>
      </c>
      <c r="AE12" t="s">
        <v>467</v>
      </c>
      <c r="AF12">
        <v>7.7924465948594661E-3</v>
      </c>
      <c r="AG12">
        <v>2.2585769062229305E-3</v>
      </c>
      <c r="AI12">
        <v>2.3161309402530568E-3</v>
      </c>
      <c r="AJ12">
        <v>5.3246371913303649E-4</v>
      </c>
    </row>
    <row r="13" spans="1:36">
      <c r="AE13" t="s">
        <v>466</v>
      </c>
      <c r="AF13">
        <v>0.61316490709678662</v>
      </c>
      <c r="AG13">
        <v>3.4670862232207236E-2</v>
      </c>
      <c r="AI13">
        <v>6.0676613531300862E-2</v>
      </c>
      <c r="AJ13">
        <v>2.3999722335307102E-3</v>
      </c>
    </row>
    <row r="14" spans="1:36" ht="23">
      <c r="B14" t="s">
        <v>471</v>
      </c>
      <c r="K14" t="s">
        <v>470</v>
      </c>
      <c r="L14" t="s">
        <v>469</v>
      </c>
      <c r="M14" t="s">
        <v>103</v>
      </c>
      <c r="N14" t="s">
        <v>101</v>
      </c>
      <c r="Q14" s="164" t="s">
        <v>666</v>
      </c>
      <c r="W14">
        <v>1</v>
      </c>
      <c r="X14">
        <v>2</v>
      </c>
      <c r="Y14">
        <v>3</v>
      </c>
      <c r="Z14" t="s">
        <v>101</v>
      </c>
      <c r="AA14" t="s">
        <v>101</v>
      </c>
      <c r="AE14" t="s">
        <v>464</v>
      </c>
      <c r="AF14">
        <v>4.479307856832681E-4</v>
      </c>
      <c r="AG14">
        <v>1.0723080440980101E-2</v>
      </c>
      <c r="AI14">
        <v>8.5931677673468286E-5</v>
      </c>
      <c r="AJ14">
        <v>5.745292800590095E-3</v>
      </c>
    </row>
    <row r="15" spans="1:36">
      <c r="B15" s="42">
        <v>7</v>
      </c>
      <c r="C15" s="42">
        <v>7</v>
      </c>
      <c r="D15" t="s">
        <v>468</v>
      </c>
      <c r="G15" t="s">
        <v>467</v>
      </c>
      <c r="K15">
        <v>22.243905999999999</v>
      </c>
      <c r="L15">
        <v>29.764593000000001</v>
      </c>
      <c r="M15">
        <f t="shared" ref="M15:M20" si="4">L15-K15</f>
        <v>7.5206870000000023</v>
      </c>
      <c r="N15">
        <f t="shared" ref="N15:N20" si="5">2^-M15</f>
        <v>5.4456236661209407E-3</v>
      </c>
      <c r="W15" t="s">
        <v>101</v>
      </c>
      <c r="X15" t="s">
        <v>101</v>
      </c>
      <c r="Y15" t="s">
        <v>101</v>
      </c>
      <c r="Z15" t="s">
        <v>12</v>
      </c>
      <c r="AA15" t="s">
        <v>13</v>
      </c>
    </row>
    <row r="16" spans="1:36">
      <c r="B16" s="42">
        <v>8</v>
      </c>
      <c r="C16" s="42">
        <v>8</v>
      </c>
      <c r="D16" t="s">
        <v>468</v>
      </c>
      <c r="G16" t="s">
        <v>466</v>
      </c>
      <c r="K16">
        <v>25.939910000000001</v>
      </c>
      <c r="L16">
        <v>26.88898</v>
      </c>
      <c r="M16">
        <f t="shared" si="4"/>
        <v>0.94906999999999897</v>
      </c>
      <c r="N16">
        <f t="shared" si="5"/>
        <v>0.51796624929112411</v>
      </c>
      <c r="S16" t="s">
        <v>468</v>
      </c>
      <c r="U16" t="s">
        <v>467</v>
      </c>
      <c r="W16">
        <v>5.4456236661209407E-3</v>
      </c>
      <c r="X16">
        <v>5.5071438179169546E-3</v>
      </c>
      <c r="Y16">
        <v>1.2424572300540502E-2</v>
      </c>
      <c r="Z16">
        <f t="shared" ref="Z16:Z21" si="6">AVERAGE(W16:Y16)</f>
        <v>7.7924465948594661E-3</v>
      </c>
      <c r="AA16">
        <f t="shared" ref="AA16:AA21" si="7">STDEV(W16:Y16)/SQRT(3)</f>
        <v>2.3161309402530568E-3</v>
      </c>
      <c r="AB16">
        <f>TTEST(W16:Y16,W19:Y19,2,2)</f>
        <v>8.0381201451515644E-2</v>
      </c>
    </row>
    <row r="17" spans="1:28">
      <c r="B17" s="42">
        <v>9</v>
      </c>
      <c r="C17" s="42">
        <v>9</v>
      </c>
      <c r="D17" t="s">
        <v>468</v>
      </c>
      <c r="G17" t="s">
        <v>464</v>
      </c>
      <c r="K17">
        <v>20.950814999999999</v>
      </c>
      <c r="L17">
        <v>31.738797999999999</v>
      </c>
      <c r="M17">
        <f t="shared" si="4"/>
        <v>10.787983000000001</v>
      </c>
      <c r="N17">
        <f t="shared" si="5"/>
        <v>5.655793237405942E-4</v>
      </c>
      <c r="S17" t="s">
        <v>468</v>
      </c>
      <c r="U17" t="s">
        <v>466</v>
      </c>
      <c r="W17">
        <v>0.51796624929112411</v>
      </c>
      <c r="X17">
        <v>0.59558858139699278</v>
      </c>
      <c r="Y17">
        <v>0.72593989060224295</v>
      </c>
      <c r="Z17">
        <f t="shared" si="6"/>
        <v>0.61316490709678662</v>
      </c>
      <c r="AA17">
        <f t="shared" si="7"/>
        <v>6.0676613531300862E-2</v>
      </c>
      <c r="AB17">
        <f>TTEST(W17:Y17,W20:Y20,2,2)</f>
        <v>6.7787847586613483E-4</v>
      </c>
    </row>
    <row r="18" spans="1:28">
      <c r="B18" s="42">
        <v>10</v>
      </c>
      <c r="C18" s="42">
        <v>10</v>
      </c>
      <c r="D18" t="s">
        <v>465</v>
      </c>
      <c r="G18" t="s">
        <v>467</v>
      </c>
      <c r="K18">
        <v>22.323294000000001</v>
      </c>
      <c r="L18">
        <v>31.230377000000001</v>
      </c>
      <c r="M18">
        <f t="shared" si="4"/>
        <v>8.9070830000000001</v>
      </c>
      <c r="N18">
        <f t="shared" si="5"/>
        <v>2.0830555090232822E-3</v>
      </c>
      <c r="S18" t="s">
        <v>468</v>
      </c>
      <c r="U18" t="s">
        <v>464</v>
      </c>
      <c r="W18">
        <v>5.655793237405942E-4</v>
      </c>
      <c r="X18">
        <v>4.9760479223104434E-4</v>
      </c>
      <c r="Y18">
        <v>2.8060824107816574E-4</v>
      </c>
      <c r="Z18">
        <f t="shared" si="6"/>
        <v>4.479307856832681E-4</v>
      </c>
      <c r="AA18">
        <f t="shared" si="7"/>
        <v>8.5931677673468286E-5</v>
      </c>
    </row>
    <row r="19" spans="1:28">
      <c r="B19" s="42">
        <v>11</v>
      </c>
      <c r="C19" s="42">
        <v>11</v>
      </c>
      <c r="D19" t="s">
        <v>465</v>
      </c>
      <c r="G19" t="s">
        <v>466</v>
      </c>
      <c r="K19">
        <v>25.848407999999999</v>
      </c>
      <c r="L19">
        <v>30.910646</v>
      </c>
      <c r="M19">
        <f t="shared" si="4"/>
        <v>5.0622380000000007</v>
      </c>
      <c r="N19">
        <f t="shared" si="5"/>
        <v>2.9930537550444003E-2</v>
      </c>
      <c r="S19" t="s">
        <v>477</v>
      </c>
      <c r="U19" t="s">
        <v>467</v>
      </c>
      <c r="W19">
        <v>2.0830555090232822E-3</v>
      </c>
      <c r="X19">
        <v>1.436696458038613E-3</v>
      </c>
      <c r="Y19">
        <v>3.2559787516068957E-3</v>
      </c>
      <c r="Z19">
        <f t="shared" si="6"/>
        <v>2.2585769062229305E-3</v>
      </c>
      <c r="AA19">
        <f t="shared" si="7"/>
        <v>5.3246371913303649E-4</v>
      </c>
    </row>
    <row r="20" spans="1:28">
      <c r="B20" s="42">
        <v>12</v>
      </c>
      <c r="C20" s="42">
        <v>12</v>
      </c>
      <c r="D20" t="s">
        <v>465</v>
      </c>
      <c r="G20" t="s">
        <v>464</v>
      </c>
      <c r="K20">
        <v>19.643145000000001</v>
      </c>
      <c r="L20">
        <v>30.255949000000001</v>
      </c>
      <c r="M20">
        <f t="shared" si="4"/>
        <v>10.612804000000001</v>
      </c>
      <c r="N20">
        <f t="shared" si="5"/>
        <v>6.3859815269142492E-4</v>
      </c>
      <c r="S20" t="s">
        <v>477</v>
      </c>
      <c r="U20" t="s">
        <v>466</v>
      </c>
      <c r="W20">
        <v>2.9930537550444003E-2</v>
      </c>
      <c r="X20">
        <v>3.6387884772774361E-2</v>
      </c>
      <c r="Y20">
        <v>3.7694164373403352E-2</v>
      </c>
      <c r="Z20">
        <f t="shared" si="6"/>
        <v>3.4670862232207236E-2</v>
      </c>
      <c r="AA20">
        <f t="shared" si="7"/>
        <v>2.3999722335307102E-3</v>
      </c>
      <c r="AB20">
        <f>TTEST(W18:Y18,W21:Y21,2,2)</f>
        <v>0.14825304568812755</v>
      </c>
    </row>
    <row r="21" spans="1:28">
      <c r="B21" s="42"/>
      <c r="C21" s="42"/>
      <c r="S21" t="s">
        <v>477</v>
      </c>
      <c r="U21" t="s">
        <v>464</v>
      </c>
      <c r="W21">
        <v>6.3859815269142503E-4</v>
      </c>
      <c r="X21">
        <v>2.0535288128658166E-2</v>
      </c>
      <c r="Y21">
        <v>1.099535504159071E-2</v>
      </c>
      <c r="Z21">
        <f t="shared" si="6"/>
        <v>1.0723080440980101E-2</v>
      </c>
      <c r="AA21">
        <f t="shared" si="7"/>
        <v>5.745292800590095E-3</v>
      </c>
    </row>
    <row r="22" spans="1:28">
      <c r="B22" s="42"/>
      <c r="C22" s="42"/>
    </row>
    <row r="23" spans="1:28">
      <c r="B23" s="42"/>
      <c r="C23" s="42"/>
    </row>
    <row r="26" spans="1:28">
      <c r="A26" t="s">
        <v>664</v>
      </c>
      <c r="B26" t="s">
        <v>476</v>
      </c>
      <c r="G26" t="s">
        <v>475</v>
      </c>
      <c r="K26" t="s">
        <v>470</v>
      </c>
      <c r="L26" t="s">
        <v>469</v>
      </c>
      <c r="M26" t="s">
        <v>103</v>
      </c>
      <c r="N26" t="s">
        <v>101</v>
      </c>
    </row>
    <row r="27" spans="1:28">
      <c r="B27" s="42">
        <v>1</v>
      </c>
      <c r="C27" s="42">
        <v>1</v>
      </c>
      <c r="D27" t="s">
        <v>468</v>
      </c>
      <c r="G27" t="s">
        <v>474</v>
      </c>
      <c r="K27">
        <v>15.717565</v>
      </c>
      <c r="L27">
        <v>20.039353999999999</v>
      </c>
      <c r="M27">
        <f t="shared" ref="M27:M32" si="8">L27-K27</f>
        <v>4.321788999999999</v>
      </c>
      <c r="N27">
        <f t="shared" ref="N27:N32" si="9">2^-M27</f>
        <v>5.0004820893845552E-2</v>
      </c>
    </row>
    <row r="28" spans="1:28">
      <c r="B28" s="42">
        <v>2</v>
      </c>
      <c r="C28" s="42">
        <v>2</v>
      </c>
      <c r="D28" t="s">
        <v>468</v>
      </c>
      <c r="G28" t="s">
        <v>473</v>
      </c>
      <c r="K28">
        <v>20.613589999999999</v>
      </c>
      <c r="L28">
        <v>28.074472</v>
      </c>
      <c r="M28">
        <f t="shared" si="8"/>
        <v>7.4608820000000016</v>
      </c>
      <c r="N28">
        <f t="shared" si="9"/>
        <v>5.6761089626156096E-3</v>
      </c>
      <c r="O28" s="42"/>
    </row>
    <row r="29" spans="1:28">
      <c r="B29" s="42">
        <v>3</v>
      </c>
      <c r="C29" s="42">
        <v>3</v>
      </c>
      <c r="D29" t="s">
        <v>468</v>
      </c>
      <c r="G29" t="s">
        <v>472</v>
      </c>
      <c r="K29">
        <v>13.901547000000001</v>
      </c>
      <c r="L29">
        <v>18.180548000000002</v>
      </c>
      <c r="M29">
        <f t="shared" si="8"/>
        <v>4.2790010000000009</v>
      </c>
      <c r="N29">
        <f t="shared" si="9"/>
        <v>5.1510094605488284E-2</v>
      </c>
      <c r="O29" s="42"/>
    </row>
    <row r="30" spans="1:28">
      <c r="B30" s="42">
        <v>4</v>
      </c>
      <c r="C30" s="42">
        <v>4</v>
      </c>
      <c r="D30" t="s">
        <v>465</v>
      </c>
      <c r="G30" t="s">
        <v>474</v>
      </c>
      <c r="K30">
        <v>14.929712</v>
      </c>
      <c r="L30">
        <v>21.649307</v>
      </c>
      <c r="M30">
        <f t="shared" si="8"/>
        <v>6.719595</v>
      </c>
      <c r="N30">
        <f t="shared" si="9"/>
        <v>9.488560833013613E-3</v>
      </c>
      <c r="O30" s="42"/>
    </row>
    <row r="31" spans="1:28">
      <c r="B31" s="42">
        <v>5</v>
      </c>
      <c r="C31" s="42">
        <v>5</v>
      </c>
      <c r="D31" t="s">
        <v>465</v>
      </c>
      <c r="G31" t="s">
        <v>473</v>
      </c>
      <c r="K31">
        <v>21.798203999999998</v>
      </c>
      <c r="L31">
        <v>29.548245999999999</v>
      </c>
      <c r="M31">
        <f t="shared" si="8"/>
        <v>7.7500420000000005</v>
      </c>
      <c r="N31">
        <f t="shared" si="9"/>
        <v>4.6452050589577392E-3</v>
      </c>
      <c r="O31" s="42"/>
    </row>
    <row r="32" spans="1:28">
      <c r="B32" s="42">
        <v>6</v>
      </c>
      <c r="C32" s="42">
        <v>6</v>
      </c>
      <c r="D32" t="s">
        <v>465</v>
      </c>
      <c r="G32" t="s">
        <v>472</v>
      </c>
      <c r="K32">
        <v>14.191955</v>
      </c>
      <c r="L32">
        <v>18.478677999999999</v>
      </c>
      <c r="M32">
        <f t="shared" si="8"/>
        <v>4.2867229999999985</v>
      </c>
      <c r="N32">
        <f t="shared" si="9"/>
        <v>5.1235124267517168E-2</v>
      </c>
      <c r="O32" s="42"/>
      <c r="P32" s="32"/>
    </row>
    <row r="33" spans="1:15">
      <c r="O33" s="42"/>
    </row>
    <row r="34" spans="1:15">
      <c r="B34" t="s">
        <v>471</v>
      </c>
      <c r="K34" t="s">
        <v>470</v>
      </c>
      <c r="L34" t="s">
        <v>469</v>
      </c>
      <c r="M34" t="s">
        <v>103</v>
      </c>
      <c r="N34" t="s">
        <v>101</v>
      </c>
      <c r="O34" s="42"/>
    </row>
    <row r="35" spans="1:15">
      <c r="B35" s="42">
        <v>7</v>
      </c>
      <c r="C35" s="42">
        <v>7</v>
      </c>
      <c r="D35" t="s">
        <v>468</v>
      </c>
      <c r="G35" t="s">
        <v>467</v>
      </c>
      <c r="K35">
        <v>22.39085</v>
      </c>
      <c r="L35">
        <v>29.895330000000001</v>
      </c>
      <c r="M35">
        <f t="shared" ref="M35:M40" si="10">L35-K35</f>
        <v>7.5044800000000009</v>
      </c>
      <c r="N35">
        <f t="shared" ref="N35:N40" si="11">2^-M35</f>
        <v>5.5071438179169546E-3</v>
      </c>
      <c r="O35" s="42"/>
    </row>
    <row r="36" spans="1:15">
      <c r="B36" s="42">
        <v>8</v>
      </c>
      <c r="C36" s="42">
        <v>8</v>
      </c>
      <c r="D36" t="s">
        <v>468</v>
      </c>
      <c r="G36" t="s">
        <v>466</v>
      </c>
      <c r="K36">
        <v>26.522967999999999</v>
      </c>
      <c r="L36">
        <v>27.270579999999999</v>
      </c>
      <c r="M36">
        <f t="shared" si="10"/>
        <v>0.74761200000000017</v>
      </c>
      <c r="N36">
        <f t="shared" si="11"/>
        <v>0.59558858139699278</v>
      </c>
      <c r="O36" s="42"/>
    </row>
    <row r="37" spans="1:15">
      <c r="B37" s="42">
        <v>9</v>
      </c>
      <c r="C37" s="42">
        <v>9</v>
      </c>
      <c r="D37" t="s">
        <v>468</v>
      </c>
      <c r="G37" t="s">
        <v>464</v>
      </c>
      <c r="K37">
        <v>21.787980999999998</v>
      </c>
      <c r="L37">
        <v>32.760693000000003</v>
      </c>
      <c r="M37">
        <f t="shared" si="10"/>
        <v>10.972712000000005</v>
      </c>
      <c r="N37">
        <f t="shared" si="11"/>
        <v>4.9760479223104434E-4</v>
      </c>
      <c r="O37" s="42"/>
    </row>
    <row r="38" spans="1:15">
      <c r="B38" s="42">
        <v>10</v>
      </c>
      <c r="C38" s="42">
        <v>10</v>
      </c>
      <c r="D38" t="s">
        <v>465</v>
      </c>
      <c r="G38" t="s">
        <v>467</v>
      </c>
      <c r="K38">
        <v>22.821207000000001</v>
      </c>
      <c r="L38">
        <v>32.264235999999997</v>
      </c>
      <c r="M38">
        <f t="shared" si="10"/>
        <v>9.4430289999999957</v>
      </c>
      <c r="N38">
        <f t="shared" si="11"/>
        <v>1.436696458038613E-3</v>
      </c>
      <c r="O38" s="42"/>
    </row>
    <row r="39" spans="1:15">
      <c r="B39" s="42">
        <v>11</v>
      </c>
      <c r="C39" s="42">
        <v>11</v>
      </c>
      <c r="D39" t="s">
        <v>465</v>
      </c>
      <c r="G39" t="s">
        <v>466</v>
      </c>
      <c r="K39">
        <v>26.415112000000001</v>
      </c>
      <c r="L39">
        <v>31.195509999999999</v>
      </c>
      <c r="M39">
        <f t="shared" si="10"/>
        <v>4.7803979999999981</v>
      </c>
      <c r="N39">
        <f t="shared" si="11"/>
        <v>3.6387884772774361E-2</v>
      </c>
      <c r="O39" s="42"/>
    </row>
    <row r="40" spans="1:15">
      <c r="B40" s="42">
        <v>12</v>
      </c>
      <c r="C40" s="42">
        <v>12</v>
      </c>
      <c r="D40" t="s">
        <v>465</v>
      </c>
      <c r="G40" t="s">
        <v>464</v>
      </c>
      <c r="K40">
        <v>19.416668000000001</v>
      </c>
      <c r="L40">
        <v>25.022418999999999</v>
      </c>
      <c r="M40">
        <f t="shared" si="10"/>
        <v>5.6057509999999979</v>
      </c>
      <c r="N40">
        <f t="shared" si="11"/>
        <v>2.0535288128658166E-2</v>
      </c>
      <c r="O40" s="42"/>
    </row>
    <row r="45" spans="1:15">
      <c r="A45" t="s">
        <v>665</v>
      </c>
      <c r="B45" t="s">
        <v>476</v>
      </c>
      <c r="G45" t="s">
        <v>475</v>
      </c>
      <c r="K45" t="s">
        <v>470</v>
      </c>
      <c r="L45" t="s">
        <v>469</v>
      </c>
      <c r="M45" t="s">
        <v>103</v>
      </c>
      <c r="N45" t="s">
        <v>101</v>
      </c>
    </row>
    <row r="46" spans="1:15">
      <c r="B46" s="42">
        <v>1</v>
      </c>
      <c r="C46" s="42">
        <v>1</v>
      </c>
      <c r="D46" t="s">
        <v>468</v>
      </c>
      <c r="G46" t="s">
        <v>474</v>
      </c>
      <c r="K46">
        <v>15.711517000000001</v>
      </c>
      <c r="L46">
        <v>20.288976999999999</v>
      </c>
      <c r="M46">
        <f t="shared" ref="M46:M51" si="12">L46-K46</f>
        <v>4.5774599999999985</v>
      </c>
      <c r="N46">
        <f t="shared" ref="N46:N51" si="13">2^-M46</f>
        <v>4.1883911768556735E-2</v>
      </c>
    </row>
    <row r="47" spans="1:15">
      <c r="B47" s="42">
        <v>2</v>
      </c>
      <c r="C47" s="42">
        <v>2</v>
      </c>
      <c r="D47" t="s">
        <v>468</v>
      </c>
      <c r="G47" t="s">
        <v>473</v>
      </c>
      <c r="K47">
        <v>20.557224000000001</v>
      </c>
      <c r="L47">
        <v>28.012298999999999</v>
      </c>
      <c r="M47">
        <f t="shared" si="12"/>
        <v>7.4550749999999972</v>
      </c>
      <c r="N47">
        <f t="shared" si="13"/>
        <v>5.6990019434524685E-3</v>
      </c>
    </row>
    <row r="48" spans="1:15">
      <c r="B48" s="42">
        <v>3</v>
      </c>
      <c r="C48" s="42">
        <v>3</v>
      </c>
      <c r="D48" t="s">
        <v>468</v>
      </c>
      <c r="G48" t="s">
        <v>472</v>
      </c>
      <c r="K48">
        <v>13.886317</v>
      </c>
      <c r="L48">
        <v>18.344764999999999</v>
      </c>
      <c r="M48">
        <f t="shared" si="12"/>
        <v>4.4584479999999989</v>
      </c>
      <c r="N48">
        <f t="shared" si="13"/>
        <v>4.5485546589023464E-2</v>
      </c>
    </row>
    <row r="49" spans="2:14">
      <c r="B49" s="42">
        <v>4</v>
      </c>
      <c r="C49" s="42">
        <v>4</v>
      </c>
      <c r="D49" t="s">
        <v>465</v>
      </c>
      <c r="G49" t="s">
        <v>474</v>
      </c>
      <c r="K49">
        <v>14.982222</v>
      </c>
      <c r="L49">
        <v>21.089324999999999</v>
      </c>
      <c r="M49">
        <f t="shared" si="12"/>
        <v>6.1071029999999986</v>
      </c>
      <c r="N49">
        <f t="shared" si="13"/>
        <v>1.4507040062386165E-2</v>
      </c>
    </row>
    <row r="50" spans="2:14">
      <c r="B50" s="42">
        <v>5</v>
      </c>
      <c r="C50" s="42">
        <v>5</v>
      </c>
      <c r="D50" t="s">
        <v>465</v>
      </c>
      <c r="G50" t="s">
        <v>473</v>
      </c>
      <c r="K50">
        <v>21.672056000000001</v>
      </c>
      <c r="L50">
        <v>29.391928</v>
      </c>
      <c r="M50">
        <f t="shared" si="12"/>
        <v>7.7198719999999987</v>
      </c>
      <c r="N50">
        <f t="shared" si="13"/>
        <v>4.7433695937167276E-3</v>
      </c>
    </row>
    <row r="51" spans="2:14">
      <c r="B51" s="42">
        <v>6</v>
      </c>
      <c r="C51" s="42">
        <v>6</v>
      </c>
      <c r="D51" t="s">
        <v>465</v>
      </c>
      <c r="G51" t="s">
        <v>472</v>
      </c>
      <c r="K51">
        <v>14.134226</v>
      </c>
      <c r="L51">
        <v>19.288055</v>
      </c>
      <c r="M51">
        <f t="shared" si="12"/>
        <v>5.153829</v>
      </c>
      <c r="N51">
        <f t="shared" si="13"/>
        <v>2.8089426897596182E-2</v>
      </c>
    </row>
    <row r="53" spans="2:14">
      <c r="B53" t="s">
        <v>471</v>
      </c>
      <c r="K53" t="s">
        <v>470</v>
      </c>
      <c r="L53" t="s">
        <v>469</v>
      </c>
      <c r="M53" t="s">
        <v>103</v>
      </c>
    </row>
    <row r="54" spans="2:14">
      <c r="B54" s="42">
        <v>7</v>
      </c>
      <c r="C54" s="42">
        <v>7</v>
      </c>
      <c r="D54" t="s">
        <v>468</v>
      </c>
      <c r="G54" t="s">
        <v>467</v>
      </c>
      <c r="K54">
        <v>22.526731000000002</v>
      </c>
      <c r="L54">
        <v>28.857391</v>
      </c>
      <c r="M54">
        <f t="shared" ref="M54:M59" si="14">L54-K54</f>
        <v>6.3306599999999982</v>
      </c>
      <c r="N54">
        <f t="shared" ref="N54:N59" si="15">2^-M54</f>
        <v>1.2424572300540502E-2</v>
      </c>
    </row>
    <row r="55" spans="2:14">
      <c r="B55" s="42">
        <v>8</v>
      </c>
      <c r="C55" s="42">
        <v>8</v>
      </c>
      <c r="D55" t="s">
        <v>468</v>
      </c>
      <c r="G55" t="s">
        <v>466</v>
      </c>
      <c r="K55">
        <v>26.433619</v>
      </c>
      <c r="L55">
        <v>26.895696999999998</v>
      </c>
      <c r="M55">
        <f t="shared" si="14"/>
        <v>0.46207799999999821</v>
      </c>
      <c r="N55">
        <f t="shared" si="15"/>
        <v>0.72593989060224295</v>
      </c>
    </row>
    <row r="56" spans="2:14">
      <c r="B56" s="42">
        <v>9</v>
      </c>
      <c r="C56" s="42">
        <v>9</v>
      </c>
      <c r="D56" t="s">
        <v>468</v>
      </c>
      <c r="G56" t="s">
        <v>464</v>
      </c>
      <c r="K56">
        <v>20.719255</v>
      </c>
      <c r="L56">
        <v>32.518410000000003</v>
      </c>
      <c r="M56">
        <f t="shared" si="14"/>
        <v>11.799155000000003</v>
      </c>
      <c r="N56">
        <f t="shared" si="15"/>
        <v>2.8060824107816574E-4</v>
      </c>
    </row>
    <row r="57" spans="2:14">
      <c r="B57" s="42">
        <v>10</v>
      </c>
      <c r="C57" s="42">
        <v>10</v>
      </c>
      <c r="D57" t="s">
        <v>465</v>
      </c>
      <c r="G57" t="s">
        <v>467</v>
      </c>
      <c r="K57">
        <v>22.586842000000001</v>
      </c>
      <c r="L57">
        <v>30.849534999999999</v>
      </c>
      <c r="M57">
        <f t="shared" si="14"/>
        <v>8.2626929999999987</v>
      </c>
      <c r="N57">
        <f t="shared" si="15"/>
        <v>3.2559787516068957E-3</v>
      </c>
    </row>
    <row r="58" spans="2:14">
      <c r="B58" s="42">
        <v>11</v>
      </c>
      <c r="C58" s="42">
        <v>11</v>
      </c>
      <c r="D58" t="s">
        <v>465</v>
      </c>
      <c r="G58" t="s">
        <v>466</v>
      </c>
      <c r="K58">
        <v>26.474271999999999</v>
      </c>
      <c r="L58">
        <v>31.203786999999998</v>
      </c>
      <c r="M58">
        <f t="shared" si="14"/>
        <v>4.7295149999999992</v>
      </c>
      <c r="N58">
        <f t="shared" si="15"/>
        <v>3.7694164373403352E-2</v>
      </c>
    </row>
    <row r="59" spans="2:14">
      <c r="B59" s="42">
        <v>12</v>
      </c>
      <c r="C59" s="42">
        <v>12</v>
      </c>
      <c r="D59" t="s">
        <v>465</v>
      </c>
      <c r="G59" t="s">
        <v>464</v>
      </c>
      <c r="K59">
        <v>18.330427</v>
      </c>
      <c r="L59">
        <v>24.837389000000002</v>
      </c>
      <c r="M59">
        <f t="shared" si="14"/>
        <v>6.5069620000000015</v>
      </c>
      <c r="N59">
        <f t="shared" si="15"/>
        <v>1.099535504159071E-2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AH117"/>
  <sheetViews>
    <sheetView topLeftCell="A80" workbookViewId="0">
      <selection activeCell="Q112" sqref="Q112:Q117"/>
    </sheetView>
  </sheetViews>
  <sheetFormatPr baseColWidth="10" defaultRowHeight="15" x14ac:dyDescent="0"/>
  <sheetData>
    <row r="4" spans="2:34">
      <c r="B4" s="32" t="s">
        <v>490</v>
      </c>
    </row>
    <row r="5" spans="2:34">
      <c r="B5" s="32"/>
    </row>
    <row r="6" spans="2:34">
      <c r="B6" s="32" t="s">
        <v>489</v>
      </c>
      <c r="F6" t="s">
        <v>485</v>
      </c>
    </row>
    <row r="7" spans="2:34">
      <c r="B7" t="s">
        <v>476</v>
      </c>
      <c r="I7" t="s">
        <v>28</v>
      </c>
      <c r="J7" t="s">
        <v>488</v>
      </c>
      <c r="K7" t="s">
        <v>103</v>
      </c>
      <c r="L7" t="s">
        <v>101</v>
      </c>
      <c r="M7" t="s">
        <v>484</v>
      </c>
      <c r="N7" t="s">
        <v>13</v>
      </c>
      <c r="O7" t="s">
        <v>59</v>
      </c>
      <c r="Q7" t="s">
        <v>92</v>
      </c>
    </row>
    <row r="8" spans="2:34">
      <c r="B8" s="42">
        <v>1</v>
      </c>
      <c r="C8" t="s">
        <v>468</v>
      </c>
      <c r="F8" t="s">
        <v>474</v>
      </c>
      <c r="I8">
        <v>22.3568</v>
      </c>
      <c r="J8">
        <v>30.214400000000001</v>
      </c>
      <c r="K8">
        <f t="shared" ref="K8:K13" si="0">J8-I8</f>
        <v>7.8576000000000015</v>
      </c>
      <c r="L8">
        <f t="shared" ref="L8:L13" si="1">2^-K8</f>
        <v>4.3114832783283643E-3</v>
      </c>
      <c r="Q8">
        <f>L8/M10</f>
        <v>1.0312622614820839</v>
      </c>
    </row>
    <row r="9" spans="2:34">
      <c r="B9" s="42">
        <v>1</v>
      </c>
      <c r="C9" t="s">
        <v>468</v>
      </c>
      <c r="F9" t="s">
        <v>474</v>
      </c>
      <c r="I9">
        <v>22.452100000000002</v>
      </c>
      <c r="J9">
        <v>30.554600000000001</v>
      </c>
      <c r="K9">
        <f t="shared" si="0"/>
        <v>8.1024999999999991</v>
      </c>
      <c r="L9">
        <f t="shared" si="1"/>
        <v>3.6383498774597814E-3</v>
      </c>
      <c r="Q9">
        <f>L9/M10</f>
        <v>0.87025570562968468</v>
      </c>
      <c r="W9" t="s">
        <v>15</v>
      </c>
      <c r="X9" t="s">
        <v>73</v>
      </c>
      <c r="Y9" t="s">
        <v>18</v>
      </c>
      <c r="Z9" t="s">
        <v>64</v>
      </c>
      <c r="AA9" t="s">
        <v>20</v>
      </c>
      <c r="AB9" t="s">
        <v>487</v>
      </c>
      <c r="AD9" t="s">
        <v>17</v>
      </c>
      <c r="AE9" t="s">
        <v>280</v>
      </c>
      <c r="AF9" t="s">
        <v>65</v>
      </c>
      <c r="AG9" t="s">
        <v>279</v>
      </c>
      <c r="AH9" t="s">
        <v>16</v>
      </c>
    </row>
    <row r="10" spans="2:34">
      <c r="B10" s="42">
        <v>1</v>
      </c>
      <c r="C10" t="s">
        <v>468</v>
      </c>
      <c r="F10" t="s">
        <v>474</v>
      </c>
      <c r="I10">
        <v>22.2212</v>
      </c>
      <c r="J10">
        <v>29.9877</v>
      </c>
      <c r="K10">
        <f t="shared" si="0"/>
        <v>7.7665000000000006</v>
      </c>
      <c r="L10">
        <f t="shared" si="1"/>
        <v>4.5925145263584714E-3</v>
      </c>
      <c r="M10">
        <f>AVERAGE(L8:L10)</f>
        <v>4.1807825607155392E-3</v>
      </c>
      <c r="N10">
        <f>STDEV(L8:L10)/SQRT(3)</f>
        <v>2.8308982819967864E-4</v>
      </c>
      <c r="O10">
        <f>TTEST(L8:L10,L11:L13,1,1)</f>
        <v>2.2352309532132708E-3</v>
      </c>
      <c r="Q10">
        <f>L10/M10</f>
        <v>1.0984820328882314</v>
      </c>
      <c r="V10" t="s">
        <v>468</v>
      </c>
      <c r="W10">
        <v>3.2803860462911E-3</v>
      </c>
      <c r="X10">
        <v>1.6608963586993194E-3</v>
      </c>
      <c r="Y10">
        <v>3.1157932134595595E-4</v>
      </c>
      <c r="Z10">
        <v>2.6713662320168099E-3</v>
      </c>
      <c r="AA10">
        <v>2.7846016472465873E-3</v>
      </c>
      <c r="AB10">
        <v>4.9891721756437938E-3</v>
      </c>
      <c r="AD10">
        <v>4.1807825607155392E-3</v>
      </c>
      <c r="AE10">
        <v>4.1807825607155392E-3</v>
      </c>
      <c r="AF10">
        <v>1.4451053189264405E-3</v>
      </c>
      <c r="AG10">
        <v>1.5664707507935031E-2</v>
      </c>
      <c r="AH10">
        <v>3.1563471547936387E-3</v>
      </c>
    </row>
    <row r="11" spans="2:34">
      <c r="B11" s="42">
        <v>4</v>
      </c>
      <c r="C11" t="s">
        <v>465</v>
      </c>
      <c r="F11" t="s">
        <v>474</v>
      </c>
      <c r="I11">
        <v>22.0014</v>
      </c>
      <c r="J11">
        <v>35.845399999999998</v>
      </c>
      <c r="K11">
        <f t="shared" si="0"/>
        <v>13.843999999999998</v>
      </c>
      <c r="L11">
        <f t="shared" si="1"/>
        <v>6.8004983570516016E-5</v>
      </c>
      <c r="Q11">
        <f>L11/M10</f>
        <v>1.6266089561681723E-2</v>
      </c>
      <c r="V11" t="s">
        <v>465</v>
      </c>
      <c r="W11">
        <v>1.5820936691982933E-2</v>
      </c>
      <c r="X11">
        <v>9.3710455051224991E-3</v>
      </c>
      <c r="Y11">
        <v>2.1180219711725368E-3</v>
      </c>
      <c r="Z11">
        <v>1.3749596896608643E-2</v>
      </c>
      <c r="AA11">
        <v>6.2258814443377115E-2</v>
      </c>
      <c r="AB11">
        <v>5.8270815655168161E-3</v>
      </c>
      <c r="AD11">
        <v>4.7495522752028512E-5</v>
      </c>
      <c r="AE11">
        <v>4.7495522752028512E-5</v>
      </c>
      <c r="AF11">
        <v>2.5024140776912159E-4</v>
      </c>
      <c r="AG11">
        <v>3.9251771779148549E-3</v>
      </c>
      <c r="AH11">
        <v>8.3570177173046838E-5</v>
      </c>
    </row>
    <row r="12" spans="2:34">
      <c r="B12" s="42">
        <v>4</v>
      </c>
      <c r="C12" t="s">
        <v>465</v>
      </c>
      <c r="F12" t="s">
        <v>474</v>
      </c>
      <c r="I12">
        <v>22.014700000000001</v>
      </c>
      <c r="J12">
        <v>36.998600000000003</v>
      </c>
      <c r="K12">
        <f t="shared" si="0"/>
        <v>14.983900000000002</v>
      </c>
      <c r="L12">
        <f t="shared" si="1"/>
        <v>3.086005160527989E-5</v>
      </c>
      <c r="Q12">
        <f>L12/M10</f>
        <v>7.3814055519783369E-3</v>
      </c>
    </row>
    <row r="13" spans="2:34">
      <c r="B13" s="42">
        <v>4</v>
      </c>
      <c r="C13" t="s">
        <v>465</v>
      </c>
      <c r="F13" t="s">
        <v>474</v>
      </c>
      <c r="I13">
        <v>21.989899999999999</v>
      </c>
      <c r="J13">
        <v>36.474499999999999</v>
      </c>
      <c r="K13">
        <f t="shared" si="0"/>
        <v>14.4846</v>
      </c>
      <c r="L13">
        <f t="shared" si="1"/>
        <v>4.3621533080289642E-5</v>
      </c>
      <c r="M13">
        <f>AVERAGE(L11:L13)</f>
        <v>4.7495522752028512E-5</v>
      </c>
      <c r="N13">
        <f>STDEV(L11:L13)/SQRT(3)</f>
        <v>1.0896365443854199E-5</v>
      </c>
      <c r="Q13">
        <f>L13/M10</f>
        <v>1.0433820091524644E-2</v>
      </c>
      <c r="W13">
        <v>1.3038020919875815E-4</v>
      </c>
      <c r="X13">
        <v>1.2768988052124715E-4</v>
      </c>
      <c r="Y13">
        <v>1.061347539669677E-4</v>
      </c>
      <c r="Z13">
        <v>6.3086071358467335E-4</v>
      </c>
      <c r="AA13">
        <v>1.2333496200156471E-4</v>
      </c>
      <c r="AB13">
        <v>5.2974817050486058E-4</v>
      </c>
      <c r="AD13">
        <v>2.8308982819967864E-4</v>
      </c>
      <c r="AE13">
        <v>2.8308982819967864E-4</v>
      </c>
      <c r="AF13">
        <v>2.6630000290832562E-4</v>
      </c>
      <c r="AG13">
        <v>6.4899380306317894E-4</v>
      </c>
      <c r="AH13">
        <v>9.7896788522670994E-4</v>
      </c>
    </row>
    <row r="14" spans="2:34">
      <c r="W14">
        <v>1.2669958753524909E-3</v>
      </c>
      <c r="X14">
        <v>8.0409813181467164E-4</v>
      </c>
      <c r="Y14">
        <v>2.8926386432020194E-4</v>
      </c>
      <c r="Z14">
        <v>1.2408976242685127E-3</v>
      </c>
      <c r="AA14">
        <v>1.0146149259894689E-2</v>
      </c>
      <c r="AB14">
        <v>2.2500211123499528E-4</v>
      </c>
      <c r="AD14">
        <v>1.0896365443854199E-5</v>
      </c>
      <c r="AE14">
        <v>1.0896365443854199E-5</v>
      </c>
      <c r="AF14">
        <v>4.0648768259288598E-5</v>
      </c>
      <c r="AG14">
        <v>4.5018488264342944E-4</v>
      </c>
      <c r="AH14">
        <v>2.4945172596557535E-5</v>
      </c>
    </row>
    <row r="16" spans="2:34">
      <c r="B16" s="32" t="s">
        <v>273</v>
      </c>
      <c r="F16" t="s">
        <v>485</v>
      </c>
      <c r="V16" t="s">
        <v>92</v>
      </c>
      <c r="W16">
        <f t="shared" ref="W16:AB16" si="2">W11/W10</f>
        <v>4.8228886688109602</v>
      </c>
      <c r="X16">
        <f t="shared" si="2"/>
        <v>5.6421615087777957</v>
      </c>
      <c r="Y16">
        <f t="shared" si="2"/>
        <v>6.7976974916792789</v>
      </c>
      <c r="Z16">
        <f t="shared" si="2"/>
        <v>5.1470280382439606</v>
      </c>
      <c r="AA16">
        <f t="shared" si="2"/>
        <v>22.358248083685005</v>
      </c>
      <c r="AB16">
        <f t="shared" si="2"/>
        <v>1.167945575012131</v>
      </c>
      <c r="AD16">
        <f>AD11/AD10</f>
        <v>1.1360438401728234E-2</v>
      </c>
      <c r="AE16">
        <f>AE11/AE10</f>
        <v>1.1360438401728234E-2</v>
      </c>
      <c r="AF16">
        <f>AF11/AF10</f>
        <v>0.17316482369259034</v>
      </c>
      <c r="AG16">
        <f>AG11/AG10</f>
        <v>0.25057455914363791</v>
      </c>
      <c r="AH16">
        <f>AH11/AH10</f>
        <v>2.6476864893054085E-2</v>
      </c>
    </row>
    <row r="17" spans="2:17">
      <c r="B17" t="s">
        <v>476</v>
      </c>
      <c r="I17" t="s">
        <v>28</v>
      </c>
      <c r="J17" t="s">
        <v>273</v>
      </c>
      <c r="K17" t="s">
        <v>103</v>
      </c>
      <c r="L17" t="s">
        <v>101</v>
      </c>
      <c r="M17" t="s">
        <v>484</v>
      </c>
      <c r="N17" t="s">
        <v>13</v>
      </c>
    </row>
    <row r="18" spans="2:17">
      <c r="B18" s="42">
        <v>1</v>
      </c>
      <c r="C18" t="s">
        <v>468</v>
      </c>
      <c r="F18" t="s">
        <v>474</v>
      </c>
      <c r="I18">
        <v>22.3568</v>
      </c>
      <c r="J18">
        <v>30.214400000000001</v>
      </c>
      <c r="K18">
        <f t="shared" ref="K18:K23" si="3">J18-I18</f>
        <v>7.8576000000000015</v>
      </c>
      <c r="L18">
        <f t="shared" ref="L18:L23" si="4">2^-K18</f>
        <v>4.3114832783283643E-3</v>
      </c>
      <c r="Q18">
        <f>L18/M20</f>
        <v>1.0312622614820839</v>
      </c>
    </row>
    <row r="19" spans="2:17">
      <c r="B19" s="42">
        <v>1</v>
      </c>
      <c r="C19" t="s">
        <v>468</v>
      </c>
      <c r="F19" t="s">
        <v>474</v>
      </c>
      <c r="I19">
        <v>22.452100000000002</v>
      </c>
      <c r="J19">
        <v>30.554600000000001</v>
      </c>
      <c r="K19">
        <f t="shared" si="3"/>
        <v>8.1024999999999991</v>
      </c>
      <c r="L19">
        <f t="shared" si="4"/>
        <v>3.6383498774597814E-3</v>
      </c>
      <c r="Q19">
        <f>L19/M20</f>
        <v>0.87025570562968468</v>
      </c>
    </row>
    <row r="20" spans="2:17">
      <c r="B20" s="42">
        <v>1</v>
      </c>
      <c r="C20" t="s">
        <v>468</v>
      </c>
      <c r="F20" t="s">
        <v>474</v>
      </c>
      <c r="I20">
        <v>22.2212</v>
      </c>
      <c r="J20">
        <v>29.9877</v>
      </c>
      <c r="K20">
        <f t="shared" si="3"/>
        <v>7.7665000000000006</v>
      </c>
      <c r="L20">
        <f t="shared" si="4"/>
        <v>4.5925145263584714E-3</v>
      </c>
      <c r="M20">
        <f>AVERAGE(L18:L20)</f>
        <v>4.1807825607155392E-3</v>
      </c>
      <c r="N20">
        <f>STDEV(L18:L20)/SQRT(3)</f>
        <v>2.8308982819967864E-4</v>
      </c>
      <c r="O20">
        <f>TTEST(L18:L20,L21:L23,1,1)</f>
        <v>2.2352309532132708E-3</v>
      </c>
      <c r="Q20">
        <f>L20/M20</f>
        <v>1.0984820328882314</v>
      </c>
    </row>
    <row r="21" spans="2:17">
      <c r="B21" s="42">
        <v>4</v>
      </c>
      <c r="C21" t="s">
        <v>465</v>
      </c>
      <c r="F21" t="s">
        <v>474</v>
      </c>
      <c r="I21">
        <v>22.0014</v>
      </c>
      <c r="J21">
        <v>35.845399999999998</v>
      </c>
      <c r="K21">
        <f t="shared" si="3"/>
        <v>13.843999999999998</v>
      </c>
      <c r="L21">
        <f t="shared" si="4"/>
        <v>6.8004983570516016E-5</v>
      </c>
      <c r="Q21">
        <f>L21/M20</f>
        <v>1.6266089561681723E-2</v>
      </c>
    </row>
    <row r="22" spans="2:17">
      <c r="B22" s="42">
        <v>4</v>
      </c>
      <c r="C22" t="s">
        <v>465</v>
      </c>
      <c r="F22" t="s">
        <v>474</v>
      </c>
      <c r="I22">
        <v>22.014700000000001</v>
      </c>
      <c r="J22">
        <v>36.998600000000003</v>
      </c>
      <c r="K22">
        <f t="shared" si="3"/>
        <v>14.983900000000002</v>
      </c>
      <c r="L22">
        <f t="shared" si="4"/>
        <v>3.086005160527989E-5</v>
      </c>
      <c r="Q22">
        <f>L22/M20</f>
        <v>7.3814055519783369E-3</v>
      </c>
    </row>
    <row r="23" spans="2:17">
      <c r="B23" s="42">
        <v>4</v>
      </c>
      <c r="C23" t="s">
        <v>465</v>
      </c>
      <c r="F23" t="s">
        <v>474</v>
      </c>
      <c r="I23">
        <v>21.989899999999999</v>
      </c>
      <c r="J23">
        <v>36.474499999999999</v>
      </c>
      <c r="K23">
        <f t="shared" si="3"/>
        <v>14.4846</v>
      </c>
      <c r="L23">
        <f t="shared" si="4"/>
        <v>4.3621533080289642E-5</v>
      </c>
      <c r="M23">
        <f>AVERAGE(L21:L23)</f>
        <v>4.7495522752028512E-5</v>
      </c>
      <c r="N23">
        <f>STDEV(L21:L23)/SQRT(3)</f>
        <v>1.0896365443854199E-5</v>
      </c>
      <c r="Q23">
        <f>L23/M20</f>
        <v>1.0433820091524644E-2</v>
      </c>
    </row>
    <row r="26" spans="2:17">
      <c r="B26" s="32" t="s">
        <v>107</v>
      </c>
      <c r="F26" t="s">
        <v>485</v>
      </c>
    </row>
    <row r="27" spans="2:17">
      <c r="B27" t="s">
        <v>476</v>
      </c>
      <c r="I27" t="s">
        <v>28</v>
      </c>
      <c r="J27" t="s">
        <v>107</v>
      </c>
      <c r="K27" t="s">
        <v>103</v>
      </c>
      <c r="L27" t="s">
        <v>101</v>
      </c>
      <c r="M27" t="s">
        <v>484</v>
      </c>
      <c r="N27" t="s">
        <v>13</v>
      </c>
    </row>
    <row r="28" spans="2:17">
      <c r="B28" s="42">
        <v>1</v>
      </c>
      <c r="C28" t="s">
        <v>468</v>
      </c>
      <c r="F28" t="s">
        <v>474</v>
      </c>
      <c r="I28">
        <v>22.3568</v>
      </c>
      <c r="J28">
        <v>31.785599999999999</v>
      </c>
      <c r="K28">
        <f t="shared" ref="K28:K33" si="5">J28-I28</f>
        <v>9.428799999999999</v>
      </c>
      <c r="L28">
        <f t="shared" ref="L28:L33" si="6">2^-K28</f>
        <v>1.450936402636683E-3</v>
      </c>
      <c r="Q28">
        <f>L28/M30</f>
        <v>1.0040350579531285</v>
      </c>
    </row>
    <row r="29" spans="2:17">
      <c r="B29" s="42">
        <v>1</v>
      </c>
      <c r="C29" t="s">
        <v>468</v>
      </c>
      <c r="F29" t="s">
        <v>474</v>
      </c>
      <c r="I29">
        <v>22.452100000000002</v>
      </c>
      <c r="J29">
        <v>32.445599999999999</v>
      </c>
      <c r="K29">
        <f t="shared" si="5"/>
        <v>9.9934999999999974</v>
      </c>
      <c r="L29">
        <f t="shared" si="6"/>
        <v>9.8097228662457161E-4</v>
      </c>
      <c r="Q29">
        <f>L29/M30</f>
        <v>0.67882407861686489</v>
      </c>
    </row>
    <row r="30" spans="2:17">
      <c r="B30" s="42">
        <v>1</v>
      </c>
      <c r="C30" t="s">
        <v>468</v>
      </c>
      <c r="F30" t="s">
        <v>474</v>
      </c>
      <c r="I30">
        <v>22.2212</v>
      </c>
      <c r="J30">
        <v>31.258400000000002</v>
      </c>
      <c r="K30">
        <f t="shared" si="5"/>
        <v>9.0372000000000021</v>
      </c>
      <c r="L30">
        <f t="shared" si="6"/>
        <v>1.9034072675180669E-3</v>
      </c>
      <c r="M30">
        <f>AVERAGE(L28:L30)</f>
        <v>1.4451053189264405E-3</v>
      </c>
      <c r="N30">
        <f>STDEV(L28:L30)/SQRT(3)</f>
        <v>2.6630000290832562E-4</v>
      </c>
      <c r="O30">
        <f>TTEST(L28:L30,L31:L33,1,1)</f>
        <v>1.8899316466996399E-2</v>
      </c>
      <c r="Q30">
        <f>L30/M30</f>
        <v>1.3171408634300066</v>
      </c>
    </row>
    <row r="31" spans="2:17">
      <c r="B31" s="42">
        <v>4</v>
      </c>
      <c r="C31" t="s">
        <v>465</v>
      </c>
      <c r="F31" t="s">
        <v>474</v>
      </c>
      <c r="I31">
        <v>22.0014</v>
      </c>
      <c r="J31">
        <v>33.665799999999997</v>
      </c>
      <c r="K31">
        <f t="shared" si="5"/>
        <v>11.664399999999997</v>
      </c>
      <c r="L31">
        <f t="shared" si="6"/>
        <v>3.0808156983617481E-4</v>
      </c>
      <c r="Q31">
        <f>L31/M30</f>
        <v>0.21318970029467932</v>
      </c>
    </row>
    <row r="32" spans="2:17">
      <c r="B32" s="42">
        <v>4</v>
      </c>
      <c r="C32" t="s">
        <v>465</v>
      </c>
      <c r="F32" t="s">
        <v>474</v>
      </c>
      <c r="I32">
        <v>22.014700000000001</v>
      </c>
      <c r="J32">
        <v>34.521299999999997</v>
      </c>
      <c r="K32">
        <f t="shared" si="5"/>
        <v>12.506599999999995</v>
      </c>
      <c r="L32">
        <f t="shared" si="6"/>
        <v>1.7184553647374258E-4</v>
      </c>
      <c r="Q32">
        <f>L32/M30</f>
        <v>0.11891557952426991</v>
      </c>
    </row>
    <row r="33" spans="2:17">
      <c r="B33" s="42">
        <v>4</v>
      </c>
      <c r="C33" t="s">
        <v>465</v>
      </c>
      <c r="F33" t="s">
        <v>474</v>
      </c>
      <c r="I33">
        <v>21.989899999999999</v>
      </c>
      <c r="J33">
        <v>33.840400000000002</v>
      </c>
      <c r="K33">
        <f t="shared" si="5"/>
        <v>11.850500000000004</v>
      </c>
      <c r="L33">
        <f t="shared" si="6"/>
        <v>2.7079711699744735E-4</v>
      </c>
      <c r="M33">
        <f>AVERAGE(L31:L33)</f>
        <v>2.5024140776912159E-4</v>
      </c>
      <c r="N33">
        <f>STDEV(L31:L33)/SQRT(3)</f>
        <v>4.0648768259288598E-5</v>
      </c>
      <c r="Q33">
        <f>L33/M30</f>
        <v>0.18738919125882175</v>
      </c>
    </row>
    <row r="36" spans="2:17">
      <c r="B36" s="32" t="s">
        <v>7</v>
      </c>
      <c r="F36" t="s">
        <v>485</v>
      </c>
    </row>
    <row r="37" spans="2:17">
      <c r="B37" t="s">
        <v>476</v>
      </c>
      <c r="I37" t="s">
        <v>28</v>
      </c>
      <c r="J37" t="s">
        <v>7</v>
      </c>
      <c r="K37" t="s">
        <v>103</v>
      </c>
      <c r="L37" t="s">
        <v>101</v>
      </c>
      <c r="M37" t="s">
        <v>484</v>
      </c>
      <c r="N37" t="s">
        <v>13</v>
      </c>
    </row>
    <row r="38" spans="2:17">
      <c r="B38" s="42">
        <v>1</v>
      </c>
      <c r="C38" t="s">
        <v>468</v>
      </c>
      <c r="F38" t="s">
        <v>474</v>
      </c>
      <c r="I38">
        <v>22.3568</v>
      </c>
      <c r="J38">
        <v>30.4114</v>
      </c>
      <c r="K38">
        <f t="shared" ref="K38:K43" si="7">J38-I38</f>
        <v>8.0546000000000006</v>
      </c>
      <c r="L38">
        <f t="shared" ref="L38:L43" si="8">2^-K38</f>
        <v>3.7611772185679152E-3</v>
      </c>
      <c r="Q38">
        <f>L38/M40</f>
        <v>1.1916234286382925</v>
      </c>
    </row>
    <row r="39" spans="2:17">
      <c r="B39" s="42">
        <v>1</v>
      </c>
      <c r="C39" t="s">
        <v>468</v>
      </c>
      <c r="F39" t="s">
        <v>474</v>
      </c>
      <c r="I39">
        <v>22.452100000000002</v>
      </c>
      <c r="J39">
        <v>30.258700000000001</v>
      </c>
      <c r="K39">
        <f t="shared" si="7"/>
        <v>7.8065999999999995</v>
      </c>
      <c r="L39">
        <f t="shared" si="8"/>
        <v>4.4666223617254351E-3</v>
      </c>
      <c r="Q39">
        <f>L39/M40</f>
        <v>1.4151239209989441</v>
      </c>
    </row>
    <row r="40" spans="2:17">
      <c r="B40" s="42">
        <v>1</v>
      </c>
      <c r="C40" t="s">
        <v>468</v>
      </c>
      <c r="F40" t="s">
        <v>474</v>
      </c>
      <c r="I40">
        <v>22.2212</v>
      </c>
      <c r="J40">
        <v>31.8752</v>
      </c>
      <c r="K40">
        <f t="shared" si="7"/>
        <v>9.6539999999999999</v>
      </c>
      <c r="L40">
        <f t="shared" si="8"/>
        <v>1.2412418840875652E-3</v>
      </c>
      <c r="M40">
        <f>AVERAGE(L38:L40)</f>
        <v>3.1563471547936387E-3</v>
      </c>
      <c r="N40">
        <f>STDEV(L38:L40)/SQRT(3)</f>
        <v>9.7896788522670994E-4</v>
      </c>
      <c r="O40">
        <f>TTEST(L38:L40,L41:L43,1,1)</f>
        <v>4.6086070456090422E-2</v>
      </c>
      <c r="Q40">
        <f>L40/M40</f>
        <v>0.39325265036276319</v>
      </c>
    </row>
    <row r="41" spans="2:17">
      <c r="B41" s="42">
        <v>4</v>
      </c>
      <c r="C41" t="s">
        <v>465</v>
      </c>
      <c r="F41" t="s">
        <v>474</v>
      </c>
      <c r="I41">
        <v>22.0014</v>
      </c>
      <c r="J41">
        <v>35.698500000000003</v>
      </c>
      <c r="K41">
        <f t="shared" si="7"/>
        <v>13.697100000000002</v>
      </c>
      <c r="L41">
        <f t="shared" si="8"/>
        <v>7.5294290692656145E-5</v>
      </c>
      <c r="Q41">
        <f>L41/M40</f>
        <v>2.3854882558879638E-2</v>
      </c>
    </row>
    <row r="42" spans="2:17">
      <c r="B42" s="42">
        <v>4</v>
      </c>
      <c r="C42" t="s">
        <v>465</v>
      </c>
      <c r="F42" t="s">
        <v>474</v>
      </c>
      <c r="I42">
        <v>22.014700000000001</v>
      </c>
      <c r="J42">
        <v>36.4512</v>
      </c>
      <c r="K42">
        <f t="shared" si="7"/>
        <v>14.436499999999999</v>
      </c>
      <c r="L42">
        <f t="shared" si="8"/>
        <v>4.5100407674362379E-5</v>
      </c>
      <c r="Q42">
        <f>L42/M40</f>
        <v>1.4288798241304681E-2</v>
      </c>
    </row>
    <row r="43" spans="2:17">
      <c r="B43" s="42">
        <v>4</v>
      </c>
      <c r="C43" t="s">
        <v>465</v>
      </c>
      <c r="F43" t="s">
        <v>474</v>
      </c>
      <c r="I43">
        <v>21.989899999999999</v>
      </c>
      <c r="J43">
        <v>34.895600000000002</v>
      </c>
      <c r="K43">
        <f t="shared" si="7"/>
        <v>12.905700000000003</v>
      </c>
      <c r="L43">
        <f t="shared" si="8"/>
        <v>1.3031583315212199E-4</v>
      </c>
      <c r="M43">
        <f>AVERAGE(L41:L43)</f>
        <v>8.3570177173046838E-5</v>
      </c>
      <c r="N43">
        <f>STDEV(L41:L43)/SQRT(3)</f>
        <v>2.4945172596557535E-5</v>
      </c>
      <c r="Q43">
        <f>L43/M40</f>
        <v>4.1286913878977934E-2</v>
      </c>
    </row>
    <row r="49" spans="2:17">
      <c r="B49" s="32" t="s">
        <v>62</v>
      </c>
      <c r="F49" t="s">
        <v>485</v>
      </c>
    </row>
    <row r="50" spans="2:17">
      <c r="B50" t="s">
        <v>476</v>
      </c>
      <c r="I50" t="s">
        <v>28</v>
      </c>
      <c r="J50" t="s">
        <v>486</v>
      </c>
      <c r="K50" t="s">
        <v>103</v>
      </c>
      <c r="L50" t="s">
        <v>101</v>
      </c>
      <c r="M50" t="s">
        <v>484</v>
      </c>
      <c r="N50" t="s">
        <v>13</v>
      </c>
    </row>
    <row r="51" spans="2:17">
      <c r="B51" s="42">
        <v>1</v>
      </c>
      <c r="C51" t="s">
        <v>468</v>
      </c>
      <c r="F51" t="s">
        <v>474</v>
      </c>
      <c r="I51">
        <v>22.3568</v>
      </c>
      <c r="J51">
        <v>31.4756</v>
      </c>
      <c r="K51">
        <f t="shared" ref="K51:K56" si="9">J51-I51</f>
        <v>9.1188000000000002</v>
      </c>
      <c r="L51">
        <f t="shared" ref="L51:L56" si="10">2^-K51</f>
        <v>1.798737030470467E-3</v>
      </c>
      <c r="Q51">
        <f>L51/M53</f>
        <v>1.0829917357872307</v>
      </c>
    </row>
    <row r="52" spans="2:17">
      <c r="B52" s="42">
        <v>1</v>
      </c>
      <c r="C52" t="s">
        <v>468</v>
      </c>
      <c r="F52" t="s">
        <v>474</v>
      </c>
      <c r="I52">
        <v>22.452100000000002</v>
      </c>
      <c r="J52">
        <v>31.587499999999999</v>
      </c>
      <c r="K52">
        <f t="shared" si="9"/>
        <v>9.1353999999999971</v>
      </c>
      <c r="L52">
        <f t="shared" si="10"/>
        <v>1.7781589400399243E-3</v>
      </c>
      <c r="Q52">
        <f>L52/M53</f>
        <v>1.0706019859255009</v>
      </c>
    </row>
    <row r="53" spans="2:17">
      <c r="B53" s="42">
        <v>1</v>
      </c>
      <c r="C53" t="s">
        <v>468</v>
      </c>
      <c r="F53" t="s">
        <v>474</v>
      </c>
      <c r="I53">
        <v>22.2212</v>
      </c>
      <c r="J53">
        <v>31.695599999999999</v>
      </c>
      <c r="K53">
        <f t="shared" si="9"/>
        <v>9.4743999999999993</v>
      </c>
      <c r="L53">
        <f t="shared" si="10"/>
        <v>1.4057931055875667E-3</v>
      </c>
      <c r="M53">
        <f>AVERAGE(L51:L53)</f>
        <v>1.6608963586993194E-3</v>
      </c>
      <c r="N53">
        <f>STDEV(L51:L53)/SQRT(3)</f>
        <v>1.2768988052124715E-4</v>
      </c>
      <c r="O53">
        <f>TTEST(L51:L53,L54:L56,1,1)</f>
        <v>3.9720719045307331E-3</v>
      </c>
      <c r="Q53">
        <f>L53/M53</f>
        <v>0.84640627828726833</v>
      </c>
    </row>
    <row r="54" spans="2:17">
      <c r="B54" s="42">
        <v>4</v>
      </c>
      <c r="C54" t="s">
        <v>465</v>
      </c>
      <c r="F54" t="s">
        <v>474</v>
      </c>
      <c r="I54">
        <v>22.0014</v>
      </c>
      <c r="J54">
        <v>28.542100000000001</v>
      </c>
      <c r="K54">
        <f t="shared" si="9"/>
        <v>6.5407000000000011</v>
      </c>
      <c r="L54">
        <f t="shared" si="10"/>
        <v>1.0741207523256687E-2</v>
      </c>
      <c r="Q54">
        <f>L54/M53</f>
        <v>6.4671148605975262</v>
      </c>
    </row>
    <row r="55" spans="2:17">
      <c r="B55" s="42">
        <v>4</v>
      </c>
      <c r="C55" t="s">
        <v>465</v>
      </c>
      <c r="F55" t="s">
        <v>474</v>
      </c>
      <c r="I55">
        <v>22.014700000000001</v>
      </c>
      <c r="J55">
        <v>28.7455</v>
      </c>
      <c r="K55">
        <f t="shared" si="9"/>
        <v>6.7307999999999986</v>
      </c>
      <c r="L55">
        <f t="shared" si="10"/>
        <v>9.4151513375510323E-3</v>
      </c>
      <c r="Q55">
        <f>L55/M53</f>
        <v>5.6687169480726798</v>
      </c>
    </row>
    <row r="56" spans="2:17">
      <c r="B56" s="42">
        <v>4</v>
      </c>
      <c r="C56" t="s">
        <v>465</v>
      </c>
      <c r="F56" t="s">
        <v>474</v>
      </c>
      <c r="I56">
        <v>21.989899999999999</v>
      </c>
      <c r="J56">
        <v>28.9635</v>
      </c>
      <c r="K56">
        <f t="shared" si="9"/>
        <v>6.9736000000000011</v>
      </c>
      <c r="L56">
        <f t="shared" si="10"/>
        <v>7.9567776545597761E-3</v>
      </c>
      <c r="M56">
        <f>AVERAGE(L54:L56)</f>
        <v>9.3710455051224991E-3</v>
      </c>
      <c r="N56">
        <f>STDEV(L54:L56)/SQRT(3)</f>
        <v>8.0409813181467164E-4</v>
      </c>
      <c r="Q56">
        <f>L56/M53</f>
        <v>4.790652717663181</v>
      </c>
    </row>
    <row r="59" spans="2:17">
      <c r="B59" s="32" t="s">
        <v>10</v>
      </c>
      <c r="F59" t="s">
        <v>485</v>
      </c>
    </row>
    <row r="60" spans="2:17">
      <c r="B60" t="s">
        <v>476</v>
      </c>
      <c r="I60" t="s">
        <v>28</v>
      </c>
      <c r="J60" t="s">
        <v>10</v>
      </c>
      <c r="K60" t="s">
        <v>103</v>
      </c>
      <c r="L60" t="s">
        <v>101</v>
      </c>
      <c r="M60" t="s">
        <v>12</v>
      </c>
      <c r="N60" t="s">
        <v>13</v>
      </c>
    </row>
    <row r="61" spans="2:17">
      <c r="B61" s="42">
        <v>1</v>
      </c>
      <c r="C61" t="s">
        <v>468</v>
      </c>
      <c r="F61" t="s">
        <v>474</v>
      </c>
      <c r="I61">
        <v>22.3568</v>
      </c>
      <c r="J61">
        <v>34.562100000000001</v>
      </c>
      <c r="K61">
        <f t="shared" ref="K61:K66" si="11">J61-I61</f>
        <v>12.205300000000001</v>
      </c>
      <c r="L61">
        <f t="shared" ref="L61:L66" si="12">2^-K61</f>
        <v>2.1175739900116731E-4</v>
      </c>
      <c r="Q61">
        <f>L61/M63</f>
        <v>0.67962597160305982</v>
      </c>
    </row>
    <row r="62" spans="2:17">
      <c r="B62" s="42">
        <v>1</v>
      </c>
      <c r="C62" t="s">
        <v>468</v>
      </c>
      <c r="F62" t="s">
        <v>474</v>
      </c>
      <c r="I62">
        <v>22.452100000000002</v>
      </c>
      <c r="J62">
        <v>34.745199999999997</v>
      </c>
      <c r="K62">
        <f t="shared" si="11"/>
        <v>12.293099999999995</v>
      </c>
      <c r="L62">
        <f t="shared" si="12"/>
        <v>1.9925451006532575E-4</v>
      </c>
      <c r="Q62">
        <f>L62/M63</f>
        <v>0.6394985046009759</v>
      </c>
    </row>
    <row r="63" spans="2:17">
      <c r="B63" s="42">
        <v>1</v>
      </c>
      <c r="C63" t="s">
        <v>468</v>
      </c>
      <c r="F63" t="s">
        <v>474</v>
      </c>
      <c r="I63">
        <v>22.2212</v>
      </c>
      <c r="J63">
        <v>33.120100000000001</v>
      </c>
      <c r="K63">
        <f t="shared" si="11"/>
        <v>10.898900000000001</v>
      </c>
      <c r="L63">
        <f t="shared" si="12"/>
        <v>5.2372605497137475E-4</v>
      </c>
      <c r="M63">
        <f>AVERAGE(L61:L63)</f>
        <v>3.1157932134595595E-4</v>
      </c>
      <c r="N63">
        <f>STDEV(L61:L63)/SQRT(3)</f>
        <v>1.061347539669677E-4</v>
      </c>
      <c r="O63">
        <f>TTEST(L61:L63,L64:L66,1,1)</f>
        <v>2.2359304911170524E-2</v>
      </c>
      <c r="Q63">
        <f>L63/M63</f>
        <v>1.6808755237959641</v>
      </c>
    </row>
    <row r="64" spans="2:17">
      <c r="B64" s="42">
        <v>4</v>
      </c>
      <c r="C64" t="s">
        <v>465</v>
      </c>
      <c r="F64" t="s">
        <v>474</v>
      </c>
      <c r="I64">
        <v>22.0014</v>
      </c>
      <c r="J64">
        <v>30.714500000000001</v>
      </c>
      <c r="K64">
        <f t="shared" si="11"/>
        <v>8.7131000000000007</v>
      </c>
      <c r="L64">
        <f t="shared" si="12"/>
        <v>2.3828436372661929E-3</v>
      </c>
      <c r="Q64">
        <f>L64/M63</f>
        <v>7.6476308728474613</v>
      </c>
    </row>
    <row r="65" spans="2:17">
      <c r="B65" s="42">
        <v>4</v>
      </c>
      <c r="C65" t="s">
        <v>465</v>
      </c>
      <c r="F65" t="s">
        <v>474</v>
      </c>
      <c r="I65">
        <v>22.014700000000001</v>
      </c>
      <c r="J65">
        <v>30.698899999999998</v>
      </c>
      <c r="K65">
        <f t="shared" si="11"/>
        <v>8.684199999999997</v>
      </c>
      <c r="L65">
        <f t="shared" si="12"/>
        <v>2.4310579514265828E-3</v>
      </c>
      <c r="Q65">
        <f>L65/M63</f>
        <v>7.8023725737797136</v>
      </c>
    </row>
    <row r="66" spans="2:17">
      <c r="B66" s="42">
        <v>4</v>
      </c>
      <c r="C66" t="s">
        <v>465</v>
      </c>
      <c r="F66" t="s">
        <v>474</v>
      </c>
      <c r="I66">
        <v>21.989899999999999</v>
      </c>
      <c r="J66">
        <v>31.332599999999999</v>
      </c>
      <c r="K66">
        <f t="shared" si="11"/>
        <v>9.3427000000000007</v>
      </c>
      <c r="L66">
        <f t="shared" si="12"/>
        <v>1.5401643248248349E-3</v>
      </c>
      <c r="M66">
        <f>AVERAGE(L64:L66)</f>
        <v>2.1180219711725368E-3</v>
      </c>
      <c r="N66">
        <f>STDEV(L64:L66)/SQRT(3)</f>
        <v>2.8926386432020194E-4</v>
      </c>
      <c r="Q66">
        <f>L66/M63</f>
        <v>4.9430890284106619</v>
      </c>
    </row>
    <row r="69" spans="2:17">
      <c r="B69" s="32" t="s">
        <v>19</v>
      </c>
      <c r="F69" t="s">
        <v>485</v>
      </c>
    </row>
    <row r="70" spans="2:17">
      <c r="B70" t="s">
        <v>476</v>
      </c>
      <c r="I70" t="s">
        <v>28</v>
      </c>
      <c r="J70" t="s">
        <v>19</v>
      </c>
      <c r="K70" t="s">
        <v>103</v>
      </c>
      <c r="L70" t="s">
        <v>101</v>
      </c>
      <c r="M70" t="s">
        <v>12</v>
      </c>
      <c r="N70" t="s">
        <v>13</v>
      </c>
    </row>
    <row r="71" spans="2:17">
      <c r="B71" s="42">
        <v>1</v>
      </c>
      <c r="C71" t="s">
        <v>468</v>
      </c>
      <c r="F71" t="s">
        <v>474</v>
      </c>
      <c r="I71">
        <v>22.3568</v>
      </c>
      <c r="J71">
        <v>31.5563</v>
      </c>
      <c r="K71">
        <f t="shared" ref="K71:K76" si="13">J71-I71</f>
        <v>9.1995000000000005</v>
      </c>
      <c r="L71">
        <f t="shared" ref="L71:L76" si="14">2^-K71</f>
        <v>1.7008834480834697E-3</v>
      </c>
      <c r="Q71">
        <f>L71/M73</f>
        <v>0.63670919685143701</v>
      </c>
    </row>
    <row r="72" spans="2:17">
      <c r="B72" s="42">
        <v>1</v>
      </c>
      <c r="C72" t="s">
        <v>468</v>
      </c>
      <c r="F72" t="s">
        <v>474</v>
      </c>
      <c r="I72">
        <v>22.452100000000002</v>
      </c>
      <c r="J72">
        <v>30.4712</v>
      </c>
      <c r="K72">
        <f t="shared" si="13"/>
        <v>8.0190999999999981</v>
      </c>
      <c r="L72">
        <f t="shared" si="14"/>
        <v>3.8548755484941453E-3</v>
      </c>
      <c r="Q72">
        <f>L72/M73</f>
        <v>1.4430352163221829</v>
      </c>
    </row>
    <row r="73" spans="2:17">
      <c r="B73" s="42">
        <v>1</v>
      </c>
      <c r="C73" t="s">
        <v>468</v>
      </c>
      <c r="F73" t="s">
        <v>474</v>
      </c>
      <c r="I73">
        <v>22.2212</v>
      </c>
      <c r="J73">
        <v>30.889299999999999</v>
      </c>
      <c r="K73">
        <f t="shared" si="13"/>
        <v>8.668099999999999</v>
      </c>
      <c r="L73">
        <f t="shared" si="14"/>
        <v>2.4583396994728021E-3</v>
      </c>
      <c r="M73">
        <f>AVERAGE(L71:L73)</f>
        <v>2.6713662320168052E-3</v>
      </c>
      <c r="N73">
        <f>STDEV(L71:L73)/SQRT(3)</f>
        <v>6.3086071358467335E-4</v>
      </c>
      <c r="O73">
        <f>TTEST(L71:L73,L74:L76,1,1)</f>
        <v>1.9277763644882373E-3</v>
      </c>
      <c r="Q73">
        <f>L73/M73</f>
        <v>0.92025558682638053</v>
      </c>
    </row>
    <row r="74" spans="2:17">
      <c r="B74" s="42">
        <v>4</v>
      </c>
      <c r="C74" t="s">
        <v>465</v>
      </c>
      <c r="F74" t="s">
        <v>474</v>
      </c>
      <c r="I74">
        <v>22.0014</v>
      </c>
      <c r="J74">
        <v>28.456299999999999</v>
      </c>
      <c r="K74">
        <f t="shared" si="13"/>
        <v>6.4548999999999985</v>
      </c>
      <c r="L74">
        <f t="shared" si="14"/>
        <v>1.1399386557257894E-2</v>
      </c>
      <c r="Q74">
        <f>L74/M73</f>
        <v>4.2672496270388516</v>
      </c>
    </row>
    <row r="75" spans="2:17">
      <c r="B75" s="42">
        <v>4</v>
      </c>
      <c r="C75" t="s">
        <v>465</v>
      </c>
      <c r="F75" t="s">
        <v>474</v>
      </c>
      <c r="I75">
        <v>22.014700000000001</v>
      </c>
      <c r="J75">
        <v>28.015599999999999</v>
      </c>
      <c r="K75">
        <f t="shared" si="13"/>
        <v>6.0008999999999979</v>
      </c>
      <c r="L75">
        <f t="shared" si="14"/>
        <v>1.5615255657508003E-2</v>
      </c>
      <c r="Q75">
        <f>L75/M73</f>
        <v>5.845419272863583</v>
      </c>
    </row>
    <row r="76" spans="2:17">
      <c r="B76" s="42">
        <v>4</v>
      </c>
      <c r="C76" t="s">
        <v>465</v>
      </c>
      <c r="F76" t="s">
        <v>474</v>
      </c>
      <c r="I76">
        <v>21.989899999999999</v>
      </c>
      <c r="J76">
        <v>28.124400000000001</v>
      </c>
      <c r="K76">
        <f t="shared" si="13"/>
        <v>6.1345000000000027</v>
      </c>
      <c r="L76">
        <f t="shared" si="14"/>
        <v>1.423414847506003E-2</v>
      </c>
      <c r="M76">
        <f>AVERAGE(L74:L76)</f>
        <v>1.3749596896608643E-2</v>
      </c>
      <c r="N76">
        <f>STDEV(L74:L76)/SQRT(3)</f>
        <v>1.2408976242685127E-3</v>
      </c>
      <c r="Q76">
        <f>L76/M73</f>
        <v>5.3284152148294748</v>
      </c>
    </row>
    <row r="79" spans="2:17">
      <c r="B79" s="32"/>
    </row>
    <row r="80" spans="2:17">
      <c r="B80" s="32" t="s">
        <v>14</v>
      </c>
      <c r="F80" t="s">
        <v>485</v>
      </c>
    </row>
    <row r="81" spans="2:17">
      <c r="B81" t="s">
        <v>476</v>
      </c>
      <c r="I81" t="s">
        <v>28</v>
      </c>
      <c r="J81" t="s">
        <v>14</v>
      </c>
      <c r="K81" t="s">
        <v>103</v>
      </c>
      <c r="L81" t="s">
        <v>101</v>
      </c>
      <c r="M81" t="s">
        <v>12</v>
      </c>
      <c r="N81" t="s">
        <v>13</v>
      </c>
    </row>
    <row r="82" spans="2:17">
      <c r="B82" s="42">
        <v>1</v>
      </c>
      <c r="C82" t="s">
        <v>468</v>
      </c>
      <c r="F82" t="s">
        <v>474</v>
      </c>
      <c r="I82">
        <v>22.3568</v>
      </c>
      <c r="J82">
        <v>28.365600000000001</v>
      </c>
      <c r="K82">
        <f t="shared" ref="K82:K87" si="15">J82-I82</f>
        <v>6.0088000000000008</v>
      </c>
      <c r="L82">
        <f t="shared" ref="L82:L87" si="16">2^-K82</f>
        <v>1.5529982346638814E-2</v>
      </c>
      <c r="Q82">
        <f>L82/M84</f>
        <v>0.99139944609703246</v>
      </c>
    </row>
    <row r="83" spans="2:17">
      <c r="B83" s="42">
        <v>1</v>
      </c>
      <c r="C83" t="s">
        <v>468</v>
      </c>
      <c r="F83" t="s">
        <v>474</v>
      </c>
      <c r="I83">
        <v>22.452100000000002</v>
      </c>
      <c r="J83">
        <v>28.5486</v>
      </c>
      <c r="K83">
        <f t="shared" si="15"/>
        <v>6.0964999999999989</v>
      </c>
      <c r="L83">
        <f t="shared" si="16"/>
        <v>1.461405143157043E-2</v>
      </c>
      <c r="Q83">
        <f>L83/M84</f>
        <v>0.93292845871316865</v>
      </c>
    </row>
    <row r="84" spans="2:17">
      <c r="B84" s="42">
        <v>1</v>
      </c>
      <c r="C84" t="s">
        <v>468</v>
      </c>
      <c r="F84" t="s">
        <v>474</v>
      </c>
      <c r="I84">
        <v>22.2212</v>
      </c>
      <c r="J84">
        <v>28.112300000000001</v>
      </c>
      <c r="K84">
        <f t="shared" si="15"/>
        <v>5.8911000000000016</v>
      </c>
      <c r="L84">
        <f t="shared" si="16"/>
        <v>1.6850088745595852E-2</v>
      </c>
      <c r="M84">
        <f>AVERAGE(L82:L84)</f>
        <v>1.5664707507935031E-2</v>
      </c>
      <c r="N84">
        <f>STDEV(L82:L84)/SQRT(3)</f>
        <v>6.4899380306317894E-4</v>
      </c>
      <c r="O84">
        <f>TTEST(L82:L84,L85:L87,1,1)</f>
        <v>2.1857351631963911E-3</v>
      </c>
      <c r="Q84">
        <f>L84/M84</f>
        <v>1.0756720951897991</v>
      </c>
    </row>
    <row r="85" spans="2:17">
      <c r="B85" s="42">
        <v>4</v>
      </c>
      <c r="C85" t="s">
        <v>465</v>
      </c>
      <c r="F85" t="s">
        <v>474</v>
      </c>
      <c r="I85">
        <v>22.0014</v>
      </c>
      <c r="J85">
        <v>29.698899999999998</v>
      </c>
      <c r="K85">
        <f t="shared" si="15"/>
        <v>7.697499999999998</v>
      </c>
      <c r="L85">
        <f t="shared" si="16"/>
        <v>4.8174987248829513E-3</v>
      </c>
      <c r="Q85">
        <f>L85/M84</f>
        <v>0.30753837710934756</v>
      </c>
    </row>
    <row r="86" spans="2:17">
      <c r="B86" s="42">
        <v>4</v>
      </c>
      <c r="C86" t="s">
        <v>465</v>
      </c>
      <c r="F86" t="s">
        <v>474</v>
      </c>
      <c r="I86">
        <v>22.014700000000001</v>
      </c>
      <c r="J86">
        <v>30.2256</v>
      </c>
      <c r="K86">
        <f t="shared" si="15"/>
        <v>8.2108999999999988</v>
      </c>
      <c r="L86">
        <f t="shared" si="16"/>
        <v>3.3749924730766103E-3</v>
      </c>
      <c r="Q86">
        <f>L86/M84</f>
        <v>0.21545199432335344</v>
      </c>
    </row>
    <row r="87" spans="2:17">
      <c r="B87" s="42">
        <v>4</v>
      </c>
      <c r="C87" t="s">
        <v>465</v>
      </c>
      <c r="F87" t="s">
        <v>474</v>
      </c>
      <c r="I87">
        <v>21.989899999999999</v>
      </c>
      <c r="J87">
        <v>30.1145</v>
      </c>
      <c r="K87">
        <f t="shared" si="15"/>
        <v>8.1246000000000009</v>
      </c>
      <c r="L87">
        <f t="shared" si="16"/>
        <v>3.5830403357850035E-3</v>
      </c>
      <c r="M87">
        <f>AVERAGE(L85:L87)</f>
        <v>3.9251771779148549E-3</v>
      </c>
      <c r="N87">
        <f>STDEV(L85:L87)/SQRT(3)</f>
        <v>4.5018488264342944E-4</v>
      </c>
      <c r="Q87">
        <f>L87/M84</f>
        <v>0.2287333059982127</v>
      </c>
    </row>
    <row r="91" spans="2:17">
      <c r="B91" t="s">
        <v>67</v>
      </c>
    </row>
    <row r="92" spans="2:17">
      <c r="B92" t="s">
        <v>476</v>
      </c>
      <c r="F92" t="s">
        <v>485</v>
      </c>
      <c r="I92" t="s">
        <v>28</v>
      </c>
      <c r="J92" t="s">
        <v>67</v>
      </c>
      <c r="K92" t="s">
        <v>103</v>
      </c>
      <c r="L92" t="s">
        <v>101</v>
      </c>
      <c r="M92" t="s">
        <v>12</v>
      </c>
      <c r="N92" t="s">
        <v>13</v>
      </c>
    </row>
    <row r="93" spans="2:17">
      <c r="B93" s="160">
        <v>1</v>
      </c>
      <c r="C93" t="s">
        <v>468</v>
      </c>
      <c r="F93" t="s">
        <v>474</v>
      </c>
      <c r="L93">
        <v>2.886690198031402E-3</v>
      </c>
      <c r="Q93">
        <f>L93/M95</f>
        <v>1.0366618151238112</v>
      </c>
    </row>
    <row r="94" spans="2:17">
      <c r="B94" s="160">
        <v>1</v>
      </c>
      <c r="C94" t="s">
        <v>468</v>
      </c>
      <c r="F94" t="s">
        <v>474</v>
      </c>
      <c r="L94">
        <v>2.928025838204831E-3</v>
      </c>
      <c r="Q94">
        <f>L94/M95</f>
        <v>1.0515061790256648</v>
      </c>
    </row>
    <row r="95" spans="2:17">
      <c r="B95" s="160">
        <v>1</v>
      </c>
      <c r="C95" t="s">
        <v>468</v>
      </c>
      <c r="L95">
        <v>2.5390889055035282E-3</v>
      </c>
      <c r="M95">
        <f>AVERAGE(L93:L95)</f>
        <v>2.7846016472465873E-3</v>
      </c>
      <c r="N95">
        <f>STDEV(L93:L95)/SQRT(3)</f>
        <v>1.2333496200156471E-4</v>
      </c>
      <c r="O95">
        <f>TTEST(L93:L95,L96:L98,1,1)</f>
        <v>1.4179911090810439E-2</v>
      </c>
      <c r="Q95">
        <f>L95/M95</f>
        <v>0.91183200585052371</v>
      </c>
    </row>
    <row r="96" spans="2:17">
      <c r="B96" s="160">
        <v>4</v>
      </c>
      <c r="C96" t="s">
        <v>465</v>
      </c>
      <c r="L96">
        <v>4.3336846901613303E-2</v>
      </c>
      <c r="Q96">
        <f>L96/M95</f>
        <v>15.563032846893829</v>
      </c>
    </row>
    <row r="97" spans="2:17">
      <c r="B97" s="160">
        <v>4</v>
      </c>
      <c r="C97" t="s">
        <v>465</v>
      </c>
      <c r="L97">
        <v>6.5371381665739733E-2</v>
      </c>
      <c r="Q97">
        <f>L97/M95</f>
        <v>23.476026357442876</v>
      </c>
    </row>
    <row r="98" spans="2:17">
      <c r="B98" s="160">
        <v>4</v>
      </c>
      <c r="C98" t="s">
        <v>465</v>
      </c>
      <c r="L98">
        <v>7.806821476277831E-2</v>
      </c>
      <c r="M98">
        <f>AVERAGE(L96:L98)</f>
        <v>6.2258814443377115E-2</v>
      </c>
      <c r="N98">
        <f>STDEV(L96:L98)/SQRT(3)</f>
        <v>1.0146149259894689E-2</v>
      </c>
      <c r="Q98">
        <f>L98/M95</f>
        <v>28.035685046718307</v>
      </c>
    </row>
    <row r="100" spans="2:17">
      <c r="B100" t="s">
        <v>21</v>
      </c>
    </row>
    <row r="101" spans="2:17">
      <c r="B101" t="s">
        <v>476</v>
      </c>
      <c r="F101" t="s">
        <v>485</v>
      </c>
      <c r="I101" t="s">
        <v>28</v>
      </c>
      <c r="J101" t="s">
        <v>21</v>
      </c>
      <c r="K101" t="s">
        <v>103</v>
      </c>
      <c r="L101" t="s">
        <v>101</v>
      </c>
      <c r="M101" t="s">
        <v>12</v>
      </c>
      <c r="N101" t="s">
        <v>13</v>
      </c>
    </row>
    <row r="102" spans="2:17">
      <c r="B102" s="160">
        <v>1</v>
      </c>
      <c r="C102" t="s">
        <v>468</v>
      </c>
      <c r="F102" t="s">
        <v>474</v>
      </c>
      <c r="L102">
        <v>5.9335531569301323E-3</v>
      </c>
      <c r="Q102">
        <f>L102/M104</f>
        <v>1.1892861076025056</v>
      </c>
    </row>
    <row r="103" spans="2:17">
      <c r="B103" s="160">
        <v>1</v>
      </c>
      <c r="C103" t="s">
        <v>468</v>
      </c>
      <c r="F103" t="s">
        <v>474</v>
      </c>
      <c r="L103">
        <v>4.1010396288218469E-3</v>
      </c>
      <c r="Q103">
        <f>L103/M104</f>
        <v>0.82198799408895051</v>
      </c>
    </row>
    <row r="104" spans="2:17">
      <c r="B104" s="160">
        <v>1</v>
      </c>
      <c r="C104" t="s">
        <v>468</v>
      </c>
      <c r="L104">
        <v>4.9329237411794014E-3</v>
      </c>
      <c r="M104">
        <f>AVERAGE(L102:L104)</f>
        <v>4.9891721756437938E-3</v>
      </c>
      <c r="N104">
        <f>STDEV(L102:L104)/SQRT(3)</f>
        <v>5.2974817050486058E-4</v>
      </c>
      <c r="O104">
        <f>TTEST(L102:L104,L105:L107,1,1)</f>
        <v>5.543534740683842E-2</v>
      </c>
      <c r="Q104">
        <f>L104/M104</f>
        <v>0.98872589830854374</v>
      </c>
    </row>
    <row r="105" spans="2:17">
      <c r="B105" s="160">
        <v>4</v>
      </c>
      <c r="C105" t="s">
        <v>465</v>
      </c>
      <c r="L105">
        <v>6.2210680379539487E-3</v>
      </c>
      <c r="Q105">
        <f>L105/M104</f>
        <v>1.2469138804878372</v>
      </c>
    </row>
    <row r="106" spans="2:17">
      <c r="B106" s="160">
        <v>4</v>
      </c>
      <c r="C106" t="s">
        <v>465</v>
      </c>
      <c r="L106">
        <v>5.44178313862889E-3</v>
      </c>
      <c r="Q106">
        <f>L106/M104</f>
        <v>1.090718649718015</v>
      </c>
    </row>
    <row r="107" spans="2:17">
      <c r="B107" s="160">
        <v>4</v>
      </c>
      <c r="C107" t="s">
        <v>465</v>
      </c>
      <c r="L107">
        <v>5.8183935199676087E-3</v>
      </c>
      <c r="M107">
        <f>AVERAGE(L105:L107)</f>
        <v>5.8270815655168161E-3</v>
      </c>
      <c r="N107">
        <f>STDEV(L105:L107)/SQRT(3)</f>
        <v>2.2500211123499528E-4</v>
      </c>
      <c r="Q107">
        <f>L107/M104</f>
        <v>1.1662041948305408</v>
      </c>
    </row>
    <row r="110" spans="2:17">
      <c r="B110" t="s">
        <v>15</v>
      </c>
    </row>
    <row r="111" spans="2:17">
      <c r="B111" t="s">
        <v>476</v>
      </c>
      <c r="F111" t="s">
        <v>485</v>
      </c>
      <c r="I111" t="s">
        <v>28</v>
      </c>
      <c r="J111" t="s">
        <v>15</v>
      </c>
      <c r="K111" t="s">
        <v>103</v>
      </c>
      <c r="L111" t="s">
        <v>101</v>
      </c>
      <c r="M111" t="s">
        <v>12</v>
      </c>
      <c r="N111" t="s">
        <v>13</v>
      </c>
    </row>
    <row r="112" spans="2:17">
      <c r="B112" s="160">
        <v>1</v>
      </c>
      <c r="C112" t="s">
        <v>468</v>
      </c>
      <c r="F112" t="s">
        <v>474</v>
      </c>
      <c r="L112">
        <v>3.0571965017993663E-3</v>
      </c>
      <c r="Q112">
        <f>L112/M114</f>
        <v>0.93196241498951704</v>
      </c>
    </row>
    <row r="113" spans="2:17">
      <c r="B113" s="160">
        <v>1</v>
      </c>
      <c r="C113" t="s">
        <v>468</v>
      </c>
      <c r="F113" t="s">
        <v>474</v>
      </c>
      <c r="L113">
        <v>3.5087576025067059E-3</v>
      </c>
      <c r="Q113">
        <f>L113/M114</f>
        <v>1.0696172807081077</v>
      </c>
    </row>
    <row r="114" spans="2:17">
      <c r="B114" s="160">
        <v>1</v>
      </c>
      <c r="C114" t="s">
        <v>468</v>
      </c>
      <c r="L114">
        <v>3.2752040345672257E-3</v>
      </c>
      <c r="M114">
        <f>AVERAGE(L112:L114)</f>
        <v>3.2803860462910991E-3</v>
      </c>
      <c r="N114">
        <f>STDEV(L112:L114)/SQRT(3)</f>
        <v>1.3038020919875815E-4</v>
      </c>
      <c r="O114">
        <f>TTEST(L112:L114,L115:L117,1,1)</f>
        <v>4.0576525423715532E-3</v>
      </c>
      <c r="Q114">
        <f>L114/M114</f>
        <v>0.99842030430237549</v>
      </c>
    </row>
    <row r="115" spans="2:17">
      <c r="B115" s="160">
        <v>4</v>
      </c>
      <c r="C115" t="s">
        <v>465</v>
      </c>
      <c r="L115">
        <v>1.3678928163805641E-2</v>
      </c>
      <c r="Q115">
        <f>L115/M114</f>
        <v>4.1699141414381513</v>
      </c>
    </row>
    <row r="116" spans="2:17">
      <c r="B116" s="160">
        <v>4</v>
      </c>
      <c r="C116" t="s">
        <v>465</v>
      </c>
      <c r="L116">
        <v>1.8064410675677371E-2</v>
      </c>
      <c r="Q116">
        <f>L116/M114</f>
        <v>5.5067941457992493</v>
      </c>
    </row>
    <row r="117" spans="2:17">
      <c r="B117" s="160">
        <v>4</v>
      </c>
      <c r="C117" t="s">
        <v>465</v>
      </c>
      <c r="L117">
        <v>1.5719471236465783E-2</v>
      </c>
      <c r="M117">
        <f>AVERAGE(L115:L117)</f>
        <v>1.5820936691982933E-2</v>
      </c>
      <c r="N117">
        <f>STDEV(L115:L117)/SQRT(3)</f>
        <v>1.2669958753524909E-3</v>
      </c>
      <c r="Q117">
        <f>L117/M114</f>
        <v>4.7919577191954827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Y31"/>
  <sheetViews>
    <sheetView topLeftCell="B1" workbookViewId="0">
      <selection activeCell="V26" sqref="V26"/>
    </sheetView>
  </sheetViews>
  <sheetFormatPr baseColWidth="10" defaultRowHeight="15" x14ac:dyDescent="0"/>
  <cols>
    <col min="4" max="4" width="15.33203125" customWidth="1"/>
    <col min="13" max="13" width="23.83203125" customWidth="1"/>
    <col min="15" max="15" width="17.1640625" customWidth="1"/>
    <col min="16" max="16" width="16.1640625" customWidth="1"/>
    <col min="17" max="17" width="17.83203125" customWidth="1"/>
    <col min="21" max="21" width="15" customWidth="1"/>
    <col min="24" max="24" width="10.6640625" customWidth="1"/>
    <col min="25" max="25" width="12.83203125" customWidth="1"/>
  </cols>
  <sheetData>
    <row r="3" spans="3:25">
      <c r="C3" t="s">
        <v>508</v>
      </c>
    </row>
    <row r="4" spans="3:25">
      <c r="M4" t="s">
        <v>509</v>
      </c>
      <c r="T4" t="s">
        <v>655</v>
      </c>
    </row>
    <row r="5" spans="3:25">
      <c r="C5" t="s">
        <v>503</v>
      </c>
      <c r="E5" t="s">
        <v>505</v>
      </c>
      <c r="I5" t="s">
        <v>202</v>
      </c>
      <c r="J5" t="s">
        <v>13</v>
      </c>
    </row>
    <row r="6" spans="3:25">
      <c r="H6" t="s">
        <v>503</v>
      </c>
      <c r="I6">
        <v>46.3</v>
      </c>
      <c r="J6">
        <v>5.9</v>
      </c>
      <c r="M6" t="s">
        <v>134</v>
      </c>
      <c r="O6" t="s">
        <v>507</v>
      </c>
      <c r="P6" t="s">
        <v>506</v>
      </c>
      <c r="Q6" t="s">
        <v>652</v>
      </c>
      <c r="S6" t="s">
        <v>657</v>
      </c>
      <c r="T6" t="s">
        <v>656</v>
      </c>
      <c r="U6" t="s">
        <v>658</v>
      </c>
      <c r="V6" t="s">
        <v>659</v>
      </c>
    </row>
    <row r="7" spans="3:25">
      <c r="C7">
        <v>58.358199999999997</v>
      </c>
      <c r="E7">
        <v>83.682599999999994</v>
      </c>
      <c r="H7" t="s">
        <v>501</v>
      </c>
      <c r="I7">
        <v>74.599999999999994</v>
      </c>
      <c r="J7">
        <v>4.3</v>
      </c>
      <c r="M7" t="s">
        <v>504</v>
      </c>
      <c r="O7">
        <v>93694</v>
      </c>
      <c r="P7">
        <v>1447680</v>
      </c>
      <c r="Q7">
        <f t="shared" ref="Q7:Q12" si="0">100/P7*O7</f>
        <v>6.4720103890362513</v>
      </c>
      <c r="T7">
        <v>1.5907120462699911</v>
      </c>
    </row>
    <row r="8" spans="3:25">
      <c r="C8">
        <v>36.363199999999999</v>
      </c>
      <c r="E8">
        <v>91.543599999999998</v>
      </c>
      <c r="M8" t="s">
        <v>502</v>
      </c>
      <c r="O8">
        <v>79501</v>
      </c>
      <c r="P8">
        <v>1447680</v>
      </c>
      <c r="Q8">
        <f t="shared" si="0"/>
        <v>5.4916141688771001</v>
      </c>
      <c r="T8">
        <v>1.3497470317257301</v>
      </c>
    </row>
    <row r="9" spans="3:25">
      <c r="C9">
        <v>22.602799999999998</v>
      </c>
      <c r="E9">
        <v>75.822000000000003</v>
      </c>
      <c r="M9" t="s">
        <v>500</v>
      </c>
      <c r="O9">
        <v>31997</v>
      </c>
      <c r="P9">
        <v>1447680</v>
      </c>
      <c r="Q9">
        <f t="shared" si="0"/>
        <v>2.2102260167992926</v>
      </c>
      <c r="T9">
        <v>0.54323663569172953</v>
      </c>
    </row>
    <row r="10" spans="3:25">
      <c r="C10">
        <v>58.756</v>
      </c>
      <c r="E10">
        <v>48.587600000000002</v>
      </c>
      <c r="M10" t="s">
        <v>499</v>
      </c>
      <c r="O10">
        <v>40285</v>
      </c>
      <c r="P10">
        <v>1447680</v>
      </c>
      <c r="Q10">
        <f t="shared" si="0"/>
        <v>2.7827282272325378</v>
      </c>
      <c r="T10">
        <v>0.68394811603716987</v>
      </c>
    </row>
    <row r="11" spans="3:25">
      <c r="C11">
        <v>82.242400000000004</v>
      </c>
      <c r="E11">
        <v>97.058800000000005</v>
      </c>
      <c r="M11" t="s">
        <v>498</v>
      </c>
      <c r="O11">
        <v>54558</v>
      </c>
      <c r="P11">
        <v>1447680</v>
      </c>
      <c r="Q11">
        <f t="shared" si="0"/>
        <v>3.768650530503979</v>
      </c>
      <c r="T11">
        <v>0.92627134950368406</v>
      </c>
    </row>
    <row r="12" spans="3:25">
      <c r="C12">
        <v>77.566400000000002</v>
      </c>
      <c r="E12">
        <v>110.33</v>
      </c>
      <c r="M12" t="s">
        <v>497</v>
      </c>
      <c r="O12">
        <v>53369</v>
      </c>
      <c r="P12">
        <v>1447680</v>
      </c>
      <c r="Q12">
        <f t="shared" si="0"/>
        <v>3.6865191202475689</v>
      </c>
      <c r="T12">
        <v>0.90608482077169461</v>
      </c>
      <c r="U12">
        <v>1</v>
      </c>
      <c r="V12">
        <f>TTEST(T7:T12,T15:T20,2,2)</f>
        <v>2.7470213288443624E-3</v>
      </c>
      <c r="W12" t="s">
        <v>503</v>
      </c>
      <c r="X12" t="s">
        <v>654</v>
      </c>
      <c r="Y12" t="s">
        <v>13</v>
      </c>
    </row>
    <row r="13" spans="3:25">
      <c r="C13">
        <v>54.137599999999999</v>
      </c>
      <c r="E13">
        <v>86.644000000000005</v>
      </c>
      <c r="O13" s="41"/>
      <c r="S13">
        <f>AVERAGE(Q7:Q12)</f>
        <v>4.0686247421161221</v>
      </c>
      <c r="X13">
        <v>0.99999999999999989</v>
      </c>
      <c r="Y13">
        <v>0.16269001679406517</v>
      </c>
    </row>
    <row r="14" spans="3:25">
      <c r="C14">
        <v>26.982600000000001</v>
      </c>
      <c r="E14">
        <v>82.425799999999995</v>
      </c>
      <c r="O14" s="41"/>
    </row>
    <row r="15" spans="3:25">
      <c r="C15">
        <v>28.5304</v>
      </c>
      <c r="E15">
        <v>58.490200000000002</v>
      </c>
      <c r="M15" t="s">
        <v>496</v>
      </c>
      <c r="O15">
        <v>123386</v>
      </c>
      <c r="P15">
        <v>1447680</v>
      </c>
      <c r="Q15">
        <f t="shared" ref="Q15:Q20" si="1">100/P15*O15</f>
        <v>8.5230161361626884</v>
      </c>
      <c r="T15">
        <v>2.0948149992642979</v>
      </c>
    </row>
    <row r="16" spans="3:25">
      <c r="C16">
        <v>60.202399999999997</v>
      </c>
      <c r="E16">
        <v>70.497799999999998</v>
      </c>
      <c r="M16" t="s">
        <v>495</v>
      </c>
      <c r="O16">
        <v>88997</v>
      </c>
      <c r="P16">
        <v>1447680</v>
      </c>
      <c r="Q16">
        <f t="shared" si="1"/>
        <v>6.1475602343059244</v>
      </c>
      <c r="T16">
        <v>1.5109676177971951</v>
      </c>
    </row>
    <row r="17" spans="2:25">
      <c r="C17">
        <v>66.638599999999997</v>
      </c>
      <c r="E17">
        <v>67.0946</v>
      </c>
      <c r="M17" t="s">
        <v>494</v>
      </c>
      <c r="O17">
        <v>92958</v>
      </c>
      <c r="P17">
        <v>1447680</v>
      </c>
      <c r="Q17">
        <f t="shared" si="1"/>
        <v>6.4211704244031838</v>
      </c>
      <c r="T17">
        <v>1.578216432185261</v>
      </c>
    </row>
    <row r="18" spans="2:25">
      <c r="C18">
        <v>26.146000000000001</v>
      </c>
      <c r="E18">
        <v>67.835800000000006</v>
      </c>
      <c r="M18" t="s">
        <v>493</v>
      </c>
      <c r="O18">
        <v>94482</v>
      </c>
      <c r="P18">
        <v>1447680</v>
      </c>
      <c r="Q18">
        <f t="shared" si="1"/>
        <v>6.5264423076923084</v>
      </c>
      <c r="T18">
        <v>1.6040905026541861</v>
      </c>
    </row>
    <row r="19" spans="2:25">
      <c r="C19">
        <v>107.295</v>
      </c>
      <c r="E19">
        <v>53.756239999999998</v>
      </c>
      <c r="M19" t="s">
        <v>492</v>
      </c>
      <c r="O19">
        <v>101256</v>
      </c>
      <c r="P19">
        <v>1447680</v>
      </c>
      <c r="Q19">
        <f t="shared" si="1"/>
        <v>6.9943633952254647</v>
      </c>
      <c r="T19">
        <v>1.7190976898959829</v>
      </c>
    </row>
    <row r="20" spans="2:25">
      <c r="C20">
        <v>10.3338</v>
      </c>
      <c r="E20">
        <v>42.271340000000002</v>
      </c>
      <c r="M20" t="s">
        <v>491</v>
      </c>
      <c r="O20">
        <v>113669</v>
      </c>
      <c r="P20">
        <v>1447680</v>
      </c>
      <c r="Q20">
        <f t="shared" si="1"/>
        <v>7.8518042661361633</v>
      </c>
      <c r="T20">
        <v>1.9298423334201082</v>
      </c>
      <c r="U20">
        <v>1.7395049292028386</v>
      </c>
    </row>
    <row r="21" spans="2:25">
      <c r="C21">
        <v>59.974780000000003</v>
      </c>
      <c r="E21">
        <v>67.979799999999997</v>
      </c>
      <c r="S21">
        <f>AVERAGE(Q15:Q20)</f>
        <v>7.0773927939876211</v>
      </c>
      <c r="U21" s="100"/>
      <c r="W21" t="s">
        <v>653</v>
      </c>
      <c r="X21">
        <v>1.7395049292028386</v>
      </c>
      <c r="Y21">
        <v>9.3000067677319526E-2</v>
      </c>
    </row>
    <row r="22" spans="2:25">
      <c r="C22">
        <v>23.09346</v>
      </c>
      <c r="E22">
        <v>98.690439999999995</v>
      </c>
    </row>
    <row r="23" spans="2:25">
      <c r="C23">
        <v>29.960224</v>
      </c>
      <c r="E23">
        <v>79.954682000000005</v>
      </c>
    </row>
    <row r="24" spans="2:25">
      <c r="C24">
        <v>17.542648</v>
      </c>
      <c r="E24">
        <v>59.246837999999997</v>
      </c>
    </row>
    <row r="25" spans="2:25">
      <c r="C25">
        <v>33.75112</v>
      </c>
    </row>
    <row r="27" spans="2:25">
      <c r="B27" t="s">
        <v>12</v>
      </c>
      <c r="C27">
        <f>AVERAGE(C7:C26)</f>
        <v>46.340927999999998</v>
      </c>
      <c r="E27">
        <f>AVERAGE(E7:E26)</f>
        <v>74.550674444444454</v>
      </c>
    </row>
    <row r="28" spans="2:25">
      <c r="B28" t="s">
        <v>127</v>
      </c>
      <c r="C28">
        <f>COUNT(C7:C25)</f>
        <v>19</v>
      </c>
      <c r="E28">
        <f>COUNT(E7:E25)</f>
        <v>18</v>
      </c>
    </row>
    <row r="29" spans="2:25">
      <c r="B29" t="s">
        <v>13</v>
      </c>
      <c r="C29">
        <f>STDEV(C7:C25)/SQRT(C28)</f>
        <v>5.9197058650490293</v>
      </c>
      <c r="E29">
        <f>STDEV(E7:E25)/SQRT(E28)</f>
        <v>4.3467430510770164</v>
      </c>
    </row>
    <row r="31" spans="2:25">
      <c r="C31" t="s">
        <v>59</v>
      </c>
      <c r="E31">
        <f>TTEST(C7:C25,E7:E24,2,2)</f>
        <v>5.4401038111246878E-4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5"/>
  <sheetViews>
    <sheetView workbookViewId="0">
      <selection activeCell="I20" sqref="I20:I31"/>
    </sheetView>
  </sheetViews>
  <sheetFormatPr baseColWidth="10" defaultRowHeight="15" x14ac:dyDescent="0"/>
  <sheetData>
    <row r="1" spans="1:23">
      <c r="A1" t="s">
        <v>518</v>
      </c>
    </row>
    <row r="2" spans="1:23">
      <c r="B2" t="s">
        <v>517</v>
      </c>
    </row>
    <row r="4" spans="1:23">
      <c r="B4" t="s">
        <v>516</v>
      </c>
      <c r="F4" t="s">
        <v>515</v>
      </c>
      <c r="I4" t="s">
        <v>514</v>
      </c>
    </row>
    <row r="5" spans="1:23">
      <c r="F5">
        <v>12</v>
      </c>
      <c r="I5">
        <v>5</v>
      </c>
    </row>
    <row r="6" spans="1:23">
      <c r="F6">
        <v>11</v>
      </c>
      <c r="I6">
        <v>8</v>
      </c>
    </row>
    <row r="7" spans="1:23">
      <c r="F7">
        <v>11</v>
      </c>
      <c r="I7">
        <v>8</v>
      </c>
    </row>
    <row r="8" spans="1:23">
      <c r="F8">
        <v>10</v>
      </c>
      <c r="I8">
        <v>9</v>
      </c>
    </row>
    <row r="9" spans="1:23">
      <c r="F9">
        <v>5</v>
      </c>
      <c r="I9">
        <v>6</v>
      </c>
    </row>
    <row r="10" spans="1:23">
      <c r="F10">
        <v>10</v>
      </c>
      <c r="I10">
        <v>7</v>
      </c>
    </row>
    <row r="11" spans="1:23">
      <c r="F11">
        <v>14</v>
      </c>
      <c r="I11">
        <v>8</v>
      </c>
    </row>
    <row r="12" spans="1:23">
      <c r="F12">
        <v>9</v>
      </c>
      <c r="I12">
        <v>7</v>
      </c>
    </row>
    <row r="13" spans="1:23">
      <c r="F13">
        <v>11</v>
      </c>
      <c r="I13">
        <v>8</v>
      </c>
    </row>
    <row r="14" spans="1:23">
      <c r="F14">
        <v>9</v>
      </c>
      <c r="I14">
        <v>6</v>
      </c>
    </row>
    <row r="15" spans="1:23">
      <c r="F15">
        <v>9</v>
      </c>
      <c r="I15">
        <v>5</v>
      </c>
      <c r="Q15" t="s">
        <v>503</v>
      </c>
      <c r="R15" t="s">
        <v>513</v>
      </c>
      <c r="V15" t="s">
        <v>503</v>
      </c>
      <c r="W15" t="s">
        <v>513</v>
      </c>
    </row>
    <row r="16" spans="1:23">
      <c r="E16" t="s">
        <v>12</v>
      </c>
      <c r="F16">
        <f>AVERAGE(F5:F15)</f>
        <v>10.090909090909092</v>
      </c>
      <c r="I16">
        <f>AVERAGE(I5:I15)</f>
        <v>7</v>
      </c>
      <c r="N16" t="s">
        <v>191</v>
      </c>
      <c r="P16" t="s">
        <v>512</v>
      </c>
      <c r="Q16">
        <v>10.090909090909092</v>
      </c>
      <c r="R16">
        <v>14.222222222222221</v>
      </c>
      <c r="U16" t="s">
        <v>511</v>
      </c>
      <c r="V16">
        <v>11</v>
      </c>
      <c r="W16">
        <v>2.4545454545454546</v>
      </c>
    </row>
    <row r="17" spans="2:23">
      <c r="E17" t="s">
        <v>127</v>
      </c>
      <c r="F17">
        <f>COUNT(F5:F15)</f>
        <v>11</v>
      </c>
      <c r="I17">
        <f>COUNT(I5:I15)</f>
        <v>11</v>
      </c>
      <c r="Q17">
        <v>0.68030134304980805</v>
      </c>
      <c r="R17">
        <v>1.4315665251916811</v>
      </c>
      <c r="V17">
        <v>0.40451991747794525</v>
      </c>
      <c r="W17">
        <v>0.62324132730918591</v>
      </c>
    </row>
    <row r="18" spans="2:23">
      <c r="E18" t="s">
        <v>13</v>
      </c>
      <c r="F18">
        <f>STDEV(F5:F15)/SQRT(F17)</f>
        <v>0.68030134304980805</v>
      </c>
      <c r="I18">
        <f>STDEV(I5:I15)/SQRT(I17)</f>
        <v>0.40451991747794525</v>
      </c>
    </row>
    <row r="20" spans="2:23">
      <c r="B20" t="s">
        <v>510</v>
      </c>
      <c r="F20">
        <v>8</v>
      </c>
      <c r="I20">
        <v>3</v>
      </c>
    </row>
    <row r="21" spans="2:23">
      <c r="F21">
        <v>12</v>
      </c>
      <c r="I21">
        <v>2</v>
      </c>
    </row>
    <row r="22" spans="2:23">
      <c r="F22">
        <v>11</v>
      </c>
      <c r="I22">
        <v>4</v>
      </c>
    </row>
    <row r="23" spans="2:23">
      <c r="F23">
        <v>9</v>
      </c>
      <c r="I23">
        <v>0</v>
      </c>
    </row>
    <row r="24" spans="2:23">
      <c r="F24">
        <v>15</v>
      </c>
      <c r="I24">
        <v>1</v>
      </c>
    </row>
    <row r="25" spans="2:23">
      <c r="F25">
        <v>24</v>
      </c>
      <c r="I25">
        <v>3</v>
      </c>
    </row>
    <row r="26" spans="2:23">
      <c r="F26">
        <v>14</v>
      </c>
      <c r="I26">
        <v>5</v>
      </c>
    </row>
    <row r="27" spans="2:23">
      <c r="F27">
        <v>16</v>
      </c>
      <c r="I27">
        <v>0</v>
      </c>
    </row>
    <row r="28" spans="2:23">
      <c r="F28">
        <v>12</v>
      </c>
      <c r="I28">
        <v>1</v>
      </c>
    </row>
    <row r="29" spans="2:23">
      <c r="F29">
        <v>15</v>
      </c>
      <c r="I29">
        <v>1</v>
      </c>
    </row>
    <row r="30" spans="2:23">
      <c r="I30">
        <v>4</v>
      </c>
    </row>
    <row r="31" spans="2:23">
      <c r="I31">
        <v>6</v>
      </c>
    </row>
    <row r="32" spans="2:23">
      <c r="E32" t="s">
        <v>12</v>
      </c>
      <c r="F32">
        <f>AVERAGE(F21:F31)</f>
        <v>14.222222222222221</v>
      </c>
      <c r="I32">
        <f>AVERAGE(I21:I31)</f>
        <v>2.4545454545454546</v>
      </c>
    </row>
    <row r="33" spans="2:27">
      <c r="E33" t="s">
        <v>127</v>
      </c>
      <c r="F33">
        <f>COUNT(F21:F31)</f>
        <v>9</v>
      </c>
      <c r="I33">
        <f>COUNT(I21:I31)</f>
        <v>11</v>
      </c>
    </row>
    <row r="34" spans="2:27">
      <c r="E34" t="s">
        <v>13</v>
      </c>
      <c r="F34">
        <f>STDEV(F21:F31)/SQRT(F33)</f>
        <v>1.4315665251916811</v>
      </c>
      <c r="I34">
        <f>STDEV(I21:I31)/SQRT(I33)</f>
        <v>0.62324132730918591</v>
      </c>
    </row>
    <row r="35" spans="2:27">
      <c r="B35" s="100"/>
      <c r="C35" s="100"/>
      <c r="D35" s="100"/>
      <c r="E35" s="100" t="s">
        <v>126</v>
      </c>
      <c r="F35" s="100">
        <f>TTEST(F5:F15,F20:F29,2,2)</f>
        <v>3.350500306880011E-2</v>
      </c>
      <c r="G35" s="100"/>
      <c r="H35" s="100"/>
      <c r="I35" s="100">
        <f>TTEST(I5:I15,I20:I29,2,2)</f>
        <v>4.1505135369795175E-7</v>
      </c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0"/>
      <c r="Y35" s="100"/>
      <c r="Z35" s="100"/>
      <c r="AA35" s="100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V118"/>
  <sheetViews>
    <sheetView topLeftCell="A19" workbookViewId="0">
      <selection activeCell="AO35" sqref="AO35"/>
    </sheetView>
  </sheetViews>
  <sheetFormatPr baseColWidth="10" defaultRowHeight="15" x14ac:dyDescent="0"/>
  <cols>
    <col min="2" max="2" width="19.1640625" customWidth="1"/>
  </cols>
  <sheetData>
    <row r="2" spans="2:48">
      <c r="B2" s="230" t="s">
        <v>536</v>
      </c>
      <c r="C2" s="230"/>
      <c r="D2" s="230"/>
      <c r="E2" s="230"/>
      <c r="F2" s="230"/>
      <c r="G2" s="230"/>
      <c r="H2" s="230"/>
      <c r="I2" s="230"/>
      <c r="J2" s="230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101"/>
      <c r="AH2" s="53"/>
      <c r="AI2" s="101"/>
      <c r="AJ2" s="53"/>
      <c r="AK2" s="53"/>
      <c r="AL2" s="53"/>
      <c r="AM2" s="53"/>
      <c r="AN2" s="53"/>
      <c r="AO2" s="53"/>
      <c r="AP2" s="53"/>
      <c r="AQ2" s="53"/>
    </row>
    <row r="3" spans="2:48">
      <c r="B3" s="54"/>
      <c r="C3" s="53"/>
      <c r="D3" s="101"/>
      <c r="E3" s="53"/>
      <c r="F3" s="53"/>
      <c r="G3" s="53"/>
      <c r="H3" s="146">
        <v>40749</v>
      </c>
      <c r="I3" s="53"/>
      <c r="J3" s="53"/>
      <c r="K3" s="53"/>
      <c r="L3" s="146">
        <v>40752</v>
      </c>
      <c r="M3" s="53"/>
      <c r="N3" s="53"/>
      <c r="O3" s="53"/>
      <c r="P3" s="146">
        <v>40755</v>
      </c>
      <c r="Q3" s="53"/>
      <c r="R3" s="53"/>
      <c r="S3" s="53"/>
      <c r="T3" s="146">
        <v>40758</v>
      </c>
      <c r="U3" s="53"/>
      <c r="V3" s="53"/>
      <c r="W3" s="53"/>
      <c r="X3" s="146">
        <v>40760</v>
      </c>
      <c r="Y3" s="53"/>
      <c r="Z3" s="53"/>
      <c r="AA3" s="53"/>
      <c r="AB3" s="146">
        <v>40763</v>
      </c>
      <c r="AC3" s="53"/>
      <c r="AD3" s="53"/>
      <c r="AE3" s="53"/>
      <c r="AF3" s="53"/>
      <c r="AG3" s="101"/>
      <c r="AH3" s="53"/>
      <c r="AI3" s="101"/>
      <c r="AJ3" s="53"/>
      <c r="AK3" s="53"/>
      <c r="AL3" s="53"/>
      <c r="AM3" s="53"/>
      <c r="AN3" s="53"/>
      <c r="AO3" s="53"/>
      <c r="AP3" s="53"/>
      <c r="AQ3" s="53"/>
    </row>
    <row r="4" spans="2:48">
      <c r="B4" s="54"/>
      <c r="C4" s="53"/>
      <c r="D4" s="101"/>
      <c r="E4" s="53"/>
      <c r="F4" s="145" t="s">
        <v>535</v>
      </c>
      <c r="G4" s="144"/>
      <c r="H4" s="143" t="s">
        <v>519</v>
      </c>
      <c r="I4" s="53"/>
      <c r="J4" s="53"/>
      <c r="K4" s="53"/>
      <c r="L4" s="106" t="s">
        <v>459</v>
      </c>
      <c r="M4" s="53"/>
      <c r="N4" s="53"/>
      <c r="O4" s="53"/>
      <c r="P4" s="106" t="s">
        <v>458</v>
      </c>
      <c r="Q4" s="53"/>
      <c r="R4" s="53"/>
      <c r="S4" s="53"/>
      <c r="T4" s="106" t="s">
        <v>457</v>
      </c>
      <c r="U4" s="53"/>
      <c r="V4" s="53"/>
      <c r="W4" s="53"/>
      <c r="X4" s="106" t="s">
        <v>456</v>
      </c>
      <c r="Y4" s="53"/>
      <c r="Z4" s="53"/>
      <c r="AA4" s="53"/>
      <c r="AB4" s="106" t="s">
        <v>455</v>
      </c>
      <c r="AC4" s="53"/>
      <c r="AD4" s="53"/>
      <c r="AE4" s="53"/>
      <c r="AF4" s="53"/>
      <c r="AG4" s="126" t="s">
        <v>463</v>
      </c>
      <c r="AH4" s="53"/>
      <c r="AI4" s="126" t="s">
        <v>462</v>
      </c>
      <c r="AJ4" s="53"/>
      <c r="AK4" s="53"/>
      <c r="AL4" s="53"/>
      <c r="AM4" s="53"/>
      <c r="AN4" s="53"/>
      <c r="AO4" s="53"/>
      <c r="AP4" s="53"/>
      <c r="AQ4" s="53"/>
      <c r="AT4" t="s">
        <v>534</v>
      </c>
    </row>
    <row r="5" spans="2:48">
      <c r="B5" s="106" t="s">
        <v>533</v>
      </c>
      <c r="C5" s="140"/>
      <c r="D5" s="141" t="s">
        <v>528</v>
      </c>
      <c r="E5" s="140"/>
      <c r="F5" s="142" t="s">
        <v>454</v>
      </c>
      <c r="G5" s="142" t="s">
        <v>453</v>
      </c>
      <c r="H5" s="142" t="s">
        <v>452</v>
      </c>
      <c r="I5" s="140"/>
      <c r="J5" s="140"/>
      <c r="K5" s="140"/>
      <c r="L5" s="142" t="s">
        <v>454</v>
      </c>
      <c r="M5" s="140" t="s">
        <v>453</v>
      </c>
      <c r="N5" s="140" t="s">
        <v>452</v>
      </c>
      <c r="O5" s="140"/>
      <c r="P5" s="142" t="s">
        <v>454</v>
      </c>
      <c r="Q5" s="140" t="s">
        <v>453</v>
      </c>
      <c r="R5" s="140" t="s">
        <v>452</v>
      </c>
      <c r="S5" s="140"/>
      <c r="T5" s="142" t="s">
        <v>454</v>
      </c>
      <c r="U5" s="140" t="s">
        <v>453</v>
      </c>
      <c r="V5" s="140" t="s">
        <v>452</v>
      </c>
      <c r="W5" s="140"/>
      <c r="X5" s="142" t="s">
        <v>454</v>
      </c>
      <c r="Y5" s="140" t="s">
        <v>453</v>
      </c>
      <c r="Z5" s="140" t="s">
        <v>452</v>
      </c>
      <c r="AA5" s="140"/>
      <c r="AB5" s="142" t="s">
        <v>454</v>
      </c>
      <c r="AC5" s="140" t="s">
        <v>453</v>
      </c>
      <c r="AD5" s="140" t="s">
        <v>452</v>
      </c>
      <c r="AE5" s="140"/>
      <c r="AF5" s="140"/>
      <c r="AG5" s="141" t="s">
        <v>451</v>
      </c>
      <c r="AH5" s="140"/>
      <c r="AI5" s="141"/>
      <c r="AJ5" s="140"/>
      <c r="AK5" s="140"/>
      <c r="AL5" s="140"/>
      <c r="AM5" s="140"/>
      <c r="AN5" s="140"/>
      <c r="AO5" s="140"/>
      <c r="AP5" s="140"/>
      <c r="AQ5" s="140"/>
      <c r="AS5" s="17" t="s">
        <v>532</v>
      </c>
      <c r="AT5" s="17" t="s">
        <v>531</v>
      </c>
      <c r="AU5" s="17" t="s">
        <v>530</v>
      </c>
      <c r="AV5" s="17" t="s">
        <v>529</v>
      </c>
    </row>
    <row r="6" spans="2:48">
      <c r="B6" s="139" t="s">
        <v>446</v>
      </c>
      <c r="C6" s="137" t="s">
        <v>527</v>
      </c>
      <c r="D6" s="138">
        <v>1</v>
      </c>
      <c r="E6" s="137"/>
      <c r="F6" s="137">
        <v>4</v>
      </c>
      <c r="G6" s="137">
        <v>4</v>
      </c>
      <c r="H6" s="137">
        <v>32</v>
      </c>
      <c r="I6" s="137"/>
      <c r="J6" s="137"/>
      <c r="K6" s="137"/>
      <c r="L6" s="137">
        <v>4</v>
      </c>
      <c r="M6" s="137">
        <v>5</v>
      </c>
      <c r="N6" s="137">
        <v>40</v>
      </c>
      <c r="O6" s="137"/>
      <c r="P6" s="137">
        <v>8.5</v>
      </c>
      <c r="Q6" s="137">
        <v>9</v>
      </c>
      <c r="R6" s="137">
        <v>325.125</v>
      </c>
      <c r="S6" s="137"/>
      <c r="T6" s="137">
        <v>9.5</v>
      </c>
      <c r="U6" s="137">
        <v>11</v>
      </c>
      <c r="V6" s="137">
        <v>496.375</v>
      </c>
      <c r="W6" s="137"/>
      <c r="X6" s="137">
        <v>10.5</v>
      </c>
      <c r="Y6" s="137">
        <v>10.5</v>
      </c>
      <c r="Z6" s="137">
        <v>578.8125</v>
      </c>
      <c r="AA6" s="137"/>
      <c r="AB6" s="137">
        <v>11</v>
      </c>
      <c r="AC6" s="137">
        <v>11</v>
      </c>
      <c r="AD6" s="137">
        <v>665.5</v>
      </c>
      <c r="AE6" s="137"/>
      <c r="AF6" s="137"/>
      <c r="AG6" s="138">
        <v>0.79600000000000004</v>
      </c>
      <c r="AH6" s="137"/>
      <c r="AI6" s="138">
        <v>22.3</v>
      </c>
      <c r="AJ6" s="137"/>
      <c r="AK6" s="137"/>
      <c r="AL6" s="137"/>
      <c r="AM6" s="137"/>
      <c r="AN6" s="137"/>
      <c r="AO6" s="137"/>
      <c r="AP6" s="137"/>
      <c r="AQ6" s="137"/>
      <c r="AS6" s="140">
        <v>0.79600000000000004</v>
      </c>
      <c r="AT6" s="129">
        <v>1.4958</v>
      </c>
      <c r="AU6" s="119">
        <v>0.83750000000000002</v>
      </c>
      <c r="AV6" s="110">
        <v>0.1043</v>
      </c>
    </row>
    <row r="7" spans="2:48">
      <c r="B7" s="139"/>
      <c r="C7" s="137" t="s">
        <v>527</v>
      </c>
      <c r="D7" s="138">
        <v>2</v>
      </c>
      <c r="E7" s="137"/>
      <c r="F7" s="137">
        <v>4</v>
      </c>
      <c r="G7" s="137">
        <v>4</v>
      </c>
      <c r="H7" s="137">
        <v>32</v>
      </c>
      <c r="I7" s="137"/>
      <c r="J7" s="137"/>
      <c r="K7" s="137"/>
      <c r="L7" s="137">
        <v>5</v>
      </c>
      <c r="M7" s="137">
        <v>7</v>
      </c>
      <c r="N7" s="137">
        <v>87.5</v>
      </c>
      <c r="O7" s="137"/>
      <c r="P7" s="137">
        <v>7</v>
      </c>
      <c r="Q7" s="137">
        <v>8</v>
      </c>
      <c r="R7" s="137">
        <v>196</v>
      </c>
      <c r="S7" s="137"/>
      <c r="T7" s="137">
        <v>10</v>
      </c>
      <c r="U7" s="137">
        <v>11.5</v>
      </c>
      <c r="V7" s="137">
        <v>575</v>
      </c>
      <c r="W7" s="137"/>
      <c r="X7" s="137">
        <v>10</v>
      </c>
      <c r="Y7" s="137">
        <v>15</v>
      </c>
      <c r="Z7" s="137">
        <v>750</v>
      </c>
      <c r="AA7" s="137"/>
      <c r="AB7" s="137">
        <v>11</v>
      </c>
      <c r="AC7" s="137">
        <v>15</v>
      </c>
      <c r="AD7" s="137">
        <v>907.5</v>
      </c>
      <c r="AE7" s="137"/>
      <c r="AF7" s="137"/>
      <c r="AG7" s="138">
        <v>0.82899999999999996</v>
      </c>
      <c r="AH7" s="137"/>
      <c r="AI7" s="138">
        <v>21.5</v>
      </c>
      <c r="AJ7" s="137"/>
      <c r="AK7" s="137"/>
      <c r="AL7" s="137"/>
      <c r="AM7" s="137"/>
      <c r="AN7" s="137"/>
      <c r="AO7" s="137"/>
      <c r="AP7" s="137"/>
      <c r="AQ7" s="137"/>
      <c r="AS7" s="137">
        <v>0.82899999999999996</v>
      </c>
      <c r="AT7" s="127">
        <v>1.1046</v>
      </c>
      <c r="AU7" s="117">
        <v>0.56699999999999995</v>
      </c>
      <c r="AV7" s="108">
        <v>8.8300000000000003E-2</v>
      </c>
    </row>
    <row r="8" spans="2:48">
      <c r="B8" s="139"/>
      <c r="C8" s="137" t="s">
        <v>527</v>
      </c>
      <c r="D8" s="138">
        <v>3</v>
      </c>
      <c r="E8" s="137"/>
      <c r="F8" s="137">
        <v>4.5</v>
      </c>
      <c r="G8" s="137">
        <v>5.5</v>
      </c>
      <c r="H8" s="137">
        <v>55.6875</v>
      </c>
      <c r="I8" s="137"/>
      <c r="J8" s="137"/>
      <c r="K8" s="137"/>
      <c r="L8" s="137">
        <v>6.5</v>
      </c>
      <c r="M8" s="137">
        <v>6.5</v>
      </c>
      <c r="N8" s="137">
        <v>137.3125</v>
      </c>
      <c r="O8" s="137"/>
      <c r="P8" s="137">
        <v>7.5</v>
      </c>
      <c r="Q8" s="137">
        <v>7.5</v>
      </c>
      <c r="R8" s="137">
        <v>210.9375</v>
      </c>
      <c r="S8" s="137"/>
      <c r="T8" s="137">
        <v>10</v>
      </c>
      <c r="U8" s="137">
        <v>10</v>
      </c>
      <c r="V8" s="137">
        <v>500</v>
      </c>
      <c r="W8" s="137"/>
      <c r="X8" s="137">
        <v>10</v>
      </c>
      <c r="Y8" s="137">
        <v>12</v>
      </c>
      <c r="Z8" s="137">
        <v>600</v>
      </c>
      <c r="AA8" s="137"/>
      <c r="AB8" s="137">
        <v>12</v>
      </c>
      <c r="AC8" s="137">
        <v>13</v>
      </c>
      <c r="AD8" s="137">
        <v>936</v>
      </c>
      <c r="AE8" s="137"/>
      <c r="AF8" s="137"/>
      <c r="AG8" s="138">
        <v>0.72719999999999996</v>
      </c>
      <c r="AH8" s="137"/>
      <c r="AI8" s="138">
        <v>21.6</v>
      </c>
      <c r="AJ8" s="137"/>
      <c r="AK8" s="137"/>
      <c r="AL8" s="137"/>
      <c r="AM8" s="137"/>
      <c r="AN8" s="137"/>
      <c r="AO8" s="137"/>
      <c r="AP8" s="137"/>
      <c r="AQ8" s="137"/>
      <c r="AS8" s="137">
        <v>0.72719999999999996</v>
      </c>
      <c r="AT8" s="127">
        <v>0.80130000000000001</v>
      </c>
      <c r="AU8" s="117">
        <v>0.32829999999999998</v>
      </c>
      <c r="AV8" s="108">
        <v>0.1338</v>
      </c>
    </row>
    <row r="9" spans="2:48">
      <c r="B9" s="139"/>
      <c r="C9" s="137" t="s">
        <v>527</v>
      </c>
      <c r="D9" s="138">
        <v>4</v>
      </c>
      <c r="E9" s="137"/>
      <c r="F9" s="137">
        <v>2</v>
      </c>
      <c r="G9" s="137">
        <v>4.5</v>
      </c>
      <c r="H9" s="137">
        <v>9</v>
      </c>
      <c r="I9" s="137"/>
      <c r="J9" s="137"/>
      <c r="K9" s="137"/>
      <c r="L9" s="137">
        <v>5.5</v>
      </c>
      <c r="M9" s="137">
        <v>6</v>
      </c>
      <c r="N9" s="137">
        <v>90.75</v>
      </c>
      <c r="O9" s="137"/>
      <c r="P9" s="137">
        <v>6.5</v>
      </c>
      <c r="Q9" s="137">
        <v>7</v>
      </c>
      <c r="R9" s="137">
        <v>147.875</v>
      </c>
      <c r="S9" s="137"/>
      <c r="T9" s="137">
        <v>8</v>
      </c>
      <c r="U9" s="137">
        <v>9.5</v>
      </c>
      <c r="V9" s="137">
        <v>304</v>
      </c>
      <c r="W9" s="137"/>
      <c r="X9" s="137">
        <v>11</v>
      </c>
      <c r="Y9" s="137">
        <v>12</v>
      </c>
      <c r="Z9" s="137">
        <v>726</v>
      </c>
      <c r="AA9" s="137"/>
      <c r="AB9" s="137">
        <v>12</v>
      </c>
      <c r="AC9" s="137">
        <v>12</v>
      </c>
      <c r="AD9" s="137">
        <v>864</v>
      </c>
      <c r="AE9" s="137"/>
      <c r="AF9" s="137"/>
      <c r="AG9" s="138">
        <v>0.42059999999999997</v>
      </c>
      <c r="AH9" s="137"/>
      <c r="AI9" s="138">
        <v>19.600000000000001</v>
      </c>
      <c r="AJ9" s="137"/>
      <c r="AK9" s="137"/>
      <c r="AL9" s="137"/>
      <c r="AM9" s="137"/>
      <c r="AN9" s="137"/>
      <c r="AO9" s="137"/>
      <c r="AP9" s="137"/>
      <c r="AQ9" s="137"/>
      <c r="AS9" s="137">
        <v>0.42059999999999997</v>
      </c>
      <c r="AT9" s="127">
        <v>1.3987000000000001</v>
      </c>
      <c r="AU9" s="117">
        <v>0.40450000000000003</v>
      </c>
      <c r="AV9" s="108">
        <v>0.128</v>
      </c>
    </row>
    <row r="10" spans="2:48">
      <c r="B10" s="139"/>
      <c r="C10" s="137" t="s">
        <v>527</v>
      </c>
      <c r="D10" s="138">
        <v>5</v>
      </c>
      <c r="E10" s="137"/>
      <c r="F10" s="137">
        <v>4</v>
      </c>
      <c r="G10" s="137">
        <v>5</v>
      </c>
      <c r="H10" s="137">
        <v>40</v>
      </c>
      <c r="I10" s="137"/>
      <c r="J10" s="137"/>
      <c r="K10" s="137"/>
      <c r="L10" s="137">
        <v>5.5</v>
      </c>
      <c r="M10" s="137">
        <v>7.5</v>
      </c>
      <c r="N10" s="137">
        <v>113.4375</v>
      </c>
      <c r="O10" s="137"/>
      <c r="P10" s="137">
        <v>6.5</v>
      </c>
      <c r="Q10" s="137">
        <v>8.5</v>
      </c>
      <c r="R10" s="137">
        <v>179.5625</v>
      </c>
      <c r="S10" s="137"/>
      <c r="T10" s="137">
        <v>9</v>
      </c>
      <c r="U10" s="137">
        <v>10.5</v>
      </c>
      <c r="V10" s="137">
        <v>425.25</v>
      </c>
      <c r="W10" s="137"/>
      <c r="X10" s="137">
        <v>9</v>
      </c>
      <c r="Y10" s="137">
        <v>11.5</v>
      </c>
      <c r="Z10" s="137">
        <v>465.75</v>
      </c>
      <c r="AA10" s="137"/>
      <c r="AB10" s="137">
        <v>12</v>
      </c>
      <c r="AC10" s="137">
        <v>12</v>
      </c>
      <c r="AD10" s="137">
        <v>864</v>
      </c>
      <c r="AE10" s="137"/>
      <c r="AF10" s="137"/>
      <c r="AG10" s="138">
        <v>1.2170000000000001</v>
      </c>
      <c r="AH10" s="137"/>
      <c r="AI10" s="138">
        <v>21.5</v>
      </c>
      <c r="AJ10" s="137"/>
      <c r="AK10" s="137"/>
      <c r="AL10" s="137"/>
      <c r="AM10" s="137"/>
      <c r="AN10" s="137"/>
      <c r="AO10" s="137"/>
      <c r="AP10" s="137"/>
      <c r="AQ10" s="137"/>
      <c r="AS10" s="137">
        <v>1.2170000000000001</v>
      </c>
      <c r="AT10" s="127">
        <v>1.49</v>
      </c>
      <c r="AU10" s="117">
        <v>1.621</v>
      </c>
      <c r="AV10" s="108">
        <v>8.4699999999999998E-2</v>
      </c>
    </row>
    <row r="11" spans="2:48">
      <c r="B11" s="139"/>
      <c r="C11" s="137" t="s">
        <v>526</v>
      </c>
      <c r="D11" s="138">
        <v>1</v>
      </c>
      <c r="E11" s="137"/>
      <c r="F11" s="137">
        <v>4</v>
      </c>
      <c r="G11" s="137">
        <v>4</v>
      </c>
      <c r="H11" s="137">
        <v>32</v>
      </c>
      <c r="I11" s="137"/>
      <c r="J11" s="137"/>
      <c r="K11" s="137"/>
      <c r="L11" s="137">
        <v>6</v>
      </c>
      <c r="M11" s="137">
        <v>6</v>
      </c>
      <c r="N11" s="137">
        <v>108</v>
      </c>
      <c r="O11" s="137"/>
      <c r="P11" s="137">
        <v>7.5</v>
      </c>
      <c r="Q11" s="137">
        <v>7.5</v>
      </c>
      <c r="R11" s="137">
        <v>210.9375</v>
      </c>
      <c r="S11" s="137"/>
      <c r="T11" s="137">
        <v>9</v>
      </c>
      <c r="U11" s="137">
        <v>9</v>
      </c>
      <c r="V11" s="137">
        <v>364.5</v>
      </c>
      <c r="W11" s="137"/>
      <c r="X11" s="137">
        <v>11</v>
      </c>
      <c r="Y11" s="137">
        <v>15</v>
      </c>
      <c r="Z11" s="137">
        <v>907.5</v>
      </c>
      <c r="AA11" s="137"/>
      <c r="AB11" s="137">
        <v>12</v>
      </c>
      <c r="AC11" s="137">
        <v>12</v>
      </c>
      <c r="AD11" s="137">
        <v>864</v>
      </c>
      <c r="AE11" s="137"/>
      <c r="AF11" s="137"/>
      <c r="AG11" s="138">
        <v>0.73380000000000001</v>
      </c>
      <c r="AH11" s="137"/>
      <c r="AI11" s="138">
        <v>19.8</v>
      </c>
      <c r="AJ11" s="137"/>
      <c r="AK11" s="137"/>
      <c r="AL11" s="137"/>
      <c r="AM11" s="137"/>
      <c r="AN11" s="137"/>
      <c r="AO11" s="137"/>
      <c r="AP11" s="137"/>
      <c r="AQ11" s="137"/>
      <c r="AS11" s="137">
        <v>0.73380000000000001</v>
      </c>
      <c r="AT11" s="127">
        <v>1.5212000000000001</v>
      </c>
      <c r="AU11" s="117">
        <v>0.47699999999999998</v>
      </c>
      <c r="AV11" s="108">
        <v>3.7400000000000003E-2</v>
      </c>
    </row>
    <row r="12" spans="2:48">
      <c r="B12" s="139"/>
      <c r="C12" s="137" t="s">
        <v>526</v>
      </c>
      <c r="D12" s="138">
        <v>2</v>
      </c>
      <c r="E12" s="137"/>
      <c r="F12" s="137">
        <v>3.5</v>
      </c>
      <c r="G12" s="137">
        <v>4.5</v>
      </c>
      <c r="H12" s="137">
        <v>27.5625</v>
      </c>
      <c r="I12" s="137"/>
      <c r="J12" s="137"/>
      <c r="K12" s="137"/>
      <c r="L12" s="137">
        <v>6</v>
      </c>
      <c r="M12" s="137">
        <v>6.5</v>
      </c>
      <c r="N12" s="137">
        <v>117</v>
      </c>
      <c r="O12" s="137"/>
      <c r="P12" s="137">
        <v>6</v>
      </c>
      <c r="Q12" s="137">
        <v>8</v>
      </c>
      <c r="R12" s="137">
        <v>144</v>
      </c>
      <c r="S12" s="137"/>
      <c r="T12" s="137">
        <v>9.5</v>
      </c>
      <c r="U12" s="137">
        <v>13</v>
      </c>
      <c r="V12" s="137">
        <v>586.625</v>
      </c>
      <c r="W12" s="137"/>
      <c r="X12" s="137">
        <v>9</v>
      </c>
      <c r="Y12" s="137">
        <v>12</v>
      </c>
      <c r="Z12" s="137">
        <v>486</v>
      </c>
      <c r="AA12" s="137"/>
      <c r="AB12" s="137">
        <v>10</v>
      </c>
      <c r="AC12" s="137">
        <v>12</v>
      </c>
      <c r="AD12" s="137">
        <v>600</v>
      </c>
      <c r="AE12" s="137"/>
      <c r="AF12" s="137"/>
      <c r="AG12" s="138">
        <v>0.78190000000000004</v>
      </c>
      <c r="AH12" s="137"/>
      <c r="AI12" s="138">
        <v>19</v>
      </c>
      <c r="AJ12" s="137"/>
      <c r="AK12" s="137"/>
      <c r="AL12" s="137"/>
      <c r="AM12" s="137"/>
      <c r="AN12" s="137"/>
      <c r="AO12" s="137"/>
      <c r="AP12" s="137"/>
      <c r="AQ12" s="137"/>
      <c r="AS12" s="137">
        <v>0.78190000000000004</v>
      </c>
      <c r="AT12" s="127">
        <v>1.639</v>
      </c>
      <c r="AU12" s="117">
        <v>0.96250000000000002</v>
      </c>
      <c r="AV12" s="108">
        <v>8.9300000000000004E-2</v>
      </c>
    </row>
    <row r="13" spans="2:48">
      <c r="B13" s="139"/>
      <c r="C13" s="137" t="s">
        <v>526</v>
      </c>
      <c r="D13" s="138">
        <v>3</v>
      </c>
      <c r="E13" s="137"/>
      <c r="F13" s="137">
        <v>3.5</v>
      </c>
      <c r="G13" s="137">
        <v>6</v>
      </c>
      <c r="H13" s="137">
        <v>36.75</v>
      </c>
      <c r="I13" s="137"/>
      <c r="J13" s="137"/>
      <c r="K13" s="137"/>
      <c r="L13" s="137">
        <v>5.5</v>
      </c>
      <c r="M13" s="137">
        <v>6.5</v>
      </c>
      <c r="N13" s="137">
        <v>98.3125</v>
      </c>
      <c r="O13" s="137"/>
      <c r="P13" s="137">
        <v>8</v>
      </c>
      <c r="Q13" s="137">
        <v>8</v>
      </c>
      <c r="R13" s="137">
        <v>256</v>
      </c>
      <c r="S13" s="137"/>
      <c r="T13" s="137">
        <v>9</v>
      </c>
      <c r="U13" s="137">
        <v>10.5</v>
      </c>
      <c r="V13" s="137">
        <v>425.25</v>
      </c>
      <c r="W13" s="137"/>
      <c r="X13" s="137">
        <v>10</v>
      </c>
      <c r="Y13" s="137">
        <v>13</v>
      </c>
      <c r="Z13" s="137">
        <v>650</v>
      </c>
      <c r="AA13" s="137"/>
      <c r="AB13" s="137">
        <v>9</v>
      </c>
      <c r="AC13" s="137">
        <v>15</v>
      </c>
      <c r="AD13" s="137">
        <v>607.5</v>
      </c>
      <c r="AE13" s="137"/>
      <c r="AF13" s="137"/>
      <c r="AG13" s="138">
        <v>1.0606</v>
      </c>
      <c r="AH13" s="137"/>
      <c r="AI13" s="138">
        <v>23.1</v>
      </c>
      <c r="AJ13" s="137"/>
      <c r="AK13" s="137"/>
      <c r="AL13" s="137"/>
      <c r="AM13" s="137"/>
      <c r="AN13" s="137"/>
      <c r="AO13" s="137"/>
      <c r="AP13" s="137"/>
      <c r="AQ13" s="137"/>
      <c r="AS13" s="137">
        <v>1.0606</v>
      </c>
      <c r="AT13" s="127">
        <v>1.5886</v>
      </c>
      <c r="AU13" s="117">
        <v>0.64500000000000002</v>
      </c>
      <c r="AV13" s="108">
        <v>8.9800000000000005E-2</v>
      </c>
    </row>
    <row r="14" spans="2:48">
      <c r="B14" s="139"/>
      <c r="C14" s="137" t="s">
        <v>526</v>
      </c>
      <c r="D14" s="138">
        <v>4</v>
      </c>
      <c r="E14" s="137"/>
      <c r="F14" s="137">
        <v>3.5</v>
      </c>
      <c r="G14" s="137">
        <v>4</v>
      </c>
      <c r="H14" s="137">
        <v>24.5</v>
      </c>
      <c r="I14" s="137"/>
      <c r="J14" s="137"/>
      <c r="K14" s="137"/>
      <c r="L14" s="137">
        <v>6</v>
      </c>
      <c r="M14" s="137">
        <v>7</v>
      </c>
      <c r="N14" s="137">
        <v>126</v>
      </c>
      <c r="O14" s="137"/>
      <c r="P14" s="137">
        <v>8</v>
      </c>
      <c r="Q14" s="137">
        <v>9</v>
      </c>
      <c r="R14" s="137">
        <v>288</v>
      </c>
      <c r="S14" s="137"/>
      <c r="T14" s="137">
        <v>9</v>
      </c>
      <c r="U14" s="137">
        <v>11</v>
      </c>
      <c r="V14" s="137">
        <v>445.5</v>
      </c>
      <c r="W14" s="137"/>
      <c r="X14" s="137">
        <v>10</v>
      </c>
      <c r="Y14" s="137">
        <v>11</v>
      </c>
      <c r="Z14" s="137">
        <v>550</v>
      </c>
      <c r="AA14" s="137"/>
      <c r="AB14" s="137">
        <v>10</v>
      </c>
      <c r="AC14" s="137">
        <v>12</v>
      </c>
      <c r="AD14" s="137">
        <v>600</v>
      </c>
      <c r="AE14" s="137"/>
      <c r="AF14" s="137"/>
      <c r="AG14" s="138">
        <v>1.754</v>
      </c>
      <c r="AH14" s="137"/>
      <c r="AI14" s="138">
        <v>22.3</v>
      </c>
      <c r="AJ14" s="137"/>
      <c r="AK14" s="137"/>
      <c r="AL14" s="137"/>
      <c r="AM14" s="137"/>
      <c r="AN14" s="137"/>
      <c r="AO14" s="137"/>
      <c r="AP14" s="137"/>
      <c r="AQ14" s="137"/>
      <c r="AS14" s="137">
        <v>1.754</v>
      </c>
      <c r="AT14" s="127"/>
      <c r="AU14" s="117">
        <v>0.52929999999999999</v>
      </c>
      <c r="AV14" s="108">
        <v>2.4899999999999999E-2</v>
      </c>
    </row>
    <row r="15" spans="2:48">
      <c r="B15" s="139"/>
      <c r="C15" s="137" t="s">
        <v>526</v>
      </c>
      <c r="D15" s="138">
        <v>5</v>
      </c>
      <c r="E15" s="137"/>
      <c r="F15" s="137">
        <v>3.5</v>
      </c>
      <c r="G15" s="137">
        <v>3.5</v>
      </c>
      <c r="H15" s="137">
        <v>21.4375</v>
      </c>
      <c r="I15" s="137"/>
      <c r="J15" s="137"/>
      <c r="K15" s="137"/>
      <c r="L15" s="137">
        <v>5</v>
      </c>
      <c r="M15" s="137">
        <v>5.5</v>
      </c>
      <c r="N15" s="137">
        <v>68.75</v>
      </c>
      <c r="O15" s="137"/>
      <c r="P15" s="137">
        <v>8</v>
      </c>
      <c r="Q15" s="137">
        <v>9</v>
      </c>
      <c r="R15" s="137">
        <v>288</v>
      </c>
      <c r="S15" s="137"/>
      <c r="T15" s="137">
        <v>10</v>
      </c>
      <c r="U15" s="137">
        <v>11</v>
      </c>
      <c r="V15" s="137">
        <v>550</v>
      </c>
      <c r="W15" s="137"/>
      <c r="X15" s="137">
        <v>11</v>
      </c>
      <c r="Y15" s="137">
        <v>11</v>
      </c>
      <c r="Z15" s="137">
        <v>665.5</v>
      </c>
      <c r="AA15" s="137"/>
      <c r="AB15" s="137">
        <v>11</v>
      </c>
      <c r="AC15" s="137">
        <v>11</v>
      </c>
      <c r="AD15" s="137">
        <v>665.5</v>
      </c>
      <c r="AE15" s="137"/>
      <c r="AF15" s="137"/>
      <c r="AG15" s="138">
        <v>0.96109999999999995</v>
      </c>
      <c r="AH15" s="137"/>
      <c r="AI15" s="138">
        <v>18.7</v>
      </c>
      <c r="AJ15" s="137"/>
      <c r="AK15" s="137"/>
      <c r="AL15" s="137"/>
      <c r="AM15" s="137"/>
      <c r="AN15" s="137"/>
      <c r="AO15" s="137"/>
      <c r="AP15" s="137"/>
      <c r="AQ15" s="137"/>
      <c r="AS15" s="137">
        <v>0.96109999999999995</v>
      </c>
      <c r="AT15" s="127"/>
      <c r="AU15" s="117">
        <v>0.38700000000000001</v>
      </c>
      <c r="AV15" s="108">
        <v>0.13669999999999999</v>
      </c>
    </row>
    <row r="16" spans="2:48">
      <c r="B16" s="54" t="s">
        <v>12</v>
      </c>
      <c r="C16" s="53"/>
      <c r="D16" s="101"/>
      <c r="E16" s="53"/>
      <c r="F16" s="53"/>
      <c r="G16" s="53"/>
      <c r="H16" s="54">
        <v>31.09375</v>
      </c>
      <c r="I16" s="53"/>
      <c r="J16" s="53"/>
      <c r="K16" s="53"/>
      <c r="L16" s="53"/>
      <c r="M16" s="53"/>
      <c r="N16" s="54">
        <v>98.706249999999997</v>
      </c>
      <c r="O16" s="53"/>
      <c r="P16" s="53"/>
      <c r="Q16" s="53"/>
      <c r="R16" s="54">
        <v>224.64375000000001</v>
      </c>
      <c r="S16" s="53"/>
      <c r="T16" s="53"/>
      <c r="U16" s="53"/>
      <c r="V16" s="54">
        <v>467.25</v>
      </c>
      <c r="W16" s="53"/>
      <c r="X16" s="53"/>
      <c r="Y16" s="53"/>
      <c r="Z16" s="54">
        <v>637.95624999999995</v>
      </c>
      <c r="AA16" s="53"/>
      <c r="AB16" s="53"/>
      <c r="AC16" s="53"/>
      <c r="AD16" s="54">
        <v>757.4</v>
      </c>
      <c r="AE16" s="53"/>
      <c r="AF16" s="53"/>
      <c r="AG16" s="126">
        <v>0.92811999999999995</v>
      </c>
      <c r="AH16" s="53"/>
      <c r="AI16" s="101"/>
      <c r="AJ16" s="53"/>
      <c r="AK16" s="53"/>
      <c r="AL16" s="53"/>
      <c r="AM16" s="53"/>
      <c r="AN16" s="53"/>
      <c r="AO16" s="53"/>
      <c r="AP16" s="53"/>
      <c r="AQ16" s="53"/>
      <c r="AS16" s="137"/>
      <c r="AT16" s="127"/>
      <c r="AU16" s="117"/>
      <c r="AV16" s="108"/>
    </row>
    <row r="17" spans="2:43">
      <c r="B17" s="54" t="s">
        <v>127</v>
      </c>
      <c r="C17" s="53"/>
      <c r="D17" s="101"/>
      <c r="E17" s="53"/>
      <c r="F17" s="53"/>
      <c r="G17" s="53"/>
      <c r="H17" s="54">
        <v>10</v>
      </c>
      <c r="I17" s="53"/>
      <c r="J17" s="53"/>
      <c r="K17" s="53"/>
      <c r="L17" s="53"/>
      <c r="M17" s="53"/>
      <c r="N17" s="54">
        <v>10</v>
      </c>
      <c r="O17" s="53"/>
      <c r="P17" s="53"/>
      <c r="Q17" s="53"/>
      <c r="R17" s="54">
        <v>10</v>
      </c>
      <c r="S17" s="53"/>
      <c r="T17" s="53"/>
      <c r="U17" s="53"/>
      <c r="V17" s="54">
        <v>10</v>
      </c>
      <c r="W17" s="53"/>
      <c r="X17" s="53"/>
      <c r="Y17" s="53"/>
      <c r="Z17" s="54">
        <v>10</v>
      </c>
      <c r="AA17" s="53"/>
      <c r="AB17" s="53"/>
      <c r="AC17" s="53"/>
      <c r="AD17" s="54">
        <v>10</v>
      </c>
      <c r="AE17" s="53"/>
      <c r="AF17" s="53"/>
      <c r="AG17" s="126">
        <v>10</v>
      </c>
      <c r="AH17" s="53"/>
      <c r="AI17" s="101"/>
      <c r="AJ17" s="53"/>
      <c r="AK17" s="53"/>
      <c r="AL17" s="53"/>
      <c r="AM17" s="53"/>
      <c r="AN17" s="53"/>
      <c r="AO17" s="53"/>
      <c r="AP17" s="53"/>
      <c r="AQ17" s="53"/>
    </row>
    <row r="18" spans="2:43">
      <c r="B18" s="54" t="s">
        <v>13</v>
      </c>
      <c r="C18" s="53"/>
      <c r="D18" s="101"/>
      <c r="E18" s="53"/>
      <c r="F18" s="53"/>
      <c r="G18" s="53"/>
      <c r="H18" s="54">
        <v>3.8815161389999999</v>
      </c>
      <c r="I18" s="53"/>
      <c r="J18" s="53"/>
      <c r="K18" s="53"/>
      <c r="L18" s="53"/>
      <c r="M18" s="53"/>
      <c r="N18" s="54">
        <v>9.0714900329999999</v>
      </c>
      <c r="O18" s="53"/>
      <c r="P18" s="53"/>
      <c r="Q18" s="53"/>
      <c r="R18" s="54">
        <v>19.644927630000002</v>
      </c>
      <c r="S18" s="53"/>
      <c r="T18" s="53"/>
      <c r="U18" s="53"/>
      <c r="V18" s="54">
        <v>29.028344619999999</v>
      </c>
      <c r="W18" s="53"/>
      <c r="X18" s="53"/>
      <c r="Y18" s="53"/>
      <c r="Z18" s="54">
        <v>42.069215919999998</v>
      </c>
      <c r="AA18" s="53"/>
      <c r="AB18" s="53"/>
      <c r="AC18" s="53"/>
      <c r="AD18" s="54">
        <v>44.40087587</v>
      </c>
      <c r="AE18" s="53"/>
      <c r="AF18" s="53"/>
      <c r="AG18" s="126">
        <v>0.113946112</v>
      </c>
      <c r="AH18" s="53"/>
      <c r="AI18" s="101"/>
      <c r="AJ18" s="53"/>
      <c r="AK18" s="53"/>
      <c r="AL18" s="53"/>
      <c r="AM18" s="53"/>
      <c r="AN18" s="53"/>
      <c r="AO18" s="53"/>
      <c r="AP18" s="53"/>
      <c r="AQ18" s="53"/>
    </row>
    <row r="19" spans="2:43">
      <c r="B19" s="54"/>
      <c r="C19" s="53"/>
      <c r="D19" s="101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3"/>
      <c r="R19" s="53"/>
      <c r="S19" s="53"/>
      <c r="T19" s="53"/>
      <c r="U19" s="53"/>
      <c r="V19" s="53"/>
      <c r="W19" s="53"/>
      <c r="X19" s="53"/>
      <c r="Y19" s="53"/>
      <c r="Z19" s="53"/>
      <c r="AA19" s="53"/>
      <c r="AB19" s="53"/>
      <c r="AC19" s="53"/>
      <c r="AD19" s="136">
        <v>4.7206471999999999E-2</v>
      </c>
      <c r="AE19" s="53"/>
      <c r="AF19" s="53"/>
      <c r="AG19" s="136">
        <v>1.0620977E-2</v>
      </c>
      <c r="AH19" s="53"/>
      <c r="AI19" s="101"/>
      <c r="AJ19" s="53"/>
      <c r="AK19" s="53"/>
      <c r="AL19" s="53"/>
      <c r="AM19" s="53"/>
      <c r="AN19" s="53"/>
      <c r="AO19" s="53"/>
      <c r="AP19" s="53"/>
      <c r="AQ19" s="53"/>
    </row>
    <row r="20" spans="2:43">
      <c r="B20" s="54"/>
      <c r="C20" s="53"/>
      <c r="D20" s="101"/>
      <c r="E20" s="53"/>
      <c r="F20" s="53"/>
      <c r="G20" s="53"/>
      <c r="H20" s="53"/>
      <c r="I20" s="53"/>
      <c r="J20" s="53"/>
      <c r="K20" s="53"/>
      <c r="L20" s="135" t="s">
        <v>459</v>
      </c>
      <c r="M20" s="53"/>
      <c r="N20" s="53"/>
      <c r="O20" s="53"/>
      <c r="P20" s="135" t="s">
        <v>458</v>
      </c>
      <c r="Q20" s="53"/>
      <c r="R20" s="53"/>
      <c r="S20" s="53"/>
      <c r="T20" s="135" t="s">
        <v>457</v>
      </c>
      <c r="U20" s="53"/>
      <c r="V20" s="53"/>
      <c r="W20" s="53"/>
      <c r="X20" s="135" t="s">
        <v>456</v>
      </c>
      <c r="Y20" s="53"/>
      <c r="Z20" s="53"/>
      <c r="AA20" s="53"/>
      <c r="AB20" s="135" t="s">
        <v>455</v>
      </c>
      <c r="AC20" s="53"/>
      <c r="AD20" s="53"/>
      <c r="AE20" s="53"/>
      <c r="AF20" s="53"/>
      <c r="AG20" s="101"/>
      <c r="AH20" s="53"/>
      <c r="AI20" s="101"/>
      <c r="AJ20" s="53"/>
      <c r="AK20" s="53"/>
      <c r="AL20" s="53"/>
      <c r="AM20" s="53"/>
      <c r="AN20" s="53"/>
      <c r="AO20" s="53"/>
      <c r="AP20" s="53"/>
      <c r="AQ20" s="53"/>
    </row>
    <row r="21" spans="2:43">
      <c r="B21" s="134" t="s">
        <v>430</v>
      </c>
      <c r="C21" s="129"/>
      <c r="D21" s="130" t="s">
        <v>528</v>
      </c>
      <c r="E21" s="129"/>
      <c r="F21" s="132" t="s">
        <v>454</v>
      </c>
      <c r="G21" s="132" t="s">
        <v>453</v>
      </c>
      <c r="H21" s="132" t="s">
        <v>519</v>
      </c>
      <c r="I21" s="129"/>
      <c r="J21" s="129"/>
      <c r="K21" s="129"/>
      <c r="L21" s="133" t="s">
        <v>454</v>
      </c>
      <c r="M21" s="132" t="s">
        <v>453</v>
      </c>
      <c r="N21" s="132" t="s">
        <v>452</v>
      </c>
      <c r="O21" s="129"/>
      <c r="P21" s="133" t="s">
        <v>454</v>
      </c>
      <c r="Q21" s="132" t="s">
        <v>453</v>
      </c>
      <c r="R21" s="132" t="s">
        <v>452</v>
      </c>
      <c r="S21" s="129"/>
      <c r="T21" s="133" t="s">
        <v>454</v>
      </c>
      <c r="U21" s="132" t="s">
        <v>453</v>
      </c>
      <c r="V21" s="132" t="s">
        <v>452</v>
      </c>
      <c r="W21" s="129"/>
      <c r="X21" s="133" t="s">
        <v>454</v>
      </c>
      <c r="Y21" s="132" t="s">
        <v>453</v>
      </c>
      <c r="Z21" s="132" t="s">
        <v>452</v>
      </c>
      <c r="AA21" s="129"/>
      <c r="AB21" s="133" t="s">
        <v>454</v>
      </c>
      <c r="AC21" s="132" t="s">
        <v>453</v>
      </c>
      <c r="AD21" s="132" t="s">
        <v>452</v>
      </c>
      <c r="AE21" s="129"/>
      <c r="AF21" s="129"/>
      <c r="AG21" s="131" t="s">
        <v>451</v>
      </c>
      <c r="AH21" s="129"/>
      <c r="AI21" s="130"/>
      <c r="AJ21" s="129"/>
      <c r="AK21" s="129"/>
      <c r="AL21" s="129"/>
      <c r="AM21" s="129"/>
      <c r="AN21" s="129"/>
      <c r="AO21" s="129"/>
      <c r="AP21" s="129"/>
      <c r="AQ21" s="129"/>
    </row>
    <row r="22" spans="2:43">
      <c r="B22" s="105" t="s">
        <v>447</v>
      </c>
      <c r="C22" s="127" t="s">
        <v>527</v>
      </c>
      <c r="D22" s="128">
        <v>1</v>
      </c>
      <c r="E22" s="127"/>
      <c r="F22" s="127">
        <v>4</v>
      </c>
      <c r="G22" s="127">
        <v>4.5</v>
      </c>
      <c r="H22" s="127">
        <v>36</v>
      </c>
      <c r="I22" s="127"/>
      <c r="J22" s="127"/>
      <c r="K22" s="127"/>
      <c r="L22" s="127">
        <v>7.5</v>
      </c>
      <c r="M22" s="127">
        <v>8.5</v>
      </c>
      <c r="N22" s="127">
        <v>239.0625</v>
      </c>
      <c r="O22" s="127"/>
      <c r="P22" s="127">
        <v>8</v>
      </c>
      <c r="Q22" s="127">
        <v>11</v>
      </c>
      <c r="R22" s="127">
        <v>352</v>
      </c>
      <c r="S22" s="127"/>
      <c r="T22" s="127">
        <v>10</v>
      </c>
      <c r="U22" s="127">
        <v>11</v>
      </c>
      <c r="V22" s="127">
        <v>550</v>
      </c>
      <c r="W22" s="127"/>
      <c r="X22" s="127">
        <v>11</v>
      </c>
      <c r="Y22" s="127">
        <v>12</v>
      </c>
      <c r="Z22" s="127">
        <v>726</v>
      </c>
      <c r="AA22" s="127"/>
      <c r="AB22" s="127">
        <v>13</v>
      </c>
      <c r="AC22" s="127">
        <v>14</v>
      </c>
      <c r="AD22" s="127">
        <v>1183</v>
      </c>
      <c r="AE22" s="127"/>
      <c r="AF22" s="127"/>
      <c r="AG22" s="128">
        <v>1.4958</v>
      </c>
      <c r="AH22" s="127"/>
      <c r="AI22" s="128">
        <v>22.2</v>
      </c>
      <c r="AJ22" s="127"/>
      <c r="AK22" s="127"/>
      <c r="AL22" s="127"/>
      <c r="AM22" s="127"/>
      <c r="AN22" s="127"/>
      <c r="AO22" s="127"/>
      <c r="AP22" s="127"/>
      <c r="AQ22" s="127"/>
    </row>
    <row r="23" spans="2:43">
      <c r="B23" s="105"/>
      <c r="C23" s="127" t="s">
        <v>527</v>
      </c>
      <c r="D23" s="128">
        <v>2</v>
      </c>
      <c r="E23" s="127"/>
      <c r="F23" s="127">
        <v>4</v>
      </c>
      <c r="G23" s="127">
        <v>4</v>
      </c>
      <c r="H23" s="127">
        <v>32</v>
      </c>
      <c r="I23" s="127"/>
      <c r="J23" s="127"/>
      <c r="K23" s="127"/>
      <c r="L23" s="127">
        <v>7</v>
      </c>
      <c r="M23" s="127">
        <v>7</v>
      </c>
      <c r="N23" s="127">
        <v>171.5</v>
      </c>
      <c r="O23" s="127"/>
      <c r="P23" s="127">
        <v>8</v>
      </c>
      <c r="Q23" s="127">
        <v>8.5</v>
      </c>
      <c r="R23" s="127">
        <v>272</v>
      </c>
      <c r="S23" s="127"/>
      <c r="T23" s="127">
        <v>10</v>
      </c>
      <c r="U23" s="127">
        <v>12</v>
      </c>
      <c r="V23" s="127">
        <v>600</v>
      </c>
      <c r="W23" s="127"/>
      <c r="X23" s="127">
        <v>11</v>
      </c>
      <c r="Y23" s="127">
        <v>13</v>
      </c>
      <c r="Z23" s="127">
        <v>786.5</v>
      </c>
      <c r="AA23" s="127"/>
      <c r="AB23" s="127">
        <v>10</v>
      </c>
      <c r="AC23" s="127">
        <v>14</v>
      </c>
      <c r="AD23" s="127">
        <v>700</v>
      </c>
      <c r="AE23" s="127"/>
      <c r="AF23" s="127"/>
      <c r="AG23" s="128">
        <v>1.1046</v>
      </c>
      <c r="AH23" s="127"/>
      <c r="AI23" s="128">
        <v>21.6</v>
      </c>
      <c r="AJ23" s="127"/>
      <c r="AK23" s="127"/>
      <c r="AL23" s="127"/>
      <c r="AM23" s="127"/>
      <c r="AN23" s="127"/>
      <c r="AO23" s="127"/>
      <c r="AP23" s="127"/>
      <c r="AQ23" s="127"/>
    </row>
    <row r="24" spans="2:43">
      <c r="B24" s="105"/>
      <c r="C24" s="127" t="s">
        <v>527</v>
      </c>
      <c r="D24" s="128">
        <v>3</v>
      </c>
      <c r="E24" s="127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  <c r="Q24" s="127"/>
      <c r="R24" s="127"/>
      <c r="S24" s="127"/>
      <c r="T24" s="127"/>
      <c r="U24" s="127"/>
      <c r="V24" s="127"/>
      <c r="W24" s="127"/>
      <c r="X24" s="127"/>
      <c r="Y24" s="127"/>
      <c r="Z24" s="127"/>
      <c r="AA24" s="127"/>
      <c r="AB24" s="127"/>
      <c r="AC24" s="127"/>
      <c r="AD24" s="127"/>
      <c r="AE24" s="127"/>
      <c r="AF24" s="127"/>
      <c r="AG24" s="127"/>
      <c r="AH24" s="127"/>
      <c r="AI24" s="127"/>
      <c r="AJ24" s="127"/>
      <c r="AK24" s="127"/>
      <c r="AL24" s="127"/>
      <c r="AM24" s="127"/>
      <c r="AN24" s="127"/>
      <c r="AO24" s="127"/>
      <c r="AP24" s="127"/>
      <c r="AQ24" s="127"/>
    </row>
    <row r="25" spans="2:43">
      <c r="B25" s="105"/>
      <c r="C25" s="127" t="s">
        <v>527</v>
      </c>
      <c r="D25" s="128">
        <v>4</v>
      </c>
      <c r="E25" s="127"/>
      <c r="F25" s="127">
        <v>4</v>
      </c>
      <c r="G25" s="127">
        <v>4</v>
      </c>
      <c r="H25" s="127">
        <v>32</v>
      </c>
      <c r="I25" s="127"/>
      <c r="J25" s="127"/>
      <c r="K25" s="127"/>
      <c r="L25" s="127">
        <v>7</v>
      </c>
      <c r="M25" s="127">
        <v>7</v>
      </c>
      <c r="N25" s="127">
        <v>171.5</v>
      </c>
      <c r="O25" s="127"/>
      <c r="P25" s="127">
        <v>8</v>
      </c>
      <c r="Q25" s="127">
        <v>10.5</v>
      </c>
      <c r="R25" s="127">
        <v>336</v>
      </c>
      <c r="S25" s="127"/>
      <c r="T25" s="127">
        <v>9</v>
      </c>
      <c r="U25" s="127">
        <v>12</v>
      </c>
      <c r="V25" s="127">
        <v>486</v>
      </c>
      <c r="W25" s="127"/>
      <c r="X25" s="127">
        <v>11</v>
      </c>
      <c r="Y25" s="127">
        <v>12</v>
      </c>
      <c r="Z25" s="127">
        <v>726</v>
      </c>
      <c r="AA25" s="127"/>
      <c r="AB25" s="127">
        <v>9</v>
      </c>
      <c r="AC25" s="127">
        <v>12</v>
      </c>
      <c r="AD25" s="127">
        <v>486</v>
      </c>
      <c r="AE25" s="127"/>
      <c r="AF25" s="127"/>
      <c r="AG25" s="128">
        <v>0.80130000000000001</v>
      </c>
      <c r="AH25" s="127"/>
      <c r="AI25" s="128">
        <v>19.600000000000001</v>
      </c>
      <c r="AJ25" s="127"/>
      <c r="AK25" s="127"/>
      <c r="AL25" s="127"/>
      <c r="AM25" s="127"/>
      <c r="AN25" s="127"/>
      <c r="AO25" s="127"/>
      <c r="AP25" s="127"/>
      <c r="AQ25" s="127"/>
    </row>
    <row r="26" spans="2:43">
      <c r="B26" s="105"/>
      <c r="C26" s="127" t="s">
        <v>527</v>
      </c>
      <c r="D26" s="128">
        <v>5</v>
      </c>
      <c r="E26" s="127"/>
      <c r="F26" s="127">
        <v>4</v>
      </c>
      <c r="G26" s="127">
        <v>4</v>
      </c>
      <c r="H26" s="127">
        <v>32</v>
      </c>
      <c r="I26" s="127"/>
      <c r="J26" s="127"/>
      <c r="K26" s="127"/>
      <c r="L26" s="127">
        <v>7.5</v>
      </c>
      <c r="M26" s="127">
        <v>7.5</v>
      </c>
      <c r="N26" s="127">
        <v>210.9375</v>
      </c>
      <c r="O26" s="127"/>
      <c r="P26" s="127">
        <v>10</v>
      </c>
      <c r="Q26" s="127">
        <v>13</v>
      </c>
      <c r="R26" s="127">
        <v>650</v>
      </c>
      <c r="S26" s="127"/>
      <c r="T26" s="127">
        <v>11</v>
      </c>
      <c r="U26" s="127">
        <v>12</v>
      </c>
      <c r="V26" s="127">
        <v>726</v>
      </c>
      <c r="W26" s="127"/>
      <c r="X26" s="127">
        <v>12</v>
      </c>
      <c r="Y26" s="127">
        <v>13</v>
      </c>
      <c r="Z26" s="127">
        <v>936</v>
      </c>
      <c r="AA26" s="127"/>
      <c r="AB26" s="127">
        <v>12</v>
      </c>
      <c r="AC26" s="127">
        <v>15</v>
      </c>
      <c r="AD26" s="127">
        <v>1080</v>
      </c>
      <c r="AE26" s="127"/>
      <c r="AF26" s="127"/>
      <c r="AG26" s="128">
        <v>1.3987000000000001</v>
      </c>
      <c r="AH26" s="127"/>
      <c r="AI26" s="128">
        <v>23</v>
      </c>
      <c r="AJ26" s="127"/>
      <c r="AK26" s="127"/>
      <c r="AL26" s="127"/>
      <c r="AM26" s="127"/>
      <c r="AN26" s="127"/>
      <c r="AO26" s="127"/>
      <c r="AP26" s="127"/>
      <c r="AQ26" s="127"/>
    </row>
    <row r="27" spans="2:43">
      <c r="B27" s="105"/>
      <c r="C27" s="127" t="s">
        <v>526</v>
      </c>
      <c r="D27" s="128">
        <v>1</v>
      </c>
      <c r="E27" s="127"/>
      <c r="F27" s="127">
        <v>3.5</v>
      </c>
      <c r="G27" s="127">
        <v>4.5</v>
      </c>
      <c r="H27" s="127">
        <v>27.5625</v>
      </c>
      <c r="I27" s="127"/>
      <c r="J27" s="127"/>
      <c r="K27" s="127"/>
      <c r="L27" s="127">
        <v>6.5</v>
      </c>
      <c r="M27" s="127">
        <v>6.5</v>
      </c>
      <c r="N27" s="127">
        <v>137.3125</v>
      </c>
      <c r="O27" s="127"/>
      <c r="P27" s="127">
        <v>10</v>
      </c>
      <c r="Q27" s="127">
        <v>12</v>
      </c>
      <c r="R27" s="127">
        <v>600</v>
      </c>
      <c r="S27" s="127"/>
      <c r="T27" s="127">
        <v>14</v>
      </c>
      <c r="U27" s="127">
        <v>14</v>
      </c>
      <c r="V27" s="127">
        <v>1372</v>
      </c>
      <c r="W27" s="127"/>
      <c r="X27" s="127">
        <v>14</v>
      </c>
      <c r="Y27" s="127">
        <v>14</v>
      </c>
      <c r="Z27" s="127">
        <v>1372</v>
      </c>
      <c r="AA27" s="127"/>
      <c r="AB27" s="127">
        <v>14</v>
      </c>
      <c r="AC27" s="127">
        <v>14</v>
      </c>
      <c r="AD27" s="127">
        <v>1372</v>
      </c>
      <c r="AE27" s="127"/>
      <c r="AF27" s="127"/>
      <c r="AG27" s="128">
        <v>1.49</v>
      </c>
      <c r="AH27" s="127"/>
      <c r="AI27" s="128">
        <v>23.2</v>
      </c>
      <c r="AJ27" s="127"/>
      <c r="AK27" s="127"/>
      <c r="AL27" s="127"/>
      <c r="AM27" s="127"/>
      <c r="AN27" s="127"/>
      <c r="AO27" s="127"/>
      <c r="AP27" s="127"/>
      <c r="AQ27" s="127"/>
    </row>
    <row r="28" spans="2:43">
      <c r="B28" s="105"/>
      <c r="C28" s="127" t="s">
        <v>526</v>
      </c>
      <c r="D28" s="128">
        <v>2</v>
      </c>
      <c r="E28" s="127"/>
      <c r="F28" s="127">
        <v>4</v>
      </c>
      <c r="G28" s="127">
        <v>4.5</v>
      </c>
      <c r="H28" s="127">
        <v>36</v>
      </c>
      <c r="I28" s="127"/>
      <c r="J28" s="127"/>
      <c r="K28" s="127"/>
      <c r="L28" s="127">
        <v>7.5</v>
      </c>
      <c r="M28" s="127">
        <v>7.5</v>
      </c>
      <c r="N28" s="127">
        <v>210.9375</v>
      </c>
      <c r="O28" s="127"/>
      <c r="P28" s="127">
        <v>7</v>
      </c>
      <c r="Q28" s="127">
        <v>8.5</v>
      </c>
      <c r="R28" s="127">
        <v>208.25</v>
      </c>
      <c r="S28" s="127"/>
      <c r="T28" s="127">
        <v>12</v>
      </c>
      <c r="U28" s="127">
        <v>12</v>
      </c>
      <c r="V28" s="127">
        <v>864</v>
      </c>
      <c r="W28" s="127"/>
      <c r="X28" s="127">
        <v>14</v>
      </c>
      <c r="Y28" s="127">
        <v>14</v>
      </c>
      <c r="Z28" s="127">
        <v>1372</v>
      </c>
      <c r="AA28" s="127"/>
      <c r="AB28" s="127">
        <v>12</v>
      </c>
      <c r="AC28" s="127">
        <v>14</v>
      </c>
      <c r="AD28" s="127">
        <v>1008</v>
      </c>
      <c r="AE28" s="127"/>
      <c r="AF28" s="127"/>
      <c r="AG28" s="128">
        <v>1.5212000000000001</v>
      </c>
      <c r="AH28" s="127"/>
      <c r="AI28" s="128">
        <v>21.8</v>
      </c>
      <c r="AJ28" s="127"/>
      <c r="AK28" s="127"/>
      <c r="AL28" s="127"/>
      <c r="AM28" s="127"/>
      <c r="AN28" s="127"/>
      <c r="AO28" s="127"/>
      <c r="AP28" s="127"/>
      <c r="AQ28" s="127"/>
    </row>
    <row r="29" spans="2:43">
      <c r="B29" s="105"/>
      <c r="C29" s="127" t="s">
        <v>526</v>
      </c>
      <c r="D29" s="128">
        <v>3</v>
      </c>
      <c r="E29" s="127"/>
      <c r="F29" s="127">
        <v>4</v>
      </c>
      <c r="G29" s="127">
        <v>4</v>
      </c>
      <c r="H29" s="127">
        <v>32</v>
      </c>
      <c r="I29" s="127"/>
      <c r="J29" s="127"/>
      <c r="K29" s="127"/>
      <c r="L29" s="127">
        <v>7</v>
      </c>
      <c r="M29" s="127">
        <v>7</v>
      </c>
      <c r="N29" s="127">
        <v>171.5</v>
      </c>
      <c r="O29" s="127"/>
      <c r="P29" s="127">
        <v>9</v>
      </c>
      <c r="Q29" s="127">
        <v>9</v>
      </c>
      <c r="R29" s="127">
        <v>364.5</v>
      </c>
      <c r="S29" s="127"/>
      <c r="T29" s="127">
        <v>11.5</v>
      </c>
      <c r="U29" s="127">
        <v>12</v>
      </c>
      <c r="V29" s="127">
        <v>793.5</v>
      </c>
      <c r="W29" s="127"/>
      <c r="X29" s="127">
        <v>12</v>
      </c>
      <c r="Y29" s="127">
        <v>13</v>
      </c>
      <c r="Z29" s="127">
        <v>936</v>
      </c>
      <c r="AA29" s="127"/>
      <c r="AB29" s="127"/>
      <c r="AC29" s="127"/>
      <c r="AD29" s="127"/>
      <c r="AE29" s="127"/>
      <c r="AF29" s="127"/>
      <c r="AG29" s="128"/>
      <c r="AH29" s="127"/>
      <c r="AI29" s="128"/>
      <c r="AJ29" s="127"/>
      <c r="AK29" s="127"/>
      <c r="AL29" s="127"/>
      <c r="AM29" s="127"/>
      <c r="AN29" s="127"/>
      <c r="AO29" s="127"/>
      <c r="AP29" s="127"/>
      <c r="AQ29" s="127"/>
    </row>
    <row r="30" spans="2:43">
      <c r="B30" s="105"/>
      <c r="C30" s="127" t="s">
        <v>526</v>
      </c>
      <c r="D30" s="128">
        <v>4</v>
      </c>
      <c r="E30" s="127"/>
      <c r="F30" s="127">
        <v>4</v>
      </c>
      <c r="G30" s="127">
        <v>5</v>
      </c>
      <c r="H30" s="127">
        <v>40</v>
      </c>
      <c r="I30" s="127"/>
      <c r="J30" s="127"/>
      <c r="K30" s="127"/>
      <c r="L30" s="127">
        <v>7</v>
      </c>
      <c r="M30" s="127">
        <v>8</v>
      </c>
      <c r="N30" s="127">
        <v>196</v>
      </c>
      <c r="O30" s="127"/>
      <c r="P30" s="127">
        <v>9</v>
      </c>
      <c r="Q30" s="127">
        <v>10</v>
      </c>
      <c r="R30" s="127">
        <v>405</v>
      </c>
      <c r="S30" s="127"/>
      <c r="T30" s="127">
        <v>10</v>
      </c>
      <c r="U30" s="127">
        <v>11</v>
      </c>
      <c r="V30" s="127">
        <v>550</v>
      </c>
      <c r="W30" s="127"/>
      <c r="X30" s="127">
        <v>10</v>
      </c>
      <c r="Y30" s="127">
        <v>12</v>
      </c>
      <c r="Z30" s="127">
        <v>600</v>
      </c>
      <c r="AA30" s="127"/>
      <c r="AB30" s="127">
        <v>14</v>
      </c>
      <c r="AC30" s="127">
        <v>14</v>
      </c>
      <c r="AD30" s="127">
        <v>1372</v>
      </c>
      <c r="AE30" s="127"/>
      <c r="AF30" s="127"/>
      <c r="AG30" s="128">
        <v>1.639</v>
      </c>
      <c r="AH30" s="127"/>
      <c r="AI30" s="128">
        <v>23.8</v>
      </c>
      <c r="AJ30" s="127"/>
      <c r="AK30" s="127"/>
      <c r="AL30" s="127"/>
      <c r="AM30" s="127"/>
      <c r="AN30" s="127"/>
      <c r="AO30" s="127"/>
      <c r="AP30" s="127"/>
      <c r="AQ30" s="127"/>
    </row>
    <row r="31" spans="2:43">
      <c r="B31" s="105"/>
      <c r="C31" s="127" t="s">
        <v>526</v>
      </c>
      <c r="D31" s="128">
        <v>5</v>
      </c>
      <c r="E31" s="127"/>
      <c r="F31" s="127">
        <v>3</v>
      </c>
      <c r="G31" s="127">
        <v>5</v>
      </c>
      <c r="H31" s="127">
        <v>22.5</v>
      </c>
      <c r="I31" s="127"/>
      <c r="J31" s="127"/>
      <c r="K31" s="127"/>
      <c r="L31" s="127">
        <v>6</v>
      </c>
      <c r="M31" s="127">
        <v>7</v>
      </c>
      <c r="N31" s="127">
        <v>126</v>
      </c>
      <c r="O31" s="127"/>
      <c r="P31" s="127">
        <v>7</v>
      </c>
      <c r="Q31" s="127">
        <v>9</v>
      </c>
      <c r="R31" s="127">
        <v>220.5</v>
      </c>
      <c r="S31" s="127"/>
      <c r="T31" s="127">
        <v>9</v>
      </c>
      <c r="U31" s="127">
        <v>12</v>
      </c>
      <c r="V31" s="127">
        <v>486</v>
      </c>
      <c r="W31" s="127"/>
      <c r="X31" s="127">
        <v>10</v>
      </c>
      <c r="Y31" s="127">
        <v>12</v>
      </c>
      <c r="Z31" s="127">
        <v>600</v>
      </c>
      <c r="AA31" s="127"/>
      <c r="AB31" s="127">
        <v>11</v>
      </c>
      <c r="AC31" s="127">
        <v>13</v>
      </c>
      <c r="AD31" s="127">
        <v>786.5</v>
      </c>
      <c r="AE31" s="127"/>
      <c r="AF31" s="127"/>
      <c r="AG31" s="128">
        <v>1.5886</v>
      </c>
      <c r="AH31" s="127"/>
      <c r="AI31" s="128">
        <v>21.1</v>
      </c>
      <c r="AJ31" s="127"/>
      <c r="AK31" s="127"/>
      <c r="AL31" s="127"/>
      <c r="AM31" s="127"/>
      <c r="AN31" s="127"/>
      <c r="AO31" s="127"/>
      <c r="AP31" s="127"/>
      <c r="AQ31" s="127"/>
    </row>
    <row r="32" spans="2:43">
      <c r="B32" s="54"/>
      <c r="C32" s="53"/>
      <c r="D32" s="101"/>
      <c r="E32" s="53"/>
      <c r="F32" s="53"/>
      <c r="G32" s="53"/>
      <c r="H32" s="54">
        <v>32.229166669999998</v>
      </c>
      <c r="I32" s="53"/>
      <c r="J32" s="53"/>
      <c r="K32" s="53"/>
      <c r="L32" s="53"/>
      <c r="M32" s="53"/>
      <c r="N32" s="54">
        <v>181.63888890000001</v>
      </c>
      <c r="O32" s="53"/>
      <c r="P32" s="53"/>
      <c r="Q32" s="53"/>
      <c r="R32" s="54">
        <v>378.69444440000001</v>
      </c>
      <c r="S32" s="53"/>
      <c r="T32" s="53"/>
      <c r="U32" s="53"/>
      <c r="V32" s="54">
        <v>714.16666669999995</v>
      </c>
      <c r="W32" s="53"/>
      <c r="X32" s="53"/>
      <c r="Y32" s="53"/>
      <c r="Z32" s="54">
        <v>894.94444439999995</v>
      </c>
      <c r="AA32" s="53"/>
      <c r="AB32" s="53"/>
      <c r="AC32" s="53"/>
      <c r="AD32" s="54">
        <v>998.4375</v>
      </c>
      <c r="AE32" s="53"/>
      <c r="AF32" s="53"/>
      <c r="AG32" s="126">
        <v>1.3798999999999999</v>
      </c>
      <c r="AH32" s="53"/>
      <c r="AI32" s="101"/>
      <c r="AJ32" s="53"/>
      <c r="AK32" s="53"/>
      <c r="AL32" s="53"/>
      <c r="AM32" s="53"/>
      <c r="AN32" s="53"/>
      <c r="AO32" s="53"/>
      <c r="AP32" s="53"/>
      <c r="AQ32" s="53"/>
    </row>
    <row r="33" spans="2:43">
      <c r="B33" s="54"/>
      <c r="C33" s="53"/>
      <c r="D33" s="101"/>
      <c r="E33" s="53"/>
      <c r="F33" s="53"/>
      <c r="G33" s="53"/>
      <c r="H33" s="54">
        <v>9</v>
      </c>
      <c r="I33" s="53"/>
      <c r="J33" s="53"/>
      <c r="K33" s="53"/>
      <c r="L33" s="53"/>
      <c r="M33" s="53"/>
      <c r="N33" s="54">
        <v>9</v>
      </c>
      <c r="O33" s="53"/>
      <c r="P33" s="53"/>
      <c r="Q33" s="53"/>
      <c r="R33" s="54">
        <v>9</v>
      </c>
      <c r="S33" s="53"/>
      <c r="T33" s="53"/>
      <c r="U33" s="53"/>
      <c r="V33" s="54">
        <v>9</v>
      </c>
      <c r="W33" s="53"/>
      <c r="X33" s="53"/>
      <c r="Y33" s="53"/>
      <c r="Z33" s="54">
        <v>9</v>
      </c>
      <c r="AA33" s="53"/>
      <c r="AB33" s="53"/>
      <c r="AC33" s="53"/>
      <c r="AD33" s="54">
        <v>8</v>
      </c>
      <c r="AE33" s="53"/>
      <c r="AF33" s="53"/>
      <c r="AG33" s="126">
        <v>8</v>
      </c>
      <c r="AH33" s="53"/>
      <c r="AI33" s="101"/>
      <c r="AJ33" s="53"/>
      <c r="AK33" s="53"/>
      <c r="AL33" s="53"/>
      <c r="AM33" s="53"/>
      <c r="AN33" s="53"/>
      <c r="AO33" s="53"/>
      <c r="AP33" s="53"/>
      <c r="AQ33" s="53"/>
    </row>
    <row r="34" spans="2:43">
      <c r="B34" s="54"/>
      <c r="C34" s="53"/>
      <c r="D34" s="101"/>
      <c r="E34" s="53"/>
      <c r="F34" s="53"/>
      <c r="G34" s="53"/>
      <c r="H34" s="54">
        <v>1.689299452</v>
      </c>
      <c r="I34" s="53"/>
      <c r="J34" s="53"/>
      <c r="K34" s="53"/>
      <c r="L34" s="53"/>
      <c r="M34" s="53"/>
      <c r="N34" s="54">
        <v>12.127468690000001</v>
      </c>
      <c r="O34" s="53"/>
      <c r="P34" s="53"/>
      <c r="Q34" s="53"/>
      <c r="R34" s="54">
        <v>51.568754300000002</v>
      </c>
      <c r="S34" s="53"/>
      <c r="T34" s="53"/>
      <c r="U34" s="53"/>
      <c r="V34" s="54">
        <v>93.740481000000003</v>
      </c>
      <c r="W34" s="53"/>
      <c r="X34" s="53"/>
      <c r="Y34" s="53"/>
      <c r="Z34" s="54">
        <v>98.697364469999997</v>
      </c>
      <c r="AA34" s="53"/>
      <c r="AB34" s="53"/>
      <c r="AC34" s="53"/>
      <c r="AD34" s="54">
        <v>113.1118062</v>
      </c>
      <c r="AE34" s="53"/>
      <c r="AF34" s="53"/>
      <c r="AG34" s="126">
        <v>0.100634638</v>
      </c>
      <c r="AH34" s="53"/>
      <c r="AI34" s="101"/>
      <c r="AJ34" s="53"/>
      <c r="AK34" s="53"/>
      <c r="AL34" s="53"/>
      <c r="AM34" s="53"/>
      <c r="AN34" s="53"/>
      <c r="AO34" s="53"/>
      <c r="AP34" s="53"/>
      <c r="AQ34" s="53"/>
    </row>
    <row r="35" spans="2:43">
      <c r="B35" s="54"/>
      <c r="C35" s="53"/>
      <c r="D35" s="101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53"/>
      <c r="AB35" s="53"/>
      <c r="AC35" s="53"/>
      <c r="AD35" s="53"/>
      <c r="AE35" s="53"/>
      <c r="AF35" s="53"/>
      <c r="AG35" s="101"/>
      <c r="AH35" s="53"/>
      <c r="AI35" s="101"/>
      <c r="AJ35" s="53"/>
      <c r="AK35" s="53"/>
      <c r="AL35" s="53"/>
      <c r="AM35" s="53"/>
      <c r="AN35" s="53"/>
      <c r="AO35" s="53"/>
      <c r="AP35" s="53"/>
      <c r="AQ35" s="53"/>
    </row>
    <row r="36" spans="2:43">
      <c r="B36" s="54"/>
      <c r="C36" s="53"/>
      <c r="D36" s="101"/>
      <c r="E36" s="53"/>
      <c r="F36" s="53"/>
      <c r="G36" s="53"/>
      <c r="H36" s="53"/>
      <c r="I36" s="53"/>
      <c r="J36" s="53"/>
      <c r="K36" s="53"/>
      <c r="L36" s="125" t="s">
        <v>459</v>
      </c>
      <c r="M36" s="53"/>
      <c r="N36" s="53"/>
      <c r="O36" s="53"/>
      <c r="P36" s="125" t="s">
        <v>458</v>
      </c>
      <c r="Q36" s="53"/>
      <c r="R36" s="53"/>
      <c r="S36" s="53"/>
      <c r="T36" s="125" t="s">
        <v>457</v>
      </c>
      <c r="U36" s="53"/>
      <c r="V36" s="53"/>
      <c r="W36" s="53"/>
      <c r="X36" s="125" t="s">
        <v>456</v>
      </c>
      <c r="Y36" s="53"/>
      <c r="Z36" s="53"/>
      <c r="AA36" s="53"/>
      <c r="AB36" s="125" t="s">
        <v>455</v>
      </c>
      <c r="AC36" s="53"/>
      <c r="AD36" s="53"/>
      <c r="AE36" s="53"/>
      <c r="AF36" s="53"/>
      <c r="AG36" s="101"/>
      <c r="AH36" s="53"/>
      <c r="AI36" s="101"/>
      <c r="AJ36" s="53"/>
      <c r="AK36" s="53"/>
      <c r="AL36" s="53"/>
      <c r="AM36" s="53"/>
      <c r="AN36" s="53"/>
      <c r="AO36" s="53"/>
      <c r="AP36" s="53"/>
      <c r="AQ36" s="53"/>
    </row>
    <row r="37" spans="2:43">
      <c r="B37" s="124" t="s">
        <v>426</v>
      </c>
      <c r="C37" s="119"/>
      <c r="D37" s="120" t="s">
        <v>528</v>
      </c>
      <c r="E37" s="119"/>
      <c r="F37" s="122" t="s">
        <v>454</v>
      </c>
      <c r="G37" s="122" t="s">
        <v>453</v>
      </c>
      <c r="H37" s="122" t="s">
        <v>519</v>
      </c>
      <c r="I37" s="119"/>
      <c r="J37" s="119"/>
      <c r="K37" s="119"/>
      <c r="L37" s="123" t="s">
        <v>454</v>
      </c>
      <c r="M37" s="122" t="s">
        <v>453</v>
      </c>
      <c r="N37" s="122" t="s">
        <v>452</v>
      </c>
      <c r="O37" s="119"/>
      <c r="P37" s="123" t="s">
        <v>454</v>
      </c>
      <c r="Q37" s="122" t="s">
        <v>453</v>
      </c>
      <c r="R37" s="122" t="s">
        <v>452</v>
      </c>
      <c r="S37" s="119"/>
      <c r="T37" s="123" t="s">
        <v>454</v>
      </c>
      <c r="U37" s="122" t="s">
        <v>453</v>
      </c>
      <c r="V37" s="122" t="s">
        <v>452</v>
      </c>
      <c r="W37" s="119"/>
      <c r="X37" s="123" t="s">
        <v>454</v>
      </c>
      <c r="Y37" s="122" t="s">
        <v>453</v>
      </c>
      <c r="Z37" s="122" t="s">
        <v>452</v>
      </c>
      <c r="AA37" s="119"/>
      <c r="AB37" s="123" t="s">
        <v>454</v>
      </c>
      <c r="AC37" s="122" t="s">
        <v>453</v>
      </c>
      <c r="AD37" s="122" t="s">
        <v>452</v>
      </c>
      <c r="AE37" s="119"/>
      <c r="AF37" s="119"/>
      <c r="AG37" s="121" t="s">
        <v>451</v>
      </c>
      <c r="AH37" s="119"/>
      <c r="AI37" s="120"/>
      <c r="AJ37" s="119"/>
      <c r="AK37" s="119"/>
      <c r="AL37" s="119"/>
      <c r="AM37" s="119"/>
      <c r="AN37" s="119"/>
      <c r="AO37" s="119"/>
      <c r="AP37" s="119"/>
      <c r="AQ37" s="119"/>
    </row>
    <row r="38" spans="2:43">
      <c r="B38" s="104" t="s">
        <v>522</v>
      </c>
      <c r="C38" s="117" t="s">
        <v>527</v>
      </c>
      <c r="D38" s="118">
        <v>1</v>
      </c>
      <c r="E38" s="117"/>
      <c r="F38" s="117">
        <v>4</v>
      </c>
      <c r="G38" s="117">
        <v>4</v>
      </c>
      <c r="H38" s="117">
        <v>32</v>
      </c>
      <c r="I38" s="117"/>
      <c r="J38" s="117"/>
      <c r="K38" s="117"/>
      <c r="L38" s="117">
        <v>4</v>
      </c>
      <c r="M38" s="117">
        <v>5</v>
      </c>
      <c r="N38" s="117">
        <v>40</v>
      </c>
      <c r="O38" s="117"/>
      <c r="P38" s="117">
        <v>5</v>
      </c>
      <c r="Q38" s="117">
        <v>8</v>
      </c>
      <c r="R38" s="117">
        <v>100</v>
      </c>
      <c r="S38" s="117"/>
      <c r="T38" s="117">
        <v>7</v>
      </c>
      <c r="U38" s="117">
        <v>8</v>
      </c>
      <c r="V38" s="117">
        <v>196</v>
      </c>
      <c r="W38" s="117"/>
      <c r="X38" s="117">
        <v>7</v>
      </c>
      <c r="Y38" s="117">
        <v>9</v>
      </c>
      <c r="Z38" s="117">
        <v>220.5</v>
      </c>
      <c r="AA38" s="117"/>
      <c r="AB38" s="117">
        <v>10</v>
      </c>
      <c r="AC38" s="117">
        <v>15</v>
      </c>
      <c r="AD38" s="117">
        <v>750</v>
      </c>
      <c r="AE38" s="117"/>
      <c r="AF38" s="117"/>
      <c r="AG38" s="118">
        <v>0.83750000000000002</v>
      </c>
      <c r="AH38" s="117"/>
      <c r="AI38" s="118">
        <v>19.8</v>
      </c>
      <c r="AJ38" s="117"/>
      <c r="AK38" s="117"/>
      <c r="AL38" s="117"/>
      <c r="AM38" s="117"/>
      <c r="AN38" s="117"/>
      <c r="AO38" s="117"/>
      <c r="AP38" s="117"/>
      <c r="AQ38" s="117"/>
    </row>
    <row r="39" spans="2:43">
      <c r="B39" s="104"/>
      <c r="C39" s="117" t="s">
        <v>527</v>
      </c>
      <c r="D39" s="118">
        <v>2</v>
      </c>
      <c r="E39" s="117"/>
      <c r="F39" s="117">
        <v>3.5</v>
      </c>
      <c r="G39" s="117">
        <v>5.5</v>
      </c>
      <c r="H39" s="117">
        <v>33.6875</v>
      </c>
      <c r="I39" s="117"/>
      <c r="J39" s="117"/>
      <c r="K39" s="117"/>
      <c r="L39" s="117">
        <v>5</v>
      </c>
      <c r="M39" s="117">
        <v>5</v>
      </c>
      <c r="N39" s="117">
        <v>62.5</v>
      </c>
      <c r="O39" s="117"/>
      <c r="P39" s="117">
        <v>4.5</v>
      </c>
      <c r="Q39" s="117">
        <v>6.5</v>
      </c>
      <c r="R39" s="117">
        <v>65.8125</v>
      </c>
      <c r="S39" s="117"/>
      <c r="T39" s="117">
        <v>7</v>
      </c>
      <c r="U39" s="117">
        <v>9</v>
      </c>
      <c r="V39" s="117">
        <v>220.5</v>
      </c>
      <c r="W39" s="117"/>
      <c r="X39" s="117">
        <v>10</v>
      </c>
      <c r="Y39" s="117">
        <v>10</v>
      </c>
      <c r="Z39" s="117">
        <v>500</v>
      </c>
      <c r="AA39" s="117"/>
      <c r="AB39" s="117">
        <v>9</v>
      </c>
      <c r="AC39" s="117">
        <v>14</v>
      </c>
      <c r="AD39" s="117">
        <v>567</v>
      </c>
      <c r="AE39" s="117"/>
      <c r="AF39" s="117"/>
      <c r="AG39" s="118">
        <v>0.56699999999999995</v>
      </c>
      <c r="AH39" s="117"/>
      <c r="AI39" s="118">
        <v>20.8</v>
      </c>
      <c r="AJ39" s="117"/>
      <c r="AK39" s="117"/>
      <c r="AL39" s="117"/>
      <c r="AM39" s="117"/>
      <c r="AN39" s="117"/>
      <c r="AO39" s="117"/>
      <c r="AP39" s="117"/>
      <c r="AQ39" s="117"/>
    </row>
    <row r="40" spans="2:43">
      <c r="B40" s="104"/>
      <c r="C40" s="117" t="s">
        <v>527</v>
      </c>
      <c r="D40" s="118">
        <v>3</v>
      </c>
      <c r="E40" s="117"/>
      <c r="F40" s="117">
        <v>4</v>
      </c>
      <c r="G40" s="117">
        <v>5</v>
      </c>
      <c r="H40" s="117">
        <v>40</v>
      </c>
      <c r="I40" s="117"/>
      <c r="J40" s="117"/>
      <c r="K40" s="117"/>
      <c r="L40" s="117">
        <v>4.5</v>
      </c>
      <c r="M40" s="117">
        <v>5</v>
      </c>
      <c r="N40" s="117">
        <v>50.625</v>
      </c>
      <c r="O40" s="117"/>
      <c r="P40" s="117">
        <v>6</v>
      </c>
      <c r="Q40" s="117">
        <v>7.5</v>
      </c>
      <c r="R40" s="117">
        <v>135</v>
      </c>
      <c r="S40" s="117"/>
      <c r="T40" s="117">
        <v>6</v>
      </c>
      <c r="U40" s="117">
        <v>7</v>
      </c>
      <c r="V40" s="117">
        <v>126</v>
      </c>
      <c r="W40" s="117"/>
      <c r="X40" s="117">
        <v>6</v>
      </c>
      <c r="Y40" s="117">
        <v>9</v>
      </c>
      <c r="Z40" s="117">
        <v>162</v>
      </c>
      <c r="AA40" s="117"/>
      <c r="AB40" s="117">
        <v>7</v>
      </c>
      <c r="AC40" s="117">
        <v>9</v>
      </c>
      <c r="AD40" s="117">
        <v>220.5</v>
      </c>
      <c r="AE40" s="117"/>
      <c r="AF40" s="117"/>
      <c r="AG40" s="118">
        <v>0.32829999999999998</v>
      </c>
      <c r="AH40" s="117"/>
      <c r="AI40" s="118">
        <v>20.5</v>
      </c>
      <c r="AJ40" s="117"/>
      <c r="AK40" s="117"/>
      <c r="AL40" s="117"/>
      <c r="AM40" s="117"/>
      <c r="AN40" s="117"/>
      <c r="AO40" s="117"/>
      <c r="AP40" s="117"/>
      <c r="AQ40" s="117"/>
    </row>
    <row r="41" spans="2:43">
      <c r="B41" s="104"/>
      <c r="C41" s="117" t="s">
        <v>527</v>
      </c>
      <c r="D41" s="118">
        <v>4</v>
      </c>
      <c r="E41" s="117"/>
      <c r="F41" s="117">
        <v>3.5</v>
      </c>
      <c r="G41" s="117">
        <v>4.5</v>
      </c>
      <c r="H41" s="117">
        <v>27.5625</v>
      </c>
      <c r="I41" s="117"/>
      <c r="J41" s="117"/>
      <c r="K41" s="117"/>
      <c r="L41" s="117">
        <v>5</v>
      </c>
      <c r="M41" s="117">
        <v>5</v>
      </c>
      <c r="N41" s="117">
        <v>62.5</v>
      </c>
      <c r="O41" s="117"/>
      <c r="P41" s="117">
        <v>6</v>
      </c>
      <c r="Q41" s="117">
        <v>8</v>
      </c>
      <c r="R41" s="117">
        <v>144</v>
      </c>
      <c r="S41" s="117"/>
      <c r="T41" s="117">
        <v>8</v>
      </c>
      <c r="U41" s="117">
        <v>8</v>
      </c>
      <c r="V41" s="117">
        <v>256</v>
      </c>
      <c r="W41" s="117"/>
      <c r="X41" s="117">
        <v>6</v>
      </c>
      <c r="Y41" s="117">
        <v>9</v>
      </c>
      <c r="Z41" s="117">
        <v>162</v>
      </c>
      <c r="AA41" s="117"/>
      <c r="AB41" s="117">
        <v>8</v>
      </c>
      <c r="AC41" s="117">
        <v>12</v>
      </c>
      <c r="AD41" s="117">
        <v>384</v>
      </c>
      <c r="AE41" s="117"/>
      <c r="AF41" s="117"/>
      <c r="AG41" s="118">
        <v>0.40450000000000003</v>
      </c>
      <c r="AH41" s="117"/>
      <c r="AI41" s="118">
        <v>20.7</v>
      </c>
      <c r="AJ41" s="117"/>
      <c r="AK41" s="117"/>
      <c r="AL41" s="117"/>
      <c r="AM41" s="117"/>
      <c r="AN41" s="117"/>
      <c r="AO41" s="117"/>
      <c r="AP41" s="117"/>
      <c r="AQ41" s="117"/>
    </row>
    <row r="42" spans="2:43">
      <c r="B42" s="104"/>
      <c r="C42" s="117" t="s">
        <v>527</v>
      </c>
      <c r="D42" s="118">
        <v>5</v>
      </c>
      <c r="E42" s="117"/>
      <c r="F42" s="117">
        <v>4</v>
      </c>
      <c r="G42" s="117">
        <v>4</v>
      </c>
      <c r="H42" s="117">
        <v>32</v>
      </c>
      <c r="I42" s="117"/>
      <c r="J42" s="117"/>
      <c r="K42" s="117"/>
      <c r="L42" s="117">
        <v>5.5</v>
      </c>
      <c r="M42" s="117">
        <v>6</v>
      </c>
      <c r="N42" s="117">
        <v>90.75</v>
      </c>
      <c r="O42" s="117"/>
      <c r="P42" s="117">
        <v>4</v>
      </c>
      <c r="Q42" s="117">
        <v>6</v>
      </c>
      <c r="R42" s="117">
        <v>48</v>
      </c>
      <c r="S42" s="117"/>
      <c r="T42" s="117">
        <v>5.5</v>
      </c>
      <c r="U42" s="117">
        <v>6.5</v>
      </c>
      <c r="V42" s="117">
        <v>98.3125</v>
      </c>
      <c r="W42" s="117"/>
      <c r="X42" s="117">
        <v>9</v>
      </c>
      <c r="Y42" s="117">
        <v>15</v>
      </c>
      <c r="Z42" s="117">
        <v>607.5</v>
      </c>
      <c r="AA42" s="117"/>
      <c r="AB42" s="117">
        <v>8</v>
      </c>
      <c r="AC42" s="117">
        <v>11</v>
      </c>
      <c r="AD42" s="117">
        <v>352</v>
      </c>
      <c r="AE42" s="117"/>
      <c r="AF42" s="117"/>
      <c r="AG42" s="118">
        <v>1.621</v>
      </c>
      <c r="AH42" s="117"/>
      <c r="AI42" s="118">
        <v>20.6</v>
      </c>
      <c r="AJ42" s="117"/>
      <c r="AK42" s="117"/>
      <c r="AL42" s="117"/>
      <c r="AM42" s="117"/>
      <c r="AN42" s="117"/>
      <c r="AO42" s="117"/>
      <c r="AP42" s="117"/>
      <c r="AQ42" s="117"/>
    </row>
    <row r="43" spans="2:43">
      <c r="B43" s="104"/>
      <c r="C43" s="117" t="s">
        <v>526</v>
      </c>
      <c r="D43" s="118">
        <v>1</v>
      </c>
      <c r="E43" s="117"/>
      <c r="F43" s="117">
        <v>3.5</v>
      </c>
      <c r="G43" s="117">
        <v>4.5</v>
      </c>
      <c r="H43" s="117">
        <v>27.5625</v>
      </c>
      <c r="I43" s="117"/>
      <c r="J43" s="117"/>
      <c r="K43" s="117"/>
      <c r="L43" s="117">
        <v>5</v>
      </c>
      <c r="M43" s="117">
        <v>5</v>
      </c>
      <c r="N43" s="117">
        <v>62.5</v>
      </c>
      <c r="O43" s="117"/>
      <c r="P43" s="117">
        <v>5</v>
      </c>
      <c r="Q43" s="117">
        <v>7</v>
      </c>
      <c r="R43" s="117">
        <v>87.5</v>
      </c>
      <c r="S43" s="117"/>
      <c r="T43" s="117">
        <v>6</v>
      </c>
      <c r="U43" s="117">
        <v>9.5</v>
      </c>
      <c r="V43" s="117">
        <v>171</v>
      </c>
      <c r="W43" s="117"/>
      <c r="X43" s="117">
        <v>13</v>
      </c>
      <c r="Y43" s="117">
        <v>13</v>
      </c>
      <c r="Z43" s="117">
        <v>1098.5</v>
      </c>
      <c r="AA43" s="117"/>
      <c r="AB43" s="117">
        <v>11</v>
      </c>
      <c r="AC43" s="117">
        <v>14</v>
      </c>
      <c r="AD43" s="117">
        <v>847</v>
      </c>
      <c r="AE43" s="117"/>
      <c r="AF43" s="117"/>
      <c r="AG43" s="118">
        <v>0.47699999999999998</v>
      </c>
      <c r="AH43" s="117"/>
      <c r="AI43" s="118">
        <v>21</v>
      </c>
      <c r="AJ43" s="117"/>
      <c r="AK43" s="117"/>
      <c r="AL43" s="117"/>
      <c r="AM43" s="117"/>
      <c r="AN43" s="117"/>
      <c r="AO43" s="117"/>
      <c r="AP43" s="117"/>
      <c r="AQ43" s="117"/>
    </row>
    <row r="44" spans="2:43">
      <c r="B44" s="104"/>
      <c r="C44" s="117" t="s">
        <v>526</v>
      </c>
      <c r="D44" s="118">
        <v>2</v>
      </c>
      <c r="E44" s="117"/>
      <c r="F44" s="117">
        <v>4</v>
      </c>
      <c r="G44" s="117">
        <v>4</v>
      </c>
      <c r="H44" s="117">
        <v>32</v>
      </c>
      <c r="I44" s="117"/>
      <c r="J44" s="117"/>
      <c r="K44" s="117"/>
      <c r="L44" s="117">
        <v>5</v>
      </c>
      <c r="M44" s="117">
        <v>5.5</v>
      </c>
      <c r="N44" s="117">
        <v>68.75</v>
      </c>
      <c r="O44" s="117"/>
      <c r="P44" s="117">
        <v>5</v>
      </c>
      <c r="Q44" s="117">
        <v>6.5</v>
      </c>
      <c r="R44" s="117">
        <v>81.25</v>
      </c>
      <c r="S44" s="117"/>
      <c r="T44" s="117">
        <v>7</v>
      </c>
      <c r="U44" s="117">
        <v>7</v>
      </c>
      <c r="V44" s="117">
        <v>171.5</v>
      </c>
      <c r="W44" s="117"/>
      <c r="X44" s="117">
        <v>7.5</v>
      </c>
      <c r="Y44" s="117">
        <v>9</v>
      </c>
      <c r="Z44" s="117">
        <v>253.125</v>
      </c>
      <c r="AA44" s="117"/>
      <c r="AB44" s="117">
        <v>10</v>
      </c>
      <c r="AC44" s="117">
        <v>12</v>
      </c>
      <c r="AD44" s="117">
        <v>600</v>
      </c>
      <c r="AE44" s="117"/>
      <c r="AF44" s="117"/>
      <c r="AG44" s="118">
        <v>0.96250000000000002</v>
      </c>
      <c r="AH44" s="117"/>
      <c r="AI44" s="118">
        <v>21.6</v>
      </c>
      <c r="AJ44" s="117"/>
      <c r="AK44" s="117"/>
      <c r="AL44" s="117"/>
      <c r="AM44" s="117"/>
      <c r="AN44" s="117"/>
      <c r="AO44" s="117"/>
      <c r="AP44" s="117"/>
      <c r="AQ44" s="117"/>
    </row>
    <row r="45" spans="2:43">
      <c r="B45" s="104"/>
      <c r="C45" s="117" t="s">
        <v>526</v>
      </c>
      <c r="D45" s="118">
        <v>3</v>
      </c>
      <c r="E45" s="117"/>
      <c r="F45" s="117">
        <v>3.5</v>
      </c>
      <c r="G45" s="117">
        <v>5</v>
      </c>
      <c r="H45" s="117">
        <v>30.625</v>
      </c>
      <c r="I45" s="117"/>
      <c r="J45" s="117"/>
      <c r="K45" s="117"/>
      <c r="L45" s="117">
        <v>5</v>
      </c>
      <c r="M45" s="117">
        <v>5</v>
      </c>
      <c r="N45" s="117">
        <v>62.5</v>
      </c>
      <c r="O45" s="117"/>
      <c r="P45" s="117">
        <v>4</v>
      </c>
      <c r="Q45" s="117">
        <v>6</v>
      </c>
      <c r="R45" s="117">
        <v>48</v>
      </c>
      <c r="S45" s="117"/>
      <c r="T45" s="117">
        <v>6.5</v>
      </c>
      <c r="U45" s="117">
        <v>11</v>
      </c>
      <c r="V45" s="117">
        <v>232.375</v>
      </c>
      <c r="W45" s="117"/>
      <c r="X45" s="117">
        <v>7</v>
      </c>
      <c r="Y45" s="117">
        <v>9</v>
      </c>
      <c r="Z45" s="117">
        <v>220.5</v>
      </c>
      <c r="AA45" s="117"/>
      <c r="AB45" s="117">
        <v>10</v>
      </c>
      <c r="AC45" s="117">
        <v>11</v>
      </c>
      <c r="AD45" s="117">
        <v>550</v>
      </c>
      <c r="AE45" s="117"/>
      <c r="AF45" s="117"/>
      <c r="AG45" s="118">
        <v>0.64500000000000002</v>
      </c>
      <c r="AH45" s="117"/>
      <c r="AI45" s="118">
        <v>22.9</v>
      </c>
      <c r="AJ45" s="117"/>
      <c r="AK45" s="117"/>
      <c r="AL45" s="117"/>
      <c r="AM45" s="117"/>
      <c r="AN45" s="117"/>
      <c r="AO45" s="117"/>
      <c r="AP45" s="117"/>
      <c r="AQ45" s="117"/>
    </row>
    <row r="46" spans="2:43">
      <c r="B46" s="104"/>
      <c r="C46" s="117" t="s">
        <v>526</v>
      </c>
      <c r="D46" s="118">
        <v>4</v>
      </c>
      <c r="E46" s="117"/>
      <c r="F46" s="117">
        <v>4.5</v>
      </c>
      <c r="G46" s="117">
        <v>4.5</v>
      </c>
      <c r="H46" s="117">
        <v>45.5625</v>
      </c>
      <c r="I46" s="117"/>
      <c r="J46" s="117"/>
      <c r="K46" s="117"/>
      <c r="L46" s="117">
        <v>5.5</v>
      </c>
      <c r="M46" s="117">
        <v>6.5</v>
      </c>
      <c r="N46" s="117">
        <v>98.3125</v>
      </c>
      <c r="O46" s="117"/>
      <c r="P46" s="117">
        <v>5</v>
      </c>
      <c r="Q46" s="117">
        <v>7</v>
      </c>
      <c r="R46" s="117">
        <v>87.5</v>
      </c>
      <c r="S46" s="117"/>
      <c r="T46" s="117">
        <v>6</v>
      </c>
      <c r="U46" s="117">
        <v>7.5</v>
      </c>
      <c r="V46" s="117">
        <v>135</v>
      </c>
      <c r="W46" s="117"/>
      <c r="X46" s="117">
        <v>8</v>
      </c>
      <c r="Y46" s="117">
        <v>10</v>
      </c>
      <c r="Z46" s="117">
        <v>320</v>
      </c>
      <c r="AA46" s="117"/>
      <c r="AB46" s="117">
        <v>8</v>
      </c>
      <c r="AC46" s="117">
        <v>10</v>
      </c>
      <c r="AD46" s="117">
        <v>320</v>
      </c>
      <c r="AE46" s="117"/>
      <c r="AF46" s="117"/>
      <c r="AG46" s="118">
        <v>0.52929999999999999</v>
      </c>
      <c r="AH46" s="117"/>
      <c r="AI46" s="118">
        <v>18.100000000000001</v>
      </c>
      <c r="AJ46" s="117"/>
      <c r="AK46" s="117"/>
      <c r="AL46" s="117"/>
      <c r="AM46" s="117"/>
      <c r="AN46" s="117"/>
      <c r="AO46" s="117"/>
      <c r="AP46" s="117"/>
      <c r="AQ46" s="117"/>
    </row>
    <row r="47" spans="2:43">
      <c r="B47" s="104"/>
      <c r="C47" s="117" t="s">
        <v>526</v>
      </c>
      <c r="D47" s="118">
        <v>5</v>
      </c>
      <c r="E47" s="117"/>
      <c r="F47" s="117">
        <v>3</v>
      </c>
      <c r="G47" s="117">
        <v>3.5</v>
      </c>
      <c r="H47" s="117">
        <v>15.75</v>
      </c>
      <c r="I47" s="117"/>
      <c r="J47" s="117"/>
      <c r="K47" s="117"/>
      <c r="L47" s="117">
        <v>4.5</v>
      </c>
      <c r="M47" s="117">
        <v>6</v>
      </c>
      <c r="N47" s="117">
        <v>60.75</v>
      </c>
      <c r="O47" s="117"/>
      <c r="P47" s="117">
        <v>7</v>
      </c>
      <c r="Q47" s="117">
        <v>7</v>
      </c>
      <c r="R47" s="117">
        <v>171.5</v>
      </c>
      <c r="S47" s="117"/>
      <c r="T47" s="117">
        <v>9</v>
      </c>
      <c r="U47" s="117">
        <v>9</v>
      </c>
      <c r="V47" s="117">
        <v>364.5</v>
      </c>
      <c r="W47" s="117"/>
      <c r="X47" s="117">
        <v>10.5</v>
      </c>
      <c r="Y47" s="117">
        <v>10.5</v>
      </c>
      <c r="Z47" s="117">
        <v>578.8125</v>
      </c>
      <c r="AA47" s="117"/>
      <c r="AB47" s="117">
        <v>9</v>
      </c>
      <c r="AC47" s="117">
        <v>10</v>
      </c>
      <c r="AD47" s="117">
        <v>405</v>
      </c>
      <c r="AE47" s="117"/>
      <c r="AF47" s="117"/>
      <c r="AG47" s="118">
        <v>0.38700000000000001</v>
      </c>
      <c r="AH47" s="117"/>
      <c r="AI47" s="118">
        <v>20.9</v>
      </c>
      <c r="AJ47" s="117"/>
      <c r="AK47" s="117"/>
      <c r="AL47" s="117"/>
      <c r="AM47" s="117"/>
      <c r="AN47" s="117"/>
      <c r="AO47" s="117"/>
      <c r="AP47" s="117"/>
      <c r="AQ47" s="117"/>
    </row>
    <row r="48" spans="2:43">
      <c r="B48" s="54"/>
      <c r="C48" s="53"/>
      <c r="D48" s="101"/>
      <c r="E48" s="53"/>
      <c r="F48" s="53"/>
      <c r="G48" s="53"/>
      <c r="H48" s="54">
        <v>31.675000000000001</v>
      </c>
      <c r="I48" s="53"/>
      <c r="J48" s="53"/>
      <c r="K48" s="53"/>
      <c r="L48" s="53"/>
      <c r="M48" s="53"/>
      <c r="N48" s="54">
        <v>65.918750000000003</v>
      </c>
      <c r="O48" s="53"/>
      <c r="P48" s="53"/>
      <c r="Q48" s="53"/>
      <c r="R48" s="54">
        <v>96.856250000000003</v>
      </c>
      <c r="S48" s="53"/>
      <c r="T48" s="53"/>
      <c r="U48" s="53"/>
      <c r="V48" s="54">
        <v>197.11875000000001</v>
      </c>
      <c r="W48" s="53"/>
      <c r="X48" s="53"/>
      <c r="Y48" s="53"/>
      <c r="Z48" s="54">
        <v>412.29374999999999</v>
      </c>
      <c r="AA48" s="53"/>
      <c r="AB48" s="53"/>
      <c r="AC48" s="53"/>
      <c r="AD48" s="54">
        <v>499.55</v>
      </c>
      <c r="AE48" s="53"/>
      <c r="AF48" s="53"/>
      <c r="AG48" s="54">
        <v>0.67591000000000001</v>
      </c>
      <c r="AH48" s="53"/>
      <c r="AI48" s="101"/>
      <c r="AJ48" s="53"/>
      <c r="AK48" s="53"/>
      <c r="AL48" s="53"/>
      <c r="AM48" s="53"/>
      <c r="AN48" s="53"/>
      <c r="AO48" s="53"/>
      <c r="AP48" s="53"/>
      <c r="AQ48" s="53"/>
    </row>
    <row r="49" spans="2:43">
      <c r="B49" s="54"/>
      <c r="C49" s="53"/>
      <c r="D49" s="101"/>
      <c r="E49" s="53"/>
      <c r="F49" s="53"/>
      <c r="G49" s="53"/>
      <c r="H49" s="54">
        <v>10</v>
      </c>
      <c r="I49" s="53"/>
      <c r="J49" s="53"/>
      <c r="K49" s="53"/>
      <c r="L49" s="53"/>
      <c r="M49" s="53"/>
      <c r="N49" s="54">
        <v>10</v>
      </c>
      <c r="O49" s="53"/>
      <c r="P49" s="53"/>
      <c r="Q49" s="53"/>
      <c r="R49" s="54">
        <v>10</v>
      </c>
      <c r="S49" s="53"/>
      <c r="T49" s="53"/>
      <c r="U49" s="53"/>
      <c r="V49" s="54">
        <v>10</v>
      </c>
      <c r="W49" s="53"/>
      <c r="X49" s="53"/>
      <c r="Y49" s="53"/>
      <c r="Z49" s="54">
        <v>10</v>
      </c>
      <c r="AA49" s="53"/>
      <c r="AB49" s="53"/>
      <c r="AC49" s="53"/>
      <c r="AD49" s="54">
        <v>10</v>
      </c>
      <c r="AE49" s="53"/>
      <c r="AF49" s="53"/>
      <c r="AG49" s="54">
        <v>10</v>
      </c>
      <c r="AH49" s="53"/>
      <c r="AI49" s="101"/>
      <c r="AJ49" s="53"/>
      <c r="AK49" s="53"/>
      <c r="AL49" s="53"/>
      <c r="AM49" s="53"/>
      <c r="AN49" s="53"/>
      <c r="AO49" s="53"/>
      <c r="AP49" s="53"/>
      <c r="AQ49" s="53"/>
    </row>
    <row r="50" spans="2:43">
      <c r="B50" s="54"/>
      <c r="C50" s="53"/>
      <c r="D50" s="101"/>
      <c r="E50" s="53"/>
      <c r="F50" s="53"/>
      <c r="G50" s="53"/>
      <c r="H50" s="54">
        <v>2.4834312060000001</v>
      </c>
      <c r="I50" s="53"/>
      <c r="J50" s="53"/>
      <c r="K50" s="53"/>
      <c r="L50" s="53"/>
      <c r="M50" s="53"/>
      <c r="N50" s="54">
        <v>5.4294564550000004</v>
      </c>
      <c r="O50" s="53"/>
      <c r="P50" s="53"/>
      <c r="Q50" s="53"/>
      <c r="R50" s="54">
        <v>13.087426539999999</v>
      </c>
      <c r="S50" s="53"/>
      <c r="T50" s="53"/>
      <c r="U50" s="53"/>
      <c r="V50" s="54">
        <v>24.333840689999999</v>
      </c>
      <c r="W50" s="53"/>
      <c r="X50" s="53"/>
      <c r="Y50" s="53"/>
      <c r="Z50" s="54">
        <v>92.923015500000005</v>
      </c>
      <c r="AA50" s="53"/>
      <c r="AB50" s="53"/>
      <c r="AC50" s="53"/>
      <c r="AD50" s="54">
        <v>62.787226670000003</v>
      </c>
      <c r="AE50" s="53"/>
      <c r="AF50" s="53"/>
      <c r="AG50" s="54">
        <v>0.122623264</v>
      </c>
      <c r="AH50" s="53"/>
      <c r="AI50" s="101"/>
      <c r="AJ50" s="53"/>
      <c r="AK50" s="53"/>
      <c r="AL50" s="53"/>
      <c r="AM50" s="53"/>
      <c r="AN50" s="53"/>
      <c r="AO50" s="53"/>
      <c r="AP50" s="53"/>
      <c r="AQ50" s="53"/>
    </row>
    <row r="51" spans="2:43">
      <c r="B51" s="54"/>
      <c r="C51" s="53"/>
      <c r="D51" s="101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  <c r="Y51" s="53"/>
      <c r="Z51" s="53"/>
      <c r="AA51" s="53"/>
      <c r="AB51" s="53"/>
      <c r="AC51" s="53"/>
      <c r="AD51" s="53"/>
      <c r="AE51" s="53"/>
      <c r="AF51" s="53"/>
      <c r="AG51" s="101"/>
      <c r="AH51" s="53"/>
      <c r="AI51" s="101"/>
      <c r="AJ51" s="53"/>
      <c r="AK51" s="53"/>
      <c r="AL51" s="53"/>
      <c r="AM51" s="53"/>
      <c r="AN51" s="53"/>
      <c r="AO51" s="53"/>
      <c r="AP51" s="53"/>
      <c r="AQ51" s="53"/>
    </row>
    <row r="52" spans="2:43">
      <c r="B52" s="54"/>
      <c r="C52" s="53"/>
      <c r="D52" s="101"/>
      <c r="E52" s="53"/>
      <c r="F52" s="53"/>
      <c r="G52" s="53"/>
      <c r="H52" s="53"/>
      <c r="I52" s="53"/>
      <c r="J52" s="53"/>
      <c r="K52" s="53"/>
      <c r="L52" s="116" t="s">
        <v>459</v>
      </c>
      <c r="M52" s="53"/>
      <c r="N52" s="53"/>
      <c r="O52" s="53"/>
      <c r="P52" s="116" t="s">
        <v>458</v>
      </c>
      <c r="Q52" s="53"/>
      <c r="R52" s="53"/>
      <c r="S52" s="53"/>
      <c r="T52" s="116" t="s">
        <v>457</v>
      </c>
      <c r="U52" s="53"/>
      <c r="V52" s="53"/>
      <c r="W52" s="53"/>
      <c r="X52" s="116" t="s">
        <v>456</v>
      </c>
      <c r="Y52" s="53"/>
      <c r="Z52" s="53"/>
      <c r="AA52" s="53"/>
      <c r="AB52" s="116" t="s">
        <v>455</v>
      </c>
      <c r="AC52" s="53"/>
      <c r="AD52" s="53"/>
      <c r="AE52" s="53"/>
      <c r="AF52" s="53"/>
      <c r="AG52" s="101"/>
      <c r="AH52" s="53"/>
      <c r="AI52" s="101"/>
      <c r="AJ52" s="53"/>
      <c r="AK52" s="53"/>
      <c r="AL52" s="53"/>
      <c r="AM52" s="53"/>
      <c r="AN52" s="53"/>
      <c r="AO52" s="53"/>
      <c r="AP52" s="53"/>
      <c r="AQ52" s="53"/>
    </row>
    <row r="53" spans="2:43">
      <c r="B53" s="115" t="s">
        <v>432</v>
      </c>
      <c r="C53" s="110"/>
      <c r="D53" s="111" t="s">
        <v>528</v>
      </c>
      <c r="E53" s="110"/>
      <c r="F53" s="113" t="s">
        <v>454</v>
      </c>
      <c r="G53" s="113" t="s">
        <v>453</v>
      </c>
      <c r="H53" s="113" t="s">
        <v>519</v>
      </c>
      <c r="I53" s="110"/>
      <c r="J53" s="110"/>
      <c r="K53" s="110"/>
      <c r="L53" s="114" t="s">
        <v>454</v>
      </c>
      <c r="M53" s="113" t="s">
        <v>453</v>
      </c>
      <c r="N53" s="113" t="s">
        <v>452</v>
      </c>
      <c r="O53" s="110"/>
      <c r="P53" s="114" t="s">
        <v>454</v>
      </c>
      <c r="Q53" s="113" t="s">
        <v>453</v>
      </c>
      <c r="R53" s="113" t="s">
        <v>452</v>
      </c>
      <c r="S53" s="110"/>
      <c r="T53" s="114" t="s">
        <v>454</v>
      </c>
      <c r="U53" s="113" t="s">
        <v>453</v>
      </c>
      <c r="V53" s="113" t="s">
        <v>452</v>
      </c>
      <c r="W53" s="110"/>
      <c r="X53" s="114" t="s">
        <v>454</v>
      </c>
      <c r="Y53" s="113" t="s">
        <v>453</v>
      </c>
      <c r="Z53" s="113" t="s">
        <v>452</v>
      </c>
      <c r="AA53" s="110"/>
      <c r="AB53" s="114" t="s">
        <v>454</v>
      </c>
      <c r="AC53" s="113" t="s">
        <v>453</v>
      </c>
      <c r="AD53" s="113" t="s">
        <v>452</v>
      </c>
      <c r="AE53" s="110"/>
      <c r="AF53" s="110"/>
      <c r="AG53" s="112" t="s">
        <v>451</v>
      </c>
      <c r="AH53" s="110"/>
      <c r="AI53" s="111"/>
      <c r="AJ53" s="110"/>
      <c r="AK53" s="110"/>
      <c r="AL53" s="110"/>
      <c r="AM53" s="110"/>
      <c r="AN53" s="110"/>
      <c r="AO53" s="110"/>
      <c r="AP53" s="110"/>
      <c r="AQ53" s="110"/>
    </row>
    <row r="54" spans="2:43">
      <c r="B54" s="103" t="s">
        <v>521</v>
      </c>
      <c r="C54" s="108" t="s">
        <v>527</v>
      </c>
      <c r="D54" s="109">
        <v>1</v>
      </c>
      <c r="E54" s="108"/>
      <c r="F54" s="108">
        <v>4</v>
      </c>
      <c r="G54" s="108">
        <v>4.5</v>
      </c>
      <c r="H54" s="108">
        <v>36</v>
      </c>
      <c r="I54" s="108"/>
      <c r="J54" s="108"/>
      <c r="K54" s="108"/>
      <c r="L54" s="108">
        <v>5.5</v>
      </c>
      <c r="M54" s="108">
        <v>5.5</v>
      </c>
      <c r="N54" s="108">
        <v>83.1875</v>
      </c>
      <c r="O54" s="108"/>
      <c r="P54" s="108">
        <v>4</v>
      </c>
      <c r="Q54" s="108">
        <v>4</v>
      </c>
      <c r="R54" s="108">
        <v>32</v>
      </c>
      <c r="S54" s="108"/>
      <c r="T54" s="108">
        <v>4.5</v>
      </c>
      <c r="U54" s="108">
        <v>5</v>
      </c>
      <c r="V54" s="108">
        <v>50.625</v>
      </c>
      <c r="W54" s="108"/>
      <c r="X54" s="108">
        <v>4.5</v>
      </c>
      <c r="Y54" s="108">
        <v>4.5</v>
      </c>
      <c r="Z54" s="108">
        <v>45.5625</v>
      </c>
      <c r="AA54" s="108"/>
      <c r="AB54" s="108">
        <v>4.5</v>
      </c>
      <c r="AC54" s="108">
        <v>4.5</v>
      </c>
      <c r="AD54" s="108">
        <v>45.5625</v>
      </c>
      <c r="AE54" s="108"/>
      <c r="AF54" s="108"/>
      <c r="AG54" s="109">
        <v>0.1043</v>
      </c>
      <c r="AH54" s="108"/>
      <c r="AI54" s="109">
        <v>18.7</v>
      </c>
      <c r="AJ54" s="108"/>
      <c r="AK54" s="108"/>
      <c r="AL54" s="108"/>
      <c r="AM54" s="108"/>
      <c r="AN54" s="108"/>
      <c r="AO54" s="108"/>
      <c r="AP54" s="108"/>
      <c r="AQ54" s="108"/>
    </row>
    <row r="55" spans="2:43">
      <c r="B55" s="103"/>
      <c r="C55" s="108" t="s">
        <v>527</v>
      </c>
      <c r="D55" s="109">
        <v>2</v>
      </c>
      <c r="E55" s="108"/>
      <c r="F55" s="108">
        <v>4</v>
      </c>
      <c r="G55" s="108">
        <v>4</v>
      </c>
      <c r="H55" s="108">
        <v>32</v>
      </c>
      <c r="I55" s="108"/>
      <c r="J55" s="108"/>
      <c r="K55" s="108"/>
      <c r="L55" s="108">
        <v>3</v>
      </c>
      <c r="M55" s="108">
        <v>4</v>
      </c>
      <c r="N55" s="108">
        <v>18</v>
      </c>
      <c r="O55" s="108"/>
      <c r="P55" s="108">
        <v>4</v>
      </c>
      <c r="Q55" s="108">
        <v>4</v>
      </c>
      <c r="R55" s="108">
        <v>32</v>
      </c>
      <c r="S55" s="108"/>
      <c r="T55" s="108">
        <v>4.5</v>
      </c>
      <c r="U55" s="108">
        <v>5.5</v>
      </c>
      <c r="V55" s="108">
        <v>55.6875</v>
      </c>
      <c r="W55" s="108"/>
      <c r="X55" s="108">
        <v>4.5</v>
      </c>
      <c r="Y55" s="108">
        <v>5</v>
      </c>
      <c r="Z55" s="108">
        <v>50.625</v>
      </c>
      <c r="AA55" s="108"/>
      <c r="AB55" s="108">
        <v>4.5</v>
      </c>
      <c r="AC55" s="108">
        <v>5</v>
      </c>
      <c r="AD55" s="108">
        <v>50.625</v>
      </c>
      <c r="AE55" s="108"/>
      <c r="AF55" s="108"/>
      <c r="AG55" s="109">
        <v>8.8300000000000003E-2</v>
      </c>
      <c r="AH55" s="108"/>
      <c r="AI55" s="109">
        <v>21.4</v>
      </c>
      <c r="AJ55" s="108"/>
      <c r="AK55" s="108"/>
      <c r="AL55" s="108"/>
      <c r="AM55" s="108"/>
      <c r="AN55" s="108"/>
      <c r="AO55" s="108"/>
      <c r="AP55" s="108"/>
      <c r="AQ55" s="108"/>
    </row>
    <row r="56" spans="2:43">
      <c r="B56" s="103"/>
      <c r="C56" s="108" t="s">
        <v>527</v>
      </c>
      <c r="D56" s="109">
        <v>3</v>
      </c>
      <c r="E56" s="108"/>
      <c r="F56" s="108">
        <v>3.5</v>
      </c>
      <c r="G56" s="108">
        <v>4.5</v>
      </c>
      <c r="H56" s="108">
        <v>27.5625</v>
      </c>
      <c r="I56" s="108"/>
      <c r="J56" s="108"/>
      <c r="K56" s="108"/>
      <c r="L56" s="108">
        <v>4</v>
      </c>
      <c r="M56" s="108">
        <v>5</v>
      </c>
      <c r="N56" s="108">
        <v>40</v>
      </c>
      <c r="O56" s="108"/>
      <c r="P56" s="108">
        <v>4</v>
      </c>
      <c r="Q56" s="108">
        <v>4</v>
      </c>
      <c r="R56" s="108">
        <v>32</v>
      </c>
      <c r="S56" s="108"/>
      <c r="T56" s="108">
        <v>4.5</v>
      </c>
      <c r="U56" s="108">
        <v>4.5</v>
      </c>
      <c r="V56" s="108">
        <v>45.5625</v>
      </c>
      <c r="W56" s="108"/>
      <c r="X56" s="108">
        <v>4</v>
      </c>
      <c r="Y56" s="108">
        <v>4.5</v>
      </c>
      <c r="Z56" s="108">
        <v>36</v>
      </c>
      <c r="AA56" s="108"/>
      <c r="AB56" s="108">
        <v>4.5</v>
      </c>
      <c r="AC56" s="108">
        <v>6</v>
      </c>
      <c r="AD56" s="108">
        <v>60.75</v>
      </c>
      <c r="AE56" s="108"/>
      <c r="AF56" s="108"/>
      <c r="AG56" s="109">
        <v>0.1338</v>
      </c>
      <c r="AH56" s="108"/>
      <c r="AI56" s="109">
        <v>19.3</v>
      </c>
      <c r="AJ56" s="108"/>
      <c r="AK56" s="108"/>
      <c r="AL56" s="108"/>
      <c r="AM56" s="108"/>
      <c r="AN56" s="108"/>
      <c r="AO56" s="108"/>
      <c r="AP56" s="108"/>
      <c r="AQ56" s="108"/>
    </row>
    <row r="57" spans="2:43">
      <c r="B57" s="103"/>
      <c r="C57" s="108" t="s">
        <v>527</v>
      </c>
      <c r="D57" s="109">
        <v>4</v>
      </c>
      <c r="E57" s="108"/>
      <c r="F57" s="108">
        <v>4</v>
      </c>
      <c r="G57" s="108">
        <v>5</v>
      </c>
      <c r="H57" s="108">
        <v>40</v>
      </c>
      <c r="I57" s="108"/>
      <c r="J57" s="108"/>
      <c r="K57" s="108"/>
      <c r="L57" s="108">
        <v>4.5</v>
      </c>
      <c r="M57" s="108">
        <v>4.5</v>
      </c>
      <c r="N57" s="108">
        <v>45.5625</v>
      </c>
      <c r="O57" s="108"/>
      <c r="P57" s="108">
        <v>4</v>
      </c>
      <c r="Q57" s="108">
        <v>6</v>
      </c>
      <c r="R57" s="108">
        <v>48</v>
      </c>
      <c r="S57" s="108"/>
      <c r="T57" s="108">
        <v>4</v>
      </c>
      <c r="U57" s="108">
        <v>4</v>
      </c>
      <c r="V57" s="108">
        <v>32</v>
      </c>
      <c r="W57" s="108"/>
      <c r="X57" s="108">
        <v>3</v>
      </c>
      <c r="Y57" s="108">
        <v>3</v>
      </c>
      <c r="Z57" s="108">
        <v>13.5</v>
      </c>
      <c r="AA57" s="108"/>
      <c r="AB57" s="108">
        <v>3</v>
      </c>
      <c r="AC57" s="108">
        <v>3</v>
      </c>
      <c r="AD57" s="108">
        <v>13.5</v>
      </c>
      <c r="AE57" s="108"/>
      <c r="AF57" s="108"/>
      <c r="AG57" s="109">
        <v>0.128</v>
      </c>
      <c r="AH57" s="108"/>
      <c r="AI57" s="109">
        <v>21.2</v>
      </c>
      <c r="AJ57" s="108"/>
      <c r="AK57" s="108"/>
      <c r="AL57" s="108"/>
      <c r="AM57" s="108"/>
      <c r="AN57" s="108"/>
      <c r="AO57" s="108"/>
      <c r="AP57" s="108"/>
      <c r="AQ57" s="108"/>
    </row>
    <row r="58" spans="2:43">
      <c r="B58" s="103"/>
      <c r="C58" s="108" t="s">
        <v>527</v>
      </c>
      <c r="D58" s="109">
        <v>5</v>
      </c>
      <c r="E58" s="108"/>
      <c r="F58" s="108">
        <v>3</v>
      </c>
      <c r="G58" s="108">
        <v>3</v>
      </c>
      <c r="H58" s="108">
        <v>13.5</v>
      </c>
      <c r="I58" s="108"/>
      <c r="J58" s="108"/>
      <c r="K58" s="108"/>
      <c r="L58" s="108">
        <v>4.5</v>
      </c>
      <c r="M58" s="108">
        <v>6</v>
      </c>
      <c r="N58" s="108">
        <v>60.75</v>
      </c>
      <c r="O58" s="108"/>
      <c r="P58" s="108">
        <v>5.5</v>
      </c>
      <c r="Q58" s="108">
        <v>6</v>
      </c>
      <c r="R58" s="108">
        <v>90.75</v>
      </c>
      <c r="S58" s="108"/>
      <c r="T58" s="108">
        <v>5.5</v>
      </c>
      <c r="U58" s="108">
        <v>5.5</v>
      </c>
      <c r="V58" s="108">
        <v>83.1875</v>
      </c>
      <c r="W58" s="108"/>
      <c r="X58" s="108">
        <v>4</v>
      </c>
      <c r="Y58" s="108">
        <v>5</v>
      </c>
      <c r="Z58" s="108">
        <v>40</v>
      </c>
      <c r="AA58" s="108"/>
      <c r="AB58" s="108">
        <v>4</v>
      </c>
      <c r="AC58" s="108">
        <v>5</v>
      </c>
      <c r="AD58" s="108">
        <v>40</v>
      </c>
      <c r="AE58" s="108"/>
      <c r="AF58" s="108"/>
      <c r="AG58" s="109">
        <v>8.4699999999999998E-2</v>
      </c>
      <c r="AH58" s="108"/>
      <c r="AI58" s="109">
        <v>23.1</v>
      </c>
      <c r="AJ58" s="108"/>
      <c r="AK58" s="108"/>
      <c r="AL58" s="108"/>
      <c r="AM58" s="108"/>
      <c r="AN58" s="108"/>
      <c r="AO58" s="108"/>
      <c r="AP58" s="108"/>
      <c r="AQ58" s="108"/>
    </row>
    <row r="59" spans="2:43">
      <c r="B59" s="103"/>
      <c r="C59" s="108" t="s">
        <v>526</v>
      </c>
      <c r="D59" s="109">
        <v>1</v>
      </c>
      <c r="E59" s="108"/>
      <c r="F59" s="108">
        <v>4</v>
      </c>
      <c r="G59" s="108">
        <v>4</v>
      </c>
      <c r="H59" s="108">
        <v>32</v>
      </c>
      <c r="I59" s="108"/>
      <c r="J59" s="108"/>
      <c r="K59" s="108"/>
      <c r="L59" s="108">
        <v>5.5</v>
      </c>
      <c r="M59" s="108">
        <v>5.5</v>
      </c>
      <c r="N59" s="108">
        <v>83.1875</v>
      </c>
      <c r="O59" s="108"/>
      <c r="P59" s="108">
        <v>4</v>
      </c>
      <c r="Q59" s="108">
        <v>6</v>
      </c>
      <c r="R59" s="108">
        <v>48</v>
      </c>
      <c r="S59" s="108"/>
      <c r="T59" s="108">
        <v>4</v>
      </c>
      <c r="U59" s="108">
        <v>4.5</v>
      </c>
      <c r="V59" s="108">
        <v>36</v>
      </c>
      <c r="W59" s="108"/>
      <c r="X59" s="108">
        <v>3.5</v>
      </c>
      <c r="Y59" s="108">
        <v>3.5</v>
      </c>
      <c r="Z59" s="108">
        <v>21.4375</v>
      </c>
      <c r="AA59" s="108"/>
      <c r="AB59" s="108">
        <v>3.5</v>
      </c>
      <c r="AC59" s="108">
        <v>3.5</v>
      </c>
      <c r="AD59" s="108">
        <v>21.4375</v>
      </c>
      <c r="AE59" s="108"/>
      <c r="AF59" s="108"/>
      <c r="AG59" s="109">
        <v>3.7400000000000003E-2</v>
      </c>
      <c r="AH59" s="108"/>
      <c r="AI59" s="109">
        <v>20.8</v>
      </c>
      <c r="AJ59" s="108"/>
      <c r="AK59" s="108"/>
      <c r="AL59" s="108"/>
      <c r="AM59" s="108"/>
      <c r="AN59" s="108"/>
      <c r="AO59" s="108"/>
      <c r="AP59" s="108"/>
      <c r="AQ59" s="108"/>
    </row>
    <row r="60" spans="2:43">
      <c r="B60" s="103"/>
      <c r="C60" s="108" t="s">
        <v>526</v>
      </c>
      <c r="D60" s="109">
        <v>2</v>
      </c>
      <c r="E60" s="108"/>
      <c r="F60" s="108">
        <v>4</v>
      </c>
      <c r="G60" s="108">
        <v>5</v>
      </c>
      <c r="H60" s="108">
        <v>40</v>
      </c>
      <c r="I60" s="108"/>
      <c r="J60" s="108"/>
      <c r="K60" s="108"/>
      <c r="L60" s="108">
        <v>4</v>
      </c>
      <c r="M60" s="108">
        <v>4</v>
      </c>
      <c r="N60" s="108">
        <v>32</v>
      </c>
      <c r="O60" s="108"/>
      <c r="P60" s="108">
        <v>5</v>
      </c>
      <c r="Q60" s="108">
        <v>5.5</v>
      </c>
      <c r="R60" s="108">
        <v>68.75</v>
      </c>
      <c r="S60" s="108"/>
      <c r="T60" s="108">
        <v>4</v>
      </c>
      <c r="U60" s="108">
        <v>4</v>
      </c>
      <c r="V60" s="108">
        <v>32</v>
      </c>
      <c r="W60" s="108"/>
      <c r="X60" s="108">
        <v>4</v>
      </c>
      <c r="Y60" s="108">
        <v>4</v>
      </c>
      <c r="Z60" s="108">
        <v>32</v>
      </c>
      <c r="AA60" s="108"/>
      <c r="AB60" s="108">
        <v>4</v>
      </c>
      <c r="AC60" s="108">
        <v>4</v>
      </c>
      <c r="AD60" s="108">
        <v>32</v>
      </c>
      <c r="AE60" s="108"/>
      <c r="AF60" s="108"/>
      <c r="AG60" s="109">
        <v>8.9300000000000004E-2</v>
      </c>
      <c r="AH60" s="108"/>
      <c r="AI60" s="109">
        <v>19.2</v>
      </c>
      <c r="AJ60" s="108"/>
      <c r="AK60" s="108"/>
      <c r="AL60" s="108"/>
      <c r="AM60" s="108"/>
      <c r="AN60" s="108"/>
      <c r="AO60" s="108"/>
      <c r="AP60" s="108"/>
      <c r="AQ60" s="108"/>
    </row>
    <row r="61" spans="2:43">
      <c r="B61" s="103"/>
      <c r="C61" s="108" t="s">
        <v>526</v>
      </c>
      <c r="D61" s="109">
        <v>3</v>
      </c>
      <c r="E61" s="108"/>
      <c r="F61" s="108">
        <v>3.5</v>
      </c>
      <c r="G61" s="108">
        <v>4.5</v>
      </c>
      <c r="H61" s="108">
        <v>27.5625</v>
      </c>
      <c r="I61" s="108"/>
      <c r="J61" s="108"/>
      <c r="K61" s="108"/>
      <c r="L61" s="108">
        <v>4</v>
      </c>
      <c r="M61" s="108">
        <v>4.5</v>
      </c>
      <c r="N61" s="108">
        <v>36</v>
      </c>
      <c r="O61" s="108"/>
      <c r="P61" s="108">
        <v>3</v>
      </c>
      <c r="Q61" s="108">
        <v>5</v>
      </c>
      <c r="R61" s="108">
        <v>22.5</v>
      </c>
      <c r="S61" s="108"/>
      <c r="T61" s="108">
        <v>4</v>
      </c>
      <c r="U61" s="108">
        <v>4</v>
      </c>
      <c r="V61" s="108">
        <v>32</v>
      </c>
      <c r="W61" s="108"/>
      <c r="X61" s="108">
        <v>4</v>
      </c>
      <c r="Y61" s="108">
        <v>5.5</v>
      </c>
      <c r="Z61" s="108">
        <v>44</v>
      </c>
      <c r="AA61" s="108"/>
      <c r="AB61" s="108">
        <v>4</v>
      </c>
      <c r="AC61" s="108">
        <v>5</v>
      </c>
      <c r="AD61" s="108">
        <v>40</v>
      </c>
      <c r="AE61" s="108"/>
      <c r="AF61" s="108"/>
      <c r="AG61" s="109">
        <v>8.9800000000000005E-2</v>
      </c>
      <c r="AH61" s="108"/>
      <c r="AI61" s="109">
        <v>20.3</v>
      </c>
      <c r="AJ61" s="108"/>
      <c r="AK61" s="108"/>
      <c r="AL61" s="108"/>
      <c r="AM61" s="108"/>
      <c r="AN61" s="108"/>
      <c r="AO61" s="108"/>
      <c r="AP61" s="108"/>
      <c r="AQ61" s="108"/>
    </row>
    <row r="62" spans="2:43">
      <c r="B62" s="103"/>
      <c r="C62" s="108" t="s">
        <v>526</v>
      </c>
      <c r="D62" s="109">
        <v>4</v>
      </c>
      <c r="E62" s="108"/>
      <c r="F62" s="108">
        <v>4</v>
      </c>
      <c r="G62" s="108">
        <v>5.5</v>
      </c>
      <c r="H62" s="108">
        <v>44</v>
      </c>
      <c r="I62" s="108"/>
      <c r="J62" s="108"/>
      <c r="K62" s="108"/>
      <c r="L62" s="108">
        <v>4</v>
      </c>
      <c r="M62" s="108">
        <v>6</v>
      </c>
      <c r="N62" s="108">
        <v>48</v>
      </c>
      <c r="O62" s="108"/>
      <c r="P62" s="108">
        <v>4</v>
      </c>
      <c r="Q62" s="108">
        <v>5</v>
      </c>
      <c r="R62" s="108">
        <v>40</v>
      </c>
      <c r="S62" s="108"/>
      <c r="T62" s="108">
        <v>4.5</v>
      </c>
      <c r="U62" s="108">
        <v>4.5</v>
      </c>
      <c r="V62" s="108">
        <v>45.5625</v>
      </c>
      <c r="W62" s="108"/>
      <c r="X62" s="108">
        <v>4.5</v>
      </c>
      <c r="Y62" s="108">
        <v>4.5</v>
      </c>
      <c r="Z62" s="108">
        <v>45.5625</v>
      </c>
      <c r="AA62" s="108"/>
      <c r="AB62" s="108">
        <v>4</v>
      </c>
      <c r="AC62" s="108">
        <v>6</v>
      </c>
      <c r="AD62" s="108">
        <v>48</v>
      </c>
      <c r="AE62" s="108"/>
      <c r="AF62" s="108"/>
      <c r="AG62" s="109">
        <v>2.4899999999999999E-2</v>
      </c>
      <c r="AH62" s="108"/>
      <c r="AI62" s="109">
        <v>21.5</v>
      </c>
      <c r="AJ62" s="108"/>
      <c r="AK62" s="108"/>
      <c r="AL62" s="108"/>
      <c r="AM62" s="108"/>
      <c r="AN62" s="108"/>
      <c r="AO62" s="108"/>
      <c r="AP62" s="108"/>
      <c r="AQ62" s="108"/>
    </row>
    <row r="63" spans="2:43">
      <c r="B63" s="103"/>
      <c r="C63" s="108" t="s">
        <v>526</v>
      </c>
      <c r="D63" s="109">
        <v>5</v>
      </c>
      <c r="E63" s="108"/>
      <c r="F63" s="108">
        <v>4</v>
      </c>
      <c r="G63" s="108">
        <v>4</v>
      </c>
      <c r="H63" s="108">
        <v>32</v>
      </c>
      <c r="I63" s="108"/>
      <c r="J63" s="108"/>
      <c r="K63" s="108"/>
      <c r="L63" s="108">
        <v>4</v>
      </c>
      <c r="M63" s="108">
        <v>4.5</v>
      </c>
      <c r="N63" s="108">
        <v>36</v>
      </c>
      <c r="O63" s="108"/>
      <c r="P63" s="108">
        <v>5</v>
      </c>
      <c r="Q63" s="108">
        <v>5.5</v>
      </c>
      <c r="R63" s="108">
        <v>68.75</v>
      </c>
      <c r="S63" s="108"/>
      <c r="T63" s="108">
        <v>4</v>
      </c>
      <c r="U63" s="108">
        <v>6</v>
      </c>
      <c r="V63" s="108">
        <v>48</v>
      </c>
      <c r="W63" s="108"/>
      <c r="X63" s="108">
        <v>4</v>
      </c>
      <c r="Y63" s="108">
        <v>5.5</v>
      </c>
      <c r="Z63" s="108">
        <v>44</v>
      </c>
      <c r="AA63" s="108"/>
      <c r="AB63" s="108">
        <v>4</v>
      </c>
      <c r="AC63" s="108">
        <v>5.5</v>
      </c>
      <c r="AD63" s="108">
        <v>44</v>
      </c>
      <c r="AE63" s="108"/>
      <c r="AF63" s="108"/>
      <c r="AG63" s="109">
        <v>0.13669999999999999</v>
      </c>
      <c r="AH63" s="108"/>
      <c r="AI63" s="109">
        <v>20.100000000000001</v>
      </c>
      <c r="AJ63" s="108"/>
      <c r="AK63" s="108"/>
      <c r="AL63" s="108"/>
      <c r="AM63" s="108"/>
      <c r="AN63" s="108"/>
      <c r="AO63" s="108"/>
      <c r="AP63" s="108"/>
      <c r="AQ63" s="108"/>
    </row>
    <row r="64" spans="2:43">
      <c r="B64" s="54"/>
      <c r="C64" s="53"/>
      <c r="D64" s="101"/>
      <c r="E64" s="53"/>
      <c r="F64" s="53"/>
      <c r="G64" s="53"/>
      <c r="H64" s="54">
        <v>32.462499999999999</v>
      </c>
      <c r="I64" s="53"/>
      <c r="J64" s="53"/>
      <c r="K64" s="53"/>
      <c r="L64" s="53"/>
      <c r="M64" s="53"/>
      <c r="N64" s="54">
        <v>48.268749999999997</v>
      </c>
      <c r="O64" s="53"/>
      <c r="P64" s="53"/>
      <c r="Q64" s="53"/>
      <c r="R64" s="54">
        <v>48.274999999999999</v>
      </c>
      <c r="S64" s="53"/>
      <c r="T64" s="53"/>
      <c r="U64" s="53"/>
      <c r="V64" s="54">
        <v>46.0625</v>
      </c>
      <c r="W64" s="53"/>
      <c r="X64" s="53"/>
      <c r="Y64" s="53"/>
      <c r="Z64" s="54">
        <v>37.268749999999997</v>
      </c>
      <c r="AA64" s="53"/>
      <c r="AB64" s="53"/>
      <c r="AC64" s="53"/>
      <c r="AD64" s="54">
        <v>39.587499999999999</v>
      </c>
      <c r="AE64" s="53"/>
      <c r="AF64" s="53"/>
      <c r="AG64" s="54">
        <v>9.1719999999999996E-2</v>
      </c>
      <c r="AH64" s="53"/>
      <c r="AI64" s="101"/>
      <c r="AJ64" s="53"/>
      <c r="AK64" s="53"/>
      <c r="AL64" s="53"/>
      <c r="AM64" s="53"/>
      <c r="AN64" s="53"/>
      <c r="AO64" s="53"/>
      <c r="AP64" s="53"/>
      <c r="AQ64" s="53"/>
    </row>
    <row r="65" spans="2:43">
      <c r="B65" s="54"/>
      <c r="C65" s="53"/>
      <c r="D65" s="101"/>
      <c r="E65" s="53"/>
      <c r="F65" s="53"/>
      <c r="G65" s="53"/>
      <c r="H65" s="54">
        <v>10</v>
      </c>
      <c r="I65" s="53"/>
      <c r="J65" s="53"/>
      <c r="K65" s="53"/>
      <c r="L65" s="53"/>
      <c r="M65" s="53"/>
      <c r="N65" s="54">
        <v>10</v>
      </c>
      <c r="O65" s="53"/>
      <c r="P65" s="53"/>
      <c r="Q65" s="53"/>
      <c r="R65" s="54">
        <v>10</v>
      </c>
      <c r="S65" s="53"/>
      <c r="T65" s="53"/>
      <c r="U65" s="53"/>
      <c r="V65" s="54">
        <v>10</v>
      </c>
      <c r="W65" s="53"/>
      <c r="X65" s="53"/>
      <c r="Y65" s="53"/>
      <c r="Z65" s="54">
        <v>10</v>
      </c>
      <c r="AA65" s="53"/>
      <c r="AB65" s="53"/>
      <c r="AC65" s="53"/>
      <c r="AD65" s="54">
        <v>10</v>
      </c>
      <c r="AE65" s="53"/>
      <c r="AF65" s="53"/>
      <c r="AG65" s="54">
        <v>10</v>
      </c>
      <c r="AH65" s="53"/>
      <c r="AI65" s="101"/>
      <c r="AJ65" s="53"/>
      <c r="AK65" s="53"/>
      <c r="AL65" s="53"/>
      <c r="AM65" s="53"/>
      <c r="AN65" s="53"/>
      <c r="AO65" s="53"/>
      <c r="AP65" s="53"/>
      <c r="AQ65" s="53"/>
    </row>
    <row r="66" spans="2:43">
      <c r="B66" s="54"/>
      <c r="C66" s="53"/>
      <c r="D66" s="101"/>
      <c r="E66" s="53"/>
      <c r="F66" s="53"/>
      <c r="G66" s="53"/>
      <c r="H66" s="54">
        <v>2.723343023</v>
      </c>
      <c r="I66" s="53"/>
      <c r="J66" s="53"/>
      <c r="K66" s="53"/>
      <c r="L66" s="53"/>
      <c r="M66" s="53"/>
      <c r="N66" s="54">
        <v>6.7922357250000003</v>
      </c>
      <c r="O66" s="53"/>
      <c r="P66" s="53"/>
      <c r="Q66" s="53"/>
      <c r="R66" s="54">
        <v>6.8070072149999996</v>
      </c>
      <c r="S66" s="53"/>
      <c r="T66" s="53"/>
      <c r="U66" s="53"/>
      <c r="V66" s="54">
        <v>4.9334371470000002</v>
      </c>
      <c r="W66" s="53"/>
      <c r="X66" s="53"/>
      <c r="Y66" s="53"/>
      <c r="Z66" s="54">
        <v>3.7401612829999999</v>
      </c>
      <c r="AA66" s="53"/>
      <c r="AB66" s="53"/>
      <c r="AC66" s="53"/>
      <c r="AD66" s="54">
        <v>4.4265730100000003</v>
      </c>
      <c r="AE66" s="53"/>
      <c r="AF66" s="53"/>
      <c r="AG66" s="54">
        <v>1.1904488E-2</v>
      </c>
      <c r="AH66" s="53"/>
      <c r="AI66" s="101"/>
      <c r="AJ66" s="53"/>
      <c r="AK66" s="53"/>
      <c r="AL66" s="53"/>
      <c r="AM66" s="53"/>
      <c r="AN66" s="53"/>
      <c r="AO66" s="53"/>
      <c r="AP66" s="53"/>
      <c r="AQ66" s="53"/>
    </row>
    <row r="67" spans="2:43">
      <c r="B67" s="54"/>
      <c r="C67" s="53"/>
      <c r="D67" s="101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3"/>
      <c r="R67" s="53"/>
      <c r="S67" s="53"/>
      <c r="T67" s="53"/>
      <c r="U67" s="53"/>
      <c r="V67" s="53"/>
      <c r="W67" s="53"/>
      <c r="X67" s="53"/>
      <c r="Y67" s="53"/>
      <c r="Z67" s="53"/>
      <c r="AA67" s="53"/>
      <c r="AB67" s="53"/>
      <c r="AC67" s="53"/>
      <c r="AD67" s="53"/>
      <c r="AE67" s="53"/>
      <c r="AF67" s="53"/>
      <c r="AG67" s="101"/>
      <c r="AH67" s="53"/>
      <c r="AI67" s="101"/>
      <c r="AJ67" s="53"/>
      <c r="AK67" s="53"/>
      <c r="AL67" s="53"/>
      <c r="AM67" s="53"/>
      <c r="AN67" s="53"/>
      <c r="AO67" s="53"/>
      <c r="AP67" s="53"/>
      <c r="AQ67" s="53"/>
    </row>
    <row r="68" spans="2:43">
      <c r="B68" s="54"/>
      <c r="C68" s="53"/>
      <c r="D68" s="101"/>
      <c r="E68" s="53"/>
      <c r="F68" s="53"/>
      <c r="G68" s="53"/>
      <c r="H68" s="53">
        <v>0.77613315000000005</v>
      </c>
      <c r="I68" s="53"/>
      <c r="J68" s="53"/>
      <c r="K68" s="53"/>
      <c r="L68" s="53"/>
      <c r="M68" s="53"/>
      <c r="N68" s="53">
        <v>3.0885500000000002E-4</v>
      </c>
      <c r="O68" s="53"/>
      <c r="P68" s="53"/>
      <c r="Q68" s="53"/>
      <c r="R68" s="107">
        <v>1.0529600000000001E-7</v>
      </c>
      <c r="S68" s="53"/>
      <c r="T68" s="53"/>
      <c r="U68" s="53"/>
      <c r="V68" s="107">
        <v>2.8453300000000001E-11</v>
      </c>
      <c r="W68" s="53"/>
      <c r="X68" s="53"/>
      <c r="Y68" s="53"/>
      <c r="Z68" s="107">
        <v>3.13026E-11</v>
      </c>
      <c r="AA68" s="53"/>
      <c r="AB68" s="53"/>
      <c r="AC68" s="53" t="s">
        <v>525</v>
      </c>
      <c r="AD68" s="107">
        <v>3.9765700000000003E-12</v>
      </c>
      <c r="AE68" s="53"/>
      <c r="AF68" s="53"/>
      <c r="AG68" s="101"/>
      <c r="AH68" s="53"/>
      <c r="AI68" s="101"/>
      <c r="AJ68" s="53"/>
      <c r="AK68" s="53"/>
      <c r="AL68" s="53"/>
      <c r="AM68" s="53"/>
      <c r="AN68" s="53"/>
      <c r="AO68" s="53"/>
      <c r="AP68" s="53"/>
      <c r="AQ68" s="53"/>
    </row>
    <row r="69" spans="2:43">
      <c r="B69" s="54"/>
      <c r="C69" s="53"/>
      <c r="D69" s="101"/>
      <c r="E69" s="53"/>
      <c r="F69" s="53"/>
      <c r="G69" s="53"/>
      <c r="H69" s="53">
        <v>0.94433012900000002</v>
      </c>
      <c r="I69" s="53"/>
      <c r="J69" s="53"/>
      <c r="K69" s="53"/>
      <c r="L69" s="53"/>
      <c r="M69" s="53"/>
      <c r="N69" s="107">
        <v>1.9107E-8</v>
      </c>
      <c r="O69" s="53"/>
      <c r="P69" s="53"/>
      <c r="Q69" s="53"/>
      <c r="R69" s="107">
        <v>3.7062900000000001E-6</v>
      </c>
      <c r="S69" s="53"/>
      <c r="T69" s="53"/>
      <c r="U69" s="53"/>
      <c r="V69" s="107">
        <v>8.3228000000000004E-7</v>
      </c>
      <c r="W69" s="53"/>
      <c r="X69" s="53"/>
      <c r="Y69" s="53"/>
      <c r="Z69" s="107">
        <v>5.3285700000000002E-8</v>
      </c>
      <c r="AA69" s="53"/>
      <c r="AB69" s="53"/>
      <c r="AC69" s="53" t="s">
        <v>524</v>
      </c>
      <c r="AD69" s="107">
        <v>5.26187E-8</v>
      </c>
      <c r="AE69" s="53"/>
      <c r="AF69" s="53"/>
      <c r="AG69" s="101"/>
      <c r="AH69" s="53"/>
      <c r="AI69" s="101"/>
      <c r="AJ69" s="53"/>
      <c r="AK69" s="53"/>
      <c r="AL69" s="53"/>
      <c r="AM69" s="53"/>
      <c r="AN69" s="53"/>
      <c r="AO69" s="53"/>
      <c r="AP69" s="53"/>
      <c r="AQ69" s="53"/>
    </row>
    <row r="70" spans="2:43">
      <c r="H70" s="53">
        <v>0.83320873600000001</v>
      </c>
      <c r="I70" s="54"/>
      <c r="J70" s="53"/>
      <c r="K70" s="53"/>
      <c r="L70" s="53"/>
      <c r="M70" s="53"/>
      <c r="N70" s="53">
        <v>5.7429130000000002E-2</v>
      </c>
      <c r="O70" s="53"/>
      <c r="P70" s="53"/>
      <c r="Q70" s="53"/>
      <c r="R70" s="53">
        <v>4.0411659999999997E-3</v>
      </c>
      <c r="S70" s="53"/>
      <c r="T70" s="53"/>
      <c r="U70" s="53"/>
      <c r="V70" s="107">
        <v>9.4952899999999997E-6</v>
      </c>
      <c r="W70" s="53"/>
      <c r="X70" s="53"/>
      <c r="Y70" s="53"/>
      <c r="Z70" s="53">
        <v>7.8101699999999995E-4</v>
      </c>
      <c r="AA70" s="53"/>
      <c r="AB70" s="53"/>
      <c r="AC70" s="53" t="s">
        <v>523</v>
      </c>
      <c r="AD70" s="107">
        <v>8.6777599999999995E-7</v>
      </c>
      <c r="AE70" s="53"/>
      <c r="AF70" s="53"/>
      <c r="AG70" s="101"/>
      <c r="AH70" s="53"/>
      <c r="AI70" s="101"/>
      <c r="AJ70" s="53"/>
      <c r="AK70" s="53"/>
      <c r="AL70" s="53"/>
      <c r="AM70" s="53"/>
      <c r="AN70" s="53"/>
      <c r="AO70" s="53"/>
      <c r="AP70" s="53"/>
      <c r="AQ70" s="53"/>
    </row>
    <row r="71" spans="2:43">
      <c r="I71" s="54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53"/>
      <c r="AB71" s="53"/>
      <c r="AC71" s="53"/>
      <c r="AD71" s="53"/>
      <c r="AE71" s="53"/>
      <c r="AF71" s="53"/>
      <c r="AG71" s="101"/>
      <c r="AH71" s="53"/>
      <c r="AI71" s="101"/>
      <c r="AJ71" s="53"/>
      <c r="AK71" s="53"/>
      <c r="AL71" s="53"/>
      <c r="AM71" s="53"/>
      <c r="AN71" s="53"/>
      <c r="AO71" s="53"/>
      <c r="AP71" s="53"/>
      <c r="AQ71" s="53"/>
    </row>
    <row r="72" spans="2:43">
      <c r="I72" s="54"/>
      <c r="J72" s="53"/>
      <c r="K72" s="53"/>
      <c r="L72" s="53"/>
      <c r="M72" s="53"/>
      <c r="N72" s="53"/>
      <c r="O72" s="53"/>
      <c r="P72" s="53"/>
      <c r="Q72" s="53"/>
      <c r="R72" s="53"/>
      <c r="S72" s="53"/>
      <c r="T72" s="53"/>
      <c r="U72" s="53"/>
      <c r="V72" s="53"/>
      <c r="W72" s="53"/>
      <c r="X72" s="53"/>
      <c r="Y72" s="53"/>
      <c r="Z72" s="53"/>
      <c r="AA72" s="53"/>
      <c r="AB72" s="53"/>
      <c r="AC72" s="53"/>
      <c r="AD72" s="53"/>
      <c r="AE72" s="53"/>
      <c r="AF72" s="53"/>
      <c r="AG72" s="101"/>
      <c r="AH72" s="53"/>
      <c r="AI72" s="101"/>
      <c r="AJ72" s="53"/>
      <c r="AK72" s="53"/>
      <c r="AL72" s="53"/>
      <c r="AM72" s="53"/>
      <c r="AN72" s="53"/>
      <c r="AO72" s="53"/>
      <c r="AP72" s="53"/>
      <c r="AQ72" s="53"/>
    </row>
    <row r="73" spans="2:43">
      <c r="I73" s="54"/>
      <c r="J73" s="53"/>
      <c r="K73" s="53"/>
      <c r="L73" s="53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  <c r="Y73" s="53"/>
      <c r="Z73" s="53"/>
      <c r="AA73" s="53"/>
      <c r="AB73" s="53"/>
      <c r="AC73" s="53"/>
      <c r="AD73" s="53"/>
      <c r="AE73" s="53"/>
      <c r="AF73" s="53"/>
      <c r="AG73" s="101"/>
      <c r="AH73" s="53"/>
      <c r="AI73" s="101"/>
      <c r="AJ73" s="53"/>
      <c r="AK73" s="53"/>
      <c r="AL73" s="53"/>
      <c r="AM73" s="53"/>
      <c r="AN73" s="53"/>
      <c r="AO73" s="53"/>
      <c r="AP73" s="53"/>
      <c r="AQ73" s="53"/>
    </row>
    <row r="74" spans="2:43">
      <c r="I74" s="54"/>
      <c r="J74" s="53"/>
      <c r="K74" s="53"/>
      <c r="L74" s="53" t="s">
        <v>449</v>
      </c>
      <c r="M74" s="53"/>
      <c r="N74" s="53"/>
      <c r="O74" s="53"/>
      <c r="P74" s="53"/>
      <c r="Q74" s="53"/>
      <c r="R74" s="53"/>
      <c r="S74" s="53"/>
      <c r="T74" s="53"/>
      <c r="U74" s="53"/>
      <c r="AG74" s="101"/>
      <c r="AH74" s="53"/>
      <c r="AI74" s="101"/>
      <c r="AJ74" s="53"/>
      <c r="AK74" s="53"/>
      <c r="AL74" s="53"/>
      <c r="AM74" s="53"/>
      <c r="AN74" s="53"/>
      <c r="AO74" s="53"/>
      <c r="AP74" s="53"/>
      <c r="AQ74" s="53"/>
    </row>
    <row r="75" spans="2:43">
      <c r="I75" s="53"/>
      <c r="J75" s="53"/>
      <c r="K75" s="53"/>
      <c r="L75" s="53"/>
      <c r="M75" s="53"/>
      <c r="N75" s="53"/>
      <c r="O75" s="53"/>
      <c r="P75" s="53"/>
      <c r="Q75" s="53"/>
      <c r="R75" s="53"/>
      <c r="S75" s="53"/>
      <c r="T75" s="53"/>
      <c r="U75" s="53"/>
      <c r="AG75" s="101"/>
      <c r="AH75" s="53"/>
      <c r="AI75" s="101"/>
      <c r="AJ75" s="53"/>
      <c r="AK75" s="53"/>
      <c r="AL75" s="53"/>
      <c r="AM75" s="53"/>
      <c r="AN75" s="53"/>
      <c r="AO75" s="53"/>
      <c r="AP75" s="53"/>
      <c r="AQ75" s="53"/>
    </row>
    <row r="76" spans="2:43">
      <c r="B76" s="54"/>
      <c r="C76" s="53"/>
      <c r="D76" s="101"/>
      <c r="E76" s="53"/>
      <c r="F76" s="53"/>
      <c r="G76" s="53"/>
      <c r="H76" s="53"/>
      <c r="I76" s="53"/>
      <c r="J76" s="53"/>
      <c r="K76" s="53"/>
      <c r="L76" s="53"/>
      <c r="M76" s="53"/>
      <c r="N76" s="53" t="s">
        <v>520</v>
      </c>
      <c r="O76" s="53" t="s">
        <v>519</v>
      </c>
      <c r="P76" s="53" t="s">
        <v>459</v>
      </c>
      <c r="Q76" s="53" t="s">
        <v>458</v>
      </c>
      <c r="R76" s="53" t="s">
        <v>457</v>
      </c>
      <c r="S76" s="53" t="s">
        <v>456</v>
      </c>
      <c r="T76" s="53" t="s">
        <v>455</v>
      </c>
      <c r="U76" s="53"/>
      <c r="AG76" s="101"/>
      <c r="AH76" s="53"/>
      <c r="AI76" s="101"/>
      <c r="AJ76" s="53"/>
      <c r="AK76" s="53"/>
      <c r="AL76" s="53"/>
      <c r="AM76" s="53"/>
      <c r="AN76" s="53"/>
      <c r="AO76" s="53"/>
      <c r="AP76" s="53"/>
      <c r="AQ76" s="53"/>
    </row>
    <row r="77" spans="2:43">
      <c r="B77" s="54"/>
      <c r="C77" s="53"/>
      <c r="D77" s="101"/>
      <c r="E77" s="53"/>
      <c r="F77" s="53"/>
      <c r="G77" s="53"/>
      <c r="H77" s="53"/>
      <c r="I77" s="53"/>
      <c r="J77" s="53"/>
      <c r="K77" s="53"/>
      <c r="L77" s="106" t="s">
        <v>446</v>
      </c>
      <c r="M77" s="53"/>
      <c r="N77" s="54">
        <v>5.0000000000000001E-4</v>
      </c>
      <c r="O77" s="54">
        <v>31.09375</v>
      </c>
      <c r="P77" s="54">
        <v>98.706249999999997</v>
      </c>
      <c r="Q77" s="54">
        <v>224.64375000000001</v>
      </c>
      <c r="R77" s="54">
        <v>467.25</v>
      </c>
      <c r="S77" s="54">
        <v>637.95624999999995</v>
      </c>
      <c r="T77" s="54">
        <v>757.4</v>
      </c>
      <c r="U77" s="53"/>
      <c r="AG77" s="101"/>
      <c r="AH77" s="53"/>
      <c r="AI77" s="101"/>
      <c r="AJ77" s="53"/>
      <c r="AK77" s="53"/>
      <c r="AL77" s="53"/>
      <c r="AM77" s="53"/>
      <c r="AN77" s="53"/>
      <c r="AO77" s="53"/>
      <c r="AP77" s="53"/>
      <c r="AQ77" s="53"/>
    </row>
    <row r="78" spans="2:43">
      <c r="B78" s="54"/>
      <c r="C78" s="53"/>
      <c r="D78" s="101"/>
      <c r="E78" s="53"/>
      <c r="F78" s="53"/>
      <c r="G78" s="53"/>
      <c r="H78" s="53"/>
      <c r="I78" s="53"/>
      <c r="J78" s="53"/>
      <c r="K78" s="53"/>
      <c r="L78" s="105" t="s">
        <v>447</v>
      </c>
      <c r="M78" s="53"/>
      <c r="N78" s="54">
        <v>5.0000000000000001E-4</v>
      </c>
      <c r="O78" s="54">
        <v>32.229166669999998</v>
      </c>
      <c r="P78" s="54">
        <v>181.63888890000001</v>
      </c>
      <c r="Q78" s="54">
        <v>378.69444440000001</v>
      </c>
      <c r="R78" s="54">
        <v>714.16666669999995</v>
      </c>
      <c r="S78" s="54">
        <v>894.94444439999995</v>
      </c>
      <c r="T78" s="54">
        <v>998.4375</v>
      </c>
      <c r="U78" s="53"/>
      <c r="AG78" s="101"/>
      <c r="AH78" s="53"/>
      <c r="AI78" s="101"/>
      <c r="AJ78" s="53"/>
      <c r="AK78" s="53"/>
      <c r="AL78" s="53"/>
      <c r="AM78" s="53"/>
      <c r="AN78" s="53"/>
      <c r="AO78" s="53"/>
      <c r="AP78" s="53"/>
      <c r="AQ78" s="53"/>
    </row>
    <row r="79" spans="2:43">
      <c r="B79" s="54"/>
      <c r="C79" s="53"/>
      <c r="D79" s="101"/>
      <c r="E79" s="53"/>
      <c r="F79" s="53"/>
      <c r="G79" s="53"/>
      <c r="H79" s="53"/>
      <c r="I79" s="53"/>
      <c r="J79" s="53"/>
      <c r="K79" s="53"/>
      <c r="L79" s="104" t="s">
        <v>522</v>
      </c>
      <c r="M79" s="53"/>
      <c r="N79" s="54">
        <v>5.0000000000000001E-4</v>
      </c>
      <c r="O79" s="54">
        <v>31.675000000000001</v>
      </c>
      <c r="P79" s="54">
        <v>65.918750000000003</v>
      </c>
      <c r="Q79" s="54">
        <v>96.856250000000003</v>
      </c>
      <c r="R79" s="54">
        <v>197.11875000000001</v>
      </c>
      <c r="S79" s="54">
        <v>412.29374999999999</v>
      </c>
      <c r="T79" s="54">
        <v>499.55</v>
      </c>
      <c r="U79" s="53"/>
      <c r="AG79" s="101"/>
      <c r="AH79" s="53"/>
      <c r="AI79" s="101"/>
      <c r="AJ79" s="53"/>
      <c r="AK79" s="53"/>
      <c r="AL79" s="53"/>
      <c r="AM79" s="53"/>
      <c r="AN79" s="53"/>
      <c r="AO79" s="53"/>
      <c r="AP79" s="53"/>
      <c r="AQ79" s="53"/>
    </row>
    <row r="80" spans="2:43">
      <c r="B80" s="54"/>
      <c r="C80" s="53"/>
      <c r="D80" s="101"/>
      <c r="E80" s="53"/>
      <c r="F80" s="53"/>
      <c r="G80" s="53"/>
      <c r="H80" s="53"/>
      <c r="I80" s="53"/>
      <c r="J80" s="53"/>
      <c r="K80" s="53"/>
      <c r="L80" s="103" t="s">
        <v>521</v>
      </c>
      <c r="M80" s="53"/>
      <c r="N80" s="54">
        <v>5.0000000000000001E-4</v>
      </c>
      <c r="O80" s="54">
        <v>32.462499999999999</v>
      </c>
      <c r="P80" s="54">
        <v>48.268749999999997</v>
      </c>
      <c r="Q80" s="54">
        <v>48.274999999999999</v>
      </c>
      <c r="R80" s="54">
        <v>46.0625</v>
      </c>
      <c r="S80" s="54">
        <v>37.268749999999997</v>
      </c>
      <c r="T80" s="54">
        <v>39.587499999999999</v>
      </c>
      <c r="U80" s="53"/>
      <c r="AG80" s="101"/>
      <c r="AH80" s="53"/>
      <c r="AI80" s="101"/>
      <c r="AJ80" s="53"/>
      <c r="AK80" s="53"/>
      <c r="AL80" s="53"/>
      <c r="AM80" s="53"/>
      <c r="AN80" s="53"/>
      <c r="AO80" s="53"/>
      <c r="AP80" s="53"/>
      <c r="AQ80" s="53"/>
    </row>
    <row r="81" spans="8:43"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/>
      <c r="T81" s="53"/>
      <c r="U81" s="53"/>
      <c r="AG81" s="101"/>
      <c r="AH81" s="53"/>
      <c r="AI81" s="101"/>
      <c r="AJ81" s="53"/>
      <c r="AK81" s="53"/>
      <c r="AL81" s="53"/>
      <c r="AM81" s="53"/>
      <c r="AN81" s="53"/>
      <c r="AO81" s="53"/>
      <c r="AP81" s="53"/>
      <c r="AQ81" s="53"/>
    </row>
    <row r="82" spans="8:43"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/>
      <c r="T82" s="53"/>
      <c r="U82" s="53"/>
      <c r="AG82" s="101"/>
      <c r="AH82" s="53"/>
      <c r="AI82" s="101"/>
      <c r="AJ82" s="53"/>
      <c r="AK82" s="53"/>
      <c r="AL82" s="53"/>
      <c r="AM82" s="53"/>
      <c r="AN82" s="53"/>
      <c r="AO82" s="53"/>
      <c r="AP82" s="53"/>
      <c r="AQ82" s="53"/>
    </row>
    <row r="83" spans="8:43">
      <c r="H83" s="53"/>
      <c r="I83" s="53"/>
      <c r="J83" s="53"/>
      <c r="K83" s="53"/>
      <c r="L83" s="53" t="s">
        <v>13</v>
      </c>
      <c r="M83" s="53"/>
      <c r="N83" s="53" t="s">
        <v>520</v>
      </c>
      <c r="O83" s="53" t="s">
        <v>519</v>
      </c>
      <c r="P83" s="53" t="s">
        <v>459</v>
      </c>
      <c r="Q83" s="53" t="s">
        <v>458</v>
      </c>
      <c r="R83" s="53" t="s">
        <v>457</v>
      </c>
      <c r="S83" s="53" t="s">
        <v>456</v>
      </c>
      <c r="T83" s="53" t="s">
        <v>455</v>
      </c>
      <c r="U83" s="53"/>
      <c r="AG83" s="101"/>
      <c r="AH83" s="53"/>
      <c r="AI83" s="101"/>
      <c r="AJ83" s="53"/>
      <c r="AK83" s="53"/>
      <c r="AL83" s="53"/>
      <c r="AM83" s="53"/>
      <c r="AN83" s="53"/>
      <c r="AO83" s="53"/>
      <c r="AP83" s="53"/>
      <c r="AQ83" s="53"/>
    </row>
    <row r="84" spans="8:43">
      <c r="H84" s="53"/>
      <c r="I84" s="53"/>
      <c r="J84" s="53"/>
      <c r="K84" s="53"/>
      <c r="L84" s="53"/>
      <c r="M84" s="53"/>
      <c r="N84" s="53">
        <v>0</v>
      </c>
      <c r="O84" s="54">
        <v>3.8815161389999999</v>
      </c>
      <c r="P84" s="54">
        <v>9.0714900329999999</v>
      </c>
      <c r="Q84" s="54">
        <v>19.644927630000002</v>
      </c>
      <c r="R84" s="54">
        <v>29.028344619999999</v>
      </c>
      <c r="S84" s="54">
        <v>42.069215919999998</v>
      </c>
      <c r="T84" s="54">
        <v>44.40087587</v>
      </c>
      <c r="U84" s="53"/>
      <c r="AG84" s="101"/>
      <c r="AH84" s="53"/>
      <c r="AI84" s="101"/>
      <c r="AJ84" s="53"/>
      <c r="AK84" s="53"/>
      <c r="AL84" s="53"/>
      <c r="AM84" s="53"/>
      <c r="AN84" s="53"/>
      <c r="AO84" s="53"/>
      <c r="AP84" s="53"/>
      <c r="AQ84" s="53"/>
    </row>
    <row r="85" spans="8:43">
      <c r="H85" s="53"/>
      <c r="I85" s="53"/>
      <c r="J85" s="53"/>
      <c r="K85" s="53"/>
      <c r="L85" s="53"/>
      <c r="M85" s="53"/>
      <c r="N85" s="53">
        <v>0</v>
      </c>
      <c r="O85" s="54">
        <v>1.689299452</v>
      </c>
      <c r="P85" s="54">
        <v>12.127468690000001</v>
      </c>
      <c r="Q85" s="54">
        <v>51.568754300000002</v>
      </c>
      <c r="R85" s="54">
        <v>93.740481000000003</v>
      </c>
      <c r="S85" s="54">
        <v>98.697364469999997</v>
      </c>
      <c r="T85" s="54">
        <v>113.1118062</v>
      </c>
      <c r="U85" s="53"/>
      <c r="AG85" s="101"/>
      <c r="AH85" s="53"/>
      <c r="AI85" s="101"/>
      <c r="AJ85" s="53"/>
      <c r="AK85" s="53"/>
      <c r="AL85" s="53"/>
      <c r="AM85" s="53"/>
      <c r="AN85" s="53"/>
      <c r="AO85" s="53"/>
      <c r="AP85" s="53"/>
      <c r="AQ85" s="53"/>
    </row>
    <row r="86" spans="8:43">
      <c r="H86" s="53"/>
      <c r="I86" s="53"/>
      <c r="J86" s="53"/>
      <c r="K86" s="53"/>
      <c r="L86" s="53"/>
      <c r="M86" s="53"/>
      <c r="N86" s="53">
        <v>0</v>
      </c>
      <c r="O86" s="54">
        <v>2.4834312060000001</v>
      </c>
      <c r="P86" s="54">
        <v>5.4294564550000004</v>
      </c>
      <c r="Q86" s="54">
        <v>13.087426539999999</v>
      </c>
      <c r="R86" s="54">
        <v>24.333840689999999</v>
      </c>
      <c r="S86" s="54">
        <v>92.923015500000005</v>
      </c>
      <c r="T86" s="54">
        <v>62.787226670000003</v>
      </c>
      <c r="U86" s="53"/>
      <c r="AG86" s="101"/>
      <c r="AH86" s="53"/>
      <c r="AI86" s="101"/>
      <c r="AJ86" s="53"/>
      <c r="AK86" s="53"/>
      <c r="AL86" s="53"/>
      <c r="AM86" s="53"/>
      <c r="AN86" s="53"/>
      <c r="AO86" s="53"/>
      <c r="AP86" s="53"/>
      <c r="AQ86" s="53"/>
    </row>
    <row r="87" spans="8:43">
      <c r="H87" s="53"/>
      <c r="I87" s="53"/>
      <c r="J87" s="53"/>
      <c r="K87" s="53"/>
      <c r="L87" s="53"/>
      <c r="M87" s="53"/>
      <c r="N87" s="53">
        <v>0</v>
      </c>
      <c r="O87" s="54">
        <v>2.723343023</v>
      </c>
      <c r="P87" s="54">
        <v>6.7922357250000003</v>
      </c>
      <c r="Q87" s="54">
        <v>6.8070072149999996</v>
      </c>
      <c r="R87" s="54">
        <v>4.9334371470000002</v>
      </c>
      <c r="S87" s="54">
        <v>3.7401612829999999</v>
      </c>
      <c r="T87" s="54">
        <v>4.4265730100000003</v>
      </c>
      <c r="U87" s="53"/>
      <c r="V87" s="53"/>
      <c r="W87" s="53"/>
      <c r="X87" s="53"/>
      <c r="Y87" s="53"/>
      <c r="Z87" s="53"/>
      <c r="AA87" s="53"/>
      <c r="AB87" s="53"/>
      <c r="AC87" s="53"/>
      <c r="AD87" s="53"/>
      <c r="AE87" s="53"/>
      <c r="AF87" s="53"/>
      <c r="AG87" s="101"/>
      <c r="AH87" s="53"/>
      <c r="AI87" s="101"/>
      <c r="AJ87" s="53"/>
      <c r="AK87" s="53"/>
      <c r="AL87" s="53"/>
      <c r="AM87" s="53"/>
      <c r="AN87" s="53"/>
      <c r="AO87" s="53"/>
      <c r="AP87" s="53"/>
      <c r="AQ87" s="53"/>
    </row>
    <row r="88" spans="8:43">
      <c r="H88" s="53"/>
      <c r="I88" s="53"/>
      <c r="J88" s="53"/>
      <c r="K88" s="53"/>
      <c r="L88" s="53"/>
      <c r="M88" s="53"/>
      <c r="N88" s="53"/>
      <c r="O88" s="53"/>
      <c r="P88" s="53"/>
      <c r="Q88" s="53"/>
      <c r="R88" s="53"/>
      <c r="S88" s="53"/>
      <c r="T88" s="53"/>
      <c r="U88" s="53"/>
      <c r="V88" s="53"/>
      <c r="W88" s="53"/>
      <c r="X88" s="53"/>
      <c r="Y88" s="53"/>
      <c r="Z88" s="53"/>
      <c r="AA88" s="53"/>
      <c r="AB88" s="53"/>
      <c r="AC88" s="53"/>
      <c r="AD88" s="53"/>
      <c r="AE88" s="53"/>
      <c r="AF88" s="53"/>
      <c r="AG88" s="101"/>
      <c r="AH88" s="53"/>
      <c r="AI88" s="101"/>
      <c r="AJ88" s="53"/>
      <c r="AK88" s="53"/>
      <c r="AL88" s="53"/>
      <c r="AM88" s="53"/>
      <c r="AN88" s="53"/>
      <c r="AO88" s="53"/>
      <c r="AP88" s="53"/>
      <c r="AQ88" s="53"/>
    </row>
    <row r="89" spans="8:43">
      <c r="H89" s="53"/>
      <c r="I89" s="53"/>
      <c r="J89" s="53"/>
      <c r="K89" s="53"/>
      <c r="L89" s="53"/>
      <c r="M89" s="53"/>
      <c r="N89" s="53"/>
      <c r="O89" s="53"/>
      <c r="P89" s="53"/>
      <c r="Q89" s="53"/>
      <c r="R89" s="53"/>
      <c r="S89" s="53"/>
      <c r="T89" s="53"/>
      <c r="U89" s="53"/>
      <c r="V89" s="53"/>
      <c r="W89" s="53"/>
      <c r="X89" s="53"/>
      <c r="Y89" s="53"/>
      <c r="Z89" s="53"/>
      <c r="AA89" s="53"/>
      <c r="AB89" s="53"/>
      <c r="AC89" s="53"/>
      <c r="AD89" s="53"/>
      <c r="AE89" s="53"/>
      <c r="AF89" s="53"/>
      <c r="AG89" s="101"/>
      <c r="AH89" s="53"/>
      <c r="AI89" s="101"/>
      <c r="AJ89" s="53"/>
      <c r="AK89" s="53"/>
      <c r="AL89" s="53"/>
      <c r="AM89" s="53"/>
      <c r="AN89" s="53"/>
      <c r="AO89" s="53"/>
      <c r="AP89" s="53"/>
      <c r="AQ89" s="53"/>
    </row>
    <row r="90" spans="8:43">
      <c r="H90" s="53"/>
      <c r="I90" s="53"/>
      <c r="J90" s="53"/>
      <c r="K90" s="53"/>
      <c r="L90" s="53"/>
      <c r="M90" s="53"/>
      <c r="N90" s="53"/>
      <c r="O90" s="53"/>
      <c r="P90" s="53"/>
      <c r="Q90" s="53"/>
      <c r="R90" s="53"/>
      <c r="S90" s="53"/>
      <c r="T90" s="53"/>
      <c r="U90" s="53"/>
      <c r="V90" s="53"/>
      <c r="W90" s="53"/>
      <c r="X90" s="53"/>
      <c r="Y90" s="53"/>
      <c r="Z90" s="53"/>
      <c r="AA90" s="53"/>
      <c r="AB90" s="53"/>
      <c r="AC90" s="53"/>
      <c r="AD90" s="53"/>
      <c r="AE90" s="53"/>
      <c r="AF90" s="53"/>
      <c r="AG90" s="101"/>
      <c r="AH90" s="53"/>
      <c r="AI90" s="101"/>
      <c r="AJ90" s="53"/>
      <c r="AK90" s="53"/>
      <c r="AL90" s="53"/>
      <c r="AM90" s="53"/>
      <c r="AN90" s="53"/>
      <c r="AO90" s="53"/>
      <c r="AP90" s="53"/>
      <c r="AQ90" s="53"/>
    </row>
    <row r="91" spans="8:43"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53"/>
      <c r="AA91" s="53"/>
      <c r="AB91" s="53"/>
      <c r="AC91" s="53"/>
      <c r="AD91" s="53"/>
      <c r="AE91" s="53"/>
      <c r="AF91" s="53"/>
      <c r="AG91" s="101"/>
      <c r="AH91" s="53"/>
      <c r="AI91" s="101"/>
      <c r="AJ91" s="53"/>
      <c r="AK91" s="53"/>
      <c r="AL91" s="53"/>
      <c r="AM91" s="53"/>
      <c r="AN91" s="53"/>
      <c r="AO91" s="53"/>
      <c r="AP91" s="53"/>
      <c r="AQ91" s="53"/>
    </row>
    <row r="92" spans="8:43">
      <c r="H92" s="53"/>
      <c r="I92" s="53"/>
      <c r="J92" s="53"/>
      <c r="K92" s="53"/>
      <c r="L92" s="53"/>
      <c r="M92" s="53"/>
      <c r="N92" s="53"/>
      <c r="O92" s="53"/>
      <c r="P92" s="53"/>
      <c r="Q92" s="53"/>
      <c r="R92" s="53"/>
      <c r="S92" s="53"/>
      <c r="T92" s="53"/>
      <c r="U92" s="53"/>
      <c r="V92" s="53"/>
      <c r="W92" s="53"/>
      <c r="X92" s="53"/>
      <c r="Y92" s="53"/>
      <c r="Z92" s="53"/>
      <c r="AA92" s="53"/>
      <c r="AB92" s="53"/>
      <c r="AC92" s="53"/>
      <c r="AD92" s="53"/>
      <c r="AE92" s="53"/>
      <c r="AF92" s="53"/>
      <c r="AG92" s="101"/>
      <c r="AH92" s="53"/>
      <c r="AI92" s="101"/>
      <c r="AJ92" s="53"/>
      <c r="AK92" s="53"/>
      <c r="AL92" s="53"/>
      <c r="AM92" s="53"/>
      <c r="AN92" s="53"/>
      <c r="AO92" s="53"/>
      <c r="AP92" s="53"/>
      <c r="AQ92" s="53"/>
    </row>
    <row r="93" spans="8:43"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53"/>
      <c r="AA93" s="53"/>
      <c r="AB93" s="53"/>
      <c r="AC93" s="53"/>
      <c r="AD93" s="53"/>
      <c r="AE93" s="53"/>
      <c r="AF93" s="53"/>
      <c r="AG93" s="101"/>
      <c r="AH93" s="53"/>
      <c r="AI93" s="101"/>
      <c r="AJ93" s="53"/>
      <c r="AK93" s="53"/>
      <c r="AL93" s="53"/>
      <c r="AM93" s="53"/>
      <c r="AN93" s="53"/>
      <c r="AO93" s="53"/>
      <c r="AP93" s="53"/>
      <c r="AQ93" s="53"/>
    </row>
    <row r="94" spans="8:43">
      <c r="H94" s="53"/>
      <c r="I94" s="53"/>
      <c r="J94" s="53"/>
      <c r="K94" s="53"/>
      <c r="L94" s="53"/>
      <c r="M94" s="53"/>
      <c r="N94" s="53"/>
      <c r="O94" s="53"/>
      <c r="P94" s="53"/>
      <c r="Q94" s="53"/>
      <c r="R94" s="53"/>
      <c r="S94" s="53"/>
      <c r="T94" s="53"/>
      <c r="U94" s="53"/>
      <c r="V94" s="53"/>
      <c r="W94" s="53"/>
      <c r="X94" s="53"/>
      <c r="Y94" s="53"/>
      <c r="Z94" s="53"/>
      <c r="AA94" s="53"/>
      <c r="AB94" s="53"/>
      <c r="AC94" s="53"/>
      <c r="AD94" s="53"/>
      <c r="AE94" s="53"/>
      <c r="AF94" s="53"/>
      <c r="AG94" s="101"/>
      <c r="AH94" s="53"/>
      <c r="AI94" s="101"/>
      <c r="AJ94" s="53"/>
      <c r="AK94" s="53"/>
      <c r="AL94" s="53"/>
      <c r="AM94" s="53"/>
      <c r="AN94" s="53"/>
      <c r="AO94" s="53"/>
      <c r="AP94" s="53"/>
      <c r="AQ94" s="53"/>
    </row>
    <row r="95" spans="8:43">
      <c r="H95" s="53"/>
      <c r="I95" s="53"/>
      <c r="J95" s="53"/>
      <c r="K95" s="53"/>
      <c r="L95" s="53"/>
      <c r="M95" s="53"/>
      <c r="N95" s="53"/>
      <c r="O95" s="53"/>
      <c r="P95" s="53"/>
      <c r="Q95" s="53"/>
      <c r="R95" s="53"/>
      <c r="S95" s="53"/>
      <c r="T95" s="53"/>
      <c r="U95" s="53"/>
      <c r="V95" s="53"/>
      <c r="W95" s="53"/>
      <c r="X95" s="53"/>
      <c r="Y95" s="53"/>
      <c r="Z95" s="53"/>
      <c r="AA95" s="53"/>
      <c r="AB95" s="53"/>
      <c r="AC95" s="53"/>
      <c r="AD95" s="53"/>
      <c r="AE95" s="53"/>
      <c r="AF95" s="53"/>
      <c r="AG95" s="101"/>
      <c r="AH95" s="53"/>
      <c r="AI95" s="101"/>
      <c r="AJ95" s="53"/>
      <c r="AK95" s="53"/>
      <c r="AL95" s="53"/>
      <c r="AM95" s="53"/>
      <c r="AN95" s="53"/>
      <c r="AO95" s="53"/>
      <c r="AP95" s="53"/>
      <c r="AQ95" s="53"/>
    </row>
    <row r="96" spans="8:43">
      <c r="H96" s="53"/>
      <c r="I96" s="53"/>
      <c r="J96" s="53"/>
      <c r="K96" s="53"/>
      <c r="L96" s="53"/>
      <c r="M96" s="53"/>
      <c r="N96" s="53"/>
      <c r="O96" s="53"/>
      <c r="P96" s="53"/>
      <c r="Q96" s="53"/>
      <c r="R96" s="53"/>
      <c r="S96" s="53"/>
      <c r="T96" s="53"/>
      <c r="U96" s="53"/>
      <c r="V96" s="53"/>
      <c r="W96" s="53"/>
      <c r="X96" s="53"/>
      <c r="Y96" s="53"/>
      <c r="Z96" s="53"/>
      <c r="AA96" s="53"/>
      <c r="AB96" s="53"/>
      <c r="AC96" s="53"/>
      <c r="AD96" s="53"/>
      <c r="AE96" s="53"/>
      <c r="AF96" s="53"/>
      <c r="AG96" s="101"/>
      <c r="AH96" s="53"/>
      <c r="AI96" s="101"/>
      <c r="AJ96" s="53"/>
      <c r="AK96" s="53"/>
      <c r="AL96" s="53"/>
      <c r="AM96" s="53"/>
      <c r="AN96" s="53"/>
      <c r="AO96" s="53"/>
      <c r="AP96" s="53"/>
      <c r="AQ96" s="53"/>
    </row>
    <row r="97" spans="2:43">
      <c r="H97" s="53"/>
      <c r="I97" s="53"/>
      <c r="J97" s="53"/>
      <c r="K97" s="53"/>
      <c r="L97" s="53"/>
      <c r="M97" s="102"/>
      <c r="N97" s="33"/>
      <c r="O97" s="33"/>
      <c r="W97" s="53"/>
      <c r="X97" s="53"/>
      <c r="Y97" s="53"/>
      <c r="Z97" s="53"/>
      <c r="AA97" s="53"/>
      <c r="AB97" s="53"/>
      <c r="AC97" s="53"/>
      <c r="AD97" s="53"/>
      <c r="AE97" s="53"/>
      <c r="AF97" s="53"/>
      <c r="AG97" s="101"/>
      <c r="AH97" s="53"/>
      <c r="AI97" s="101"/>
      <c r="AJ97" s="53"/>
      <c r="AK97" s="53"/>
      <c r="AL97" s="53"/>
      <c r="AM97" s="53"/>
      <c r="AN97" s="53"/>
      <c r="AO97" s="53"/>
      <c r="AP97" s="53"/>
      <c r="AQ97" s="53"/>
    </row>
    <row r="98" spans="2:43">
      <c r="H98" s="53"/>
      <c r="I98" s="53"/>
      <c r="J98" s="53"/>
      <c r="K98" s="53"/>
      <c r="L98" s="53"/>
      <c r="M98" s="102"/>
      <c r="N98" s="102"/>
      <c r="O98" s="102"/>
      <c r="W98" s="53"/>
      <c r="X98" s="53"/>
      <c r="Y98" s="53"/>
      <c r="Z98" s="53"/>
      <c r="AA98" s="53"/>
      <c r="AB98" s="53"/>
      <c r="AC98" s="53"/>
      <c r="AD98" s="53"/>
      <c r="AE98" s="53"/>
      <c r="AF98" s="53"/>
      <c r="AG98" s="101"/>
      <c r="AH98" s="53"/>
      <c r="AI98" s="101"/>
      <c r="AJ98" s="53"/>
      <c r="AK98" s="53"/>
      <c r="AL98" s="53"/>
      <c r="AM98" s="53"/>
      <c r="AN98" s="53"/>
      <c r="AO98" s="53"/>
      <c r="AP98" s="53"/>
      <c r="AQ98" s="53"/>
    </row>
    <row r="99" spans="2:43">
      <c r="H99" s="53"/>
      <c r="I99" s="53"/>
      <c r="J99" s="53"/>
      <c r="K99" s="53"/>
      <c r="L99" s="53"/>
      <c r="M99" s="102"/>
      <c r="N99" s="33"/>
      <c r="O99" s="33"/>
      <c r="W99" s="53"/>
      <c r="X99" s="53"/>
      <c r="Y99" s="53"/>
      <c r="Z99" s="53"/>
      <c r="AA99" s="53"/>
      <c r="AB99" s="53"/>
      <c r="AC99" s="53"/>
      <c r="AD99" s="53"/>
      <c r="AE99" s="53"/>
      <c r="AF99" s="53"/>
      <c r="AG99" s="101"/>
      <c r="AH99" s="53"/>
      <c r="AI99" s="101"/>
      <c r="AJ99" s="53"/>
      <c r="AK99" s="53"/>
      <c r="AL99" s="53"/>
      <c r="AM99" s="53"/>
      <c r="AN99" s="53"/>
      <c r="AO99" s="53"/>
      <c r="AP99" s="53"/>
      <c r="AQ99" s="53"/>
    </row>
    <row r="100" spans="2:43">
      <c r="B100" s="54"/>
      <c r="C100" s="53"/>
      <c r="D100" s="101"/>
      <c r="E100" s="53"/>
      <c r="F100" s="53"/>
      <c r="G100" s="53"/>
      <c r="H100" s="53"/>
      <c r="I100" s="53"/>
      <c r="J100" s="53"/>
      <c r="K100" s="53"/>
      <c r="L100" s="53"/>
      <c r="W100" s="53"/>
      <c r="X100" s="53"/>
      <c r="Y100" s="53"/>
      <c r="Z100" s="53"/>
      <c r="AA100" s="53"/>
      <c r="AB100" s="53"/>
      <c r="AC100" s="53"/>
      <c r="AD100" s="53"/>
      <c r="AE100" s="53"/>
      <c r="AF100" s="53"/>
      <c r="AG100" s="101"/>
      <c r="AH100" s="53"/>
      <c r="AI100" s="101"/>
      <c r="AJ100" s="53"/>
      <c r="AK100" s="53"/>
      <c r="AL100" s="53"/>
      <c r="AM100" s="53"/>
      <c r="AN100" s="53"/>
      <c r="AO100" s="53"/>
      <c r="AP100" s="53"/>
      <c r="AQ100" s="53"/>
    </row>
    <row r="101" spans="2:43">
      <c r="B101" s="54"/>
      <c r="C101" s="53"/>
      <c r="D101" s="101"/>
      <c r="E101" s="53"/>
      <c r="F101" s="53"/>
      <c r="G101" s="53"/>
      <c r="H101" s="53"/>
      <c r="I101" s="53"/>
      <c r="J101" s="53"/>
      <c r="K101" s="53"/>
      <c r="L101" s="53"/>
      <c r="W101" s="53"/>
      <c r="X101" s="53"/>
      <c r="Y101" s="53"/>
      <c r="Z101" s="53"/>
      <c r="AA101" s="53"/>
      <c r="AB101" s="53"/>
      <c r="AC101" s="53"/>
      <c r="AD101" s="53"/>
      <c r="AE101" s="53"/>
      <c r="AF101" s="53"/>
      <c r="AG101" s="101"/>
      <c r="AH101" s="53"/>
      <c r="AI101" s="101"/>
      <c r="AJ101" s="53"/>
      <c r="AK101" s="53"/>
      <c r="AL101" s="53"/>
      <c r="AM101" s="53"/>
      <c r="AN101" s="53"/>
      <c r="AO101" s="53"/>
      <c r="AP101" s="53"/>
      <c r="AQ101" s="53"/>
    </row>
    <row r="102" spans="2:43">
      <c r="B102" s="54"/>
      <c r="C102" s="53"/>
      <c r="D102" s="101"/>
      <c r="E102" s="53"/>
      <c r="F102" s="53"/>
      <c r="G102" s="53"/>
      <c r="H102" s="53"/>
      <c r="I102" s="53"/>
      <c r="J102" s="53"/>
      <c r="K102" s="53"/>
      <c r="L102" s="53"/>
      <c r="W102" s="53"/>
      <c r="X102" s="53"/>
      <c r="Y102" s="53"/>
      <c r="Z102" s="53"/>
      <c r="AA102" s="53"/>
      <c r="AB102" s="53"/>
      <c r="AC102" s="53"/>
      <c r="AD102" s="53"/>
      <c r="AE102" s="53"/>
      <c r="AF102" s="53"/>
      <c r="AG102" s="101"/>
      <c r="AH102" s="53"/>
      <c r="AI102" s="101"/>
      <c r="AJ102" s="53"/>
      <c r="AK102" s="53"/>
      <c r="AL102" s="53"/>
      <c r="AM102" s="53"/>
      <c r="AN102" s="53"/>
      <c r="AO102" s="53"/>
      <c r="AP102" s="53"/>
      <c r="AQ102" s="53"/>
    </row>
    <row r="103" spans="2:43">
      <c r="B103" s="54"/>
      <c r="C103" s="53"/>
      <c r="D103" s="101"/>
      <c r="E103" s="53"/>
      <c r="F103" s="53"/>
      <c r="G103" s="53"/>
      <c r="H103" s="53"/>
      <c r="I103" s="53"/>
      <c r="J103" s="53"/>
      <c r="K103" s="53"/>
      <c r="L103" s="53"/>
      <c r="W103" s="53"/>
      <c r="X103" s="53"/>
      <c r="Y103" s="53"/>
      <c r="Z103" s="53"/>
      <c r="AA103" s="53"/>
      <c r="AB103" s="53"/>
      <c r="AC103" s="53"/>
      <c r="AD103" s="53"/>
      <c r="AE103" s="53"/>
      <c r="AF103" s="53"/>
      <c r="AG103" s="101"/>
      <c r="AH103" s="53"/>
      <c r="AI103" s="101"/>
      <c r="AJ103" s="53"/>
      <c r="AK103" s="53"/>
      <c r="AL103" s="53"/>
      <c r="AM103" s="53"/>
      <c r="AN103" s="53"/>
      <c r="AO103" s="53"/>
      <c r="AP103" s="53"/>
      <c r="AQ103" s="53"/>
    </row>
    <row r="104" spans="2:43">
      <c r="B104" s="54"/>
      <c r="C104" s="53"/>
      <c r="D104" s="101"/>
      <c r="E104" s="53"/>
      <c r="F104" s="53"/>
      <c r="G104" s="53"/>
      <c r="H104" s="53"/>
      <c r="I104" s="53"/>
      <c r="J104" s="53"/>
      <c r="K104" s="53"/>
      <c r="L104" s="53"/>
      <c r="W104" s="53"/>
      <c r="X104" s="53"/>
      <c r="Y104" s="53"/>
      <c r="Z104" s="53"/>
      <c r="AA104" s="53"/>
      <c r="AB104" s="53"/>
      <c r="AC104" s="53"/>
      <c r="AD104" s="53"/>
      <c r="AE104" s="53"/>
      <c r="AF104" s="53"/>
      <c r="AG104" s="101"/>
      <c r="AH104" s="53"/>
      <c r="AI104" s="101"/>
      <c r="AJ104" s="53"/>
      <c r="AK104" s="53"/>
      <c r="AL104" s="53"/>
      <c r="AM104" s="53"/>
      <c r="AN104" s="53"/>
      <c r="AO104" s="53"/>
      <c r="AP104" s="53"/>
      <c r="AQ104" s="53"/>
    </row>
    <row r="105" spans="2:43">
      <c r="B105" s="54"/>
      <c r="C105" s="53"/>
      <c r="D105" s="101"/>
      <c r="E105" s="53"/>
      <c r="F105" s="53"/>
      <c r="G105" s="53"/>
      <c r="H105" s="53"/>
      <c r="I105" s="53"/>
      <c r="J105" s="53"/>
      <c r="K105" s="53"/>
      <c r="L105" s="53"/>
      <c r="W105" s="53"/>
      <c r="X105" s="53"/>
      <c r="Y105" s="53"/>
      <c r="Z105" s="53"/>
      <c r="AA105" s="53"/>
      <c r="AB105" s="53"/>
      <c r="AC105" s="53"/>
      <c r="AD105" s="53"/>
      <c r="AE105" s="53"/>
      <c r="AF105" s="53"/>
      <c r="AG105" s="101"/>
      <c r="AH105" s="53"/>
      <c r="AI105" s="101"/>
      <c r="AJ105" s="53"/>
      <c r="AK105" s="53"/>
      <c r="AL105" s="53"/>
      <c r="AM105" s="53"/>
      <c r="AN105" s="53"/>
      <c r="AO105" s="53"/>
      <c r="AP105" s="53"/>
      <c r="AQ105" s="53"/>
    </row>
    <row r="106" spans="2:43">
      <c r="B106" s="54"/>
      <c r="C106" s="53"/>
      <c r="D106" s="101"/>
      <c r="E106" s="53"/>
      <c r="F106" s="53"/>
      <c r="G106" s="53"/>
      <c r="H106" s="53"/>
      <c r="I106" s="53"/>
      <c r="J106" s="53"/>
      <c r="K106" s="53"/>
      <c r="L106" s="53"/>
      <c r="W106" s="53"/>
      <c r="X106" s="53"/>
      <c r="Y106" s="53"/>
      <c r="Z106" s="53"/>
      <c r="AA106" s="53"/>
      <c r="AB106" s="53"/>
      <c r="AC106" s="53"/>
      <c r="AD106" s="53"/>
      <c r="AE106" s="53"/>
      <c r="AF106" s="53"/>
      <c r="AG106" s="101"/>
      <c r="AH106" s="53"/>
      <c r="AI106" s="101"/>
      <c r="AJ106" s="53"/>
      <c r="AK106" s="53"/>
      <c r="AL106" s="53"/>
      <c r="AM106" s="53"/>
      <c r="AN106" s="53"/>
      <c r="AO106" s="53"/>
      <c r="AP106" s="53"/>
      <c r="AQ106" s="53"/>
    </row>
    <row r="107" spans="2:43">
      <c r="B107" s="54"/>
      <c r="C107" s="53"/>
      <c r="D107" s="101"/>
      <c r="E107" s="53"/>
      <c r="F107" s="53"/>
      <c r="G107" s="53"/>
      <c r="H107" s="53"/>
      <c r="I107" s="53"/>
      <c r="J107" s="53"/>
      <c r="K107" s="53"/>
      <c r="L107" s="53"/>
      <c r="W107" s="53"/>
      <c r="X107" s="53"/>
      <c r="Y107" s="53"/>
      <c r="Z107" s="53"/>
      <c r="AA107" s="53"/>
      <c r="AB107" s="53"/>
      <c r="AC107" s="53"/>
      <c r="AD107" s="53"/>
      <c r="AE107" s="53"/>
      <c r="AF107" s="53"/>
      <c r="AG107" s="101"/>
      <c r="AH107" s="53"/>
      <c r="AI107" s="101"/>
      <c r="AJ107" s="53"/>
      <c r="AK107" s="53"/>
      <c r="AL107" s="53"/>
      <c r="AM107" s="53"/>
      <c r="AN107" s="53"/>
      <c r="AO107" s="53"/>
      <c r="AP107" s="53"/>
      <c r="AQ107" s="53"/>
    </row>
    <row r="108" spans="2:43">
      <c r="B108" s="54"/>
      <c r="C108" s="53"/>
      <c r="D108" s="101"/>
      <c r="E108" s="53"/>
      <c r="F108" s="53"/>
      <c r="G108" s="53"/>
      <c r="H108" s="53"/>
      <c r="I108" s="53"/>
      <c r="J108" s="53"/>
      <c r="K108" s="53"/>
      <c r="L108" s="53"/>
      <c r="W108" s="53"/>
      <c r="X108" s="53"/>
      <c r="Y108" s="53"/>
      <c r="Z108" s="53"/>
      <c r="AA108" s="53"/>
      <c r="AB108" s="53"/>
      <c r="AC108" s="53"/>
      <c r="AD108" s="53"/>
      <c r="AE108" s="53"/>
      <c r="AF108" s="53"/>
      <c r="AG108" s="101"/>
      <c r="AH108" s="53"/>
      <c r="AI108" s="101"/>
      <c r="AJ108" s="53"/>
      <c r="AK108" s="53"/>
      <c r="AL108" s="53"/>
      <c r="AM108" s="53"/>
      <c r="AN108" s="53"/>
      <c r="AO108" s="53"/>
      <c r="AP108" s="53"/>
      <c r="AQ108" s="53"/>
    </row>
    <row r="109" spans="2:43">
      <c r="B109" s="54"/>
      <c r="C109" s="53"/>
      <c r="D109" s="101"/>
      <c r="E109" s="53"/>
      <c r="F109" s="53"/>
      <c r="G109" s="53"/>
      <c r="H109" s="53"/>
      <c r="I109" s="53"/>
      <c r="J109" s="53"/>
      <c r="K109" s="53"/>
      <c r="L109" s="53"/>
      <c r="W109" s="53"/>
      <c r="X109" s="53"/>
      <c r="Y109" s="53"/>
      <c r="Z109" s="53"/>
      <c r="AA109" s="53"/>
      <c r="AB109" s="53"/>
      <c r="AC109" s="53"/>
      <c r="AD109" s="53"/>
      <c r="AE109" s="53"/>
      <c r="AF109" s="53"/>
      <c r="AG109" s="101"/>
      <c r="AH109" s="53"/>
      <c r="AI109" s="101"/>
      <c r="AJ109" s="53"/>
      <c r="AK109" s="53"/>
      <c r="AL109" s="53"/>
      <c r="AM109" s="53"/>
      <c r="AN109" s="53"/>
      <c r="AO109" s="53"/>
      <c r="AP109" s="53"/>
      <c r="AQ109" s="53"/>
    </row>
    <row r="110" spans="2:43">
      <c r="B110" s="54"/>
      <c r="C110" s="53"/>
      <c r="D110" s="101"/>
      <c r="E110" s="53"/>
      <c r="F110" s="53"/>
      <c r="G110" s="53"/>
      <c r="H110" s="53"/>
      <c r="I110" s="53"/>
      <c r="J110" s="53"/>
      <c r="K110" s="53"/>
      <c r="L110" s="53"/>
      <c r="W110" s="53"/>
      <c r="X110" s="53"/>
      <c r="Y110" s="53"/>
      <c r="Z110" s="53"/>
      <c r="AA110" s="53"/>
      <c r="AB110" s="53"/>
      <c r="AC110" s="53"/>
      <c r="AD110" s="53"/>
      <c r="AE110" s="53"/>
      <c r="AF110" s="53"/>
      <c r="AG110" s="101"/>
      <c r="AH110" s="53"/>
      <c r="AI110" s="101"/>
      <c r="AJ110" s="53"/>
      <c r="AK110" s="53"/>
      <c r="AL110" s="53"/>
      <c r="AM110" s="53"/>
      <c r="AN110" s="53"/>
      <c r="AO110" s="53"/>
      <c r="AP110" s="53"/>
      <c r="AQ110" s="53"/>
    </row>
    <row r="111" spans="2:43">
      <c r="B111" s="54"/>
      <c r="C111" s="53"/>
      <c r="D111" s="101"/>
      <c r="E111" s="53"/>
      <c r="F111" s="53"/>
      <c r="G111" s="53"/>
      <c r="H111" s="53"/>
      <c r="I111" s="53"/>
      <c r="J111" s="53"/>
      <c r="K111" s="53"/>
      <c r="L111" s="53"/>
      <c r="W111" s="53"/>
      <c r="X111" s="53"/>
      <c r="Y111" s="53"/>
      <c r="Z111" s="53"/>
      <c r="AA111" s="53"/>
      <c r="AB111" s="53"/>
      <c r="AC111" s="53"/>
      <c r="AD111" s="53"/>
      <c r="AE111" s="53"/>
      <c r="AF111" s="53"/>
      <c r="AG111" s="101"/>
      <c r="AH111" s="53"/>
      <c r="AI111" s="101"/>
      <c r="AJ111" s="53"/>
      <c r="AK111" s="53"/>
      <c r="AL111" s="53"/>
      <c r="AM111" s="53"/>
      <c r="AN111" s="53"/>
      <c r="AO111" s="53"/>
      <c r="AP111" s="53"/>
      <c r="AQ111" s="53"/>
    </row>
    <row r="112" spans="2:43">
      <c r="B112" s="54"/>
      <c r="C112" s="53"/>
      <c r="D112" s="101"/>
      <c r="E112" s="53"/>
      <c r="F112" s="53"/>
      <c r="G112" s="53"/>
      <c r="H112" s="53"/>
      <c r="I112" s="53"/>
      <c r="J112" s="53"/>
      <c r="K112" s="53"/>
      <c r="L112" s="53"/>
      <c r="W112" s="53"/>
      <c r="X112" s="53"/>
      <c r="Y112" s="53"/>
      <c r="Z112" s="53"/>
      <c r="AA112" s="53"/>
      <c r="AB112" s="53"/>
      <c r="AC112" s="53"/>
      <c r="AD112" s="53"/>
      <c r="AE112" s="53"/>
      <c r="AF112" s="53"/>
      <c r="AG112" s="101"/>
      <c r="AH112" s="53"/>
      <c r="AI112" s="101"/>
      <c r="AJ112" s="53"/>
      <c r="AK112" s="53"/>
      <c r="AL112" s="53"/>
      <c r="AM112" s="53"/>
      <c r="AN112" s="53"/>
      <c r="AO112" s="53"/>
      <c r="AP112" s="53"/>
      <c r="AQ112" s="53"/>
    </row>
    <row r="113" spans="2:43">
      <c r="B113" s="54"/>
      <c r="C113" s="53"/>
      <c r="D113" s="101"/>
      <c r="E113" s="53"/>
      <c r="F113" s="53"/>
      <c r="G113" s="53"/>
      <c r="H113" s="53"/>
      <c r="I113" s="53"/>
      <c r="J113" s="53"/>
      <c r="K113" s="53"/>
      <c r="L113" s="53"/>
      <c r="W113" s="53"/>
      <c r="X113" s="53"/>
      <c r="Y113" s="53"/>
      <c r="Z113" s="53"/>
      <c r="AA113" s="53"/>
      <c r="AB113" s="53"/>
      <c r="AC113" s="53"/>
      <c r="AD113" s="53"/>
      <c r="AE113" s="53"/>
      <c r="AF113" s="53"/>
      <c r="AG113" s="101"/>
      <c r="AH113" s="53"/>
      <c r="AI113" s="101"/>
      <c r="AJ113" s="53"/>
      <c r="AK113" s="53"/>
      <c r="AL113" s="53"/>
      <c r="AM113" s="53"/>
      <c r="AN113" s="53"/>
      <c r="AO113" s="53"/>
      <c r="AP113" s="53"/>
      <c r="AQ113" s="53"/>
    </row>
    <row r="114" spans="2:43">
      <c r="B114" s="54"/>
      <c r="C114" s="53"/>
      <c r="D114" s="101"/>
      <c r="E114" s="53"/>
      <c r="F114" s="53"/>
      <c r="G114" s="53"/>
      <c r="H114" s="53"/>
      <c r="I114" s="53"/>
      <c r="J114" s="53"/>
      <c r="K114" s="53"/>
      <c r="L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53"/>
      <c r="AG114" s="101"/>
      <c r="AH114" s="53"/>
      <c r="AI114" s="101"/>
      <c r="AJ114" s="53"/>
      <c r="AK114" s="53"/>
      <c r="AL114" s="53"/>
      <c r="AM114" s="53"/>
      <c r="AN114" s="53"/>
      <c r="AO114" s="53"/>
      <c r="AP114" s="53"/>
      <c r="AQ114" s="53"/>
    </row>
    <row r="115" spans="2:43">
      <c r="B115" s="54"/>
      <c r="C115" s="53"/>
      <c r="D115" s="101"/>
      <c r="E115" s="53"/>
      <c r="F115" s="53"/>
      <c r="G115" s="53"/>
      <c r="H115" s="53"/>
      <c r="I115" s="53"/>
      <c r="J115" s="53"/>
      <c r="K115" s="53"/>
      <c r="L115" s="53"/>
      <c r="W115" s="53"/>
      <c r="X115" s="53"/>
      <c r="Y115" s="53"/>
      <c r="Z115" s="53"/>
      <c r="AA115" s="53"/>
      <c r="AB115" s="53"/>
      <c r="AC115" s="53"/>
      <c r="AD115" s="53"/>
      <c r="AE115" s="53"/>
      <c r="AF115" s="53"/>
      <c r="AG115" s="101"/>
      <c r="AH115" s="53"/>
      <c r="AI115" s="101"/>
      <c r="AJ115" s="53"/>
      <c r="AK115" s="53"/>
      <c r="AL115" s="53"/>
      <c r="AM115" s="53"/>
      <c r="AN115" s="53"/>
      <c r="AO115" s="53"/>
      <c r="AP115" s="53"/>
      <c r="AQ115" s="53"/>
    </row>
    <row r="116" spans="2:43">
      <c r="B116" s="54"/>
      <c r="C116" s="53"/>
      <c r="D116" s="101"/>
      <c r="E116" s="53"/>
      <c r="F116" s="53"/>
      <c r="G116" s="53"/>
      <c r="H116" s="53"/>
      <c r="I116" s="53"/>
      <c r="J116" s="53"/>
      <c r="K116" s="53"/>
      <c r="L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53"/>
      <c r="AG116" s="101"/>
      <c r="AH116" s="53"/>
      <c r="AI116" s="101"/>
      <c r="AJ116" s="53"/>
      <c r="AK116" s="53"/>
      <c r="AL116" s="53"/>
      <c r="AM116" s="53"/>
      <c r="AN116" s="53"/>
      <c r="AO116" s="53"/>
      <c r="AP116" s="53"/>
      <c r="AQ116" s="53"/>
    </row>
    <row r="117" spans="2:43">
      <c r="B117" s="54"/>
      <c r="C117" s="53"/>
      <c r="D117" s="101"/>
      <c r="E117" s="53"/>
      <c r="F117" s="53"/>
      <c r="G117" s="53"/>
      <c r="H117" s="53"/>
      <c r="I117" s="53"/>
      <c r="J117" s="53"/>
      <c r="K117" s="53"/>
      <c r="L117" s="53"/>
      <c r="W117" s="53"/>
      <c r="X117" s="53"/>
      <c r="Y117" s="53"/>
      <c r="Z117" s="53"/>
      <c r="AA117" s="53"/>
      <c r="AB117" s="53"/>
      <c r="AC117" s="53"/>
      <c r="AD117" s="53"/>
      <c r="AE117" s="53"/>
      <c r="AF117" s="53"/>
      <c r="AG117" s="101"/>
      <c r="AH117" s="53"/>
      <c r="AI117" s="101"/>
      <c r="AJ117" s="53"/>
      <c r="AK117" s="53"/>
      <c r="AL117" s="53"/>
      <c r="AM117" s="53"/>
      <c r="AN117" s="53"/>
      <c r="AO117" s="53"/>
      <c r="AP117" s="53"/>
      <c r="AQ117" s="53"/>
    </row>
    <row r="118" spans="2:43">
      <c r="B118" s="54"/>
      <c r="C118" s="53"/>
      <c r="D118" s="101"/>
      <c r="E118" s="53"/>
      <c r="F118" s="53"/>
      <c r="G118" s="53"/>
      <c r="H118" s="53"/>
      <c r="I118" s="53"/>
      <c r="J118" s="53"/>
      <c r="K118" s="53"/>
      <c r="L118" s="53"/>
      <c r="W118" s="53"/>
      <c r="X118" s="53"/>
      <c r="Y118" s="53"/>
      <c r="Z118" s="53"/>
      <c r="AA118" s="53"/>
      <c r="AB118" s="53"/>
      <c r="AC118" s="53"/>
      <c r="AD118" s="53"/>
      <c r="AE118" s="53"/>
      <c r="AF118" s="53"/>
      <c r="AG118" s="101"/>
      <c r="AH118" s="53"/>
      <c r="AI118" s="101"/>
      <c r="AJ118" s="53"/>
      <c r="AK118" s="53"/>
      <c r="AL118" s="53"/>
      <c r="AM118" s="53"/>
      <c r="AN118" s="53"/>
      <c r="AO118" s="53"/>
      <c r="AP118" s="53"/>
      <c r="AQ118" s="53"/>
    </row>
  </sheetData>
  <mergeCells count="1">
    <mergeCell ref="B2:J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0"/>
  <sheetViews>
    <sheetView workbookViewId="0">
      <selection activeCell="J30" sqref="J30"/>
    </sheetView>
  </sheetViews>
  <sheetFormatPr baseColWidth="10" defaultRowHeight="15" x14ac:dyDescent="0"/>
  <cols>
    <col min="2" max="2" width="15.6640625" customWidth="1"/>
    <col min="3" max="3" width="12.6640625" customWidth="1"/>
    <col min="5" max="5" width="17" customWidth="1"/>
    <col min="6" max="6" width="15.5" customWidth="1"/>
    <col min="7" max="8" width="12.83203125" customWidth="1"/>
    <col min="9" max="9" width="19.1640625" customWidth="1"/>
  </cols>
  <sheetData>
    <row r="2" spans="2:10">
      <c r="B2" s="149" t="s">
        <v>598</v>
      </c>
      <c r="C2" s="149" t="s">
        <v>597</v>
      </c>
      <c r="D2" s="149" t="s">
        <v>596</v>
      </c>
      <c r="E2" s="149" t="s">
        <v>595</v>
      </c>
      <c r="F2" s="149" t="s">
        <v>594</v>
      </c>
      <c r="G2" s="149" t="s">
        <v>593</v>
      </c>
      <c r="H2" s="149" t="s">
        <v>537</v>
      </c>
      <c r="I2" s="149" t="s">
        <v>592</v>
      </c>
      <c r="J2" s="149" t="s">
        <v>591</v>
      </c>
    </row>
    <row r="3" spans="2:10">
      <c r="B3" s="16">
        <v>83.122280000000003</v>
      </c>
      <c r="C3" s="16">
        <v>35.241849999999999</v>
      </c>
      <c r="D3" s="16">
        <v>74.253680000000003</v>
      </c>
      <c r="E3" s="16">
        <v>101.37430000000001</v>
      </c>
      <c r="F3" s="16">
        <v>94.498649999999998</v>
      </c>
      <c r="G3" s="16">
        <v>112.58459999999999</v>
      </c>
      <c r="H3" s="16">
        <v>90.462940000000003</v>
      </c>
      <c r="I3" s="16">
        <v>25.044630000000002</v>
      </c>
      <c r="J3" s="16">
        <v>11.74175</v>
      </c>
    </row>
    <row r="4" spans="2:10">
      <c r="B4" s="16">
        <v>101.1584</v>
      </c>
      <c r="C4" s="157" t="s">
        <v>590</v>
      </c>
      <c r="D4" s="16">
        <v>91.824789999999993</v>
      </c>
      <c r="E4" s="16">
        <v>113.0164</v>
      </c>
      <c r="F4" s="16">
        <v>87.091549999999998</v>
      </c>
      <c r="G4" s="16">
        <v>101.9722</v>
      </c>
      <c r="H4" s="157" t="s">
        <v>589</v>
      </c>
      <c r="I4" s="16">
        <v>13.70147</v>
      </c>
      <c r="J4" s="16">
        <v>28.798010000000001</v>
      </c>
    </row>
    <row r="5" spans="2:10">
      <c r="B5" s="16">
        <v>110.55840000000001</v>
      </c>
      <c r="C5" s="16">
        <v>33.913220000000003</v>
      </c>
      <c r="D5" s="16">
        <v>80.763959999999997</v>
      </c>
      <c r="E5" s="16">
        <v>104.6294</v>
      </c>
      <c r="F5" s="16">
        <v>103.8655</v>
      </c>
      <c r="G5" s="16">
        <v>102.1383</v>
      </c>
      <c r="H5" s="16">
        <v>61.99709</v>
      </c>
      <c r="I5" s="16">
        <v>14.083449999999999</v>
      </c>
      <c r="J5" s="16">
        <v>21.523769999999999</v>
      </c>
    </row>
    <row r="6" spans="2:10">
      <c r="B6" s="16">
        <v>91.941040000000001</v>
      </c>
      <c r="C6" s="16">
        <v>28.44924</v>
      </c>
      <c r="D6" s="16">
        <v>89.316999999999993</v>
      </c>
      <c r="E6" s="16">
        <v>99.613870000000006</v>
      </c>
      <c r="F6" s="16">
        <v>100.62690000000001</v>
      </c>
      <c r="G6" s="16">
        <v>95.063320000000004</v>
      </c>
      <c r="H6" s="157" t="s">
        <v>588</v>
      </c>
      <c r="I6" s="16">
        <v>20.892669999999999</v>
      </c>
      <c r="J6" s="16">
        <v>15.31244</v>
      </c>
    </row>
    <row r="7" spans="2:10">
      <c r="B7" s="16">
        <v>105.59269999999999</v>
      </c>
      <c r="C7" s="16">
        <v>27.469380000000001</v>
      </c>
      <c r="D7" s="16">
        <v>65.850110000000001</v>
      </c>
      <c r="E7" s="16">
        <v>103.4337</v>
      </c>
      <c r="F7" s="16">
        <v>102.3708</v>
      </c>
      <c r="G7" s="16">
        <v>97.488060000000004</v>
      </c>
      <c r="H7" s="16">
        <v>79.950180000000003</v>
      </c>
      <c r="I7" s="16">
        <v>13.93398</v>
      </c>
      <c r="J7" s="16">
        <v>12.289809999999999</v>
      </c>
    </row>
    <row r="8" spans="2:10">
      <c r="B8" s="16">
        <v>92.821259999999995</v>
      </c>
      <c r="C8" s="16">
        <v>26.63899</v>
      </c>
      <c r="D8" s="16">
        <v>96.20926</v>
      </c>
      <c r="E8" s="16">
        <v>106.32340000000001</v>
      </c>
      <c r="F8" s="16">
        <v>98.318460000000002</v>
      </c>
      <c r="G8" s="16">
        <v>94.249529999999993</v>
      </c>
      <c r="H8" s="157" t="s">
        <v>587</v>
      </c>
      <c r="I8" s="16">
        <v>21.324480000000001</v>
      </c>
      <c r="J8" s="16">
        <v>15.21279</v>
      </c>
    </row>
    <row r="9" spans="2:10">
      <c r="B9" s="16">
        <v>117.23480000000001</v>
      </c>
      <c r="C9" s="157" t="s">
        <v>586</v>
      </c>
      <c r="D9" s="16">
        <v>63.574840000000002</v>
      </c>
      <c r="E9" s="16">
        <v>99.215280000000007</v>
      </c>
      <c r="F9" s="16">
        <v>101.64</v>
      </c>
      <c r="G9" s="16">
        <v>111.1563</v>
      </c>
      <c r="H9" s="16">
        <v>65.25224</v>
      </c>
      <c r="I9" s="16">
        <v>12.588749999999999</v>
      </c>
      <c r="J9" s="16">
        <v>49.491390000000003</v>
      </c>
    </row>
    <row r="10" spans="2:10">
      <c r="B10" s="16">
        <v>97.571110000000004</v>
      </c>
      <c r="C10" s="157" t="s">
        <v>585</v>
      </c>
      <c r="D10" s="16">
        <v>99.165459999999996</v>
      </c>
      <c r="E10" s="16">
        <v>110.2097</v>
      </c>
      <c r="F10" s="16">
        <v>108.2333</v>
      </c>
      <c r="G10" s="16">
        <v>98.418109999999999</v>
      </c>
      <c r="H10" s="16">
        <v>68.424329999999998</v>
      </c>
      <c r="I10" s="16">
        <v>17.770399999999999</v>
      </c>
      <c r="J10" s="16">
        <v>44.309739999999998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45"/>
  <sheetViews>
    <sheetView workbookViewId="0">
      <selection activeCell="K34" sqref="K34"/>
    </sheetView>
  </sheetViews>
  <sheetFormatPr baseColWidth="10" defaultRowHeight="15" x14ac:dyDescent="0"/>
  <sheetData>
    <row r="2" spans="1:25">
      <c r="A2" t="s">
        <v>1038</v>
      </c>
      <c r="B2" t="s">
        <v>1039</v>
      </c>
    </row>
    <row r="3" spans="1:25">
      <c r="D3" t="s">
        <v>28</v>
      </c>
      <c r="E3" t="s">
        <v>106</v>
      </c>
      <c r="F3" t="s">
        <v>3</v>
      </c>
      <c r="G3" t="s">
        <v>29</v>
      </c>
      <c r="H3" t="s">
        <v>30</v>
      </c>
      <c r="L3" t="s">
        <v>28</v>
      </c>
      <c r="M3" t="s">
        <v>106</v>
      </c>
      <c r="N3" t="s">
        <v>3</v>
      </c>
      <c r="O3" t="s">
        <v>29</v>
      </c>
      <c r="P3" t="s">
        <v>30</v>
      </c>
      <c r="U3" t="s">
        <v>23</v>
      </c>
      <c r="V3" t="s">
        <v>6</v>
      </c>
      <c r="W3" t="s">
        <v>24</v>
      </c>
      <c r="X3" t="s">
        <v>8</v>
      </c>
      <c r="Y3" t="s">
        <v>25</v>
      </c>
    </row>
    <row r="4" spans="1:25">
      <c r="B4" t="s">
        <v>108</v>
      </c>
      <c r="D4">
        <v>18.78</v>
      </c>
      <c r="E4">
        <v>30.96</v>
      </c>
      <c r="F4">
        <v>12.18</v>
      </c>
      <c r="G4">
        <v>0</v>
      </c>
      <c r="H4">
        <v>1</v>
      </c>
      <c r="J4" t="s">
        <v>58</v>
      </c>
      <c r="L4">
        <v>18.989999999999998</v>
      </c>
      <c r="M4">
        <v>29.36</v>
      </c>
      <c r="N4">
        <v>10.370000000000001</v>
      </c>
      <c r="O4">
        <v>-1.5144077800000009</v>
      </c>
      <c r="P4">
        <v>2.85681532856418</v>
      </c>
      <c r="S4" t="s">
        <v>92</v>
      </c>
      <c r="T4" t="s">
        <v>57</v>
      </c>
      <c r="U4" s="4">
        <v>1</v>
      </c>
      <c r="V4">
        <v>1</v>
      </c>
      <c r="W4">
        <v>1</v>
      </c>
      <c r="X4" s="4">
        <v>1.03</v>
      </c>
      <c r="Y4" s="4">
        <v>1.105</v>
      </c>
    </row>
    <row r="5" spans="1:25">
      <c r="B5" t="s">
        <v>108</v>
      </c>
      <c r="D5">
        <v>22.89</v>
      </c>
      <c r="E5">
        <v>31.36</v>
      </c>
      <c r="F5">
        <v>8.4699999999999989</v>
      </c>
      <c r="G5">
        <v>0</v>
      </c>
      <c r="H5">
        <v>1</v>
      </c>
      <c r="J5" t="s">
        <v>58</v>
      </c>
      <c r="L5">
        <v>23.06</v>
      </c>
      <c r="M5">
        <v>30.02</v>
      </c>
      <c r="N5">
        <v>6.9600000000000009</v>
      </c>
      <c r="O5">
        <v>-1.7640862000000013</v>
      </c>
      <c r="P5">
        <v>3.3965879234311482</v>
      </c>
      <c r="T5" t="s">
        <v>58</v>
      </c>
      <c r="U5" s="4">
        <v>3.12</v>
      </c>
      <c r="V5" s="4">
        <v>3.89</v>
      </c>
      <c r="W5" s="4">
        <v>3.12</v>
      </c>
      <c r="X5" s="4">
        <v>0.5</v>
      </c>
      <c r="Y5" s="4">
        <v>0.17</v>
      </c>
    </row>
    <row r="6" spans="1:25">
      <c r="B6" t="s">
        <v>108</v>
      </c>
      <c r="D6">
        <v>20.45</v>
      </c>
      <c r="E6">
        <v>31.36</v>
      </c>
      <c r="F6">
        <v>10.91</v>
      </c>
      <c r="G6">
        <v>0</v>
      </c>
      <c r="H6">
        <v>1</v>
      </c>
      <c r="J6" t="s">
        <v>58</v>
      </c>
      <c r="L6">
        <v>20.55</v>
      </c>
      <c r="M6">
        <v>30.02</v>
      </c>
      <c r="N6">
        <v>9.4699999999999989</v>
      </c>
      <c r="O6">
        <v>-1.639246990000002</v>
      </c>
      <c r="P6">
        <v>3.1150320133947402</v>
      </c>
    </row>
    <row r="7" spans="1:25">
      <c r="S7" t="s">
        <v>13</v>
      </c>
      <c r="T7" s="20" t="s">
        <v>57</v>
      </c>
      <c r="U7" s="20">
        <v>4.339126140389718E-2</v>
      </c>
      <c r="V7" s="20">
        <v>0</v>
      </c>
      <c r="W7" s="20">
        <v>0</v>
      </c>
      <c r="X7" s="20">
        <v>0.192</v>
      </c>
      <c r="Y7" s="20">
        <v>0.34399999999999997</v>
      </c>
    </row>
    <row r="8" spans="1:25">
      <c r="D8" t="s">
        <v>28</v>
      </c>
      <c r="E8" t="s">
        <v>15</v>
      </c>
      <c r="F8" t="s">
        <v>3</v>
      </c>
      <c r="G8" t="s">
        <v>29</v>
      </c>
      <c r="H8" t="s">
        <v>30</v>
      </c>
      <c r="L8" t="s">
        <v>28</v>
      </c>
      <c r="M8" t="s">
        <v>15</v>
      </c>
      <c r="N8" t="s">
        <v>3</v>
      </c>
      <c r="O8" t="s">
        <v>29</v>
      </c>
      <c r="P8" t="s">
        <v>30</v>
      </c>
      <c r="T8" s="20" t="s">
        <v>58</v>
      </c>
      <c r="U8" s="20">
        <v>0.24503663013923033</v>
      </c>
      <c r="V8" s="20">
        <v>0.22196791111487224</v>
      </c>
      <c r="W8" s="20">
        <v>0.24503663013923033</v>
      </c>
      <c r="X8" s="20">
        <v>7.6768423513978987E-2</v>
      </c>
      <c r="Y8" s="20">
        <v>2.8950126700827299E-2</v>
      </c>
    </row>
    <row r="9" spans="1:25">
      <c r="B9" t="s">
        <v>108</v>
      </c>
      <c r="D9">
        <v>20.45</v>
      </c>
      <c r="E9">
        <v>26.88</v>
      </c>
      <c r="F9">
        <v>6.43</v>
      </c>
      <c r="G9">
        <v>0</v>
      </c>
      <c r="H9">
        <v>1</v>
      </c>
      <c r="J9" t="s">
        <v>58</v>
      </c>
      <c r="L9">
        <v>20.55</v>
      </c>
      <c r="M9">
        <v>25.14</v>
      </c>
      <c r="N9">
        <v>4.59</v>
      </c>
      <c r="O9">
        <v>-1.8399999999999999</v>
      </c>
      <c r="P9">
        <v>3.5801002837118894</v>
      </c>
      <c r="Q9" s="20"/>
    </row>
    <row r="10" spans="1:25">
      <c r="B10" t="s">
        <v>108</v>
      </c>
      <c r="D10">
        <v>22.89</v>
      </c>
      <c r="E10">
        <v>26.88</v>
      </c>
      <c r="F10">
        <v>3.9899999999999984</v>
      </c>
      <c r="G10">
        <v>0</v>
      </c>
      <c r="H10">
        <v>1</v>
      </c>
      <c r="J10" t="s">
        <v>58</v>
      </c>
      <c r="L10">
        <v>23.06</v>
      </c>
      <c r="M10">
        <v>25.14</v>
      </c>
      <c r="N10">
        <v>2.0800000000000018</v>
      </c>
      <c r="O10">
        <v>-1.9099999999999966</v>
      </c>
      <c r="P10">
        <v>3.7580909968560379</v>
      </c>
    </row>
    <row r="11" spans="1:25">
      <c r="B11" t="s">
        <v>108</v>
      </c>
      <c r="D11">
        <v>18.78</v>
      </c>
      <c r="E11">
        <v>21.78</v>
      </c>
      <c r="F11">
        <v>3</v>
      </c>
      <c r="G11">
        <v>0</v>
      </c>
      <c r="H11">
        <v>1</v>
      </c>
      <c r="J11" t="s">
        <v>58</v>
      </c>
      <c r="L11">
        <v>18.989999999999998</v>
      </c>
      <c r="M11">
        <v>19.88</v>
      </c>
      <c r="N11">
        <v>0.89000000000000057</v>
      </c>
      <c r="O11">
        <v>-2.1099999999999994</v>
      </c>
      <c r="P11">
        <v>4.3169129460177071</v>
      </c>
    </row>
    <row r="14" spans="1:25">
      <c r="D14" t="s">
        <v>28</v>
      </c>
      <c r="E14" t="s">
        <v>23</v>
      </c>
      <c r="F14" t="s">
        <v>3</v>
      </c>
      <c r="G14" t="s">
        <v>29</v>
      </c>
      <c r="H14" t="s">
        <v>30</v>
      </c>
      <c r="L14" t="s">
        <v>28</v>
      </c>
      <c r="M14" t="s">
        <v>23</v>
      </c>
      <c r="N14" t="s">
        <v>3</v>
      </c>
      <c r="O14" t="s">
        <v>29</v>
      </c>
      <c r="P14" t="s">
        <v>30</v>
      </c>
    </row>
    <row r="15" spans="1:25">
      <c r="B15" t="s">
        <v>108</v>
      </c>
      <c r="D15">
        <v>14.448459</v>
      </c>
      <c r="E15">
        <v>26.547781000000001</v>
      </c>
      <c r="F15">
        <v>12.099322000000001</v>
      </c>
      <c r="G15">
        <v>0.10099321999999944</v>
      </c>
      <c r="H15">
        <v>0.93239086823274486</v>
      </c>
      <c r="J15" t="s">
        <v>58</v>
      </c>
      <c r="L15">
        <v>14.162896999999999</v>
      </c>
      <c r="M15">
        <v>24.646818</v>
      </c>
      <c r="N15">
        <v>10.483921</v>
      </c>
      <c r="O15">
        <v>-1.5144077800000009</v>
      </c>
      <c r="P15">
        <v>2.85681532856418</v>
      </c>
    </row>
    <row r="16" spans="1:25">
      <c r="B16" t="s">
        <v>108</v>
      </c>
      <c r="D16">
        <v>14.159489819999999</v>
      </c>
      <c r="E16">
        <v>26.056825379999999</v>
      </c>
      <c r="F16">
        <v>11.89733556</v>
      </c>
      <c r="G16">
        <v>-0.10099322000000122</v>
      </c>
      <c r="H16">
        <v>1.0725115764973148</v>
      </c>
      <c r="J16" t="s">
        <v>58</v>
      </c>
      <c r="L16">
        <v>13.879639059999999</v>
      </c>
      <c r="M16">
        <v>24.113881639999999</v>
      </c>
      <c r="N16">
        <v>10.23424258</v>
      </c>
      <c r="O16">
        <v>-1.7640862000000013</v>
      </c>
      <c r="P16">
        <v>3.3965879234311482</v>
      </c>
    </row>
    <row r="17" spans="2:35">
      <c r="B17" t="s">
        <v>108</v>
      </c>
      <c r="D17">
        <v>14.30397441</v>
      </c>
      <c r="E17">
        <v>26.30230319</v>
      </c>
      <c r="F17">
        <v>11.99832878</v>
      </c>
      <c r="G17">
        <v>0</v>
      </c>
      <c r="H17">
        <v>1</v>
      </c>
      <c r="J17" t="s">
        <v>58</v>
      </c>
      <c r="L17">
        <v>14.02126803</v>
      </c>
      <c r="M17">
        <v>24.380349819999999</v>
      </c>
      <c r="N17">
        <v>10.359081789999999</v>
      </c>
      <c r="O17">
        <v>-1.639246990000002</v>
      </c>
      <c r="P17">
        <v>3.1150320133947402</v>
      </c>
    </row>
    <row r="19" spans="2:35">
      <c r="D19" t="s">
        <v>28</v>
      </c>
      <c r="E19" t="s">
        <v>65</v>
      </c>
      <c r="F19" t="s">
        <v>3</v>
      </c>
      <c r="G19" t="s">
        <v>29</v>
      </c>
      <c r="H19" t="s">
        <v>30</v>
      </c>
      <c r="L19" t="s">
        <v>28</v>
      </c>
      <c r="M19" t="s">
        <v>65</v>
      </c>
      <c r="N19" t="s">
        <v>3</v>
      </c>
      <c r="O19" t="s">
        <v>29</v>
      </c>
      <c r="P19" t="s">
        <v>30</v>
      </c>
    </row>
    <row r="20" spans="2:35">
      <c r="B20" t="s">
        <v>108</v>
      </c>
      <c r="D20">
        <v>14.448459</v>
      </c>
      <c r="E20">
        <v>26.36196</v>
      </c>
      <c r="F20">
        <v>11.913501</v>
      </c>
      <c r="G20">
        <v>-0.81115125666666721</v>
      </c>
      <c r="H20">
        <v>1.7546110467402209</v>
      </c>
      <c r="J20" t="s">
        <v>58</v>
      </c>
      <c r="L20">
        <v>14.162896999999999</v>
      </c>
      <c r="M20">
        <v>27.775015</v>
      </c>
      <c r="N20">
        <v>13.612118000000001</v>
      </c>
      <c r="O20">
        <v>0.88746574333333328</v>
      </c>
      <c r="P20">
        <v>0.54056284438186741</v>
      </c>
    </row>
    <row r="21" spans="2:35">
      <c r="B21" t="s">
        <v>108</v>
      </c>
      <c r="D21">
        <v>14.159489819999999</v>
      </c>
      <c r="E21">
        <v>26.9091992</v>
      </c>
      <c r="F21">
        <v>12.749709380000001</v>
      </c>
      <c r="G21">
        <v>2.5057123333333209E-2</v>
      </c>
      <c r="H21">
        <v>0.98278168465450255</v>
      </c>
      <c r="J21" t="s">
        <v>58</v>
      </c>
      <c r="L21">
        <v>13.879639059999999</v>
      </c>
      <c r="M21">
        <v>27.310515299999999</v>
      </c>
      <c r="N21">
        <v>13.43087624</v>
      </c>
      <c r="O21">
        <v>0.70622398333333258</v>
      </c>
      <c r="P21">
        <v>0.61292226436409225</v>
      </c>
    </row>
    <row r="22" spans="2:35">
      <c r="B22" t="s">
        <v>108</v>
      </c>
      <c r="D22">
        <v>14.30397441</v>
      </c>
      <c r="E22">
        <v>27.8147208</v>
      </c>
      <c r="F22">
        <v>13.51074639</v>
      </c>
      <c r="G22">
        <v>0.78609413333333222</v>
      </c>
      <c r="H22">
        <v>0.57991198777322917</v>
      </c>
      <c r="J22" t="s">
        <v>58</v>
      </c>
      <c r="L22">
        <v>14.02126803</v>
      </c>
      <c r="M22">
        <v>28.239514700000001</v>
      </c>
      <c r="N22">
        <v>14.218246670000001</v>
      </c>
      <c r="O22">
        <v>1.4935944133333336</v>
      </c>
      <c r="P22">
        <v>0.35512666280770433</v>
      </c>
    </row>
    <row r="24" spans="2:35">
      <c r="D24" t="s">
        <v>28</v>
      </c>
      <c r="E24" t="s">
        <v>17</v>
      </c>
      <c r="F24" t="s">
        <v>3</v>
      </c>
      <c r="G24" t="s">
        <v>29</v>
      </c>
      <c r="H24" t="s">
        <v>30</v>
      </c>
      <c r="L24" t="s">
        <v>28</v>
      </c>
      <c r="M24" t="s">
        <v>17</v>
      </c>
      <c r="N24" t="s">
        <v>3</v>
      </c>
      <c r="O24" t="s">
        <v>29</v>
      </c>
      <c r="P24" t="s">
        <v>30</v>
      </c>
    </row>
    <row r="25" spans="2:35">
      <c r="B25" t="s">
        <v>108</v>
      </c>
      <c r="D25">
        <v>14.448459</v>
      </c>
      <c r="E25">
        <v>20.509602600000001</v>
      </c>
      <c r="F25">
        <v>6.0611436000000012</v>
      </c>
      <c r="G25">
        <v>0.26150021000000123</v>
      </c>
      <c r="H25">
        <v>0.83421999095991128</v>
      </c>
      <c r="J25" t="s">
        <v>58</v>
      </c>
      <c r="L25">
        <v>14.162896999999999</v>
      </c>
      <c r="M25">
        <v>22.183535299999999</v>
      </c>
      <c r="N25">
        <v>8.0206382999999999</v>
      </c>
      <c r="O25">
        <v>2.2209949099999999</v>
      </c>
      <c r="P25">
        <v>0.21449338936407214</v>
      </c>
    </row>
    <row r="26" spans="2:35">
      <c r="B26" t="s">
        <v>108</v>
      </c>
      <c r="D26">
        <v>14.159489819999999</v>
      </c>
      <c r="E26">
        <v>19.455113999999998</v>
      </c>
      <c r="F26">
        <v>5.295624179999999</v>
      </c>
      <c r="G26">
        <v>-0.50401921000000094</v>
      </c>
      <c r="H26">
        <v>1.4181589188465087</v>
      </c>
      <c r="J26" t="s">
        <v>58</v>
      </c>
      <c r="L26">
        <v>13.879639059999999</v>
      </c>
      <c r="M26">
        <v>22.092817</v>
      </c>
      <c r="N26">
        <v>8.2131779400000013</v>
      </c>
      <c r="O26">
        <v>2.4135345500000014</v>
      </c>
      <c r="P26">
        <v>0.18769543272765976</v>
      </c>
    </row>
    <row r="27" spans="2:35">
      <c r="B27" t="s">
        <v>108</v>
      </c>
      <c r="D27">
        <v>14.30397441</v>
      </c>
      <c r="E27">
        <v>20.3461368</v>
      </c>
      <c r="F27">
        <v>6.0421623899999997</v>
      </c>
      <c r="G27">
        <v>0.24251899999999971</v>
      </c>
      <c r="H27">
        <v>0.84526815304758374</v>
      </c>
      <c r="J27" t="s">
        <v>58</v>
      </c>
      <c r="L27">
        <v>14.02126803</v>
      </c>
      <c r="M27">
        <v>22.911380399999999</v>
      </c>
      <c r="N27">
        <v>8.8901123699999989</v>
      </c>
      <c r="O27">
        <v>3.0904689799999989</v>
      </c>
      <c r="P27">
        <v>0.11740217326941353</v>
      </c>
      <c r="AI27" s="16"/>
    </row>
    <row r="29" spans="2:35">
      <c r="B29" s="20"/>
      <c r="C29" s="20"/>
      <c r="D29" s="20"/>
      <c r="E29" s="20"/>
      <c r="F29" s="20"/>
      <c r="G29" s="20"/>
      <c r="H29" s="20"/>
      <c r="I29" s="20"/>
    </row>
    <row r="30" spans="2:35">
      <c r="B30" s="20"/>
      <c r="C30" s="20"/>
      <c r="D30" s="20" t="s">
        <v>106</v>
      </c>
      <c r="E30" s="20" t="s">
        <v>104</v>
      </c>
      <c r="F30" s="16" t="s">
        <v>62</v>
      </c>
      <c r="G30" s="16" t="s">
        <v>65</v>
      </c>
      <c r="H30" s="16" t="s">
        <v>17</v>
      </c>
      <c r="I30" s="20"/>
    </row>
    <row r="31" spans="2:35">
      <c r="B31" s="20"/>
      <c r="C31" s="20" t="s">
        <v>108</v>
      </c>
      <c r="D31" s="20">
        <v>1</v>
      </c>
      <c r="E31" s="20">
        <v>1</v>
      </c>
      <c r="F31" s="20">
        <v>0.93239086823274486</v>
      </c>
      <c r="G31" s="20">
        <v>0.83421999095991128</v>
      </c>
      <c r="H31" s="20">
        <v>1.7546110467402209</v>
      </c>
      <c r="I31" s="20"/>
    </row>
    <row r="32" spans="2:35">
      <c r="B32" s="20"/>
      <c r="C32" s="20"/>
      <c r="D32" s="20">
        <v>1</v>
      </c>
      <c r="E32" s="20">
        <v>1</v>
      </c>
      <c r="F32" s="20">
        <v>1.0725115764973148</v>
      </c>
      <c r="G32" s="20">
        <v>1.4181589188465087</v>
      </c>
      <c r="H32" s="20">
        <v>0.98278168465450255</v>
      </c>
      <c r="I32" s="20"/>
    </row>
    <row r="33" spans="2:9">
      <c r="B33" s="20"/>
      <c r="C33" s="20"/>
      <c r="D33" s="20">
        <v>1</v>
      </c>
      <c r="E33" s="20">
        <v>1</v>
      </c>
      <c r="F33" s="20">
        <v>1</v>
      </c>
      <c r="G33" s="20">
        <v>0.84526815304758374</v>
      </c>
      <c r="H33" s="20">
        <v>0.57991198777322917</v>
      </c>
      <c r="I33" s="20"/>
    </row>
    <row r="34" spans="2:9">
      <c r="B34" s="20"/>
      <c r="C34" s="16" t="s">
        <v>12</v>
      </c>
      <c r="D34" s="20">
        <v>1</v>
      </c>
      <c r="E34" s="20">
        <v>1</v>
      </c>
      <c r="F34" s="35">
        <f t="shared" ref="F34:H34" si="0">AVERAGE(F31:F33)</f>
        <v>1.0016341482433531</v>
      </c>
      <c r="G34" s="35">
        <f t="shared" si="0"/>
        <v>1.0325490209513346</v>
      </c>
      <c r="H34" s="35">
        <f t="shared" si="0"/>
        <v>1.1057682397226507</v>
      </c>
      <c r="I34" s="20"/>
    </row>
    <row r="35" spans="2:9">
      <c r="B35" s="20"/>
      <c r="C35" s="16" t="s">
        <v>13</v>
      </c>
      <c r="D35" s="20">
        <v>0</v>
      </c>
      <c r="E35" s="20">
        <v>0</v>
      </c>
      <c r="F35" s="20">
        <f t="shared" ref="F35:H35" si="1">STDEV(F31:F33)/SQRT(3)</f>
        <v>4.0457615894093898E-2</v>
      </c>
      <c r="G35" s="20">
        <f t="shared" si="1"/>
        <v>0.19283132567732514</v>
      </c>
      <c r="H35" s="20">
        <f t="shared" si="1"/>
        <v>0.34463688104541407</v>
      </c>
      <c r="I35" s="20"/>
    </row>
    <row r="36" spans="2:9">
      <c r="B36" s="20"/>
      <c r="C36" s="20"/>
      <c r="D36" s="20"/>
      <c r="E36" s="20"/>
      <c r="F36" s="20"/>
      <c r="G36" s="20"/>
      <c r="H36" s="20"/>
      <c r="I36" s="20"/>
    </row>
    <row r="37" spans="2:9">
      <c r="B37" s="20"/>
      <c r="C37" s="20" t="s">
        <v>109</v>
      </c>
      <c r="D37" s="16" t="s">
        <v>106</v>
      </c>
      <c r="E37" s="16" t="s">
        <v>15</v>
      </c>
      <c r="F37" s="16" t="s">
        <v>62</v>
      </c>
      <c r="G37" s="16" t="s">
        <v>83</v>
      </c>
      <c r="H37" s="16" t="s">
        <v>17</v>
      </c>
      <c r="I37" s="20"/>
    </row>
    <row r="38" spans="2:9">
      <c r="B38" s="20"/>
      <c r="C38" s="20"/>
      <c r="D38" s="35">
        <v>2.7132086548953462</v>
      </c>
      <c r="E38" s="35">
        <v>3.5801002837118894</v>
      </c>
      <c r="F38" s="20">
        <v>2.85681532856418</v>
      </c>
      <c r="G38" s="20">
        <v>0.54056284438186741</v>
      </c>
      <c r="H38" s="20">
        <v>0.21449338936407214</v>
      </c>
      <c r="I38" s="20"/>
    </row>
    <row r="39" spans="2:9">
      <c r="B39" s="20"/>
      <c r="C39" s="20"/>
      <c r="D39" s="35">
        <v>3.5064228852641373</v>
      </c>
      <c r="E39" s="35">
        <v>4.3169129460177071</v>
      </c>
      <c r="F39" s="20">
        <v>3.3965879234311482</v>
      </c>
      <c r="G39" s="20">
        <v>0.61292226436409225</v>
      </c>
      <c r="H39" s="20">
        <v>0.18769543272765976</v>
      </c>
      <c r="I39" s="20"/>
    </row>
    <row r="40" spans="2:9">
      <c r="B40" s="20"/>
      <c r="C40" s="20"/>
      <c r="D40" s="35">
        <v>2.8481003911941394</v>
      </c>
      <c r="E40" s="35">
        <v>3.7580909968560379</v>
      </c>
      <c r="F40" s="20">
        <v>3.1150320133947402</v>
      </c>
      <c r="G40" s="20">
        <v>0.35512666280770433</v>
      </c>
      <c r="H40" s="20">
        <v>0.11740217326941353</v>
      </c>
      <c r="I40" s="20"/>
    </row>
    <row r="41" spans="2:9">
      <c r="B41" s="20"/>
      <c r="C41" s="16" t="s">
        <v>12</v>
      </c>
      <c r="D41" s="35">
        <f>AVERAGE(D38:D40)</f>
        <v>3.0225773104512075</v>
      </c>
      <c r="E41" s="35">
        <f t="shared" ref="E41:H41" si="2">AVERAGE(E38:E40)</f>
        <v>3.8850347421952116</v>
      </c>
      <c r="F41" s="35">
        <f t="shared" si="2"/>
        <v>3.122811755130023</v>
      </c>
      <c r="G41" s="35">
        <f t="shared" si="2"/>
        <v>0.50287059051788796</v>
      </c>
      <c r="H41" s="35">
        <f t="shared" si="2"/>
        <v>0.17319699845371514</v>
      </c>
      <c r="I41" s="20"/>
    </row>
    <row r="42" spans="2:9">
      <c r="B42" s="20"/>
      <c r="C42" s="16" t="s">
        <v>13</v>
      </c>
      <c r="D42" s="20">
        <f>STDEV(D38:D40)/SQRT(3)</f>
        <v>0.24503663013923033</v>
      </c>
      <c r="E42" s="20">
        <f t="shared" ref="E42:H42" si="3">STDEV(E38:E40)/SQRT(3)</f>
        <v>0.22196791111487224</v>
      </c>
      <c r="F42" s="20">
        <f t="shared" si="3"/>
        <v>0.15586747236937734</v>
      </c>
      <c r="G42" s="20">
        <f>STDEV(G38:G40)/SQRT(3)</f>
        <v>7.6768423513978987E-2</v>
      </c>
      <c r="H42" s="20">
        <f t="shared" si="3"/>
        <v>2.8950126700827299E-2</v>
      </c>
      <c r="I42" s="20"/>
    </row>
    <row r="43" spans="2:9">
      <c r="B43" s="20"/>
      <c r="C43" s="20"/>
      <c r="D43" s="20"/>
      <c r="E43" s="20"/>
      <c r="F43" s="20"/>
      <c r="G43" s="20"/>
      <c r="H43" s="20"/>
      <c r="I43" s="20"/>
    </row>
    <row r="44" spans="2:9">
      <c r="B44" s="20"/>
      <c r="C44" s="20" t="s">
        <v>59</v>
      </c>
      <c r="D44" s="20">
        <f>TTEST(D31:D33,D38:D40,2,2)</f>
        <v>1.1751967244070908E-3</v>
      </c>
      <c r="E44" s="20">
        <f t="shared" ref="E44:H44" si="4">TTEST(E31:E33,E38:E40,2,2)</f>
        <v>2.0219056403190171E-4</v>
      </c>
      <c r="F44" s="20">
        <f t="shared" si="4"/>
        <v>1.9186379390353584E-4</v>
      </c>
      <c r="G44" s="20">
        <f>TTEST(G31:G33,G38:G40,2,2)</f>
        <v>6.3168418292935569E-2</v>
      </c>
      <c r="H44" s="20">
        <f t="shared" si="4"/>
        <v>5.4293321372343627E-2</v>
      </c>
      <c r="I44" s="20"/>
    </row>
    <row r="45" spans="2:9">
      <c r="B45" s="20"/>
      <c r="C45" s="20"/>
      <c r="D45" s="20"/>
      <c r="E45" s="20"/>
      <c r="F45" s="20"/>
      <c r="G45" s="20"/>
      <c r="H45" s="20"/>
      <c r="I45" s="20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37"/>
  <sheetViews>
    <sheetView workbookViewId="0">
      <selection activeCell="J43" sqref="J43"/>
    </sheetView>
  </sheetViews>
  <sheetFormatPr baseColWidth="10" defaultRowHeight="15" x14ac:dyDescent="0"/>
  <cols>
    <col min="14" max="14" width="14.33203125" customWidth="1"/>
  </cols>
  <sheetData>
    <row r="2" spans="1:22">
      <c r="C2" t="s">
        <v>370</v>
      </c>
      <c r="N2" t="s">
        <v>539</v>
      </c>
      <c r="U2" t="s">
        <v>92</v>
      </c>
      <c r="V2" t="s">
        <v>13</v>
      </c>
    </row>
    <row r="3" spans="1:22">
      <c r="A3" s="31" t="s">
        <v>358</v>
      </c>
      <c r="B3" t="s">
        <v>373</v>
      </c>
      <c r="C3" s="42" t="s">
        <v>545</v>
      </c>
      <c r="D3" s="42" t="s">
        <v>544</v>
      </c>
      <c r="G3" t="s">
        <v>543</v>
      </c>
      <c r="I3" t="s">
        <v>373</v>
      </c>
      <c r="J3" s="42" t="s">
        <v>89</v>
      </c>
      <c r="K3" s="42" t="s">
        <v>322</v>
      </c>
      <c r="N3" t="s">
        <v>207</v>
      </c>
      <c r="O3" t="s">
        <v>393</v>
      </c>
      <c r="Q3" t="s">
        <v>651</v>
      </c>
    </row>
    <row r="4" spans="1:22">
      <c r="B4" t="s">
        <v>88</v>
      </c>
      <c r="C4">
        <v>15.126160640344899</v>
      </c>
      <c r="D4">
        <v>17.371695331226899</v>
      </c>
      <c r="F4" t="s">
        <v>88</v>
      </c>
      <c r="G4" s="148">
        <f>AVERAGE(C4:C6)</f>
        <v>14.953291856362398</v>
      </c>
      <c r="H4" s="148"/>
      <c r="I4" t="s">
        <v>88</v>
      </c>
      <c r="J4" s="147">
        <v>2.4184034748645011</v>
      </c>
      <c r="K4" s="147">
        <v>0.18706305058383366</v>
      </c>
      <c r="M4" t="s">
        <v>88</v>
      </c>
      <c r="N4">
        <v>0.23149166256830581</v>
      </c>
      <c r="O4">
        <v>2.9646175878929724E-2</v>
      </c>
      <c r="Q4">
        <f>K4/N4</f>
        <v>0.80807683744824854</v>
      </c>
      <c r="S4" t="s">
        <v>541</v>
      </c>
      <c r="U4">
        <v>1</v>
      </c>
      <c r="V4">
        <f>O4/N4</f>
        <v>0.12806584716709649</v>
      </c>
    </row>
    <row r="5" spans="1:22">
      <c r="B5" t="s">
        <v>88</v>
      </c>
      <c r="C5">
        <v>14.7359121414479</v>
      </c>
      <c r="D5">
        <v>17.139671096863601</v>
      </c>
      <c r="F5" t="s">
        <v>542</v>
      </c>
      <c r="G5" s="148">
        <f>AVERAGE(C7:C9)</f>
        <v>15.3505460605826</v>
      </c>
      <c r="H5" s="148"/>
      <c r="I5" t="s">
        <v>88</v>
      </c>
      <c r="J5" s="147">
        <v>2.1863792405012035</v>
      </c>
      <c r="K5" s="147">
        <v>0.21970212965104191</v>
      </c>
      <c r="M5" t="s">
        <v>542</v>
      </c>
      <c r="N5">
        <v>0.54313480693164529</v>
      </c>
      <c r="O5">
        <v>1.9021501658664872E-2</v>
      </c>
      <c r="Q5">
        <f>K5/N4</f>
        <v>0.94907145775159318</v>
      </c>
      <c r="S5" t="s">
        <v>537</v>
      </c>
      <c r="U5">
        <f>N5/N4</f>
        <v>2.3462391729610719</v>
      </c>
      <c r="V5">
        <f>O5/N4</f>
        <v>8.2169273172212995E-2</v>
      </c>
    </row>
    <row r="6" spans="1:22">
      <c r="B6" t="s">
        <v>88</v>
      </c>
      <c r="C6">
        <v>14.9978027872944</v>
      </c>
      <c r="D6">
        <v>16.7506055506549</v>
      </c>
      <c r="I6" t="s">
        <v>88</v>
      </c>
      <c r="J6" s="147">
        <v>1.7973136942925017</v>
      </c>
      <c r="K6" s="147">
        <v>0.28770980747004182</v>
      </c>
      <c r="Q6">
        <f>K6/N4</f>
        <v>1.2428517048001582</v>
      </c>
      <c r="R6">
        <f>AVERAGE(Q4:Q6)</f>
        <v>1</v>
      </c>
    </row>
    <row r="7" spans="1:22">
      <c r="B7" t="s">
        <v>542</v>
      </c>
      <c r="C7">
        <v>15.0953150646822</v>
      </c>
      <c r="D7">
        <v>16.314459918231002</v>
      </c>
      <c r="I7" t="s">
        <v>542</v>
      </c>
      <c r="J7" s="147">
        <v>0.96391385764840187</v>
      </c>
      <c r="K7" s="147">
        <v>0.5126642288671045</v>
      </c>
      <c r="M7" t="s">
        <v>59</v>
      </c>
      <c r="N7">
        <f>TTEST(K4:K6,K7:K9,2,2)</f>
        <v>9.0105902609102589E-4</v>
      </c>
      <c r="Q7">
        <f>K7/N4</f>
        <v>2.2146120649845593</v>
      </c>
    </row>
    <row r="8" spans="1:22">
      <c r="B8" t="s">
        <v>542</v>
      </c>
      <c r="C8">
        <v>15.7353012292643</v>
      </c>
      <c r="D8">
        <v>16.141165116689201</v>
      </c>
      <c r="I8" t="s">
        <v>542</v>
      </c>
      <c r="J8" s="147">
        <v>0.79061905610660155</v>
      </c>
      <c r="K8" s="147">
        <v>0.57809597947673497</v>
      </c>
      <c r="Q8">
        <f>K8/N4</f>
        <v>2.4972647959023462</v>
      </c>
    </row>
    <row r="9" spans="1:22">
      <c r="B9" t="s">
        <v>542</v>
      </c>
      <c r="C9" s="147">
        <v>15.221021887801299</v>
      </c>
      <c r="D9" s="147">
        <v>16.243141502930602</v>
      </c>
      <c r="I9" t="s">
        <v>542</v>
      </c>
      <c r="J9" s="147">
        <v>0.89259544234800181</v>
      </c>
      <c r="K9" s="147">
        <v>0.53864421245109639</v>
      </c>
      <c r="Q9">
        <f>K9/N4</f>
        <v>2.3268406579963097</v>
      </c>
      <c r="R9">
        <f>AVERAGE(Q7:Q9)</f>
        <v>2.3462391729610714</v>
      </c>
    </row>
    <row r="16" spans="1:22">
      <c r="A16" s="31" t="s">
        <v>67</v>
      </c>
      <c r="C16" t="s">
        <v>370</v>
      </c>
      <c r="J16" t="s">
        <v>106</v>
      </c>
      <c r="N16" t="s">
        <v>106</v>
      </c>
      <c r="U16" t="s">
        <v>92</v>
      </c>
      <c r="V16" t="s">
        <v>13</v>
      </c>
    </row>
    <row r="17" spans="1:22">
      <c r="B17" t="s">
        <v>373</v>
      </c>
      <c r="C17" t="s">
        <v>84</v>
      </c>
      <c r="D17" t="s">
        <v>106</v>
      </c>
      <c r="F17" t="s">
        <v>373</v>
      </c>
      <c r="G17" t="s">
        <v>540</v>
      </c>
      <c r="J17" s="42" t="s">
        <v>89</v>
      </c>
      <c r="K17" s="42" t="s">
        <v>322</v>
      </c>
      <c r="M17" t="s">
        <v>373</v>
      </c>
      <c r="N17" t="s">
        <v>539</v>
      </c>
      <c r="O17" t="s">
        <v>393</v>
      </c>
      <c r="Q17" t="s">
        <v>651</v>
      </c>
    </row>
    <row r="18" spans="1:22">
      <c r="B18" t="s">
        <v>538</v>
      </c>
      <c r="C18">
        <v>21.529783599384899</v>
      </c>
      <c r="D18">
        <v>22.477295055484401</v>
      </c>
      <c r="F18" t="s">
        <v>538</v>
      </c>
      <c r="G18">
        <v>21.405010091247501</v>
      </c>
      <c r="I18" t="s">
        <v>538</v>
      </c>
      <c r="J18">
        <v>1.0722849642368999</v>
      </c>
      <c r="K18">
        <v>0.47556519422506782</v>
      </c>
      <c r="M18" t="s">
        <v>538</v>
      </c>
      <c r="N18">
        <v>0.49152551043607651</v>
      </c>
      <c r="O18">
        <v>1.1880111730637915E-2</v>
      </c>
      <c r="Q18">
        <f>K18/N18</f>
        <v>0.96752901757459375</v>
      </c>
      <c r="S18" t="s">
        <v>541</v>
      </c>
      <c r="U18">
        <f>1</f>
        <v>1</v>
      </c>
      <c r="V18">
        <f>O18/N18</f>
        <v>2.4169878222796613E-2</v>
      </c>
    </row>
    <row r="19" spans="1:22">
      <c r="B19" t="s">
        <v>538</v>
      </c>
      <c r="C19">
        <v>21.391356894585499</v>
      </c>
      <c r="D19">
        <v>22.363068766122598</v>
      </c>
      <c r="F19" t="s">
        <v>537</v>
      </c>
      <c r="G19">
        <v>20.890576669343933</v>
      </c>
      <c r="I19" t="s">
        <v>538</v>
      </c>
      <c r="J19">
        <v>0.95805867487509744</v>
      </c>
      <c r="K19">
        <v>0.51474910627821957</v>
      </c>
      <c r="M19" t="s">
        <v>537</v>
      </c>
      <c r="N19">
        <v>0.21331240316267386</v>
      </c>
      <c r="O19">
        <v>2.1032667499817632E-3</v>
      </c>
      <c r="Q19">
        <f>K19/N18</f>
        <v>1.0472479969992592</v>
      </c>
      <c r="S19" t="s">
        <v>537</v>
      </c>
      <c r="U19">
        <f>N19/N18</f>
        <v>0.43398032987835206</v>
      </c>
      <c r="V19">
        <f>O19/N18</f>
        <v>4.2790591847730675E-3</v>
      </c>
    </row>
    <row r="20" spans="1:22">
      <c r="B20" t="s">
        <v>538</v>
      </c>
      <c r="C20">
        <v>21.293889779772101</v>
      </c>
      <c r="D20">
        <v>22.451149699311902</v>
      </c>
      <c r="I20" t="s">
        <v>538</v>
      </c>
      <c r="J20">
        <v>1.0461396080644008</v>
      </c>
      <c r="K20">
        <v>0.48426223080494207</v>
      </c>
      <c r="Q20">
        <f>K20/N18</f>
        <v>0.98522298542614706</v>
      </c>
      <c r="R20">
        <f>AVERAGE(Q18:Q20)</f>
        <v>1</v>
      </c>
    </row>
    <row r="21" spans="1:22">
      <c r="B21" t="s">
        <v>537</v>
      </c>
      <c r="C21">
        <v>20.832591257517201</v>
      </c>
      <c r="D21">
        <v>23.145093487544301</v>
      </c>
      <c r="I21" t="s">
        <v>537</v>
      </c>
      <c r="J21">
        <v>2.2545168182003685</v>
      </c>
      <c r="K21">
        <v>0.20956695926399074</v>
      </c>
      <c r="M21" t="s">
        <v>59</v>
      </c>
      <c r="N21">
        <f>TTEST(K18:K20,K21:K23,2,2)</f>
        <v>2.0955808012758653E-5</v>
      </c>
      <c r="Q21">
        <f>K21/N18</f>
        <v>0.42636029018730898</v>
      </c>
    </row>
    <row r="22" spans="1:22">
      <c r="B22" t="s">
        <v>537</v>
      </c>
      <c r="C22">
        <v>21.0250475400826</v>
      </c>
      <c r="D22">
        <v>23.118087381298</v>
      </c>
      <c r="I22" t="s">
        <v>537</v>
      </c>
      <c r="J22">
        <v>2.2275107119540678</v>
      </c>
      <c r="K22">
        <v>0.21352683365207856</v>
      </c>
      <c r="Q22">
        <f>K21/N18</f>
        <v>0.42636029018730898</v>
      </c>
    </row>
    <row r="23" spans="1:22">
      <c r="B23" t="s">
        <v>537</v>
      </c>
      <c r="C23">
        <v>20.814091210432</v>
      </c>
      <c r="D23">
        <v>23.095851120998802</v>
      </c>
      <c r="I23" t="s">
        <v>537</v>
      </c>
      <c r="J23">
        <v>2.2052744516548692</v>
      </c>
      <c r="K23">
        <v>0.2168434165719523</v>
      </c>
      <c r="Q23">
        <f>K23/N18</f>
        <v>0.44116411451273607</v>
      </c>
      <c r="R23">
        <f>AVERAGE(Q21:Q23)</f>
        <v>0.43129489829578471</v>
      </c>
    </row>
    <row r="30" spans="1:22">
      <c r="A30" s="31" t="s">
        <v>15</v>
      </c>
      <c r="C30" t="s">
        <v>370</v>
      </c>
      <c r="J30" t="s">
        <v>6</v>
      </c>
    </row>
    <row r="31" spans="1:22">
      <c r="B31" t="s">
        <v>373</v>
      </c>
      <c r="C31" t="s">
        <v>84</v>
      </c>
      <c r="D31" t="s">
        <v>15</v>
      </c>
      <c r="F31" t="s">
        <v>373</v>
      </c>
      <c r="G31" t="s">
        <v>540</v>
      </c>
      <c r="J31" s="42" t="s">
        <v>89</v>
      </c>
      <c r="K31" t="s">
        <v>322</v>
      </c>
      <c r="N31" t="s">
        <v>15</v>
      </c>
      <c r="Q31" t="s">
        <v>651</v>
      </c>
    </row>
    <row r="32" spans="1:22">
      <c r="B32" t="s">
        <v>538</v>
      </c>
      <c r="C32">
        <v>21.529783599384899</v>
      </c>
      <c r="D32">
        <v>32.170649438082897</v>
      </c>
      <c r="F32" t="s">
        <v>538</v>
      </c>
      <c r="G32">
        <v>21.405010091247501</v>
      </c>
      <c r="I32" t="s">
        <v>538</v>
      </c>
      <c r="J32">
        <v>10.765639346835396</v>
      </c>
      <c r="K32">
        <v>5.7440688137969608E-4</v>
      </c>
      <c r="M32" t="s">
        <v>373</v>
      </c>
      <c r="N32" t="s">
        <v>539</v>
      </c>
      <c r="O32" t="s">
        <v>393</v>
      </c>
      <c r="Q32">
        <f>K32/N33</f>
        <v>1.0115613124350322</v>
      </c>
      <c r="U32" t="s">
        <v>92</v>
      </c>
      <c r="V32" t="s">
        <v>13</v>
      </c>
    </row>
    <row r="33" spans="2:22">
      <c r="B33" t="s">
        <v>538</v>
      </c>
      <c r="C33">
        <v>21.391356894585499</v>
      </c>
      <c r="D33">
        <v>32.304765872284896</v>
      </c>
      <c r="F33" t="s">
        <v>537</v>
      </c>
      <c r="G33">
        <v>20.890576669343933</v>
      </c>
      <c r="I33" t="s">
        <v>538</v>
      </c>
      <c r="J33">
        <v>10.899755781037396</v>
      </c>
      <c r="K33">
        <v>5.2341548211320629E-4</v>
      </c>
      <c r="M33" t="s">
        <v>538</v>
      </c>
      <c r="N33">
        <v>5.6784188394570247E-4</v>
      </c>
      <c r="O33">
        <v>2.3980166506642164E-5</v>
      </c>
      <c r="Q33">
        <f>K33/N33</f>
        <v>0.9217627246447635</v>
      </c>
      <c r="S33" t="s">
        <v>541</v>
      </c>
      <c r="U33">
        <f>1</f>
        <v>1</v>
      </c>
      <c r="V33">
        <f>O33/N33</f>
        <v>4.2230358810473316E-2</v>
      </c>
    </row>
    <row r="34" spans="2:22">
      <c r="B34" t="s">
        <v>538</v>
      </c>
      <c r="C34">
        <v>21.293889779772101</v>
      </c>
      <c r="D34">
        <v>32.094111227038901</v>
      </c>
      <c r="I34" t="s">
        <v>538</v>
      </c>
      <c r="J34">
        <v>10.6891011357914</v>
      </c>
      <c r="K34">
        <v>6.0570328834420482E-4</v>
      </c>
      <c r="M34" t="s">
        <v>537</v>
      </c>
      <c r="N34">
        <v>1.0458843242206973E-4</v>
      </c>
      <c r="O34">
        <v>2.6228865731774972E-5</v>
      </c>
      <c r="Q34">
        <f>K34/N33</f>
        <v>1.0666759629202038</v>
      </c>
      <c r="R34">
        <f>AVERAGE(Q32:Q34)</f>
        <v>0.99999999999999989</v>
      </c>
      <c r="S34" t="s">
        <v>537</v>
      </c>
      <c r="U34">
        <f>N34/N33</f>
        <v>0.1841858365489478</v>
      </c>
      <c r="V34">
        <f>O34/N33</f>
        <v>4.6190438700155829E-2</v>
      </c>
    </row>
    <row r="35" spans="2:22">
      <c r="B35" t="s">
        <v>537</v>
      </c>
      <c r="C35">
        <v>20.832591257517201</v>
      </c>
      <c r="D35">
        <v>34.5405215552545</v>
      </c>
      <c r="I35" t="s">
        <v>537</v>
      </c>
      <c r="J35">
        <v>13.649944885910568</v>
      </c>
      <c r="K35">
        <v>7.7795978957418842E-5</v>
      </c>
      <c r="Q35">
        <f>K35/N33</f>
        <v>0.13700288963689364</v>
      </c>
    </row>
    <row r="36" spans="2:22">
      <c r="B36" t="s">
        <v>537</v>
      </c>
      <c r="C36">
        <v>21.0250475400826</v>
      </c>
      <c r="D36">
        <v>33.527137698192398</v>
      </c>
      <c r="I36" t="s">
        <v>537</v>
      </c>
      <c r="J36">
        <v>12.636561028848465</v>
      </c>
      <c r="K36">
        <v>1.570420978919113E-4</v>
      </c>
      <c r="M36" t="s">
        <v>59</v>
      </c>
      <c r="N36">
        <f>TTEST(K32:K34,K35:K37,2,2)</f>
        <v>1.9990985816033141E-4</v>
      </c>
      <c r="Q36">
        <f>K36/N33</f>
        <v>0.27655955351635841</v>
      </c>
    </row>
    <row r="37" spans="2:22">
      <c r="B37" t="s">
        <v>537</v>
      </c>
      <c r="C37">
        <v>20.814091210432</v>
      </c>
      <c r="D37">
        <v>34.519694201110902</v>
      </c>
      <c r="I37" t="s">
        <v>537</v>
      </c>
      <c r="J37">
        <v>13.629117531766969</v>
      </c>
      <c r="K37">
        <v>7.8927220416879029E-5</v>
      </c>
      <c r="Q37">
        <f>K37/N33</f>
        <v>0.13899506649359122</v>
      </c>
      <c r="R37">
        <f>AVERAGE(Q35:Q37)</f>
        <v>0.1841858365489478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2"/>
  <sheetViews>
    <sheetView workbookViewId="0">
      <selection activeCell="G31" sqref="G31"/>
    </sheetView>
  </sheetViews>
  <sheetFormatPr baseColWidth="10" defaultRowHeight="15" x14ac:dyDescent="0"/>
  <cols>
    <col min="4" max="4" width="12.1640625" bestFit="1" customWidth="1"/>
  </cols>
  <sheetData>
    <row r="2" spans="2:4">
      <c r="B2" s="17" t="s">
        <v>548</v>
      </c>
      <c r="C2" s="17" t="s">
        <v>547</v>
      </c>
      <c r="D2" s="17" t="s">
        <v>546</v>
      </c>
    </row>
    <row r="3" spans="2:4">
      <c r="B3" s="16">
        <v>208.125</v>
      </c>
      <c r="C3" s="16">
        <v>98.3125</v>
      </c>
      <c r="D3" s="16">
        <v>0</v>
      </c>
    </row>
    <row r="4" spans="2:4">
      <c r="B4" s="16">
        <v>79.233000000000004</v>
      </c>
      <c r="C4" s="16">
        <v>118.354</v>
      </c>
      <c r="D4" s="16">
        <v>0</v>
      </c>
    </row>
    <row r="5" spans="2:4">
      <c r="B5" s="16">
        <v>158.4375</v>
      </c>
      <c r="C5" s="16">
        <v>121.83750000000001</v>
      </c>
      <c r="D5" s="16">
        <v>0</v>
      </c>
    </row>
    <row r="6" spans="2:4">
      <c r="B6" s="16">
        <v>122.304</v>
      </c>
      <c r="C6" s="16">
        <v>77.962500000000006</v>
      </c>
      <c r="D6" s="16">
        <v>0</v>
      </c>
    </row>
    <row r="7" spans="2:4">
      <c r="B7" s="16">
        <v>70.829499999999996</v>
      </c>
      <c r="C7" s="16">
        <v>130.53749999999999</v>
      </c>
      <c r="D7" s="16">
        <v>0</v>
      </c>
    </row>
    <row r="8" spans="2:4">
      <c r="B8" s="16">
        <v>34.982999999999997</v>
      </c>
      <c r="C8" s="16">
        <v>74.001499999999993</v>
      </c>
      <c r="D8" s="16">
        <v>0</v>
      </c>
    </row>
    <row r="9" spans="2:4">
      <c r="B9" s="16">
        <v>30.625</v>
      </c>
      <c r="C9" s="16">
        <v>166.69800000000001</v>
      </c>
      <c r="D9" s="16">
        <v>0</v>
      </c>
    </row>
    <row r="10" spans="2:4">
      <c r="B10" s="16">
        <v>167.70599999999999</v>
      </c>
      <c r="C10" s="16">
        <v>37.543999999999997</v>
      </c>
      <c r="D10" s="16">
        <v>0</v>
      </c>
    </row>
    <row r="12" spans="2:4">
      <c r="C12" t="s">
        <v>359</v>
      </c>
      <c r="D12">
        <f>TTEST(D3:D10,C3:C10,2,2)</f>
        <v>3.9058626566237841E-6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0"/>
  <sheetViews>
    <sheetView workbookViewId="0">
      <selection activeCell="G35" sqref="G35"/>
    </sheetView>
  </sheetViews>
  <sheetFormatPr baseColWidth="10" defaultRowHeight="15" x14ac:dyDescent="0"/>
  <sheetData>
    <row r="2" spans="2:8">
      <c r="B2" s="17" t="s">
        <v>550</v>
      </c>
      <c r="C2" s="231" t="s">
        <v>549</v>
      </c>
      <c r="D2" s="231"/>
      <c r="E2" s="231" t="s">
        <v>547</v>
      </c>
      <c r="F2" s="231"/>
      <c r="G2" s="231" t="s">
        <v>537</v>
      </c>
      <c r="H2" s="231"/>
    </row>
    <row r="3" spans="2:8">
      <c r="B3" s="17"/>
      <c r="C3" s="17" t="s">
        <v>202</v>
      </c>
      <c r="D3" s="17" t="s">
        <v>13</v>
      </c>
      <c r="E3" s="17" t="s">
        <v>202</v>
      </c>
      <c r="F3" s="17" t="s">
        <v>13</v>
      </c>
      <c r="G3" s="17" t="s">
        <v>202</v>
      </c>
      <c r="H3" s="17" t="s">
        <v>13</v>
      </c>
    </row>
    <row r="4" spans="2:8">
      <c r="B4" s="16">
        <v>0</v>
      </c>
      <c r="C4" s="16">
        <v>0</v>
      </c>
      <c r="D4" s="16">
        <v>0</v>
      </c>
      <c r="E4" s="16">
        <v>0</v>
      </c>
      <c r="F4" s="16">
        <v>0</v>
      </c>
      <c r="G4" s="16">
        <v>0</v>
      </c>
      <c r="H4" s="16">
        <v>0</v>
      </c>
    </row>
    <row r="5" spans="2:8">
      <c r="B5" s="16">
        <v>4</v>
      </c>
      <c r="C5" s="16">
        <v>0</v>
      </c>
      <c r="D5" s="16">
        <v>0</v>
      </c>
      <c r="E5" s="16">
        <v>0</v>
      </c>
      <c r="F5" s="16">
        <v>0</v>
      </c>
      <c r="G5" s="16">
        <v>0</v>
      </c>
      <c r="H5" s="16">
        <v>0</v>
      </c>
    </row>
    <row r="6" spans="2:8">
      <c r="B6" s="16">
        <v>7</v>
      </c>
      <c r="C6" s="16">
        <v>0.19012499999999999</v>
      </c>
      <c r="D6" s="16">
        <v>0.19012499999999999</v>
      </c>
      <c r="E6" s="16">
        <v>0.16875000000000001</v>
      </c>
      <c r="F6" s="16">
        <v>0.1153169</v>
      </c>
      <c r="G6" s="16">
        <v>0</v>
      </c>
      <c r="H6" s="16">
        <v>0</v>
      </c>
    </row>
    <row r="7" spans="2:8">
      <c r="B7" s="16">
        <v>9</v>
      </c>
      <c r="C7" s="16">
        <v>8.5168119999999998</v>
      </c>
      <c r="D7" s="16">
        <v>3.9374660000000001</v>
      </c>
      <c r="E7" s="16">
        <v>3.9413749999999999</v>
      </c>
      <c r="F7" s="16">
        <v>1.455762</v>
      </c>
      <c r="G7" s="16">
        <v>0</v>
      </c>
      <c r="H7" s="16">
        <v>0</v>
      </c>
    </row>
    <row r="8" spans="2:8">
      <c r="B8" s="16">
        <v>12</v>
      </c>
      <c r="C8" s="16">
        <v>14.221629999999999</v>
      </c>
      <c r="D8" s="16">
        <v>4.0703849999999999</v>
      </c>
      <c r="E8" s="16">
        <v>17.99719</v>
      </c>
      <c r="F8" s="16">
        <v>3.3864640000000001</v>
      </c>
      <c r="G8" s="16">
        <v>0</v>
      </c>
      <c r="H8" s="16">
        <v>0</v>
      </c>
    </row>
    <row r="9" spans="2:8">
      <c r="B9" s="16">
        <v>15</v>
      </c>
      <c r="C9" s="16">
        <v>36.232939999999999</v>
      </c>
      <c r="D9" s="16">
        <v>10.24863</v>
      </c>
      <c r="E9" s="16">
        <v>46.921250000000001</v>
      </c>
      <c r="F9" s="16">
        <v>9.7864850000000008</v>
      </c>
      <c r="G9" s="16">
        <v>0</v>
      </c>
      <c r="H9" s="16">
        <v>0</v>
      </c>
    </row>
    <row r="10" spans="2:8">
      <c r="B10" s="16">
        <v>17</v>
      </c>
      <c r="C10" s="16">
        <v>109.0304</v>
      </c>
      <c r="D10" s="16">
        <v>23.090440000000001</v>
      </c>
      <c r="E10" s="16">
        <v>103.1559</v>
      </c>
      <c r="F10" s="16">
        <v>14.129759999999999</v>
      </c>
      <c r="G10" s="16">
        <v>0</v>
      </c>
      <c r="H10" s="16">
        <v>0</v>
      </c>
    </row>
  </sheetData>
  <mergeCells count="3">
    <mergeCell ref="C2:D2"/>
    <mergeCell ref="E2:F2"/>
    <mergeCell ref="G2:H2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41"/>
  <sheetViews>
    <sheetView topLeftCell="Y3" workbookViewId="0">
      <selection activeCell="AQ28" sqref="AQ28"/>
    </sheetView>
  </sheetViews>
  <sheetFormatPr baseColWidth="10" defaultRowHeight="15" x14ac:dyDescent="0"/>
  <sheetData>
    <row r="2" spans="2:32">
      <c r="B2" t="s">
        <v>562</v>
      </c>
      <c r="C2" t="s">
        <v>564</v>
      </c>
    </row>
    <row r="3" spans="2:32">
      <c r="B3" t="s">
        <v>560</v>
      </c>
      <c r="C3" t="s">
        <v>563</v>
      </c>
      <c r="V3" t="s">
        <v>562</v>
      </c>
      <c r="W3" t="s">
        <v>561</v>
      </c>
    </row>
    <row r="4" spans="2:32">
      <c r="V4" t="s">
        <v>560</v>
      </c>
      <c r="W4" t="s">
        <v>559</v>
      </c>
    </row>
    <row r="5" spans="2:32">
      <c r="C5" s="232" t="s">
        <v>558</v>
      </c>
      <c r="D5" s="232"/>
      <c r="E5" s="232"/>
      <c r="F5" s="232"/>
      <c r="G5" s="232"/>
      <c r="H5" s="232"/>
      <c r="I5" s="232"/>
      <c r="J5" s="232"/>
    </row>
    <row r="6" spans="2:32">
      <c r="C6" s="233" t="s">
        <v>552</v>
      </c>
      <c r="D6" s="233"/>
      <c r="E6" s="233"/>
      <c r="F6" s="233"/>
      <c r="G6" s="233"/>
      <c r="H6" s="233"/>
      <c r="I6" s="233"/>
      <c r="J6" s="233"/>
      <c r="W6" s="232" t="s">
        <v>558</v>
      </c>
      <c r="X6" s="232"/>
      <c r="Y6" s="232"/>
      <c r="Z6" s="232"/>
      <c r="AA6" s="232"/>
      <c r="AB6" s="232"/>
      <c r="AC6" s="232"/>
      <c r="AD6" s="232"/>
    </row>
    <row r="7" spans="2:32">
      <c r="C7" s="156" t="s">
        <v>551</v>
      </c>
      <c r="D7" s="150">
        <v>10</v>
      </c>
      <c r="E7" s="150">
        <v>1</v>
      </c>
      <c r="F7" s="150">
        <v>0.1</v>
      </c>
      <c r="G7" s="150">
        <v>0.01</v>
      </c>
      <c r="H7" s="150">
        <v>1E-3</v>
      </c>
      <c r="I7" s="150">
        <v>1E-4</v>
      </c>
      <c r="J7" s="150">
        <v>0</v>
      </c>
      <c r="L7" s="150" t="s">
        <v>557</v>
      </c>
      <c r="W7" s="233" t="s">
        <v>552</v>
      </c>
      <c r="X7" s="233"/>
      <c r="Y7" s="233"/>
      <c r="Z7" s="233"/>
      <c r="AA7" s="233"/>
      <c r="AB7" s="233"/>
      <c r="AC7" s="233"/>
      <c r="AD7" s="233"/>
    </row>
    <row r="8" spans="2:32">
      <c r="C8" s="155">
        <v>1</v>
      </c>
      <c r="D8">
        <v>0.47620001435279846</v>
      </c>
      <c r="E8">
        <v>0.47020000219345093</v>
      </c>
      <c r="F8">
        <v>0.50349998474121094</v>
      </c>
      <c r="G8">
        <v>0.46720001101493835</v>
      </c>
      <c r="H8">
        <v>0.47949999570846558</v>
      </c>
      <c r="I8">
        <v>0.53450000286102295</v>
      </c>
      <c r="J8" s="150">
        <v>0.46470001339912415</v>
      </c>
      <c r="L8">
        <v>6.080000102519989E-2</v>
      </c>
      <c r="W8" s="156" t="s">
        <v>551</v>
      </c>
      <c r="X8" s="150">
        <v>10</v>
      </c>
      <c r="Y8" s="150">
        <v>1</v>
      </c>
      <c r="Z8" s="150">
        <v>0.1</v>
      </c>
      <c r="AA8" s="150">
        <v>0.01</v>
      </c>
      <c r="AB8" s="150">
        <v>1E-3</v>
      </c>
      <c r="AC8" s="150">
        <v>1E-4</v>
      </c>
      <c r="AD8" s="150">
        <v>0</v>
      </c>
      <c r="AF8" s="150" t="s">
        <v>557</v>
      </c>
    </row>
    <row r="9" spans="2:32">
      <c r="C9" s="155">
        <v>2</v>
      </c>
      <c r="D9">
        <v>0.50940001010894775</v>
      </c>
      <c r="E9">
        <v>0.52170002460479736</v>
      </c>
      <c r="F9">
        <v>0.52869999408721924</v>
      </c>
      <c r="G9">
        <v>0.48530000448226929</v>
      </c>
      <c r="H9">
        <v>0.50279998779296875</v>
      </c>
      <c r="I9">
        <v>0.53630000352859497</v>
      </c>
      <c r="J9" s="150">
        <v>0.51740002632141113</v>
      </c>
      <c r="L9">
        <v>6.3400000333786011E-2</v>
      </c>
      <c r="W9" s="155">
        <v>1</v>
      </c>
      <c r="X9">
        <v>0.23430000245571136</v>
      </c>
      <c r="Y9">
        <v>0.26530000567436218</v>
      </c>
      <c r="Z9">
        <v>0.23160000145435333</v>
      </c>
      <c r="AA9">
        <v>0.25940001010894775</v>
      </c>
      <c r="AB9">
        <v>0.2434999942779541</v>
      </c>
      <c r="AC9">
        <v>0.28769999742507935</v>
      </c>
      <c r="AD9">
        <v>0.29620000720024109</v>
      </c>
      <c r="AF9">
        <v>5.9399999678134918E-2</v>
      </c>
    </row>
    <row r="10" spans="2:32">
      <c r="C10" s="155">
        <v>3</v>
      </c>
      <c r="D10">
        <v>0.55250000953674316</v>
      </c>
      <c r="E10">
        <v>0.4830000102519989</v>
      </c>
      <c r="F10">
        <v>0.44999998807907104</v>
      </c>
      <c r="G10">
        <v>0.45539999008178711</v>
      </c>
      <c r="H10">
        <v>0.48679998517036438</v>
      </c>
      <c r="I10">
        <v>0.49020001292228699</v>
      </c>
      <c r="J10" s="150">
        <v>0.48059999942779541</v>
      </c>
      <c r="L10">
        <v>6.8099997937679291E-2</v>
      </c>
      <c r="W10" s="155">
        <v>2</v>
      </c>
      <c r="X10">
        <v>0.20550000667572021</v>
      </c>
      <c r="Y10">
        <v>0.27329999208450317</v>
      </c>
      <c r="Z10">
        <v>0.25690001249313354</v>
      </c>
      <c r="AA10">
        <v>0.28459998965263367</v>
      </c>
      <c r="AB10">
        <v>0.26850000023841858</v>
      </c>
      <c r="AC10">
        <v>0.26829999685287476</v>
      </c>
      <c r="AD10">
        <v>0.25920000672340393</v>
      </c>
      <c r="AF10">
        <v>6.3500002026557922E-2</v>
      </c>
    </row>
    <row r="11" spans="2:32">
      <c r="C11" s="152">
        <v>4</v>
      </c>
      <c r="D11">
        <v>0.41249999403953552</v>
      </c>
      <c r="E11">
        <v>0.46599999070167542</v>
      </c>
      <c r="F11">
        <v>0.40160000324249268</v>
      </c>
      <c r="G11">
        <v>0.4643000066280365</v>
      </c>
      <c r="H11">
        <v>0.41659998893737793</v>
      </c>
      <c r="I11">
        <v>0.43529999256134033</v>
      </c>
      <c r="J11" s="150">
        <v>0.51399999856948853</v>
      </c>
      <c r="L11">
        <v>6.8300001323223114E-2</v>
      </c>
      <c r="W11" s="155">
        <v>3</v>
      </c>
      <c r="X11">
        <v>0.21780000627040863</v>
      </c>
      <c r="Y11">
        <v>0.26629999279975891</v>
      </c>
      <c r="Z11">
        <v>0.25659999251365662</v>
      </c>
      <c r="AA11">
        <v>0.26910001039505005</v>
      </c>
      <c r="AB11">
        <v>0.25240001082420349</v>
      </c>
      <c r="AC11">
        <v>0.26210001111030579</v>
      </c>
      <c r="AD11">
        <v>0.25389999151229858</v>
      </c>
      <c r="AF11">
        <v>7.1699999272823334E-2</v>
      </c>
    </row>
    <row r="12" spans="2:32">
      <c r="B12" s="152"/>
      <c r="J12" s="150">
        <v>0.51579999923706055</v>
      </c>
      <c r="W12" s="152">
        <v>4</v>
      </c>
      <c r="X12">
        <v>0.2362000048160553</v>
      </c>
      <c r="Y12">
        <v>0.25949999690055847</v>
      </c>
      <c r="Z12">
        <v>0.24729999899864197</v>
      </c>
      <c r="AA12">
        <v>0.27599999308586121</v>
      </c>
      <c r="AB12">
        <v>0.28360000252723694</v>
      </c>
      <c r="AC12">
        <v>0.28560000658035278</v>
      </c>
      <c r="AD12">
        <v>0.27990001440048218</v>
      </c>
      <c r="AF12">
        <v>6.6100001335144043E-2</v>
      </c>
    </row>
    <row r="13" spans="2:32">
      <c r="B13" s="152"/>
      <c r="J13" s="150">
        <v>0.49000000953674316</v>
      </c>
      <c r="L13" t="s">
        <v>556</v>
      </c>
      <c r="V13" s="152"/>
      <c r="AD13">
        <v>0.26800000667572021</v>
      </c>
    </row>
    <row r="14" spans="2:32">
      <c r="B14" s="152"/>
      <c r="J14" s="150">
        <v>0.4984000027179718</v>
      </c>
      <c r="L14">
        <f>AVERAGE(L8:L11)</f>
        <v>6.5150000154972076E-2</v>
      </c>
      <c r="V14" s="152"/>
      <c r="AD14">
        <v>0.25870001316070557</v>
      </c>
      <c r="AF14" t="s">
        <v>556</v>
      </c>
    </row>
    <row r="15" spans="2:32">
      <c r="B15" s="152"/>
      <c r="J15" s="150">
        <v>0.39259999990463257</v>
      </c>
      <c r="V15" s="152"/>
      <c r="AD15">
        <v>0.2669999897480011</v>
      </c>
      <c r="AF15">
        <f>AVERAGE(AF9:AF12)</f>
        <v>6.5175000578165054E-2</v>
      </c>
    </row>
    <row r="16" spans="2:32">
      <c r="V16" s="152"/>
      <c r="AD16">
        <v>0.22709999978542328</v>
      </c>
    </row>
    <row r="17" spans="2:30">
      <c r="B17" s="60"/>
      <c r="C17" s="232" t="s">
        <v>555</v>
      </c>
      <c r="D17" s="232"/>
      <c r="E17" s="232"/>
      <c r="F17" s="232"/>
      <c r="G17" s="232"/>
      <c r="H17" s="232"/>
      <c r="I17" s="232"/>
      <c r="J17" s="232"/>
    </row>
    <row r="18" spans="2:30">
      <c r="B18" s="60"/>
      <c r="C18" s="234" t="s">
        <v>552</v>
      </c>
      <c r="D18" s="234"/>
      <c r="E18" s="234"/>
      <c r="F18" s="234"/>
      <c r="G18" s="234"/>
      <c r="H18" s="234"/>
      <c r="I18" s="234"/>
      <c r="J18" s="234"/>
      <c r="W18" t="s">
        <v>555</v>
      </c>
    </row>
    <row r="19" spans="2:30">
      <c r="C19" s="154" t="s">
        <v>551</v>
      </c>
      <c r="D19">
        <v>10</v>
      </c>
      <c r="E19">
        <v>1</v>
      </c>
      <c r="F19">
        <v>0.1</v>
      </c>
      <c r="G19">
        <v>0.01</v>
      </c>
      <c r="H19">
        <v>1E-3</v>
      </c>
      <c r="I19">
        <v>1E-4</v>
      </c>
      <c r="J19" s="150">
        <v>0</v>
      </c>
      <c r="W19" t="s">
        <v>552</v>
      </c>
    </row>
    <row r="20" spans="2:30">
      <c r="C20" s="153">
        <v>1</v>
      </c>
      <c r="D20" s="150">
        <f t="shared" ref="D20:J23" si="0">D8-$K$13</f>
        <v>0.47620001435279846</v>
      </c>
      <c r="E20" s="150">
        <f t="shared" si="0"/>
        <v>0.47020000219345093</v>
      </c>
      <c r="F20" s="150">
        <f t="shared" si="0"/>
        <v>0.50349998474121094</v>
      </c>
      <c r="G20" s="150">
        <f t="shared" si="0"/>
        <v>0.46720001101493835</v>
      </c>
      <c r="H20" s="150">
        <f t="shared" si="0"/>
        <v>0.47949999570846558</v>
      </c>
      <c r="I20" s="150">
        <f t="shared" si="0"/>
        <v>0.53450000286102295</v>
      </c>
      <c r="J20" s="150">
        <f t="shared" si="0"/>
        <v>0.46470001339912415</v>
      </c>
      <c r="W20" t="s">
        <v>551</v>
      </c>
      <c r="X20">
        <v>10</v>
      </c>
      <c r="Y20">
        <v>1</v>
      </c>
      <c r="Z20">
        <v>0.1</v>
      </c>
      <c r="AA20">
        <v>0.01</v>
      </c>
      <c r="AB20">
        <v>1E-3</v>
      </c>
      <c r="AC20">
        <v>1E-4</v>
      </c>
      <c r="AD20">
        <v>0</v>
      </c>
    </row>
    <row r="21" spans="2:30">
      <c r="C21" s="153">
        <v>2</v>
      </c>
      <c r="D21" s="150">
        <f t="shared" si="0"/>
        <v>0.50940001010894775</v>
      </c>
      <c r="E21" s="150">
        <f t="shared" si="0"/>
        <v>0.52170002460479736</v>
      </c>
      <c r="F21" s="150">
        <f t="shared" si="0"/>
        <v>0.52869999408721924</v>
      </c>
      <c r="G21" s="150">
        <f t="shared" si="0"/>
        <v>0.48530000448226929</v>
      </c>
      <c r="H21" s="150">
        <f t="shared" si="0"/>
        <v>0.50279998779296875</v>
      </c>
      <c r="I21" s="150">
        <f t="shared" si="0"/>
        <v>0.53630000352859497</v>
      </c>
      <c r="J21" s="150">
        <f t="shared" si="0"/>
        <v>0.51740002632141113</v>
      </c>
      <c r="W21">
        <v>1</v>
      </c>
      <c r="X21">
        <v>0.16912500187754631</v>
      </c>
      <c r="Y21">
        <v>0.20012500509619713</v>
      </c>
      <c r="Z21">
        <v>0.16642500087618828</v>
      </c>
      <c r="AA21">
        <v>0.1942250095307827</v>
      </c>
      <c r="AB21">
        <v>0.17832499369978905</v>
      </c>
      <c r="AC21">
        <v>0.22252499684691429</v>
      </c>
      <c r="AD21">
        <v>0.23102500662207603</v>
      </c>
    </row>
    <row r="22" spans="2:30">
      <c r="C22" s="153">
        <v>3</v>
      </c>
      <c r="D22" s="150">
        <f t="shared" si="0"/>
        <v>0.55250000953674316</v>
      </c>
      <c r="E22" s="150">
        <f t="shared" si="0"/>
        <v>0.4830000102519989</v>
      </c>
      <c r="F22" s="150">
        <f t="shared" si="0"/>
        <v>0.44999998807907104</v>
      </c>
      <c r="G22" s="150">
        <f t="shared" si="0"/>
        <v>0.45539999008178711</v>
      </c>
      <c r="H22" s="150">
        <f t="shared" si="0"/>
        <v>0.48679998517036438</v>
      </c>
      <c r="I22" s="150">
        <f t="shared" si="0"/>
        <v>0.49020001292228699</v>
      </c>
      <c r="J22" s="150">
        <f t="shared" si="0"/>
        <v>0.48059999942779541</v>
      </c>
      <c r="W22">
        <v>2</v>
      </c>
      <c r="X22">
        <v>0.14032500609755516</v>
      </c>
      <c r="Y22">
        <v>0.20812499150633812</v>
      </c>
      <c r="Z22">
        <v>0.19172501191496849</v>
      </c>
      <c r="AA22">
        <v>0.21942498907446861</v>
      </c>
      <c r="AB22">
        <v>0.20332499966025352</v>
      </c>
      <c r="AC22">
        <v>0.2031249962747097</v>
      </c>
      <c r="AD22">
        <v>0.19402500614523888</v>
      </c>
    </row>
    <row r="23" spans="2:30">
      <c r="C23" s="153">
        <v>4</v>
      </c>
      <c r="D23" s="150">
        <f t="shared" si="0"/>
        <v>0.41249999403953552</v>
      </c>
      <c r="E23" s="150">
        <f t="shared" si="0"/>
        <v>0.46599999070167542</v>
      </c>
      <c r="F23" s="150">
        <f t="shared" si="0"/>
        <v>0.40160000324249268</v>
      </c>
      <c r="G23" s="150">
        <f t="shared" si="0"/>
        <v>0.4643000066280365</v>
      </c>
      <c r="H23" s="150">
        <f t="shared" si="0"/>
        <v>0.41659998893737793</v>
      </c>
      <c r="I23" s="150">
        <f t="shared" si="0"/>
        <v>0.43529999256134033</v>
      </c>
      <c r="J23" s="150">
        <f t="shared" si="0"/>
        <v>0.51399999856948853</v>
      </c>
      <c r="W23">
        <v>3</v>
      </c>
      <c r="X23">
        <v>0.15262500569224358</v>
      </c>
      <c r="Y23">
        <v>0.20112499222159386</v>
      </c>
      <c r="Z23">
        <v>0.19142499193549156</v>
      </c>
      <c r="AA23">
        <v>0.20392500981688499</v>
      </c>
      <c r="AB23">
        <v>0.18722501024603844</v>
      </c>
      <c r="AC23">
        <v>0.19692501053214073</v>
      </c>
      <c r="AD23">
        <v>0.18872499093413353</v>
      </c>
    </row>
    <row r="24" spans="2:30">
      <c r="B24" s="152"/>
      <c r="C24" s="151"/>
      <c r="D24" s="151"/>
      <c r="E24" s="151"/>
      <c r="F24" s="151"/>
      <c r="G24" s="151"/>
      <c r="H24" s="151"/>
      <c r="I24" s="151"/>
      <c r="J24" s="150">
        <f>J12-$K$13</f>
        <v>0.51579999923706055</v>
      </c>
      <c r="W24">
        <v>4</v>
      </c>
      <c r="X24">
        <v>0.17102500423789024</v>
      </c>
      <c r="Y24">
        <v>0.19432499632239342</v>
      </c>
      <c r="Z24">
        <v>0.18212499842047691</v>
      </c>
      <c r="AA24">
        <v>0.21082499250769615</v>
      </c>
      <c r="AB24">
        <v>0.21842500194907188</v>
      </c>
      <c r="AC24">
        <v>0.22042500600218773</v>
      </c>
      <c r="AD24">
        <v>0.21472501382231712</v>
      </c>
    </row>
    <row r="25" spans="2:30">
      <c r="B25" s="152"/>
      <c r="C25" s="151"/>
      <c r="D25" s="151"/>
      <c r="E25" s="151"/>
      <c r="F25" s="151"/>
      <c r="G25" s="151"/>
      <c r="H25" s="151"/>
      <c r="I25" s="151"/>
      <c r="J25" s="150">
        <f>J13-$K$13</f>
        <v>0.49000000953674316</v>
      </c>
      <c r="AD25">
        <v>0.20282500609755516</v>
      </c>
    </row>
    <row r="26" spans="2:30">
      <c r="B26" s="152"/>
      <c r="C26" s="151"/>
      <c r="D26" s="151"/>
      <c r="E26" s="151"/>
      <c r="F26" s="151"/>
      <c r="G26" s="151"/>
      <c r="H26" s="151"/>
      <c r="I26" s="151"/>
      <c r="J26" s="150">
        <f>J14-$K$13</f>
        <v>0.4984000027179718</v>
      </c>
      <c r="AD26">
        <v>0.19352501258254051</v>
      </c>
    </row>
    <row r="27" spans="2:30">
      <c r="B27" s="152"/>
      <c r="C27" s="151"/>
      <c r="D27" s="151"/>
      <c r="E27" s="151"/>
      <c r="F27" s="151"/>
      <c r="G27" s="151"/>
      <c r="H27" s="151"/>
      <c r="I27" s="151"/>
      <c r="J27" s="150">
        <f>J15-$K$13</f>
        <v>0.39259999990463257</v>
      </c>
      <c r="AD27">
        <v>0.20182498916983604</v>
      </c>
    </row>
    <row r="28" spans="2:30">
      <c r="I28" s="32" t="s">
        <v>554</v>
      </c>
      <c r="J28">
        <f>AVERAGE(J20:J27)</f>
        <v>0.48418750613927841</v>
      </c>
      <c r="AD28">
        <v>0.16192499920725822</v>
      </c>
    </row>
    <row r="29" spans="2:30">
      <c r="AC29" t="s">
        <v>554</v>
      </c>
      <c r="AD29">
        <v>0.19857500307261944</v>
      </c>
    </row>
    <row r="31" spans="2:30">
      <c r="W31" t="s">
        <v>553</v>
      </c>
    </row>
    <row r="32" spans="2:30">
      <c r="C32" t="s">
        <v>553</v>
      </c>
      <c r="W32" t="s">
        <v>552</v>
      </c>
    </row>
    <row r="33" spans="3:30">
      <c r="C33" t="s">
        <v>552</v>
      </c>
      <c r="W33" t="s">
        <v>551</v>
      </c>
      <c r="X33">
        <v>10</v>
      </c>
      <c r="Y33">
        <v>1</v>
      </c>
      <c r="Z33">
        <v>0.1</v>
      </c>
      <c r="AA33">
        <v>0.01</v>
      </c>
      <c r="AB33">
        <v>1E-3</v>
      </c>
      <c r="AC33">
        <v>1E-4</v>
      </c>
      <c r="AD33">
        <v>0</v>
      </c>
    </row>
    <row r="34" spans="3:30">
      <c r="C34" t="s">
        <v>551</v>
      </c>
      <c r="D34">
        <v>10</v>
      </c>
      <c r="E34">
        <v>1</v>
      </c>
      <c r="F34">
        <v>0.1</v>
      </c>
      <c r="G34">
        <v>0.01</v>
      </c>
      <c r="H34">
        <v>1E-3</v>
      </c>
      <c r="I34">
        <v>1E-4</v>
      </c>
      <c r="J34">
        <v>0</v>
      </c>
      <c r="W34">
        <v>1</v>
      </c>
      <c r="X34">
        <v>85.169331114499244</v>
      </c>
      <c r="Y34">
        <v>100.7805625076641</v>
      </c>
      <c r="Z34">
        <v>83.8096428558665</v>
      </c>
      <c r="AA34">
        <v>97.809395203561479</v>
      </c>
      <c r="AB34">
        <v>89.802337122248517</v>
      </c>
      <c r="AC34">
        <v>112.06093083404676</v>
      </c>
      <c r="AD34">
        <v>116.34143424265216</v>
      </c>
    </row>
    <row r="35" spans="3:30">
      <c r="C35">
        <v>1</v>
      </c>
      <c r="D35">
        <v>98.093848003481796</v>
      </c>
      <c r="E35">
        <v>96.661992364389619</v>
      </c>
      <c r="F35">
        <v>104.6087708918962</v>
      </c>
      <c r="G35">
        <v>95.946068100888255</v>
      </c>
      <c r="H35">
        <v>98.881362559706432</v>
      </c>
      <c r="I35">
        <v>112.00668102573826</v>
      </c>
      <c r="J35">
        <v>95.349463362622217</v>
      </c>
      <c r="W35">
        <v>2</v>
      </c>
      <c r="X35">
        <v>70.665997193130053</v>
      </c>
      <c r="Y35">
        <v>104.80926012133875</v>
      </c>
      <c r="Z35">
        <v>96.550426261282297</v>
      </c>
      <c r="AA35">
        <v>110.49980394270686</v>
      </c>
      <c r="AB35">
        <v>102.39204155313395</v>
      </c>
      <c r="AC35">
        <v>102.29132223678039</v>
      </c>
      <c r="AD35">
        <v>97.708675887207903</v>
      </c>
    </row>
    <row r="36" spans="3:30">
      <c r="C36">
        <v>2</v>
      </c>
      <c r="D36">
        <v>106.01676547077712</v>
      </c>
      <c r="E36">
        <v>108.95206704168476</v>
      </c>
      <c r="F36">
        <v>110.62255461915811</v>
      </c>
      <c r="G36">
        <v>100.2654889662866</v>
      </c>
      <c r="H36">
        <v>104.44172213414886</v>
      </c>
      <c r="I36">
        <v>112.43623700625697</v>
      </c>
      <c r="J36">
        <v>107.92590632290002</v>
      </c>
      <c r="W36">
        <v>3</v>
      </c>
      <c r="X36">
        <v>76.860130092219208</v>
      </c>
      <c r="Y36">
        <v>101.28414408133833</v>
      </c>
      <c r="Z36">
        <v>96.399339782705127</v>
      </c>
      <c r="AA36">
        <v>102.69419950219468</v>
      </c>
      <c r="AB36">
        <v>94.284279163561052</v>
      </c>
      <c r="AC36">
        <v>99.169083462194223</v>
      </c>
      <c r="AD36">
        <v>95.039651524072383</v>
      </c>
    </row>
    <row r="37" spans="3:30">
      <c r="C37">
        <v>3</v>
      </c>
      <c r="D37">
        <v>116.30224083092533</v>
      </c>
      <c r="E37">
        <v>99.716613460532571</v>
      </c>
      <c r="F37">
        <v>91.841418113659799</v>
      </c>
      <c r="G37">
        <v>93.130086055215912</v>
      </c>
      <c r="H37">
        <v>100.62344754199253</v>
      </c>
      <c r="I37">
        <v>101.43483738260741</v>
      </c>
      <c r="J37">
        <v>99.143869782477807</v>
      </c>
      <c r="W37">
        <v>4</v>
      </c>
      <c r="X37">
        <v>76.860130092219208</v>
      </c>
      <c r="Y37">
        <v>101.28414408133833</v>
      </c>
      <c r="Z37">
        <v>96.399339782705127</v>
      </c>
      <c r="AA37">
        <v>102.69419950219468</v>
      </c>
      <c r="AB37">
        <v>94.284279163561052</v>
      </c>
      <c r="AC37">
        <v>99.169083462194223</v>
      </c>
      <c r="AD37">
        <v>95.039651524072383</v>
      </c>
    </row>
    <row r="38" spans="3:30">
      <c r="C38">
        <v>4</v>
      </c>
      <c r="D38">
        <v>116.30224083092533</v>
      </c>
      <c r="E38">
        <v>99.716613460532571</v>
      </c>
      <c r="F38">
        <v>91.841418113659799</v>
      </c>
      <c r="G38">
        <v>93.130086055215912</v>
      </c>
      <c r="H38">
        <v>100.62344754199253</v>
      </c>
      <c r="I38">
        <v>101.43483738260741</v>
      </c>
      <c r="J38">
        <v>99.143869782477807</v>
      </c>
    </row>
    <row r="39" spans="3:30">
      <c r="W39" t="s">
        <v>207</v>
      </c>
      <c r="X39">
        <v>77.388897123016932</v>
      </c>
      <c r="Y39">
        <v>102.03952769791988</v>
      </c>
      <c r="Z39">
        <v>93.289687170639752</v>
      </c>
      <c r="AA39">
        <v>103.42439953766443</v>
      </c>
      <c r="AB39">
        <v>95.190734250626136</v>
      </c>
      <c r="AC39">
        <v>103.17260499880391</v>
      </c>
      <c r="AD39">
        <v>101.03235329450121</v>
      </c>
    </row>
    <row r="40" spans="3:30">
      <c r="C40" t="s">
        <v>207</v>
      </c>
      <c r="D40">
        <v>109.17877378402738</v>
      </c>
      <c r="E40">
        <v>101.26182158178489</v>
      </c>
      <c r="F40">
        <v>99.728540434593484</v>
      </c>
      <c r="G40">
        <v>95.617932294401669</v>
      </c>
      <c r="H40">
        <v>101.14249494446008</v>
      </c>
      <c r="I40">
        <v>106.82814819930252</v>
      </c>
      <c r="J40">
        <v>100.39077731261946</v>
      </c>
      <c r="W40" t="s">
        <v>393</v>
      </c>
      <c r="X40">
        <v>2.9761793979978712</v>
      </c>
      <c r="Y40">
        <v>0.93084280198167757</v>
      </c>
      <c r="Z40">
        <v>3.1602154246554015</v>
      </c>
      <c r="AA40">
        <v>2.6245000373164538</v>
      </c>
      <c r="AB40">
        <v>2.6226095802970888</v>
      </c>
      <c r="AC40">
        <v>3.0528042415714611</v>
      </c>
      <c r="AD40">
        <v>5.1416578066108842</v>
      </c>
    </row>
    <row r="41" spans="3:30">
      <c r="C41" t="s">
        <v>393</v>
      </c>
      <c r="D41">
        <v>4.419289551403689</v>
      </c>
      <c r="E41">
        <v>2.662605871739844</v>
      </c>
      <c r="F41">
        <v>4.7161918905389211</v>
      </c>
      <c r="G41">
        <v>1.6853835850616259</v>
      </c>
      <c r="H41">
        <v>1.1738980692043379</v>
      </c>
      <c r="I41">
        <v>3.1150637424206007</v>
      </c>
      <c r="J41">
        <v>2.6661859825328578</v>
      </c>
    </row>
  </sheetData>
  <mergeCells count="6">
    <mergeCell ref="C5:J5"/>
    <mergeCell ref="C6:J6"/>
    <mergeCell ref="C17:J17"/>
    <mergeCell ref="C18:J18"/>
    <mergeCell ref="W6:AD6"/>
    <mergeCell ref="W7:AD7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AQ18"/>
  <sheetViews>
    <sheetView topLeftCell="S1" workbookViewId="0">
      <selection activeCell="AB34" sqref="AB34"/>
    </sheetView>
  </sheetViews>
  <sheetFormatPr baseColWidth="10" defaultRowHeight="15" x14ac:dyDescent="0"/>
  <sheetData>
    <row r="3" spans="3:43">
      <c r="K3" s="231"/>
      <c r="L3" s="231"/>
      <c r="M3" s="231"/>
      <c r="N3" s="231"/>
      <c r="O3" s="231"/>
      <c r="P3" s="231"/>
      <c r="Q3" s="231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</row>
    <row r="4" spans="3:43">
      <c r="G4" t="s">
        <v>566</v>
      </c>
      <c r="O4" t="s">
        <v>566</v>
      </c>
      <c r="Y4" t="s">
        <v>566</v>
      </c>
      <c r="AF4" s="18"/>
      <c r="AG4" s="18"/>
      <c r="AH4" s="18"/>
      <c r="AI4" s="18"/>
      <c r="AJ4" s="18"/>
      <c r="AK4" s="18"/>
      <c r="AL4" s="18" t="s">
        <v>566</v>
      </c>
      <c r="AM4" s="18"/>
      <c r="AN4" s="18"/>
      <c r="AO4" s="18"/>
      <c r="AP4" s="18"/>
      <c r="AQ4" s="18"/>
    </row>
    <row r="5" spans="3:43">
      <c r="C5" s="17" t="s">
        <v>131</v>
      </c>
      <c r="D5" s="231" t="s">
        <v>541</v>
      </c>
      <c r="E5" s="231"/>
      <c r="F5" s="231"/>
      <c r="G5" s="231"/>
      <c r="H5" s="231"/>
      <c r="I5" s="231"/>
      <c r="J5" s="231"/>
      <c r="L5" s="17"/>
      <c r="M5" s="17"/>
      <c r="N5" s="17"/>
      <c r="O5" s="17" t="s">
        <v>537</v>
      </c>
      <c r="P5" s="17"/>
      <c r="Q5" s="17"/>
      <c r="R5" s="17"/>
      <c r="S5" s="17" t="s">
        <v>565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F5" s="17" t="s">
        <v>565</v>
      </c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</row>
    <row r="6" spans="3:43">
      <c r="C6" s="16">
        <v>0</v>
      </c>
      <c r="D6" s="16">
        <v>0</v>
      </c>
      <c r="E6" s="16">
        <v>0</v>
      </c>
      <c r="F6" s="16">
        <v>0</v>
      </c>
      <c r="G6" s="16">
        <v>0</v>
      </c>
      <c r="H6" s="16">
        <v>0</v>
      </c>
      <c r="I6" s="16">
        <v>0</v>
      </c>
      <c r="J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0</v>
      </c>
      <c r="AF6" s="16">
        <v>0</v>
      </c>
      <c r="AG6" s="16">
        <v>0</v>
      </c>
      <c r="AH6" s="16">
        <v>0</v>
      </c>
      <c r="AI6" s="16">
        <v>0</v>
      </c>
      <c r="AJ6" s="16">
        <v>0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</row>
    <row r="7" spans="3:43">
      <c r="C7" s="16">
        <v>9</v>
      </c>
      <c r="D7" s="16">
        <v>78.55</v>
      </c>
      <c r="E7" s="16">
        <v>57.09</v>
      </c>
      <c r="F7" s="16">
        <v>41.84</v>
      </c>
      <c r="G7" s="16">
        <v>64.55</v>
      </c>
      <c r="H7" s="16">
        <v>71.67</v>
      </c>
      <c r="I7" s="16">
        <v>50.37</v>
      </c>
      <c r="J7" s="16">
        <v>56.55</v>
      </c>
      <c r="L7" s="16">
        <v>48.09</v>
      </c>
      <c r="M7" s="16">
        <v>46.32</v>
      </c>
      <c r="N7" s="16">
        <v>38.18</v>
      </c>
      <c r="O7" s="16">
        <v>43.13</v>
      </c>
      <c r="P7" s="16">
        <v>47.41</v>
      </c>
      <c r="Q7" s="16">
        <v>44.45</v>
      </c>
      <c r="S7" s="16">
        <v>95</v>
      </c>
      <c r="T7" s="16">
        <v>95.07</v>
      </c>
      <c r="U7" s="16">
        <v>90.87</v>
      </c>
      <c r="V7" s="16">
        <v>113.64</v>
      </c>
      <c r="W7" s="16">
        <v>58.71</v>
      </c>
      <c r="X7" s="16">
        <v>69.75</v>
      </c>
      <c r="Y7" s="16">
        <v>91.56</v>
      </c>
      <c r="Z7" s="16">
        <v>185.67</v>
      </c>
      <c r="AA7" s="16">
        <v>88.61</v>
      </c>
      <c r="AB7" s="16">
        <v>49.02</v>
      </c>
      <c r="AC7" s="16">
        <v>95.98</v>
      </c>
      <c r="AD7" s="16">
        <v>98.51</v>
      </c>
      <c r="AF7" s="16">
        <v>95</v>
      </c>
      <c r="AG7" s="16">
        <v>95.07</v>
      </c>
      <c r="AH7" s="16">
        <v>90.87</v>
      </c>
      <c r="AI7" s="16">
        <v>113.64</v>
      </c>
      <c r="AJ7" s="16">
        <v>58.71</v>
      </c>
      <c r="AK7" s="16">
        <v>69.75</v>
      </c>
      <c r="AL7" s="16">
        <v>91.56</v>
      </c>
      <c r="AM7" s="16">
        <v>185.67</v>
      </c>
      <c r="AN7" s="16">
        <v>88.61</v>
      </c>
      <c r="AO7" s="16">
        <v>49.02</v>
      </c>
      <c r="AP7" s="16">
        <v>95.98</v>
      </c>
      <c r="AQ7" s="16">
        <v>98.51</v>
      </c>
    </row>
    <row r="8" spans="3:43">
      <c r="C8" s="16">
        <v>13</v>
      </c>
      <c r="D8" s="16">
        <v>114.44</v>
      </c>
      <c r="E8" s="16">
        <v>42.01</v>
      </c>
      <c r="F8" s="16">
        <v>34.65</v>
      </c>
      <c r="G8" s="16">
        <v>88.45</v>
      </c>
      <c r="H8" s="16">
        <v>73.14</v>
      </c>
      <c r="I8" s="16">
        <v>49.59</v>
      </c>
      <c r="J8" s="16">
        <v>106.18</v>
      </c>
      <c r="L8" s="16">
        <v>48.73</v>
      </c>
      <c r="M8" s="16">
        <v>73.34</v>
      </c>
      <c r="N8" s="16">
        <v>43.93</v>
      </c>
      <c r="O8" s="16">
        <v>48.35</v>
      </c>
      <c r="P8" s="16">
        <v>25.55</v>
      </c>
      <c r="Q8" s="16">
        <v>0</v>
      </c>
      <c r="S8" s="16">
        <v>105.37</v>
      </c>
      <c r="T8" s="16">
        <v>79.540000000000006</v>
      </c>
      <c r="U8" s="16">
        <v>53.95</v>
      </c>
      <c r="V8" s="16">
        <v>104.29</v>
      </c>
      <c r="W8" s="16">
        <v>75.48</v>
      </c>
      <c r="X8" s="16">
        <v>97.05</v>
      </c>
      <c r="Y8" s="16">
        <v>79.95</v>
      </c>
      <c r="Z8" s="16">
        <v>83.51</v>
      </c>
      <c r="AA8" s="16">
        <v>76.510000000000005</v>
      </c>
      <c r="AB8" s="16">
        <v>94.38</v>
      </c>
      <c r="AC8" s="16">
        <v>108.43</v>
      </c>
      <c r="AD8" s="16">
        <v>93.76</v>
      </c>
      <c r="AF8" s="16">
        <v>105.37</v>
      </c>
      <c r="AG8" s="16">
        <v>79.540000000000006</v>
      </c>
      <c r="AH8" s="16">
        <v>53.95</v>
      </c>
      <c r="AI8" s="16">
        <v>104.29</v>
      </c>
      <c r="AJ8" s="16">
        <v>75.48</v>
      </c>
      <c r="AK8" s="16">
        <v>97.05</v>
      </c>
      <c r="AL8" s="16">
        <v>79.95</v>
      </c>
      <c r="AM8" s="16">
        <v>83.51</v>
      </c>
      <c r="AN8" s="16">
        <v>76.510000000000005</v>
      </c>
      <c r="AO8" s="16">
        <v>94.38</v>
      </c>
      <c r="AP8" s="16">
        <v>108.43</v>
      </c>
      <c r="AQ8" s="16">
        <v>93.76</v>
      </c>
    </row>
    <row r="9" spans="3:43">
      <c r="C9" s="16">
        <v>16</v>
      </c>
      <c r="D9" s="16">
        <v>382.1</v>
      </c>
      <c r="E9" s="16">
        <v>79.11</v>
      </c>
      <c r="F9" s="16">
        <v>63.95</v>
      </c>
      <c r="G9" s="16">
        <v>151.83000000000001</v>
      </c>
      <c r="H9" s="16">
        <v>80.69</v>
      </c>
      <c r="I9" s="16">
        <v>129.74</v>
      </c>
      <c r="J9" s="16">
        <v>139.6</v>
      </c>
      <c r="L9" s="16">
        <v>0</v>
      </c>
      <c r="M9" s="16">
        <v>40.26</v>
      </c>
      <c r="N9" s="16">
        <v>38.26</v>
      </c>
      <c r="O9" s="16">
        <v>66.010000000000005</v>
      </c>
      <c r="P9" s="16">
        <v>0</v>
      </c>
      <c r="Q9" s="16">
        <v>0</v>
      </c>
      <c r="S9" s="16">
        <v>129.78</v>
      </c>
      <c r="T9" s="16">
        <v>149.38999999999999</v>
      </c>
      <c r="U9" s="16">
        <v>70.72</v>
      </c>
      <c r="V9" s="16">
        <v>181.34</v>
      </c>
      <c r="W9" s="16">
        <v>122.62</v>
      </c>
      <c r="X9" s="16">
        <v>170.89</v>
      </c>
      <c r="Y9" s="16">
        <v>88.34</v>
      </c>
      <c r="Z9" s="16">
        <v>321.64</v>
      </c>
      <c r="AA9" s="16">
        <v>238.34</v>
      </c>
      <c r="AB9" s="16">
        <v>115.64</v>
      </c>
      <c r="AC9" s="16">
        <v>159.55000000000001</v>
      </c>
      <c r="AD9" s="16">
        <v>231.44</v>
      </c>
      <c r="AF9" s="16">
        <v>129.78</v>
      </c>
      <c r="AG9" s="16">
        <v>149.38999999999999</v>
      </c>
      <c r="AH9" s="16">
        <v>70.72</v>
      </c>
      <c r="AI9" s="16">
        <v>181.34</v>
      </c>
      <c r="AJ9" s="16">
        <v>122.62</v>
      </c>
      <c r="AK9" s="16">
        <v>170.89</v>
      </c>
      <c r="AL9" s="16">
        <v>88.34</v>
      </c>
      <c r="AM9" s="16">
        <v>321.64</v>
      </c>
      <c r="AN9" s="16">
        <v>238.34</v>
      </c>
      <c r="AO9" s="16">
        <v>115.64</v>
      </c>
      <c r="AP9" s="16">
        <v>159.55000000000001</v>
      </c>
      <c r="AQ9" s="16">
        <v>231.44</v>
      </c>
    </row>
    <row r="10" spans="3:43">
      <c r="C10" s="16">
        <v>20</v>
      </c>
      <c r="D10" s="16">
        <v>449.28</v>
      </c>
      <c r="E10" s="16">
        <v>71.72</v>
      </c>
      <c r="F10" s="16">
        <v>52.54</v>
      </c>
      <c r="G10" s="16">
        <v>252.92</v>
      </c>
      <c r="H10" s="16">
        <v>135.11000000000001</v>
      </c>
      <c r="I10" s="16">
        <v>150.79</v>
      </c>
      <c r="J10" s="16">
        <v>291.66000000000003</v>
      </c>
      <c r="L10" s="16">
        <v>0</v>
      </c>
      <c r="M10" s="16">
        <v>43.44</v>
      </c>
      <c r="N10" s="16">
        <v>61.47</v>
      </c>
      <c r="O10" s="16">
        <v>96.6</v>
      </c>
      <c r="P10" s="16">
        <v>0</v>
      </c>
      <c r="Q10" s="16">
        <v>0</v>
      </c>
      <c r="S10" s="16">
        <v>165.2</v>
      </c>
      <c r="T10" s="16">
        <v>164.73</v>
      </c>
      <c r="U10" s="16">
        <v>240.6</v>
      </c>
      <c r="V10" s="16">
        <v>290.26</v>
      </c>
      <c r="W10" s="16">
        <v>84.93</v>
      </c>
      <c r="X10" s="16">
        <v>113.46</v>
      </c>
      <c r="Y10" s="16">
        <v>243.19</v>
      </c>
      <c r="Z10" s="16"/>
      <c r="AA10" s="16"/>
      <c r="AB10" s="16">
        <v>596.87</v>
      </c>
      <c r="AC10" s="16">
        <v>490.61</v>
      </c>
      <c r="AD10" s="16">
        <v>659.73</v>
      </c>
      <c r="AF10" s="16">
        <v>165.2</v>
      </c>
      <c r="AG10" s="16">
        <v>164.73</v>
      </c>
      <c r="AH10" s="16">
        <v>240.6</v>
      </c>
      <c r="AI10" s="16">
        <v>290.26</v>
      </c>
      <c r="AJ10" s="16">
        <v>84.93</v>
      </c>
      <c r="AK10" s="16">
        <v>113.46</v>
      </c>
      <c r="AL10" s="16">
        <v>243.19</v>
      </c>
      <c r="AM10" s="16"/>
      <c r="AN10" s="16"/>
      <c r="AO10" s="16">
        <v>596.87</v>
      </c>
      <c r="AP10" s="16">
        <v>490.61</v>
      </c>
      <c r="AQ10" s="16">
        <v>659.73</v>
      </c>
    </row>
    <row r="11" spans="3:43">
      <c r="C11" s="16">
        <v>23</v>
      </c>
      <c r="D11" s="16">
        <v>658.51</v>
      </c>
      <c r="E11" s="16">
        <v>177.48400000000001</v>
      </c>
      <c r="F11" s="16">
        <v>158.87</v>
      </c>
      <c r="G11" s="16">
        <v>682.33</v>
      </c>
      <c r="H11" s="16">
        <v>219.18</v>
      </c>
      <c r="I11" s="16">
        <v>515.25</v>
      </c>
      <c r="J11" s="16">
        <v>469.9</v>
      </c>
      <c r="L11" s="16">
        <v>0</v>
      </c>
      <c r="M11" s="16">
        <v>44.69</v>
      </c>
      <c r="N11" s="16">
        <v>95.37</v>
      </c>
      <c r="O11" s="16">
        <v>171.58</v>
      </c>
      <c r="P11" s="16">
        <v>0</v>
      </c>
      <c r="Q11" s="16">
        <v>0</v>
      </c>
      <c r="S11" s="16">
        <v>77.42</v>
      </c>
      <c r="T11" s="16">
        <v>62.35</v>
      </c>
      <c r="U11" s="16">
        <v>88.59</v>
      </c>
      <c r="V11" s="16">
        <v>224.69</v>
      </c>
      <c r="W11" s="16">
        <v>58.27</v>
      </c>
      <c r="X11" s="16">
        <v>83.73</v>
      </c>
      <c r="Y11" s="16">
        <v>213.6</v>
      </c>
      <c r="Z11" s="16"/>
      <c r="AA11" s="16"/>
      <c r="AB11" s="16">
        <v>361.13</v>
      </c>
      <c r="AC11" s="16">
        <v>206.19</v>
      </c>
      <c r="AD11" s="16">
        <v>448.93</v>
      </c>
      <c r="AF11" s="16">
        <v>77.42</v>
      </c>
      <c r="AG11" s="16">
        <v>62.35</v>
      </c>
      <c r="AH11" s="16">
        <v>88.59</v>
      </c>
      <c r="AI11" s="16">
        <v>224.69</v>
      </c>
      <c r="AJ11" s="16">
        <v>58.27</v>
      </c>
      <c r="AK11" s="16">
        <v>83.73</v>
      </c>
      <c r="AL11" s="16">
        <v>213.6</v>
      </c>
      <c r="AM11" s="16"/>
      <c r="AN11" s="16"/>
      <c r="AO11" s="16">
        <v>361.13</v>
      </c>
      <c r="AP11" s="16">
        <v>206.19</v>
      </c>
      <c r="AQ11" s="16">
        <v>448.93</v>
      </c>
    </row>
    <row r="12" spans="3:43">
      <c r="C12" s="16">
        <v>27</v>
      </c>
      <c r="D12" s="16">
        <v>1772.54</v>
      </c>
      <c r="E12" s="16">
        <v>413.97300000000001</v>
      </c>
      <c r="F12" s="16">
        <v>197.74</v>
      </c>
      <c r="G12" s="16">
        <v>742.29</v>
      </c>
      <c r="H12" s="16">
        <v>554.64</v>
      </c>
      <c r="I12" s="16">
        <v>827.08</v>
      </c>
      <c r="J12" s="16">
        <v>2385.96</v>
      </c>
      <c r="L12" s="16">
        <v>0</v>
      </c>
      <c r="M12" s="16">
        <v>40.01</v>
      </c>
      <c r="N12" s="16">
        <v>155.1</v>
      </c>
      <c r="O12" s="16">
        <v>348.65</v>
      </c>
      <c r="P12" s="16">
        <v>0</v>
      </c>
      <c r="Q12" s="16">
        <v>44.03</v>
      </c>
      <c r="S12" s="16">
        <v>45.99</v>
      </c>
      <c r="T12" s="16">
        <v>37.659999999999997</v>
      </c>
      <c r="U12" s="16">
        <v>138.76</v>
      </c>
      <c r="V12" s="16">
        <v>183.95</v>
      </c>
      <c r="W12" s="16">
        <v>54.18</v>
      </c>
      <c r="X12" s="16">
        <v>34.25</v>
      </c>
      <c r="Y12" s="16">
        <v>321.23</v>
      </c>
      <c r="Z12" s="16"/>
      <c r="AA12" s="16"/>
      <c r="AB12" s="16"/>
      <c r="AC12" s="16">
        <v>307.31</v>
      </c>
      <c r="AD12" s="16"/>
      <c r="AF12" s="16">
        <v>45.99</v>
      </c>
      <c r="AG12" s="16">
        <v>37.659999999999997</v>
      </c>
      <c r="AH12" s="16">
        <v>138.76</v>
      </c>
      <c r="AI12" s="16">
        <v>183.95</v>
      </c>
      <c r="AJ12" s="16">
        <v>54.18</v>
      </c>
      <c r="AK12" s="16">
        <v>34.25</v>
      </c>
      <c r="AL12" s="16">
        <v>321.23</v>
      </c>
      <c r="AM12" s="16"/>
      <c r="AN12" s="16"/>
      <c r="AO12" s="16"/>
      <c r="AP12" s="16">
        <v>307.31</v>
      </c>
      <c r="AQ12" s="16"/>
    </row>
    <row r="13" spans="3:43">
      <c r="C13" s="16">
        <v>30</v>
      </c>
      <c r="D13" s="16">
        <v>1219.1600000000001</v>
      </c>
      <c r="E13" s="16">
        <v>732.43</v>
      </c>
      <c r="F13" s="16">
        <v>548.5</v>
      </c>
      <c r="G13" s="16">
        <v>1269.29</v>
      </c>
      <c r="H13" s="16">
        <v>1020.35</v>
      </c>
      <c r="I13" s="16">
        <v>1535.28</v>
      </c>
      <c r="J13" s="16">
        <v>3832.91</v>
      </c>
      <c r="L13" s="16">
        <v>0</v>
      </c>
      <c r="M13" s="16">
        <v>38.950000000000003</v>
      </c>
      <c r="N13" s="16">
        <v>352.57</v>
      </c>
      <c r="O13" s="16">
        <v>624.41</v>
      </c>
      <c r="P13" s="16">
        <v>0</v>
      </c>
      <c r="Q13" s="16">
        <v>106.08</v>
      </c>
      <c r="S13" s="16">
        <v>140.49</v>
      </c>
      <c r="T13" s="16">
        <v>162.54</v>
      </c>
      <c r="U13" s="16">
        <v>684.22</v>
      </c>
      <c r="V13" s="16">
        <v>599.32000000000005</v>
      </c>
      <c r="W13" s="16">
        <v>119.79</v>
      </c>
      <c r="X13" s="16">
        <v>83.29</v>
      </c>
      <c r="Y13" s="16">
        <v>793.72</v>
      </c>
      <c r="Z13" s="16"/>
      <c r="AA13" s="16"/>
      <c r="AB13" s="16"/>
      <c r="AC13" s="16">
        <v>806.36</v>
      </c>
      <c r="AD13" s="16"/>
      <c r="AF13" s="16">
        <v>140.49</v>
      </c>
      <c r="AG13" s="16">
        <v>162.54</v>
      </c>
      <c r="AH13" s="16">
        <v>684.22</v>
      </c>
      <c r="AI13" s="16">
        <v>599.32000000000005</v>
      </c>
      <c r="AJ13" s="16">
        <v>119.79</v>
      </c>
      <c r="AK13" s="16">
        <v>83.29</v>
      </c>
      <c r="AL13" s="16">
        <v>793.72</v>
      </c>
      <c r="AM13" s="16"/>
      <c r="AN13" s="16"/>
      <c r="AO13" s="16"/>
      <c r="AP13" s="16">
        <v>806.36</v>
      </c>
      <c r="AQ13" s="16"/>
    </row>
    <row r="14" spans="3:43">
      <c r="C14" s="16">
        <v>34</v>
      </c>
      <c r="D14" s="16">
        <v>1601.5</v>
      </c>
      <c r="E14" s="16">
        <v>1046.73</v>
      </c>
      <c r="F14" s="16">
        <v>986.3</v>
      </c>
      <c r="G14" s="16">
        <v>1669.41</v>
      </c>
      <c r="H14" s="16">
        <v>1785.13</v>
      </c>
      <c r="I14" s="16">
        <v>1929.67</v>
      </c>
      <c r="J14" s="16">
        <v>3010.03</v>
      </c>
      <c r="L14" s="16">
        <v>0</v>
      </c>
      <c r="M14" s="16">
        <v>76.25</v>
      </c>
      <c r="N14" s="16">
        <v>603.34</v>
      </c>
      <c r="O14" s="16">
        <v>953.37</v>
      </c>
      <c r="P14" s="16">
        <v>0</v>
      </c>
      <c r="Q14" s="16">
        <v>156.26</v>
      </c>
      <c r="R14" s="16"/>
      <c r="S14" s="16">
        <v>308.13</v>
      </c>
      <c r="T14" s="16">
        <v>120.45</v>
      </c>
      <c r="U14" s="16">
        <v>885.39</v>
      </c>
      <c r="V14" s="16">
        <v>563.99</v>
      </c>
      <c r="W14" s="16">
        <v>84.04</v>
      </c>
      <c r="X14" s="16">
        <v>89.5</v>
      </c>
      <c r="Y14" s="16">
        <v>680.7</v>
      </c>
      <c r="Z14" s="16"/>
      <c r="AA14" s="16"/>
      <c r="AB14" s="16"/>
      <c r="AC14" s="16">
        <v>821.08</v>
      </c>
      <c r="AD14" s="16"/>
      <c r="AF14" s="16">
        <v>308.13</v>
      </c>
      <c r="AG14" s="16">
        <v>120.45</v>
      </c>
      <c r="AH14" s="16">
        <v>885.39</v>
      </c>
      <c r="AI14" s="16">
        <v>563.99</v>
      </c>
      <c r="AJ14" s="16">
        <v>84.04</v>
      </c>
      <c r="AK14" s="16">
        <v>89.5</v>
      </c>
      <c r="AL14" s="16">
        <v>680.7</v>
      </c>
      <c r="AM14" s="16"/>
      <c r="AN14" s="16"/>
      <c r="AO14" s="16"/>
      <c r="AP14" s="16">
        <v>821.08</v>
      </c>
      <c r="AQ14" s="16"/>
    </row>
    <row r="15" spans="3:43">
      <c r="C15" s="16">
        <v>37</v>
      </c>
      <c r="D15" s="16">
        <v>2959.5</v>
      </c>
      <c r="E15" s="16">
        <v>1476.07</v>
      </c>
      <c r="F15" s="16">
        <v>1513.88</v>
      </c>
      <c r="G15" s="16">
        <v>2216.87</v>
      </c>
      <c r="H15" s="16">
        <v>2646.94</v>
      </c>
      <c r="I15" s="16">
        <v>3016.08</v>
      </c>
      <c r="J15" s="16">
        <v>4842.8100000000004</v>
      </c>
      <c r="L15" s="16">
        <v>0</v>
      </c>
      <c r="M15" s="16">
        <v>119.73</v>
      </c>
      <c r="N15" s="16">
        <v>1180.51</v>
      </c>
      <c r="O15" s="16">
        <v>1570.38</v>
      </c>
      <c r="P15" s="16">
        <v>0</v>
      </c>
      <c r="Q15" s="16">
        <v>326.55</v>
      </c>
      <c r="S15" s="16">
        <v>267.20999999999998</v>
      </c>
      <c r="T15" s="16">
        <v>227.63</v>
      </c>
      <c r="U15" s="16">
        <v>1113.24</v>
      </c>
      <c r="V15" s="16">
        <v>1353.08</v>
      </c>
      <c r="W15" s="16">
        <v>161.51</v>
      </c>
      <c r="X15" s="16">
        <v>181.11</v>
      </c>
      <c r="Y15" s="16">
        <v>1259.96</v>
      </c>
      <c r="Z15" s="16"/>
      <c r="AA15" s="16"/>
      <c r="AB15" s="16"/>
      <c r="AC15" s="16">
        <v>1332.61</v>
      </c>
      <c r="AD15" s="16"/>
      <c r="AF15" s="16">
        <v>267.20999999999998</v>
      </c>
      <c r="AG15" s="16">
        <v>227.63</v>
      </c>
      <c r="AH15" s="16">
        <v>1113.24</v>
      </c>
      <c r="AI15" s="16">
        <v>1353.08</v>
      </c>
      <c r="AJ15" s="16">
        <v>161.51</v>
      </c>
      <c r="AK15" s="16">
        <v>181.11</v>
      </c>
      <c r="AL15" s="16">
        <v>1259.96</v>
      </c>
      <c r="AM15" s="16"/>
      <c r="AN15" s="16"/>
      <c r="AO15" s="16"/>
      <c r="AP15" s="16">
        <v>1332.61</v>
      </c>
      <c r="AQ15" s="16"/>
    </row>
    <row r="16" spans="3:43">
      <c r="C16" s="16">
        <v>41</v>
      </c>
      <c r="L16" s="16">
        <v>0</v>
      </c>
      <c r="M16" s="16">
        <v>187.05</v>
      </c>
      <c r="N16" s="16">
        <v>1570.53</v>
      </c>
      <c r="O16" s="16">
        <v>2273.7199999999998</v>
      </c>
      <c r="P16" s="16">
        <v>0</v>
      </c>
      <c r="Q16" s="16">
        <v>595.04</v>
      </c>
      <c r="S16" s="16">
        <v>423.38</v>
      </c>
      <c r="T16" s="16">
        <v>318.58999999999997</v>
      </c>
      <c r="U16" s="16">
        <v>1707.13</v>
      </c>
      <c r="V16" s="16">
        <v>2120.21</v>
      </c>
      <c r="W16" s="16">
        <v>208.08</v>
      </c>
      <c r="X16" s="16">
        <v>296.07</v>
      </c>
      <c r="Y16" s="16">
        <v>1935.68</v>
      </c>
      <c r="Z16" s="16"/>
      <c r="AA16" s="16"/>
      <c r="AB16" s="16"/>
      <c r="AC16" s="16">
        <v>1703.39</v>
      </c>
      <c r="AD16" s="16"/>
      <c r="AF16" s="16">
        <v>423.38</v>
      </c>
      <c r="AG16" s="16">
        <v>318.58999999999997</v>
      </c>
      <c r="AH16" s="16">
        <v>1707.13</v>
      </c>
      <c r="AI16" s="16">
        <v>2120.21</v>
      </c>
      <c r="AJ16" s="16">
        <v>208.08</v>
      </c>
      <c r="AK16" s="16">
        <v>296.07</v>
      </c>
      <c r="AL16" s="16">
        <v>1935.68</v>
      </c>
      <c r="AM16" s="16"/>
      <c r="AN16" s="16"/>
      <c r="AO16" s="16"/>
      <c r="AP16" s="16">
        <v>1703.39</v>
      </c>
      <c r="AQ16" s="16"/>
    </row>
    <row r="17" spans="19:43">
      <c r="S17" s="16">
        <v>467.86</v>
      </c>
      <c r="T17" s="16">
        <v>435.47269999999997</v>
      </c>
      <c r="U17" s="16"/>
      <c r="V17" s="16">
        <v>2246.08</v>
      </c>
      <c r="W17" s="16">
        <v>270.62</v>
      </c>
      <c r="X17" s="16">
        <v>348.36</v>
      </c>
      <c r="Y17" s="16">
        <v>2073.65</v>
      </c>
      <c r="Z17" s="16"/>
      <c r="AA17" s="16"/>
      <c r="AB17" s="16"/>
      <c r="AC17" s="16">
        <v>2201.81</v>
      </c>
      <c r="AD17" s="16"/>
      <c r="AF17" s="16">
        <v>467.86</v>
      </c>
      <c r="AG17" s="16">
        <v>435.47269999999997</v>
      </c>
      <c r="AH17" s="16"/>
      <c r="AI17" s="16">
        <v>2246.08</v>
      </c>
      <c r="AJ17" s="16">
        <v>270.62</v>
      </c>
      <c r="AK17" s="16">
        <v>348.36</v>
      </c>
      <c r="AL17" s="16">
        <v>2073.65</v>
      </c>
      <c r="AM17" s="16"/>
      <c r="AN17" s="16"/>
      <c r="AO17" s="16"/>
      <c r="AP17" s="16">
        <v>2201.81</v>
      </c>
      <c r="AQ17" s="16"/>
    </row>
    <row r="18" spans="19:43">
      <c r="AF18" s="18"/>
      <c r="AG18" s="18"/>
      <c r="AH18" s="18"/>
      <c r="AI18" s="18"/>
      <c r="AJ18" s="18"/>
      <c r="AK18" s="18"/>
      <c r="AL18" s="18"/>
      <c r="AM18" s="18"/>
      <c r="AN18" s="18"/>
      <c r="AO18" s="18"/>
      <c r="AP18" s="18"/>
      <c r="AQ18" s="18"/>
    </row>
  </sheetData>
  <mergeCells count="2">
    <mergeCell ref="K3:Q3"/>
    <mergeCell ref="D5:J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8"/>
  <sheetViews>
    <sheetView workbookViewId="0">
      <selection activeCell="H28" sqref="H28"/>
    </sheetView>
  </sheetViews>
  <sheetFormatPr baseColWidth="10" defaultRowHeight="15" x14ac:dyDescent="0"/>
  <sheetData>
    <row r="1" spans="1:43">
      <c r="Q1" s="18" t="s">
        <v>54</v>
      </c>
      <c r="AB1" s="18" t="s">
        <v>54</v>
      </c>
      <c r="AM1" s="18" t="s">
        <v>54</v>
      </c>
    </row>
    <row r="2" spans="1:43">
      <c r="A2" s="17" t="s">
        <v>131</v>
      </c>
      <c r="B2" s="17" t="s">
        <v>569</v>
      </c>
      <c r="C2" s="17"/>
      <c r="D2" s="17"/>
      <c r="E2" s="17"/>
      <c r="F2" s="17"/>
      <c r="G2" s="17"/>
      <c r="H2" s="17"/>
      <c r="I2" s="17"/>
      <c r="J2" s="17"/>
      <c r="K2" s="17"/>
      <c r="L2" s="17" t="s">
        <v>131</v>
      </c>
      <c r="M2" s="231" t="s">
        <v>537</v>
      </c>
      <c r="N2" s="231"/>
      <c r="O2" s="231"/>
      <c r="P2" s="231"/>
      <c r="Q2" s="231"/>
      <c r="R2" s="231"/>
      <c r="S2" s="231"/>
      <c r="T2" s="231"/>
      <c r="U2" s="231"/>
      <c r="W2" s="17" t="s">
        <v>131</v>
      </c>
      <c r="X2" s="231" t="s">
        <v>568</v>
      </c>
      <c r="Y2" s="231"/>
      <c r="Z2" s="231"/>
      <c r="AA2" s="231"/>
      <c r="AB2" s="231"/>
      <c r="AC2" s="231"/>
      <c r="AD2" s="231"/>
      <c r="AE2" s="231"/>
      <c r="AF2" s="231"/>
      <c r="AH2" s="17" t="s">
        <v>131</v>
      </c>
      <c r="AI2" s="231" t="s">
        <v>567</v>
      </c>
      <c r="AJ2" s="231"/>
      <c r="AK2" s="231"/>
      <c r="AL2" s="231"/>
      <c r="AM2" s="231"/>
      <c r="AN2" s="231"/>
      <c r="AO2" s="231"/>
      <c r="AP2" s="231"/>
      <c r="AQ2" s="231"/>
    </row>
    <row r="3" spans="1:43">
      <c r="A3" s="16">
        <v>1</v>
      </c>
      <c r="B3" s="16">
        <v>1</v>
      </c>
      <c r="C3" s="16">
        <v>1</v>
      </c>
      <c r="D3" s="16">
        <v>1</v>
      </c>
      <c r="E3" s="16">
        <v>1</v>
      </c>
      <c r="F3" s="16">
        <v>1</v>
      </c>
      <c r="G3" s="16">
        <v>1</v>
      </c>
      <c r="H3" s="16">
        <v>1</v>
      </c>
      <c r="I3" s="16">
        <v>1</v>
      </c>
      <c r="J3" s="16">
        <v>1</v>
      </c>
      <c r="K3" s="16"/>
      <c r="L3" s="16">
        <v>1</v>
      </c>
      <c r="M3" s="16">
        <v>1</v>
      </c>
      <c r="N3" s="16">
        <v>1</v>
      </c>
      <c r="O3" s="16">
        <v>1</v>
      </c>
      <c r="P3" s="16">
        <v>1</v>
      </c>
      <c r="Q3" s="16">
        <v>1</v>
      </c>
      <c r="R3" s="16">
        <v>1</v>
      </c>
      <c r="S3" s="16">
        <v>1</v>
      </c>
      <c r="T3" s="16">
        <v>1</v>
      </c>
      <c r="U3" s="16">
        <v>1</v>
      </c>
      <c r="W3" s="16">
        <v>1</v>
      </c>
      <c r="X3" s="16">
        <v>1</v>
      </c>
      <c r="Y3" s="16">
        <v>1</v>
      </c>
      <c r="Z3" s="16">
        <v>1</v>
      </c>
      <c r="AA3" s="16">
        <v>1</v>
      </c>
      <c r="AB3" s="16">
        <v>1</v>
      </c>
      <c r="AC3" s="16">
        <v>1</v>
      </c>
      <c r="AD3" s="16">
        <v>1</v>
      </c>
      <c r="AE3" s="16">
        <v>1</v>
      </c>
      <c r="AF3" s="16">
        <v>1</v>
      </c>
      <c r="AH3" s="16">
        <v>1</v>
      </c>
      <c r="AI3" s="16">
        <v>1</v>
      </c>
      <c r="AJ3" s="16">
        <v>1</v>
      </c>
      <c r="AK3" s="16">
        <v>1</v>
      </c>
      <c r="AL3" s="16">
        <v>1</v>
      </c>
      <c r="AM3" s="16">
        <v>1</v>
      </c>
      <c r="AN3" s="16">
        <v>1</v>
      </c>
      <c r="AO3" s="16">
        <v>1</v>
      </c>
      <c r="AP3" s="16">
        <v>1</v>
      </c>
      <c r="AQ3" s="16">
        <v>1</v>
      </c>
    </row>
    <row r="4" spans="1:43">
      <c r="A4" s="16">
        <v>3</v>
      </c>
      <c r="B4" s="16">
        <v>2.6950340000000002</v>
      </c>
      <c r="C4" s="16">
        <v>3.462818</v>
      </c>
      <c r="D4" s="16">
        <v>0.57233369999999995</v>
      </c>
      <c r="E4" s="16">
        <v>2.60833</v>
      </c>
      <c r="F4" s="16">
        <v>1.6841870000000001</v>
      </c>
      <c r="G4" s="16">
        <v>2.001512</v>
      </c>
      <c r="H4" s="16">
        <v>1.6098429999999999</v>
      </c>
      <c r="I4" s="16">
        <v>1.2064980000000001</v>
      </c>
      <c r="J4" s="16">
        <v>2.118471</v>
      </c>
      <c r="K4" s="16"/>
      <c r="L4" s="16">
        <v>3</v>
      </c>
      <c r="M4" s="16">
        <v>3.0223179999999998</v>
      </c>
      <c r="N4" s="16">
        <v>2.3675890000000002</v>
      </c>
      <c r="O4" s="16">
        <v>0.85412100000000002</v>
      </c>
      <c r="P4" s="16">
        <v>2.6877970000000002</v>
      </c>
      <c r="Q4" s="16">
        <v>3.3275980000000001</v>
      </c>
      <c r="R4" s="16">
        <v>1.818927</v>
      </c>
      <c r="S4" s="16">
        <v>0.8590103</v>
      </c>
      <c r="T4" s="16">
        <v>3.1562969999999999</v>
      </c>
      <c r="U4" s="16">
        <v>3.3475980000000001</v>
      </c>
      <c r="W4" s="16">
        <v>3</v>
      </c>
      <c r="X4" s="16">
        <v>1.15096</v>
      </c>
      <c r="Y4" s="16">
        <v>1.2159530000000001</v>
      </c>
      <c r="Z4" s="16">
        <v>1.574913</v>
      </c>
      <c r="AA4" s="16">
        <v>1.227123</v>
      </c>
      <c r="AB4" s="16">
        <v>0.94594710000000004</v>
      </c>
      <c r="AC4" s="16">
        <v>2.5461770000000001</v>
      </c>
      <c r="AD4" s="16">
        <v>0.66513580000000005</v>
      </c>
      <c r="AE4" s="16">
        <v>2.1283120000000002</v>
      </c>
      <c r="AF4" s="16">
        <v>2.7690429999999999</v>
      </c>
      <c r="AH4" s="16">
        <v>3</v>
      </c>
      <c r="AI4" s="16">
        <v>2.4586459999999999</v>
      </c>
      <c r="AJ4" s="16">
        <v>1.4632069999999999</v>
      </c>
      <c r="AK4" s="16">
        <v>2.509693</v>
      </c>
      <c r="AL4" s="16">
        <v>1.5492349999999999</v>
      </c>
      <c r="AM4" s="16">
        <v>2.0739770000000002</v>
      </c>
      <c r="AN4" s="16">
        <v>2.634789</v>
      </c>
      <c r="AO4" s="16">
        <v>1.703117</v>
      </c>
      <c r="AP4" s="16">
        <v>1.804772</v>
      </c>
      <c r="AQ4" s="16">
        <v>3.0184660000000001</v>
      </c>
    </row>
    <row r="5" spans="1:43">
      <c r="A5" s="16">
        <v>5</v>
      </c>
      <c r="B5" s="16">
        <v>4.5480830000000001</v>
      </c>
      <c r="C5" s="16">
        <v>4.7233669999999996</v>
      </c>
      <c r="D5" s="16">
        <v>2.4041269999999999</v>
      </c>
      <c r="E5" s="16">
        <v>6.0540269999999996</v>
      </c>
      <c r="F5" s="16">
        <v>4.0882449999999997</v>
      </c>
      <c r="G5" s="16">
        <v>3.5111379999999999</v>
      </c>
      <c r="H5" s="16">
        <v>2.8406509999999998</v>
      </c>
      <c r="I5" s="16">
        <v>1.4042250000000001</v>
      </c>
      <c r="J5" s="16">
        <v>2.9510580000000002</v>
      </c>
      <c r="K5" s="16"/>
      <c r="L5" s="16">
        <v>5</v>
      </c>
      <c r="M5" s="16">
        <v>3.2054429999999998</v>
      </c>
      <c r="N5" s="16">
        <v>3.4110640000000001</v>
      </c>
      <c r="O5" s="16">
        <v>0.7756613</v>
      </c>
      <c r="P5" s="16">
        <v>2.8814929999999999</v>
      </c>
      <c r="Q5" s="16">
        <v>4.1716839999999999</v>
      </c>
      <c r="R5" s="16">
        <v>1.791506</v>
      </c>
      <c r="S5" s="16">
        <v>1.127267</v>
      </c>
      <c r="T5" s="16">
        <v>6.6020339999999997</v>
      </c>
      <c r="U5" s="16">
        <v>3.716596</v>
      </c>
      <c r="W5" s="16">
        <v>5</v>
      </c>
      <c r="X5" s="16">
        <v>2.3964120000000002</v>
      </c>
      <c r="Y5" s="16">
        <v>3.4010940000000001</v>
      </c>
      <c r="Z5" s="16">
        <v>2.8732060000000001</v>
      </c>
      <c r="AA5" s="16">
        <v>3.3609079999999998</v>
      </c>
      <c r="AB5" s="16">
        <v>1.7552680000000001</v>
      </c>
      <c r="AC5" s="16">
        <v>4.0242690000000003</v>
      </c>
      <c r="AD5" s="16">
        <v>1.2277750000000001</v>
      </c>
      <c r="AE5" s="16">
        <v>2.9667439999999998</v>
      </c>
      <c r="AF5" s="16">
        <v>3.1819649999999999</v>
      </c>
      <c r="AH5" s="16">
        <v>5</v>
      </c>
      <c r="AI5" s="16">
        <v>2.5635949999999998</v>
      </c>
      <c r="AJ5" s="16">
        <v>3.0694590000000002</v>
      </c>
      <c r="AK5" s="16">
        <v>4.0710170000000003</v>
      </c>
      <c r="AL5" s="16">
        <v>1.617116</v>
      </c>
      <c r="AM5" s="16">
        <v>2.6130279999999999</v>
      </c>
      <c r="AN5" s="16">
        <v>2.4435910000000001</v>
      </c>
      <c r="AO5" s="16">
        <v>1.7664500000000001</v>
      </c>
      <c r="AP5" s="16">
        <v>1.9127289999999999</v>
      </c>
      <c r="AQ5" s="16">
        <v>3.7072349999999998</v>
      </c>
    </row>
    <row r="6" spans="1:43">
      <c r="A6" s="16">
        <v>7</v>
      </c>
      <c r="B6" s="16">
        <v>7.7379069999999999</v>
      </c>
      <c r="C6" s="16">
        <v>5.9964769999999996</v>
      </c>
      <c r="D6" s="16">
        <v>2.8255560000000002</v>
      </c>
      <c r="E6" s="16">
        <v>7.1010200000000001</v>
      </c>
      <c r="F6" s="16">
        <v>4.9501379999999999</v>
      </c>
      <c r="G6" s="16">
        <v>4.4631939999999997</v>
      </c>
      <c r="H6" s="16">
        <v>4.0384989999999998</v>
      </c>
      <c r="I6" s="16"/>
      <c r="J6" s="16"/>
      <c r="K6" s="16"/>
      <c r="L6" s="16">
        <v>7</v>
      </c>
      <c r="M6" s="16">
        <v>3.1823790000000001</v>
      </c>
      <c r="N6" s="16">
        <v>4.1419439999999996</v>
      </c>
      <c r="O6" s="16">
        <v>2.0237639999999999</v>
      </c>
      <c r="P6" s="16">
        <v>2.9352809999999998</v>
      </c>
      <c r="Q6" s="16">
        <v>4.3593349999999997</v>
      </c>
      <c r="R6" s="16">
        <v>2.4534370000000001</v>
      </c>
      <c r="S6" s="16">
        <v>1.4754290000000001</v>
      </c>
      <c r="T6" s="16"/>
      <c r="U6" s="16"/>
      <c r="W6" s="16">
        <v>7</v>
      </c>
      <c r="X6" s="16">
        <v>1.999037</v>
      </c>
      <c r="Y6" s="16">
        <v>2.837234</v>
      </c>
      <c r="Z6" s="16">
        <v>3.1176520000000001</v>
      </c>
      <c r="AA6" s="16">
        <v>2.3742230000000002</v>
      </c>
      <c r="AB6" s="16">
        <v>1.4531909999999999</v>
      </c>
      <c r="AC6" s="16">
        <v>3.3154870000000001</v>
      </c>
      <c r="AD6" s="16">
        <v>1.2199059999999999</v>
      </c>
      <c r="AE6" s="16"/>
      <c r="AF6" s="16"/>
      <c r="AH6" s="16">
        <v>7</v>
      </c>
      <c r="AI6" s="16">
        <v>5.0504860000000003</v>
      </c>
      <c r="AJ6" s="16">
        <v>2.686029</v>
      </c>
      <c r="AK6" s="16">
        <v>5.9702950000000001</v>
      </c>
      <c r="AL6" s="16">
        <v>2.5062319999999998</v>
      </c>
      <c r="AM6" s="16">
        <v>2.899273</v>
      </c>
      <c r="AN6" s="16">
        <v>3.0217589999999999</v>
      </c>
      <c r="AO6" s="16">
        <v>2.607952</v>
      </c>
      <c r="AP6" s="16"/>
      <c r="AQ6" s="16"/>
    </row>
    <row r="7" spans="1:43">
      <c r="A7" s="16">
        <v>9</v>
      </c>
      <c r="B7" s="16">
        <v>7.431038</v>
      </c>
      <c r="C7" s="16">
        <v>9.2531660000000002</v>
      </c>
      <c r="D7" s="16">
        <v>5.2431619999999999</v>
      </c>
      <c r="E7" s="16">
        <v>7.0268259999999998</v>
      </c>
      <c r="F7" s="16">
        <v>8.011336</v>
      </c>
      <c r="G7" s="16">
        <v>3.818031</v>
      </c>
      <c r="H7" s="16">
        <v>6.580775</v>
      </c>
      <c r="I7" s="16"/>
      <c r="J7" s="16"/>
      <c r="K7" s="16"/>
      <c r="L7" s="16">
        <v>9</v>
      </c>
      <c r="M7" s="16">
        <v>3.214744</v>
      </c>
      <c r="N7" s="16">
        <v>5.0673579999999996</v>
      </c>
      <c r="O7" s="16">
        <v>1.7288920000000001</v>
      </c>
      <c r="P7" s="16">
        <v>4.5296349999999999</v>
      </c>
      <c r="Q7" s="16">
        <v>6.940671</v>
      </c>
      <c r="R7" s="16">
        <v>2.245851</v>
      </c>
      <c r="S7" s="16">
        <v>1.6421049999999999</v>
      </c>
      <c r="T7" s="16"/>
      <c r="U7" s="16"/>
      <c r="W7" s="16">
        <v>9</v>
      </c>
      <c r="X7" s="16">
        <v>2.9711919999999998</v>
      </c>
      <c r="Y7" s="16">
        <v>4.2378030000000004</v>
      </c>
      <c r="Z7" s="16">
        <v>5.182849</v>
      </c>
      <c r="AA7" s="16">
        <v>5.2556469999999997</v>
      </c>
      <c r="AB7" s="16">
        <v>1.925395</v>
      </c>
      <c r="AC7" s="16">
        <v>5.016826</v>
      </c>
      <c r="AD7" s="16">
        <v>1.7378610000000001</v>
      </c>
      <c r="AE7" s="16"/>
      <c r="AF7" s="16"/>
      <c r="AH7" s="16">
        <v>9</v>
      </c>
      <c r="AI7" s="16">
        <v>4.3637170000000003</v>
      </c>
      <c r="AJ7" s="16">
        <v>2.9280780000000002</v>
      </c>
      <c r="AK7" s="16">
        <v>4.967193</v>
      </c>
      <c r="AL7" s="16">
        <v>2.8197329999999998</v>
      </c>
      <c r="AM7" s="16">
        <v>3.4731239999999999</v>
      </c>
      <c r="AN7" s="16">
        <v>3.4346540000000001</v>
      </c>
      <c r="AO7" s="16">
        <v>2.7937370000000001</v>
      </c>
      <c r="AP7" s="16"/>
      <c r="AQ7" s="16"/>
    </row>
    <row r="8" spans="1:43">
      <c r="A8" s="16">
        <v>11</v>
      </c>
      <c r="B8" s="16">
        <v>9.8713470000000001</v>
      </c>
      <c r="C8" s="16">
        <v>12.126250000000001</v>
      </c>
      <c r="D8" s="16">
        <v>3.2830720000000002</v>
      </c>
      <c r="E8" s="16">
        <v>7.3758439999999998</v>
      </c>
      <c r="F8" s="16">
        <v>7.9672499999999999</v>
      </c>
      <c r="G8" s="16">
        <v>5.7164409999999997</v>
      </c>
      <c r="H8" s="16">
        <v>6.1811749999999996</v>
      </c>
      <c r="I8" s="16"/>
      <c r="J8" s="16"/>
      <c r="K8" s="16"/>
      <c r="L8" s="16">
        <v>11</v>
      </c>
      <c r="M8" s="16">
        <v>5.2688230000000003</v>
      </c>
      <c r="N8" s="16">
        <v>5.4602259999999996</v>
      </c>
      <c r="O8" s="16">
        <v>2.0190260000000002</v>
      </c>
      <c r="P8" s="16">
        <v>4.345167</v>
      </c>
      <c r="Q8" s="16">
        <v>10.53703</v>
      </c>
      <c r="R8" s="16">
        <v>2.9641730000000002</v>
      </c>
      <c r="S8" s="16">
        <v>1.9509430000000001</v>
      </c>
      <c r="T8" s="16"/>
      <c r="U8" s="16"/>
      <c r="W8" s="16">
        <v>11</v>
      </c>
      <c r="X8" s="16">
        <v>3.28912</v>
      </c>
      <c r="Y8" s="16">
        <v>3.3568709999999999</v>
      </c>
      <c r="Z8" s="16">
        <v>4.0201799999999999</v>
      </c>
      <c r="AA8" s="16">
        <v>7.7692860000000001</v>
      </c>
      <c r="AB8" s="16">
        <v>3.5088379999999999</v>
      </c>
      <c r="AC8" s="16">
        <v>6.1955179999999999</v>
      </c>
      <c r="AD8" s="16">
        <v>1.3159190000000001</v>
      </c>
      <c r="AE8" s="16"/>
      <c r="AF8" s="16"/>
      <c r="AH8" s="16">
        <v>11</v>
      </c>
      <c r="AI8" s="16">
        <v>6.4581039999999996</v>
      </c>
      <c r="AJ8" s="16">
        <v>2.8950300000000002</v>
      </c>
      <c r="AK8" s="16">
        <v>6.7099650000000004</v>
      </c>
      <c r="AL8" s="16">
        <v>3.0880529999999999</v>
      </c>
      <c r="AM8" s="16">
        <v>4.4986100000000002</v>
      </c>
      <c r="AN8" s="16">
        <v>3.9718</v>
      </c>
      <c r="AO8" s="16">
        <v>3.7242470000000001</v>
      </c>
      <c r="AP8" s="16"/>
      <c r="AQ8" s="16"/>
    </row>
    <row r="9" spans="1:43">
      <c r="A9" s="16">
        <v>13</v>
      </c>
      <c r="B9" s="16">
        <v>12.598280000000001</v>
      </c>
      <c r="C9" s="16">
        <v>17.557790000000001</v>
      </c>
      <c r="D9" s="16">
        <v>3.4944299999999999</v>
      </c>
      <c r="E9" s="16">
        <v>12.25849</v>
      </c>
      <c r="F9" s="16">
        <v>8.2045440000000003</v>
      </c>
      <c r="G9" s="16">
        <v>6.8223469999999997</v>
      </c>
      <c r="H9" s="16">
        <v>7.6830889999999998</v>
      </c>
      <c r="I9" s="16"/>
      <c r="J9" s="16"/>
      <c r="K9" s="16"/>
      <c r="L9" s="16">
        <v>13</v>
      </c>
      <c r="M9" s="16">
        <v>9.5341170000000002</v>
      </c>
      <c r="N9" s="16">
        <v>8.3869749999999996</v>
      </c>
      <c r="O9" s="16">
        <v>2.7000329999999999</v>
      </c>
      <c r="P9" s="16">
        <v>6.663678</v>
      </c>
      <c r="Q9" s="16">
        <v>13.66506</v>
      </c>
      <c r="R9" s="16">
        <v>5.9342240000000004</v>
      </c>
      <c r="S9" s="16">
        <v>2.7873640000000002</v>
      </c>
      <c r="T9" s="16"/>
      <c r="U9" s="16"/>
      <c r="W9" s="16">
        <v>13</v>
      </c>
      <c r="X9" s="16">
        <v>4.0989909999999998</v>
      </c>
      <c r="Y9" s="16">
        <v>5.931413</v>
      </c>
      <c r="Z9" s="16">
        <v>7.3255809999999997</v>
      </c>
      <c r="AA9" s="16">
        <v>9.4766010000000005</v>
      </c>
      <c r="AB9" s="16">
        <v>5.5088889999999999</v>
      </c>
      <c r="AC9" s="16">
        <v>10.871700000000001</v>
      </c>
      <c r="AD9" s="16">
        <v>2.1107269999999998</v>
      </c>
      <c r="AE9" s="16"/>
      <c r="AF9" s="16"/>
      <c r="AH9" s="16">
        <v>13</v>
      </c>
      <c r="AI9" s="16">
        <v>5.8112490000000001</v>
      </c>
      <c r="AJ9" s="16">
        <v>4.4482059999999999</v>
      </c>
      <c r="AK9" s="16">
        <v>8.2839179999999999</v>
      </c>
      <c r="AL9" s="16">
        <v>4.3381869999999996</v>
      </c>
      <c r="AM9" s="16">
        <v>5.939495</v>
      </c>
      <c r="AN9" s="16">
        <v>7.5081369999999996</v>
      </c>
      <c r="AO9" s="16">
        <v>4.5244049999999998</v>
      </c>
      <c r="AP9" s="16"/>
      <c r="AQ9" s="16"/>
    </row>
    <row r="10" spans="1:43">
      <c r="A10" s="16">
        <v>15</v>
      </c>
      <c r="B10" s="16">
        <v>18.11748</v>
      </c>
      <c r="C10" s="16">
        <v>21.393809999999998</v>
      </c>
      <c r="D10" s="16">
        <v>7.7483529999999998</v>
      </c>
      <c r="E10" s="16">
        <v>14.850490000000001</v>
      </c>
      <c r="F10" s="16">
        <v>11.23685</v>
      </c>
      <c r="G10" s="16">
        <v>9.7412050000000008</v>
      </c>
      <c r="H10" s="16">
        <v>10.995480000000001</v>
      </c>
      <c r="I10" s="16"/>
      <c r="J10" s="16"/>
      <c r="K10" s="16"/>
      <c r="L10" s="16">
        <v>15</v>
      </c>
      <c r="M10" s="16">
        <v>8.3454719999999991</v>
      </c>
      <c r="N10" s="16">
        <v>9.3927790000000009</v>
      </c>
      <c r="O10" s="16">
        <v>2.6998600000000001</v>
      </c>
      <c r="P10" s="16">
        <v>7.7935499999999998</v>
      </c>
      <c r="Q10" s="16">
        <v>15.259729999999999</v>
      </c>
      <c r="R10" s="16">
        <v>6.0412109999999997</v>
      </c>
      <c r="S10" s="16">
        <v>3.1650149999999999</v>
      </c>
      <c r="T10" s="16"/>
      <c r="U10" s="16"/>
      <c r="W10" s="16">
        <v>15</v>
      </c>
      <c r="X10" s="16">
        <v>6.1173799999999998</v>
      </c>
      <c r="Y10" s="16">
        <v>7.6544740000000004</v>
      </c>
      <c r="Z10" s="16">
        <v>7.7813600000000003</v>
      </c>
      <c r="AA10" s="16">
        <v>8.5558060000000005</v>
      </c>
      <c r="AB10" s="16">
        <v>5.371823</v>
      </c>
      <c r="AC10" s="16">
        <v>11.629659999999999</v>
      </c>
      <c r="AD10" s="16">
        <v>3.4016609999999998</v>
      </c>
      <c r="AE10" s="16"/>
      <c r="AF10" s="16"/>
      <c r="AH10" s="16">
        <v>15</v>
      </c>
      <c r="AI10" s="16">
        <v>5.9520660000000003</v>
      </c>
      <c r="AJ10" s="16">
        <v>6.0915270000000001</v>
      </c>
      <c r="AK10" s="16">
        <v>7.5983049999999999</v>
      </c>
      <c r="AL10" s="16">
        <v>4.9481650000000004</v>
      </c>
      <c r="AM10" s="16">
        <v>7.1887619999999997</v>
      </c>
      <c r="AN10" s="16">
        <v>9.6102179999999997</v>
      </c>
      <c r="AO10" s="16">
        <v>5.9386910000000004</v>
      </c>
      <c r="AP10" s="16"/>
      <c r="AQ10" s="16"/>
    </row>
    <row r="11" spans="1:43">
      <c r="A11" s="16">
        <v>17</v>
      </c>
      <c r="B11" s="16">
        <v>27.56212</v>
      </c>
      <c r="C11" s="16">
        <v>33.83408</v>
      </c>
      <c r="D11" s="16">
        <v>6.814425</v>
      </c>
      <c r="E11" s="16">
        <v>18.976179999999999</v>
      </c>
      <c r="F11" s="16">
        <v>14.962949999999999</v>
      </c>
      <c r="G11" s="16">
        <v>10.838900000000001</v>
      </c>
      <c r="H11" s="16">
        <v>13.033580000000001</v>
      </c>
      <c r="I11" s="16"/>
      <c r="J11" s="16"/>
      <c r="K11" s="16"/>
      <c r="L11" s="16">
        <v>17</v>
      </c>
      <c r="M11" s="16">
        <v>10.116070000000001</v>
      </c>
      <c r="N11" s="16">
        <v>8.8554750000000002</v>
      </c>
      <c r="O11" s="16">
        <v>3.872709</v>
      </c>
      <c r="P11" s="16">
        <v>11.050459999999999</v>
      </c>
      <c r="Q11" s="16">
        <v>16.069099999999999</v>
      </c>
      <c r="R11" s="16">
        <v>10.07864</v>
      </c>
      <c r="S11" s="16">
        <v>5.641534</v>
      </c>
      <c r="T11" s="16"/>
      <c r="U11" s="16"/>
      <c r="W11" s="16">
        <v>17</v>
      </c>
      <c r="X11" s="16">
        <v>7.5619649999999998</v>
      </c>
      <c r="Y11" s="16">
        <v>7.8214119999999996</v>
      </c>
      <c r="Z11" s="16">
        <v>8.9304439999999996</v>
      </c>
      <c r="AA11" s="16">
        <v>11.79795</v>
      </c>
      <c r="AB11" s="16">
        <v>6.1213990000000003</v>
      </c>
      <c r="AC11" s="16">
        <v>17.64781</v>
      </c>
      <c r="AD11" s="16">
        <v>4.1826670000000004</v>
      </c>
      <c r="AE11" s="16"/>
      <c r="AF11" s="16"/>
      <c r="AH11" s="16">
        <v>17</v>
      </c>
      <c r="AI11" s="16">
        <v>7.631888</v>
      </c>
      <c r="AJ11" s="16">
        <v>9.0292650000000005</v>
      </c>
      <c r="AK11" s="16">
        <v>17.04561</v>
      </c>
      <c r="AL11" s="16">
        <v>6.1257700000000002</v>
      </c>
      <c r="AM11" s="16">
        <v>8.7552140000000005</v>
      </c>
      <c r="AN11" s="16">
        <v>10.55129</v>
      </c>
      <c r="AO11" s="16">
        <v>11.47325</v>
      </c>
      <c r="AP11" s="16"/>
      <c r="AQ11" s="16"/>
    </row>
    <row r="12" spans="1:43">
      <c r="A12" s="16">
        <v>19</v>
      </c>
      <c r="B12" s="16">
        <v>26.79851</v>
      </c>
      <c r="C12" s="16">
        <v>32.711390000000002</v>
      </c>
      <c r="D12" s="16">
        <v>10.07531</v>
      </c>
      <c r="E12" s="16">
        <v>21.813649999999999</v>
      </c>
      <c r="F12" s="16">
        <v>18.550630000000002</v>
      </c>
      <c r="G12" s="16">
        <v>17.425239999999999</v>
      </c>
      <c r="H12" s="16">
        <v>19.248860000000001</v>
      </c>
      <c r="I12" s="16"/>
      <c r="J12" s="16"/>
      <c r="K12" s="16"/>
      <c r="L12" s="16">
        <v>19</v>
      </c>
      <c r="M12" s="16">
        <v>11.32952</v>
      </c>
      <c r="N12" s="16">
        <v>10.47608</v>
      </c>
      <c r="O12" s="16">
        <v>5.4380290000000002</v>
      </c>
      <c r="P12" s="16">
        <v>13.93059</v>
      </c>
      <c r="Q12" s="16">
        <v>22.903600000000001</v>
      </c>
      <c r="R12" s="16">
        <v>12.188639999999999</v>
      </c>
      <c r="S12" s="16">
        <v>5.8403830000000001</v>
      </c>
      <c r="T12" s="16"/>
      <c r="U12" s="16"/>
      <c r="W12" s="16">
        <v>19</v>
      </c>
      <c r="X12" s="16">
        <v>11.77195</v>
      </c>
      <c r="Y12" s="16">
        <v>10.56274</v>
      </c>
      <c r="Z12" s="16">
        <v>10.238149999999999</v>
      </c>
      <c r="AA12" s="16">
        <v>15.48817</v>
      </c>
      <c r="AB12" s="16">
        <v>8.3234870000000001</v>
      </c>
      <c r="AC12" s="16">
        <v>17.442969999999999</v>
      </c>
      <c r="AD12" s="16">
        <v>7.6495800000000003</v>
      </c>
      <c r="AE12" s="16"/>
      <c r="AF12" s="16"/>
      <c r="AH12" s="16">
        <v>19</v>
      </c>
      <c r="AI12" s="16">
        <v>8.9271039999999999</v>
      </c>
      <c r="AJ12" s="16">
        <v>7.0932380000000004</v>
      </c>
      <c r="AK12" s="16">
        <v>17.41527</v>
      </c>
      <c r="AL12" s="16">
        <v>8.2370649999999994</v>
      </c>
      <c r="AM12" s="16">
        <v>8.3286689999999997</v>
      </c>
      <c r="AN12" s="16">
        <v>9.7351109999999998</v>
      </c>
      <c r="AO12" s="16">
        <v>8.4367599999999996</v>
      </c>
      <c r="AP12" s="16"/>
      <c r="AQ12" s="16"/>
    </row>
    <row r="13" spans="1:43">
      <c r="A13" s="16">
        <v>21</v>
      </c>
      <c r="B13" s="16">
        <v>33.76146</v>
      </c>
      <c r="C13" s="16">
        <v>38.175150000000002</v>
      </c>
      <c r="D13" s="16">
        <v>14.093260000000001</v>
      </c>
      <c r="E13" s="16">
        <v>21.365179999999999</v>
      </c>
      <c r="F13" s="16">
        <v>20.523209999999999</v>
      </c>
      <c r="G13" s="16">
        <v>13.58207</v>
      </c>
      <c r="H13" s="16">
        <v>15.54039</v>
      </c>
      <c r="I13" s="16"/>
      <c r="J13" s="16"/>
      <c r="K13" s="16"/>
      <c r="L13" s="16">
        <v>21</v>
      </c>
      <c r="M13" s="16">
        <v>13.81598</v>
      </c>
      <c r="N13" s="16">
        <v>18.60923</v>
      </c>
      <c r="O13" s="16">
        <v>6.9365709999999998</v>
      </c>
      <c r="P13" s="16">
        <v>15.62703</v>
      </c>
      <c r="Q13" s="16">
        <v>22.030750000000001</v>
      </c>
      <c r="R13" s="16">
        <v>14.044499999999999</v>
      </c>
      <c r="S13" s="16">
        <v>6.1692710000000002</v>
      </c>
      <c r="T13" s="16"/>
      <c r="U13" s="16"/>
      <c r="W13" s="16">
        <v>21</v>
      </c>
      <c r="X13" s="16">
        <v>14.419560000000001</v>
      </c>
      <c r="Y13" s="16">
        <v>12.088340000000001</v>
      </c>
      <c r="Z13" s="16">
        <v>17.443760000000001</v>
      </c>
      <c r="AA13" s="16">
        <v>18.087119999999999</v>
      </c>
      <c r="AB13" s="16">
        <v>14.492419999999999</v>
      </c>
      <c r="AC13" s="16">
        <v>16.93938</v>
      </c>
      <c r="AD13" s="16">
        <v>6.6185289999999997</v>
      </c>
      <c r="AE13" s="16"/>
      <c r="AF13" s="16"/>
      <c r="AH13" s="16">
        <v>21</v>
      </c>
      <c r="AI13" s="16">
        <v>7.8470700000000004</v>
      </c>
      <c r="AJ13" s="16">
        <v>7.9859530000000003</v>
      </c>
      <c r="AK13" s="16">
        <v>23.20778</v>
      </c>
      <c r="AL13" s="16">
        <v>10.30119</v>
      </c>
      <c r="AM13" s="16">
        <v>10.37922</v>
      </c>
      <c r="AN13" s="16">
        <v>11.90724</v>
      </c>
      <c r="AO13" s="16">
        <v>9.4345529999999993</v>
      </c>
      <c r="AP13" s="16"/>
      <c r="AQ13" s="16"/>
    </row>
    <row r="14" spans="1:43">
      <c r="A14" s="16">
        <v>23</v>
      </c>
      <c r="B14" s="16">
        <v>33.305079999999997</v>
      </c>
      <c r="C14" s="16">
        <v>44.267150000000001</v>
      </c>
      <c r="D14" s="16">
        <v>12.49371</v>
      </c>
      <c r="E14" s="16">
        <v>19.562159999999999</v>
      </c>
      <c r="F14" s="16">
        <v>26.396270000000001</v>
      </c>
      <c r="G14" s="16">
        <v>16.180060000000001</v>
      </c>
      <c r="H14" s="16">
        <v>19.425190000000001</v>
      </c>
      <c r="I14" s="16"/>
      <c r="J14" s="16"/>
      <c r="K14" s="16"/>
      <c r="L14" s="16">
        <v>23</v>
      </c>
      <c r="M14" s="16">
        <v>17.690180000000002</v>
      </c>
      <c r="N14" s="16">
        <v>15.37701</v>
      </c>
      <c r="O14" s="16">
        <v>11.238490000000001</v>
      </c>
      <c r="P14" s="16">
        <v>19.063859999999998</v>
      </c>
      <c r="Q14" s="16">
        <v>22.263010000000001</v>
      </c>
      <c r="R14" s="16">
        <v>16.54308</v>
      </c>
      <c r="S14" s="16">
        <v>7.9691890000000001</v>
      </c>
      <c r="T14" s="16"/>
      <c r="U14" s="16"/>
      <c r="W14" s="16">
        <v>23</v>
      </c>
      <c r="X14" s="16">
        <v>14.39231</v>
      </c>
      <c r="Y14" s="16">
        <v>14.281409999999999</v>
      </c>
      <c r="Z14" s="16">
        <v>15.045680000000001</v>
      </c>
      <c r="AA14" s="16">
        <v>21.087409999999998</v>
      </c>
      <c r="AB14" s="16">
        <v>17.33042</v>
      </c>
      <c r="AC14" s="16">
        <v>23.224589999999999</v>
      </c>
      <c r="AD14" s="16">
        <v>11.728770000000001</v>
      </c>
      <c r="AE14" s="16"/>
      <c r="AF14" s="16"/>
      <c r="AH14" s="16">
        <v>23</v>
      </c>
      <c r="AI14" s="16">
        <v>7.8353339999999996</v>
      </c>
      <c r="AJ14" s="16">
        <v>13.62612</v>
      </c>
      <c r="AK14" s="16">
        <v>22.639189999999999</v>
      </c>
      <c r="AL14" s="16">
        <v>11.788539999999999</v>
      </c>
      <c r="AM14" s="16">
        <v>10.80744</v>
      </c>
      <c r="AN14" s="16">
        <v>10.175700000000001</v>
      </c>
      <c r="AO14" s="16">
        <v>10.38261</v>
      </c>
      <c r="AP14" s="16"/>
      <c r="AQ14" s="16"/>
    </row>
    <row r="15" spans="1:43">
      <c r="A15" s="16">
        <v>25</v>
      </c>
      <c r="B15" s="16">
        <v>52.08963</v>
      </c>
      <c r="C15" s="16">
        <v>39.539009999999998</v>
      </c>
      <c r="D15" s="16">
        <v>17.679919999999999</v>
      </c>
      <c r="E15" s="16">
        <v>27.792280000000002</v>
      </c>
      <c r="F15" s="16">
        <v>30.726890000000001</v>
      </c>
      <c r="G15" s="16">
        <v>18.920719999999999</v>
      </c>
      <c r="H15" s="16">
        <v>18.86694</v>
      </c>
      <c r="I15" s="16"/>
      <c r="J15" s="16"/>
      <c r="K15" s="16"/>
      <c r="L15" s="16">
        <v>25</v>
      </c>
      <c r="M15" s="16">
        <v>20.91375</v>
      </c>
      <c r="N15" s="16">
        <v>20.225490000000001</v>
      </c>
      <c r="O15" s="16">
        <v>14.134119999999999</v>
      </c>
      <c r="P15" s="16">
        <v>17.659929999999999</v>
      </c>
      <c r="Q15" s="16">
        <v>26.312519999999999</v>
      </c>
      <c r="R15" s="16">
        <v>23.093610000000002</v>
      </c>
      <c r="S15" s="16">
        <v>20.383050000000001</v>
      </c>
      <c r="T15" s="16"/>
      <c r="U15" s="16"/>
      <c r="W15" s="16">
        <v>25</v>
      </c>
      <c r="X15" s="16">
        <v>19.19136</v>
      </c>
      <c r="Y15" s="16">
        <v>19.66432</v>
      </c>
      <c r="Z15" s="16">
        <v>16.00609</v>
      </c>
      <c r="AA15" s="16">
        <v>29.77045</v>
      </c>
      <c r="AB15" s="16">
        <v>25.77571</v>
      </c>
      <c r="AC15" s="16">
        <v>27.751259999999998</v>
      </c>
      <c r="AD15" s="16">
        <v>14.975479999999999</v>
      </c>
      <c r="AE15" s="16"/>
      <c r="AF15" s="16"/>
      <c r="AH15" s="16">
        <v>25</v>
      </c>
      <c r="AI15" s="16">
        <v>7.6495290000000002</v>
      </c>
      <c r="AJ15" s="16">
        <v>11.886699999999999</v>
      </c>
      <c r="AK15" s="16">
        <v>26.46988</v>
      </c>
      <c r="AL15" s="16">
        <v>11.295249999999999</v>
      </c>
      <c r="AM15" s="16">
        <v>12.388719999999999</v>
      </c>
      <c r="AN15" s="16">
        <v>13.204190000000001</v>
      </c>
      <c r="AO15" s="16">
        <v>13.351520000000001</v>
      </c>
      <c r="AP15" s="16"/>
      <c r="AQ15" s="16"/>
    </row>
    <row r="16" spans="1:43">
      <c r="A16" s="16">
        <v>27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>
        <v>27</v>
      </c>
      <c r="M16" s="16">
        <v>19.799379999999999</v>
      </c>
      <c r="N16" s="16"/>
      <c r="O16" s="16">
        <v>15.847479999999999</v>
      </c>
      <c r="P16" s="16">
        <v>21.102060000000002</v>
      </c>
      <c r="Q16" s="16">
        <v>34.48357</v>
      </c>
      <c r="R16" s="16">
        <v>23.977399999999999</v>
      </c>
      <c r="S16" s="16">
        <v>18.09384</v>
      </c>
      <c r="T16" s="16"/>
      <c r="U16" s="16"/>
      <c r="W16" s="16">
        <v>27</v>
      </c>
      <c r="X16" s="16">
        <v>23.830469999999998</v>
      </c>
      <c r="Y16" s="16"/>
      <c r="Z16" s="16">
        <v>17.223330000000001</v>
      </c>
      <c r="AA16" s="16">
        <v>21.911799999999999</v>
      </c>
      <c r="AB16" s="16">
        <v>34.180520000000001</v>
      </c>
      <c r="AC16" s="16">
        <v>37.780459999999998</v>
      </c>
      <c r="AD16" s="16">
        <v>16.268920000000001</v>
      </c>
      <c r="AE16" s="16"/>
      <c r="AF16" s="16"/>
      <c r="AH16" s="16">
        <v>27</v>
      </c>
      <c r="AI16" s="16">
        <v>11.62961</v>
      </c>
      <c r="AJ16" s="16">
        <v>14.32597</v>
      </c>
      <c r="AK16" s="16">
        <v>30.347909999999999</v>
      </c>
      <c r="AL16" s="16">
        <v>15.338760000000001</v>
      </c>
      <c r="AM16" s="16">
        <v>11.42924</v>
      </c>
      <c r="AN16" s="16">
        <v>15.84971</v>
      </c>
      <c r="AO16" s="16">
        <v>16.214700000000001</v>
      </c>
      <c r="AP16" s="16"/>
      <c r="AQ16" s="16"/>
    </row>
    <row r="17" spans="1:43">
      <c r="A17" s="16">
        <v>29</v>
      </c>
      <c r="B17" s="16">
        <v>55.076680000000003</v>
      </c>
      <c r="C17" s="16"/>
      <c r="D17" s="16">
        <v>19.90147</v>
      </c>
      <c r="E17" s="16">
        <v>35.888739999999999</v>
      </c>
      <c r="F17" s="16">
        <v>32.372630000000001</v>
      </c>
      <c r="G17" s="16"/>
      <c r="H17" s="16"/>
      <c r="I17" s="16"/>
      <c r="J17" s="16"/>
      <c r="K17" s="16"/>
      <c r="L17" s="16">
        <v>29</v>
      </c>
      <c r="M17" s="16">
        <v>32.484929999999999</v>
      </c>
      <c r="N17" s="16"/>
      <c r="O17" s="16">
        <v>20.66215</v>
      </c>
      <c r="P17" s="16"/>
      <c r="Q17" s="16">
        <v>40.961030000000001</v>
      </c>
      <c r="R17" s="16">
        <v>40.848999999999997</v>
      </c>
      <c r="S17" s="16">
        <v>26.808599999999998</v>
      </c>
      <c r="T17" s="16"/>
      <c r="U17" s="16"/>
      <c r="W17" s="16">
        <v>29</v>
      </c>
      <c r="X17" s="16">
        <v>25.54326</v>
      </c>
      <c r="Y17" s="16"/>
      <c r="Z17" s="16">
        <v>21.295059999999999</v>
      </c>
      <c r="AA17" s="16"/>
      <c r="AB17" s="16">
        <v>30.547720000000002</v>
      </c>
      <c r="AC17" s="16">
        <v>39.964860000000002</v>
      </c>
      <c r="AD17" s="16">
        <v>24.643650000000001</v>
      </c>
      <c r="AE17" s="16"/>
      <c r="AF17" s="16"/>
      <c r="AH17" s="16">
        <v>29</v>
      </c>
      <c r="AI17" s="16">
        <v>18.520849999999999</v>
      </c>
      <c r="AJ17" s="16">
        <v>14.40668</v>
      </c>
      <c r="AK17" s="16">
        <v>27.861609999999999</v>
      </c>
      <c r="AL17" s="16">
        <v>18.256139999999998</v>
      </c>
      <c r="AM17" s="16">
        <v>11.730230000000001</v>
      </c>
      <c r="AN17" s="16">
        <v>22.520289999999999</v>
      </c>
      <c r="AO17" s="16">
        <v>14.955920000000001</v>
      </c>
      <c r="AP17" s="16"/>
      <c r="AQ17" s="16"/>
    </row>
    <row r="18" spans="1:43">
      <c r="A18" s="16">
        <v>31</v>
      </c>
      <c r="B18" s="16">
        <v>50.235979999999998</v>
      </c>
      <c r="C18" s="16"/>
      <c r="D18" s="16">
        <v>23.54928</v>
      </c>
      <c r="E18" s="16">
        <v>39.558030000000002</v>
      </c>
      <c r="F18" s="16">
        <v>45.000129999999999</v>
      </c>
      <c r="G18" s="16"/>
      <c r="H18" s="16"/>
      <c r="I18" s="16"/>
      <c r="J18" s="16"/>
      <c r="K18" s="16"/>
      <c r="L18" s="16">
        <v>31</v>
      </c>
      <c r="M18" s="16">
        <v>33.042160000000003</v>
      </c>
      <c r="N18" s="16"/>
      <c r="O18" s="16">
        <v>30.880269999999999</v>
      </c>
      <c r="P18" s="16"/>
      <c r="Q18" s="16">
        <v>43.012540000000001</v>
      </c>
      <c r="R18" s="16">
        <v>40.535609999999998</v>
      </c>
      <c r="S18" s="16">
        <v>30.599799999999998</v>
      </c>
      <c r="T18" s="16"/>
      <c r="U18" s="16"/>
      <c r="W18" s="16">
        <v>31</v>
      </c>
      <c r="X18" s="16">
        <v>26.357690000000002</v>
      </c>
      <c r="Y18" s="16"/>
      <c r="Z18" s="16">
        <v>20.879670000000001</v>
      </c>
      <c r="AA18" s="16"/>
      <c r="AB18" s="16">
        <v>42.69191</v>
      </c>
      <c r="AC18" s="16">
        <v>42.174480000000003</v>
      </c>
      <c r="AD18" s="16">
        <v>23.978010000000001</v>
      </c>
      <c r="AE18" s="16"/>
      <c r="AF18" s="16"/>
      <c r="AH18" s="16">
        <v>31</v>
      </c>
    </row>
  </sheetData>
  <mergeCells count="3">
    <mergeCell ref="M2:U2"/>
    <mergeCell ref="X2:AF2"/>
    <mergeCell ref="AI2:AQ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12"/>
  <sheetViews>
    <sheetView workbookViewId="0">
      <selection activeCell="D28" sqref="D28"/>
    </sheetView>
  </sheetViews>
  <sheetFormatPr baseColWidth="10" defaultRowHeight="15" x14ac:dyDescent="0"/>
  <sheetData>
    <row r="1" spans="2:25">
      <c r="E1" t="s">
        <v>54</v>
      </c>
      <c r="N1" t="s">
        <v>54</v>
      </c>
      <c r="V1" t="s">
        <v>54</v>
      </c>
    </row>
    <row r="2" spans="2:25">
      <c r="B2" s="149" t="s">
        <v>584</v>
      </c>
      <c r="C2" s="231" t="s">
        <v>583</v>
      </c>
      <c r="D2" s="231"/>
      <c r="E2" s="231"/>
      <c r="F2" s="231"/>
      <c r="G2" s="231"/>
      <c r="H2" s="231"/>
      <c r="I2" s="231"/>
      <c r="J2" s="149"/>
      <c r="K2" s="231" t="s">
        <v>582</v>
      </c>
      <c r="L2" s="231"/>
      <c r="M2" s="231"/>
      <c r="N2" s="231"/>
      <c r="O2" s="231"/>
      <c r="P2" s="231"/>
      <c r="Q2" s="231"/>
      <c r="R2" s="149"/>
      <c r="S2" s="231" t="s">
        <v>581</v>
      </c>
      <c r="T2" s="231"/>
      <c r="U2" s="231"/>
      <c r="V2" s="231"/>
      <c r="W2" s="231"/>
      <c r="X2" s="231"/>
      <c r="Y2" s="231"/>
    </row>
    <row r="3" spans="2:25">
      <c r="B3" s="16">
        <v>35</v>
      </c>
      <c r="C3" s="16">
        <v>81.150000000000006</v>
      </c>
      <c r="D3" s="16">
        <v>115.85</v>
      </c>
      <c r="E3" s="16">
        <v>119.78</v>
      </c>
      <c r="F3" s="16">
        <v>168.34</v>
      </c>
      <c r="G3" s="16">
        <v>170.27</v>
      </c>
      <c r="H3" s="16">
        <v>190.27</v>
      </c>
      <c r="I3" s="16">
        <v>191.36</v>
      </c>
      <c r="J3" s="16"/>
      <c r="K3" s="16">
        <v>92.5</v>
      </c>
      <c r="L3" s="16">
        <v>115.24</v>
      </c>
      <c r="M3" s="16">
        <v>119.97</v>
      </c>
      <c r="N3" s="16">
        <v>168.34</v>
      </c>
      <c r="O3" s="16">
        <v>172.52</v>
      </c>
      <c r="P3" s="16">
        <v>189.95</v>
      </c>
      <c r="Q3" s="16">
        <v>193.34</v>
      </c>
      <c r="R3" s="16"/>
      <c r="S3" s="16">
        <v>103.11</v>
      </c>
      <c r="T3" s="16">
        <v>112.23</v>
      </c>
      <c r="U3" s="16">
        <v>131.57</v>
      </c>
      <c r="V3" s="16">
        <v>152.72999999999999</v>
      </c>
      <c r="W3" s="16">
        <v>175.07</v>
      </c>
      <c r="X3" s="16">
        <v>183.17</v>
      </c>
      <c r="Y3" s="16">
        <v>195.58</v>
      </c>
    </row>
    <row r="4" spans="2:25">
      <c r="B4" s="16">
        <v>37</v>
      </c>
      <c r="C4" s="16">
        <v>170.39</v>
      </c>
      <c r="D4" s="16">
        <v>199.22</v>
      </c>
      <c r="E4" s="16">
        <v>203.86</v>
      </c>
      <c r="F4" s="16">
        <v>223.62</v>
      </c>
      <c r="G4" s="16">
        <v>234.42</v>
      </c>
      <c r="H4" s="16">
        <v>250.58</v>
      </c>
      <c r="I4" s="16">
        <v>228.15</v>
      </c>
      <c r="J4" s="16"/>
      <c r="K4" s="16">
        <v>201.98</v>
      </c>
      <c r="L4" s="16">
        <v>147.05000000000001</v>
      </c>
      <c r="M4" s="16">
        <v>135.91999999999999</v>
      </c>
      <c r="N4" s="16">
        <v>179.9</v>
      </c>
      <c r="O4" s="16">
        <v>155.91</v>
      </c>
      <c r="P4" s="16">
        <v>191.69</v>
      </c>
      <c r="Q4" s="16">
        <v>333.15</v>
      </c>
      <c r="R4" s="16"/>
      <c r="S4" s="16">
        <v>164</v>
      </c>
      <c r="T4" s="16">
        <v>152.72999999999999</v>
      </c>
      <c r="U4" s="16">
        <v>248.63</v>
      </c>
      <c r="V4" s="16">
        <v>186.74</v>
      </c>
      <c r="W4" s="16">
        <v>361.52</v>
      </c>
      <c r="X4" s="16">
        <v>232.77</v>
      </c>
      <c r="Y4" s="16">
        <v>318.04000000000002</v>
      </c>
    </row>
    <row r="5" spans="2:25">
      <c r="B5" s="16">
        <v>39</v>
      </c>
      <c r="C5" s="16">
        <v>241.16</v>
      </c>
      <c r="D5" s="16">
        <v>253.43</v>
      </c>
      <c r="E5" s="16">
        <v>283.73</v>
      </c>
      <c r="F5" s="16">
        <v>286.64999999999998</v>
      </c>
      <c r="G5" s="16">
        <v>292.89</v>
      </c>
      <c r="H5" s="16">
        <v>268.79000000000002</v>
      </c>
      <c r="I5" s="16">
        <v>286.58</v>
      </c>
      <c r="J5" s="16"/>
      <c r="K5" s="16">
        <v>251.65</v>
      </c>
      <c r="L5" s="16">
        <v>173.56</v>
      </c>
      <c r="M5" s="16">
        <v>185.68</v>
      </c>
      <c r="N5" s="16">
        <v>222.81</v>
      </c>
      <c r="O5" s="16">
        <v>286.73</v>
      </c>
      <c r="P5" s="16">
        <v>290</v>
      </c>
      <c r="Q5" s="16">
        <v>225.23</v>
      </c>
      <c r="R5" s="16"/>
      <c r="S5" s="16">
        <v>200.53</v>
      </c>
      <c r="T5" s="16">
        <v>145.91999999999999</v>
      </c>
      <c r="U5" s="16">
        <v>341.89</v>
      </c>
      <c r="V5" s="16">
        <v>159.74</v>
      </c>
      <c r="W5" s="16">
        <v>252.3</v>
      </c>
      <c r="X5" s="16">
        <v>221.69</v>
      </c>
      <c r="Y5" s="16">
        <v>239.92</v>
      </c>
    </row>
    <row r="6" spans="2:25">
      <c r="B6" s="16">
        <v>43</v>
      </c>
      <c r="C6" s="16">
        <v>381.59</v>
      </c>
      <c r="D6" s="16">
        <v>372.56</v>
      </c>
      <c r="E6" s="16">
        <v>277.48</v>
      </c>
      <c r="F6" s="16">
        <v>425.08</v>
      </c>
      <c r="G6" s="16">
        <v>516.73</v>
      </c>
      <c r="H6" s="16">
        <v>330.94</v>
      </c>
      <c r="I6" s="16">
        <v>353.74</v>
      </c>
      <c r="J6" s="16"/>
      <c r="K6" s="16">
        <v>390.73</v>
      </c>
      <c r="L6" s="16">
        <v>141.25</v>
      </c>
      <c r="M6" s="16"/>
      <c r="N6" s="16">
        <v>236.93</v>
      </c>
      <c r="O6" s="16">
        <v>450.68</v>
      </c>
      <c r="P6" s="16">
        <v>216.41</v>
      </c>
      <c r="Q6" s="16">
        <v>168.07</v>
      </c>
      <c r="R6" s="16"/>
      <c r="S6" s="16">
        <v>209.71</v>
      </c>
      <c r="T6" s="16">
        <v>213.37</v>
      </c>
      <c r="U6" s="16">
        <v>409.08</v>
      </c>
      <c r="V6" s="16">
        <v>231.87</v>
      </c>
      <c r="W6" s="16">
        <v>211.59</v>
      </c>
      <c r="X6" s="16">
        <v>298.35000000000002</v>
      </c>
      <c r="Y6" s="16">
        <v>418.8</v>
      </c>
    </row>
    <row r="7" spans="2:25">
      <c r="B7" s="16">
        <v>45</v>
      </c>
      <c r="C7" s="16">
        <v>403.82</v>
      </c>
      <c r="D7" s="16">
        <v>443.96</v>
      </c>
      <c r="E7" s="16">
        <v>391.61</v>
      </c>
      <c r="F7" s="16">
        <v>594.29999999999995</v>
      </c>
      <c r="G7" s="16">
        <v>619.27</v>
      </c>
      <c r="H7" s="16">
        <v>412.78</v>
      </c>
      <c r="I7" s="16">
        <v>386.89</v>
      </c>
      <c r="J7" s="16"/>
      <c r="K7" s="16">
        <v>442.26</v>
      </c>
      <c r="L7" s="16">
        <v>142.69999999999999</v>
      </c>
      <c r="M7" s="16"/>
      <c r="N7" s="16">
        <v>218.92</v>
      </c>
      <c r="O7" s="16">
        <v>426.31</v>
      </c>
      <c r="P7" s="16">
        <v>236.93</v>
      </c>
      <c r="Q7" s="16">
        <v>133.91999999999999</v>
      </c>
      <c r="R7" s="16"/>
      <c r="S7" s="16">
        <v>238.54</v>
      </c>
      <c r="T7" s="16">
        <v>249.73</v>
      </c>
      <c r="U7" s="16">
        <v>484.02</v>
      </c>
      <c r="V7" s="16">
        <v>264.82</v>
      </c>
      <c r="W7" s="16">
        <v>240.48</v>
      </c>
      <c r="X7" s="16">
        <v>189.95</v>
      </c>
      <c r="Y7" s="16">
        <v>516.23</v>
      </c>
    </row>
    <row r="8" spans="2:25">
      <c r="B8" s="16">
        <v>49</v>
      </c>
      <c r="C8" s="16">
        <v>377.84</v>
      </c>
      <c r="D8" s="16"/>
      <c r="E8" s="16">
        <v>313.04000000000002</v>
      </c>
      <c r="F8" s="16">
        <v>777.08</v>
      </c>
      <c r="G8" s="16">
        <v>722.36</v>
      </c>
      <c r="H8" s="16">
        <v>494.16</v>
      </c>
      <c r="I8" s="16">
        <v>288.44</v>
      </c>
      <c r="J8" s="16"/>
      <c r="K8" s="16">
        <v>560.55999999999995</v>
      </c>
      <c r="L8" s="16">
        <v>163.4</v>
      </c>
      <c r="M8" s="16"/>
      <c r="N8" s="16">
        <v>131.57</v>
      </c>
      <c r="O8" s="16">
        <v>406.71</v>
      </c>
      <c r="P8" s="16">
        <v>247.73</v>
      </c>
      <c r="Q8" s="16">
        <v>90.96</v>
      </c>
      <c r="R8" s="16"/>
      <c r="S8" s="16">
        <v>261.31</v>
      </c>
      <c r="T8" s="16">
        <v>308.08</v>
      </c>
      <c r="U8" s="16">
        <v>534.37</v>
      </c>
      <c r="V8" s="16">
        <v>256.27999999999997</v>
      </c>
      <c r="W8" s="16">
        <v>461.32</v>
      </c>
      <c r="X8" s="16">
        <v>322.74</v>
      </c>
      <c r="Y8" s="16">
        <v>211.59</v>
      </c>
    </row>
    <row r="9" spans="2:25">
      <c r="B9" s="16">
        <v>51</v>
      </c>
      <c r="C9" s="16">
        <v>428.37</v>
      </c>
      <c r="D9" s="16"/>
      <c r="E9" s="16">
        <v>383.29</v>
      </c>
      <c r="F9" s="16">
        <v>887.13</v>
      </c>
      <c r="G9" s="16">
        <v>995.9</v>
      </c>
      <c r="H9" s="16">
        <v>746.03</v>
      </c>
      <c r="I9" s="16">
        <v>535.13</v>
      </c>
      <c r="J9" s="16"/>
      <c r="K9" s="16">
        <v>876.46</v>
      </c>
      <c r="L9" s="16">
        <v>140.61000000000001</v>
      </c>
      <c r="M9" s="16"/>
      <c r="N9" s="16">
        <v>127.7</v>
      </c>
      <c r="O9" s="16">
        <v>199.48</v>
      </c>
      <c r="P9" s="16">
        <v>356.64</v>
      </c>
      <c r="Q9" s="16">
        <v>125.42</v>
      </c>
      <c r="R9" s="16"/>
      <c r="S9" s="16">
        <v>248.63</v>
      </c>
      <c r="T9" s="16">
        <v>359.57</v>
      </c>
      <c r="U9" s="16">
        <v>566.79999999999995</v>
      </c>
      <c r="V9" s="16">
        <v>238.31</v>
      </c>
      <c r="W9" s="16">
        <v>429.62</v>
      </c>
      <c r="X9" s="16">
        <v>595.96</v>
      </c>
      <c r="Y9" s="16">
        <v>264.18</v>
      </c>
    </row>
    <row r="10" spans="2:25">
      <c r="B10" s="16">
        <v>53</v>
      </c>
      <c r="C10" s="16">
        <v>482.45</v>
      </c>
      <c r="D10" s="16"/>
      <c r="E10" s="16">
        <v>469.65</v>
      </c>
      <c r="F10" s="16">
        <v>925.38</v>
      </c>
      <c r="G10" s="16">
        <v>1003.39</v>
      </c>
      <c r="H10" s="16">
        <v>808.84</v>
      </c>
      <c r="I10" s="16">
        <v>556.97</v>
      </c>
      <c r="J10" s="16"/>
      <c r="K10" s="16">
        <v>629.91999999999996</v>
      </c>
      <c r="L10" s="16">
        <v>249.73</v>
      </c>
      <c r="M10" s="16"/>
      <c r="N10" s="16">
        <v>179.9</v>
      </c>
      <c r="O10" s="16">
        <v>193.98</v>
      </c>
      <c r="P10" s="16">
        <v>630.63</v>
      </c>
      <c r="Q10" s="16">
        <v>113.7</v>
      </c>
      <c r="R10" s="16"/>
      <c r="S10" s="16">
        <v>264.31</v>
      </c>
      <c r="T10" s="16">
        <v>393.59</v>
      </c>
      <c r="U10" s="16">
        <v>612.35</v>
      </c>
      <c r="V10" s="16">
        <v>261.97000000000003</v>
      </c>
      <c r="W10" s="16">
        <v>472.24</v>
      </c>
      <c r="X10" s="16">
        <v>590.28</v>
      </c>
      <c r="Y10" s="16">
        <v>301.27999999999997</v>
      </c>
    </row>
    <row r="11" spans="2:25">
      <c r="B11" s="16">
        <v>56</v>
      </c>
      <c r="C11" s="16">
        <v>506.84</v>
      </c>
      <c r="D11" s="16"/>
      <c r="E11" s="16">
        <v>631.07000000000005</v>
      </c>
      <c r="F11" s="16">
        <v>1006.43</v>
      </c>
      <c r="G11" s="16">
        <v>1211.46</v>
      </c>
      <c r="H11" s="16">
        <v>1073.22</v>
      </c>
      <c r="I11" s="16">
        <v>691.95</v>
      </c>
      <c r="J11" s="16"/>
      <c r="K11" s="16">
        <v>741.37</v>
      </c>
      <c r="L11" s="16">
        <v>349.4</v>
      </c>
      <c r="M11" s="16"/>
      <c r="N11" s="16">
        <v>323.10000000000002</v>
      </c>
      <c r="O11" s="16">
        <v>255.3</v>
      </c>
      <c r="P11" s="16">
        <v>775.24</v>
      </c>
      <c r="Q11" s="16">
        <v>231.83</v>
      </c>
      <c r="R11" s="16"/>
      <c r="S11" s="16">
        <v>425.62</v>
      </c>
      <c r="T11" s="16">
        <v>520.91999999999996</v>
      </c>
      <c r="U11" s="16">
        <v>659.22</v>
      </c>
      <c r="V11" s="16">
        <v>372.56</v>
      </c>
      <c r="W11" s="16">
        <v>467.74</v>
      </c>
      <c r="X11" s="16">
        <v>775.24</v>
      </c>
      <c r="Y11" s="16">
        <v>385.26</v>
      </c>
    </row>
    <row r="12" spans="2:25">
      <c r="B12" s="16">
        <v>58</v>
      </c>
      <c r="C12" s="16">
        <v>605.92999999999995</v>
      </c>
      <c r="D12" s="16"/>
      <c r="E12" s="16">
        <v>654.88</v>
      </c>
      <c r="F12" s="16">
        <v>1063.3</v>
      </c>
      <c r="G12" s="16">
        <v>1267.17</v>
      </c>
      <c r="H12" s="16">
        <v>1142.24</v>
      </c>
      <c r="I12" s="16">
        <v>796.79</v>
      </c>
      <c r="J12" s="16"/>
      <c r="K12" s="16">
        <v>800.87</v>
      </c>
      <c r="L12" s="16">
        <v>395.42</v>
      </c>
      <c r="M12" s="16"/>
      <c r="N12" s="16">
        <v>354.23</v>
      </c>
      <c r="O12" s="16">
        <v>300.23</v>
      </c>
      <c r="P12" s="16">
        <v>823.35</v>
      </c>
      <c r="Q12" s="16"/>
      <c r="R12" s="16"/>
      <c r="S12" s="16">
        <v>468.37</v>
      </c>
      <c r="T12" s="16">
        <v>591.20000000000005</v>
      </c>
      <c r="U12" s="16">
        <v>735.77</v>
      </c>
      <c r="V12" s="16">
        <v>425.08</v>
      </c>
      <c r="W12" s="16">
        <v>549.35</v>
      </c>
      <c r="X12" s="16">
        <v>888.63</v>
      </c>
      <c r="Y12" s="16">
        <v>481.23</v>
      </c>
    </row>
  </sheetData>
  <mergeCells count="3">
    <mergeCell ref="C2:I2"/>
    <mergeCell ref="K2:Q2"/>
    <mergeCell ref="S2:Y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L2" sqref="L2:U2"/>
    </sheetView>
  </sheetViews>
  <sheetFormatPr baseColWidth="10" defaultRowHeight="15" x14ac:dyDescent="0"/>
  <sheetData>
    <row r="1" spans="1:21">
      <c r="E1" t="s">
        <v>54</v>
      </c>
    </row>
    <row r="2" spans="1:21">
      <c r="A2" t="s">
        <v>571</v>
      </c>
      <c r="B2" s="231" t="s">
        <v>570</v>
      </c>
      <c r="C2" s="231"/>
      <c r="D2" s="231"/>
      <c r="E2" s="231"/>
      <c r="F2" s="231"/>
      <c r="G2" s="231"/>
      <c r="H2" s="231"/>
      <c r="I2" s="231"/>
      <c r="J2" s="231"/>
      <c r="K2" s="231"/>
      <c r="L2" s="231" t="s">
        <v>537</v>
      </c>
      <c r="M2" s="231"/>
      <c r="N2" s="231"/>
      <c r="O2" s="231"/>
      <c r="P2" s="231"/>
      <c r="Q2" s="231"/>
      <c r="R2" s="231"/>
      <c r="S2" s="231"/>
      <c r="T2" s="231"/>
      <c r="U2" s="231"/>
    </row>
    <row r="3" spans="1:21">
      <c r="A3" s="16">
        <v>0</v>
      </c>
      <c r="B3" s="16">
        <v>0</v>
      </c>
      <c r="C3" s="16">
        <v>0</v>
      </c>
      <c r="D3" s="16">
        <v>0</v>
      </c>
      <c r="E3" s="16">
        <v>0</v>
      </c>
      <c r="F3" s="16">
        <v>0</v>
      </c>
      <c r="G3" s="16">
        <v>0</v>
      </c>
      <c r="H3" s="16">
        <v>0</v>
      </c>
      <c r="I3" s="16"/>
      <c r="J3" s="16"/>
      <c r="K3" s="16"/>
      <c r="L3" s="16">
        <v>0</v>
      </c>
      <c r="M3" s="16">
        <v>0</v>
      </c>
      <c r="N3" s="16">
        <v>0</v>
      </c>
      <c r="O3" s="16">
        <v>0</v>
      </c>
      <c r="P3" s="16">
        <v>0</v>
      </c>
      <c r="Q3" s="16">
        <v>0</v>
      </c>
      <c r="R3" s="16"/>
      <c r="S3" s="16"/>
      <c r="T3" s="16"/>
      <c r="U3" s="16"/>
    </row>
    <row r="4" spans="1:21">
      <c r="A4" s="16">
        <v>7</v>
      </c>
      <c r="B4" s="16">
        <v>64.152000000000001</v>
      </c>
      <c r="C4" s="16">
        <v>39.7485</v>
      </c>
      <c r="D4" s="16">
        <v>83.941999999999993</v>
      </c>
      <c r="E4" s="16">
        <v>61.468000000000004</v>
      </c>
      <c r="F4" s="16">
        <v>57.798000000000002</v>
      </c>
      <c r="G4" s="16">
        <v>46.139629999999997</v>
      </c>
      <c r="H4" s="16"/>
      <c r="I4" s="16"/>
      <c r="J4" s="16"/>
      <c r="K4" s="16"/>
      <c r="L4" s="16">
        <v>47.109380000000002</v>
      </c>
      <c r="M4" s="16">
        <v>36.607999999999997</v>
      </c>
      <c r="N4" s="16">
        <v>65.177250000000001</v>
      </c>
      <c r="O4" s="16">
        <v>55.6875</v>
      </c>
      <c r="P4" s="16">
        <v>68.796000000000006</v>
      </c>
      <c r="Q4" s="16">
        <v>60.625250000000001</v>
      </c>
      <c r="R4" s="16"/>
      <c r="S4" s="16"/>
      <c r="T4" s="16"/>
      <c r="U4" s="16"/>
    </row>
    <row r="5" spans="1:21">
      <c r="A5" s="16">
        <v>10</v>
      </c>
      <c r="B5" s="16">
        <v>116.46250000000001</v>
      </c>
      <c r="C5" s="16">
        <v>162.72900000000001</v>
      </c>
      <c r="D5" s="16">
        <v>122.72799999999999</v>
      </c>
      <c r="E5" s="16">
        <v>254.8828</v>
      </c>
      <c r="F5" s="16">
        <v>170.89840000000001</v>
      </c>
      <c r="G5" s="16">
        <v>108.7933</v>
      </c>
      <c r="H5" s="16">
        <v>85.5625</v>
      </c>
      <c r="I5" s="16"/>
      <c r="J5" s="16"/>
      <c r="K5" s="16"/>
      <c r="L5" s="16">
        <v>72.070310000000006</v>
      </c>
      <c r="M5" s="16">
        <v>68.412999999999997</v>
      </c>
      <c r="N5" s="16">
        <v>103.75660000000001</v>
      </c>
      <c r="O5" s="16">
        <v>91.631249999999994</v>
      </c>
      <c r="P5" s="16">
        <v>70.368750000000006</v>
      </c>
      <c r="Q5" s="16">
        <v>133.584</v>
      </c>
      <c r="R5" s="16"/>
      <c r="S5" s="16"/>
      <c r="T5" s="16"/>
      <c r="U5" s="16"/>
    </row>
    <row r="6" spans="1:21">
      <c r="A6" s="16">
        <v>12</v>
      </c>
      <c r="B6" s="16">
        <v>174.96680000000001</v>
      </c>
      <c r="C6" s="16">
        <v>278.64</v>
      </c>
      <c r="D6" s="16">
        <v>199.00129999999999</v>
      </c>
      <c r="E6" s="16">
        <v>326.05900000000003</v>
      </c>
      <c r="F6" s="16">
        <v>262.80799999999999</v>
      </c>
      <c r="G6" s="16">
        <v>187.62970000000001</v>
      </c>
      <c r="H6" s="16">
        <v>159.75800000000001</v>
      </c>
      <c r="I6" s="16"/>
      <c r="J6" s="16"/>
      <c r="K6" s="16"/>
      <c r="L6" s="16">
        <v>99.072000000000003</v>
      </c>
      <c r="M6" s="16">
        <v>77.634379999999993</v>
      </c>
      <c r="N6" s="16">
        <v>165.27189999999999</v>
      </c>
      <c r="O6" s="16">
        <v>108.68810000000001</v>
      </c>
      <c r="P6" s="16">
        <v>124.00790000000001</v>
      </c>
      <c r="Q6" s="16">
        <v>235.24799999999999</v>
      </c>
      <c r="R6" s="16"/>
      <c r="S6" s="16"/>
      <c r="T6" s="16"/>
      <c r="U6" s="16"/>
    </row>
    <row r="7" spans="1:21">
      <c r="A7" s="16">
        <v>14</v>
      </c>
      <c r="B7" s="16">
        <v>268.28800000000001</v>
      </c>
      <c r="C7" s="16">
        <v>484.43849999999998</v>
      </c>
      <c r="D7" s="16">
        <v>311.55110000000002</v>
      </c>
      <c r="E7" s="16">
        <v>249.50020000000001</v>
      </c>
      <c r="F7" s="16">
        <v>542.03869999999995</v>
      </c>
      <c r="G7" s="16">
        <v>184.52500000000001</v>
      </c>
      <c r="H7" s="16">
        <v>397.46510000000001</v>
      </c>
      <c r="I7" s="16"/>
      <c r="J7" s="16"/>
      <c r="K7" s="16"/>
      <c r="L7" s="16">
        <v>157.3605</v>
      </c>
      <c r="M7" s="16">
        <v>236.85980000000001</v>
      </c>
      <c r="N7" s="16">
        <v>174.77690000000001</v>
      </c>
      <c r="O7" s="16">
        <v>183.38910000000001</v>
      </c>
      <c r="P7" s="16">
        <v>107.163</v>
      </c>
      <c r="Q7" s="16">
        <v>156.60169999999999</v>
      </c>
      <c r="R7" s="16"/>
      <c r="S7" s="16"/>
      <c r="T7" s="16"/>
      <c r="U7" s="16"/>
    </row>
    <row r="8" spans="1:21">
      <c r="A8" s="16">
        <v>17</v>
      </c>
      <c r="B8" s="16">
        <v>494.5206</v>
      </c>
      <c r="C8" s="16">
        <v>621.07029999999997</v>
      </c>
      <c r="D8" s="16">
        <v>904.44619999999998</v>
      </c>
      <c r="E8" s="16">
        <v>348.91109999999998</v>
      </c>
      <c r="F8" s="16">
        <v>1141.6679999999999</v>
      </c>
      <c r="G8" s="16">
        <v>428.84019999999998</v>
      </c>
      <c r="H8" s="16">
        <v>806.09680000000003</v>
      </c>
      <c r="I8" s="16"/>
      <c r="J8" s="16"/>
      <c r="K8" s="16"/>
      <c r="L8" s="16">
        <v>320.58109999999999</v>
      </c>
      <c r="M8" s="16">
        <v>462.59190000000001</v>
      </c>
      <c r="N8" s="16">
        <v>543.74400000000003</v>
      </c>
      <c r="O8" s="16">
        <v>292.61250000000001</v>
      </c>
      <c r="P8" s="16">
        <v>233.97499999999999</v>
      </c>
      <c r="Q8" s="16">
        <v>239.13220000000001</v>
      </c>
      <c r="R8" s="16"/>
      <c r="S8" s="16"/>
      <c r="T8" s="16"/>
      <c r="U8" s="16"/>
    </row>
    <row r="9" spans="1:21">
      <c r="A9" s="16">
        <v>18</v>
      </c>
      <c r="B9" s="16">
        <v>456.00650000000002</v>
      </c>
      <c r="C9" s="16">
        <v>684.13</v>
      </c>
      <c r="D9" s="16">
        <v>1131.184</v>
      </c>
      <c r="E9" s="16">
        <v>527.42499999999995</v>
      </c>
      <c r="F9" s="16">
        <v>2132.1379999999999</v>
      </c>
      <c r="G9" s="16">
        <v>558.84770000000003</v>
      </c>
      <c r="H9" s="16">
        <v>825.69539999999995</v>
      </c>
      <c r="I9" s="16"/>
      <c r="J9" s="16"/>
      <c r="K9" s="16"/>
      <c r="L9" s="16">
        <v>391.31400000000002</v>
      </c>
      <c r="M9" s="16">
        <v>408.77929999999998</v>
      </c>
      <c r="N9" s="16">
        <v>310.78120000000001</v>
      </c>
      <c r="O9" s="16">
        <v>582.5</v>
      </c>
      <c r="P9" s="16">
        <v>335.8426</v>
      </c>
      <c r="Q9" s="16">
        <v>425.03680000000003</v>
      </c>
      <c r="R9" s="16"/>
      <c r="S9" s="16"/>
      <c r="T9" s="16"/>
      <c r="U9" s="16"/>
    </row>
  </sheetData>
  <mergeCells count="2">
    <mergeCell ref="B2:K2"/>
    <mergeCell ref="L2:U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:AD12"/>
  <sheetViews>
    <sheetView topLeftCell="C1" workbookViewId="0">
      <selection activeCell="F13" sqref="F13"/>
    </sheetView>
  </sheetViews>
  <sheetFormatPr baseColWidth="10" defaultRowHeight="15" x14ac:dyDescent="0"/>
  <sheetData>
    <row r="1" spans="6:30">
      <c r="J1" t="s">
        <v>54</v>
      </c>
      <c r="R1" t="s">
        <v>575</v>
      </c>
      <c r="Z1" t="s">
        <v>54</v>
      </c>
    </row>
    <row r="2" spans="6:30">
      <c r="F2" s="17" t="s">
        <v>131</v>
      </c>
      <c r="G2" s="231" t="s">
        <v>574</v>
      </c>
      <c r="H2" s="231"/>
      <c r="I2" s="231"/>
      <c r="J2" s="231"/>
      <c r="K2" s="231"/>
      <c r="L2" s="231"/>
      <c r="M2" s="231"/>
      <c r="N2" s="231"/>
      <c r="O2" s="231" t="s">
        <v>573</v>
      </c>
      <c r="P2" s="231"/>
      <c r="Q2" s="231"/>
      <c r="R2" s="231"/>
      <c r="S2" s="231"/>
      <c r="T2" s="231"/>
      <c r="U2" s="231"/>
      <c r="V2" s="231"/>
      <c r="W2" s="231" t="s">
        <v>572</v>
      </c>
      <c r="X2" s="231"/>
      <c r="Y2" s="231"/>
      <c r="Z2" s="231"/>
      <c r="AA2" s="231"/>
      <c r="AB2" s="231"/>
      <c r="AC2" s="231"/>
      <c r="AD2" s="231"/>
    </row>
    <row r="3" spans="6:30">
      <c r="F3" s="17"/>
      <c r="G3" s="17"/>
      <c r="H3" s="17"/>
      <c r="I3" s="17"/>
      <c r="J3" s="17"/>
      <c r="K3" s="17"/>
      <c r="L3" s="17"/>
      <c r="M3" s="159" t="s">
        <v>202</v>
      </c>
      <c r="N3" s="17"/>
      <c r="O3" s="17"/>
      <c r="P3" s="17"/>
      <c r="Q3" s="17"/>
      <c r="R3" s="17"/>
      <c r="S3" s="17"/>
      <c r="T3" s="17"/>
      <c r="U3" s="159" t="s">
        <v>202</v>
      </c>
      <c r="V3" s="17"/>
      <c r="W3" s="17"/>
      <c r="X3" s="17"/>
      <c r="Y3" s="17"/>
      <c r="Z3" s="17"/>
      <c r="AA3" s="17"/>
      <c r="AB3" s="17"/>
      <c r="AC3" s="17"/>
      <c r="AD3" s="159" t="s">
        <v>202</v>
      </c>
    </row>
    <row r="4" spans="6:30">
      <c r="F4" s="16">
        <v>0</v>
      </c>
      <c r="G4" s="157"/>
      <c r="H4" s="16">
        <v>0</v>
      </c>
      <c r="I4" s="16">
        <v>0</v>
      </c>
      <c r="J4" s="16">
        <v>0</v>
      </c>
      <c r="K4" s="16">
        <v>0</v>
      </c>
      <c r="L4" s="16">
        <v>0</v>
      </c>
      <c r="M4" s="158">
        <v>0</v>
      </c>
      <c r="O4" s="16">
        <v>0</v>
      </c>
      <c r="P4" s="16">
        <v>0</v>
      </c>
      <c r="Q4" s="16">
        <v>0</v>
      </c>
      <c r="R4" s="16">
        <v>0</v>
      </c>
      <c r="S4" s="16">
        <v>0</v>
      </c>
      <c r="T4" s="16">
        <v>0</v>
      </c>
      <c r="U4" s="158">
        <v>0</v>
      </c>
      <c r="V4" s="16"/>
      <c r="W4" s="16">
        <v>0</v>
      </c>
      <c r="X4" s="16">
        <v>0</v>
      </c>
      <c r="Y4" s="16">
        <v>0</v>
      </c>
      <c r="Z4" s="16">
        <v>0</v>
      </c>
      <c r="AA4" s="16">
        <v>0</v>
      </c>
      <c r="AB4" s="16">
        <v>0</v>
      </c>
      <c r="AC4" s="16">
        <v>0</v>
      </c>
      <c r="AD4" s="158">
        <v>0</v>
      </c>
    </row>
    <row r="5" spans="6:30">
      <c r="F5" s="16">
        <v>7</v>
      </c>
      <c r="G5" s="157"/>
      <c r="H5" s="16">
        <v>0</v>
      </c>
      <c r="I5" s="16">
        <v>0</v>
      </c>
      <c r="J5" s="16">
        <v>0</v>
      </c>
      <c r="K5" s="16">
        <v>0</v>
      </c>
      <c r="L5" s="16">
        <v>0</v>
      </c>
      <c r="M5" s="158">
        <v>0</v>
      </c>
      <c r="O5" s="16">
        <v>41.604750000000003</v>
      </c>
      <c r="P5" s="16">
        <v>60.015999999999998</v>
      </c>
      <c r="Q5" s="16">
        <v>39.851999999999997</v>
      </c>
      <c r="R5" s="16">
        <v>39.575809999999997</v>
      </c>
      <c r="S5" s="16"/>
      <c r="T5" s="16"/>
      <c r="U5" s="158">
        <v>0</v>
      </c>
      <c r="V5" s="16"/>
      <c r="W5" s="16">
        <v>44.096939999999996</v>
      </c>
      <c r="X5" s="16">
        <v>45</v>
      </c>
      <c r="Y5" s="16">
        <v>45</v>
      </c>
      <c r="Z5" s="16">
        <v>38.437629999999999</v>
      </c>
      <c r="AA5" s="16">
        <v>39.304000000000002</v>
      </c>
      <c r="AB5" s="16">
        <v>49.812750000000001</v>
      </c>
      <c r="AC5" s="16"/>
      <c r="AD5" s="158">
        <v>0</v>
      </c>
    </row>
    <row r="6" spans="6:30">
      <c r="F6" s="16">
        <v>14</v>
      </c>
      <c r="G6" s="157"/>
      <c r="H6" s="16">
        <v>123.596</v>
      </c>
      <c r="I6" s="16">
        <v>158.9084</v>
      </c>
      <c r="J6" s="16">
        <v>131.43360000000001</v>
      </c>
      <c r="K6" s="16">
        <v>110.864</v>
      </c>
      <c r="L6" s="16">
        <v>105.47969999999999</v>
      </c>
      <c r="M6" s="158">
        <f>AVERAGE(H6:L6)</f>
        <v>126.05634000000001</v>
      </c>
      <c r="N6" s="16"/>
      <c r="O6" s="16">
        <v>344.45249999999999</v>
      </c>
      <c r="P6" s="16">
        <v>420.28590000000003</v>
      </c>
      <c r="Q6" s="16">
        <v>203.42349999999999</v>
      </c>
      <c r="R6" s="16">
        <v>306.25</v>
      </c>
      <c r="S6" s="16">
        <v>508.65089999999998</v>
      </c>
      <c r="T6" s="16">
        <v>421.9717</v>
      </c>
      <c r="U6" s="158">
        <f>AVERAGE(P6:T6)</f>
        <v>372.1164</v>
      </c>
      <c r="V6" s="16"/>
      <c r="W6" s="16">
        <v>293.07209999999998</v>
      </c>
      <c r="X6" s="16">
        <v>341.83319999999998</v>
      </c>
      <c r="Y6" s="16">
        <v>276.06150000000002</v>
      </c>
      <c r="Z6" s="16">
        <v>174.40469999999999</v>
      </c>
      <c r="AA6" s="16">
        <v>323.4375</v>
      </c>
      <c r="AB6" s="16">
        <v>219.72659999999999</v>
      </c>
      <c r="AC6" s="16">
        <v>331.875</v>
      </c>
      <c r="AD6" s="158">
        <f>AVERAGE(Y6:AC6)</f>
        <v>265.10106000000002</v>
      </c>
    </row>
    <row r="7" spans="6:30">
      <c r="F7" s="16">
        <v>18</v>
      </c>
      <c r="G7" s="157"/>
      <c r="H7" s="16">
        <v>530.46400000000006</v>
      </c>
      <c r="I7" s="16">
        <v>608.779</v>
      </c>
      <c r="J7" s="16">
        <v>703.41309999999999</v>
      </c>
      <c r="K7" s="16">
        <v>420.28590000000003</v>
      </c>
      <c r="L7" s="16">
        <v>594.07500000000005</v>
      </c>
      <c r="M7" s="158">
        <f>AVERAGE(H7:L7)</f>
        <v>571.40339999999992</v>
      </c>
      <c r="N7" s="16"/>
      <c r="O7" s="16">
        <v>915.38120000000004</v>
      </c>
      <c r="P7" s="16">
        <v>1675.133</v>
      </c>
      <c r="Q7" s="16">
        <v>617.05700000000002</v>
      </c>
      <c r="R7" s="16">
        <v>759.77670000000001</v>
      </c>
      <c r="S7" s="16">
        <v>2217.5839999999998</v>
      </c>
      <c r="T7" s="16">
        <v>668.26679999999999</v>
      </c>
      <c r="U7" s="158">
        <f>AVERAGE(P7:T7)</f>
        <v>1187.5635</v>
      </c>
      <c r="V7" s="16"/>
      <c r="W7" s="16">
        <v>892.8</v>
      </c>
      <c r="X7" s="16">
        <v>1215.8430000000001</v>
      </c>
      <c r="Y7" s="16">
        <v>607.5</v>
      </c>
      <c r="Z7" s="16">
        <v>1110.175</v>
      </c>
      <c r="AA7" s="16">
        <v>1047.7809999999999</v>
      </c>
      <c r="AB7" s="16">
        <v>696.13639999999998</v>
      </c>
      <c r="AC7" s="16">
        <v>1566.7829999999999</v>
      </c>
      <c r="AD7" s="158">
        <f>AVERAGE(Y7:AC7)</f>
        <v>1005.67508</v>
      </c>
    </row>
    <row r="8" spans="6:30">
      <c r="M8" s="16"/>
      <c r="N8" s="16"/>
      <c r="V8" s="16"/>
      <c r="AD8" s="16"/>
    </row>
    <row r="9" spans="6:30">
      <c r="F9" s="157"/>
      <c r="M9" s="16"/>
      <c r="N9" s="16"/>
      <c r="V9" s="16"/>
      <c r="AD9" s="16"/>
    </row>
    <row r="10" spans="6:30">
      <c r="F10" s="157"/>
      <c r="M10" s="16"/>
      <c r="N10" s="16"/>
      <c r="V10" s="16"/>
      <c r="AD10" s="16"/>
    </row>
    <row r="11" spans="6:30">
      <c r="M11" s="16"/>
      <c r="N11" s="16"/>
      <c r="V11" s="16"/>
      <c r="AD11" s="16"/>
    </row>
    <row r="12" spans="6:30"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</sheetData>
  <mergeCells count="3">
    <mergeCell ref="G2:N2"/>
    <mergeCell ref="O2:V2"/>
    <mergeCell ref="W2:AD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selection activeCell="Z24" sqref="Z24"/>
    </sheetView>
  </sheetViews>
  <sheetFormatPr baseColWidth="10" defaultRowHeight="15" x14ac:dyDescent="0"/>
  <sheetData>
    <row r="1" spans="2:23">
      <c r="B1" t="s">
        <v>580</v>
      </c>
    </row>
    <row r="2" spans="2:23">
      <c r="B2" s="31" t="s">
        <v>563</v>
      </c>
      <c r="F2" s="31" t="s">
        <v>563</v>
      </c>
      <c r="J2" s="31" t="s">
        <v>579</v>
      </c>
      <c r="V2" s="31" t="s">
        <v>578</v>
      </c>
    </row>
    <row r="3" spans="2:23">
      <c r="B3" s="17" t="s">
        <v>577</v>
      </c>
      <c r="C3" s="17" t="s">
        <v>537</v>
      </c>
      <c r="J3" s="17" t="s">
        <v>577</v>
      </c>
      <c r="K3" s="17" t="s">
        <v>537</v>
      </c>
      <c r="V3" s="17" t="s">
        <v>577</v>
      </c>
      <c r="W3" s="17" t="s">
        <v>537</v>
      </c>
    </row>
    <row r="4" spans="2:23" ht="21">
      <c r="B4" s="16">
        <v>66.666659999999993</v>
      </c>
      <c r="C4" s="16">
        <v>33.333329999999997</v>
      </c>
      <c r="J4" s="162">
        <v>34</v>
      </c>
      <c r="K4" s="162">
        <v>16.66667</v>
      </c>
      <c r="V4" s="16">
        <v>100</v>
      </c>
      <c r="W4" s="16">
        <v>33.33</v>
      </c>
    </row>
    <row r="5" spans="2:23" ht="21">
      <c r="B5" s="16">
        <v>66.666659999999993</v>
      </c>
      <c r="C5" s="16">
        <v>0</v>
      </c>
      <c r="J5" s="162">
        <v>25</v>
      </c>
      <c r="K5" s="162">
        <v>18.181819999999998</v>
      </c>
      <c r="V5" s="16">
        <v>88.89</v>
      </c>
      <c r="W5" s="16">
        <v>0</v>
      </c>
    </row>
    <row r="6" spans="2:23" ht="21">
      <c r="B6" s="16">
        <v>71.428569999999993</v>
      </c>
      <c r="C6" s="16">
        <v>50</v>
      </c>
      <c r="J6" s="162">
        <v>51.282049999999998</v>
      </c>
      <c r="K6" s="162">
        <v>19.047619999999998</v>
      </c>
      <c r="V6" s="16">
        <v>100</v>
      </c>
      <c r="W6" s="16">
        <v>0</v>
      </c>
    </row>
    <row r="7" spans="2:23" ht="21">
      <c r="B7" s="16">
        <v>50</v>
      </c>
      <c r="C7" s="16">
        <v>33.333329999999997</v>
      </c>
      <c r="J7" s="162">
        <v>40.625</v>
      </c>
      <c r="K7" s="162">
        <v>7.6923069999999996</v>
      </c>
      <c r="V7" s="16">
        <v>100</v>
      </c>
      <c r="W7" s="16">
        <v>50</v>
      </c>
    </row>
    <row r="8" spans="2:23" ht="21">
      <c r="B8" s="16">
        <v>50</v>
      </c>
      <c r="C8" s="16">
        <v>66.666659999999993</v>
      </c>
      <c r="J8" s="162">
        <v>26.923079999999999</v>
      </c>
      <c r="K8" s="162">
        <v>10.52632</v>
      </c>
      <c r="V8" s="16">
        <v>100</v>
      </c>
      <c r="W8" s="16">
        <v>0</v>
      </c>
    </row>
    <row r="9" spans="2:23" ht="21">
      <c r="B9" s="16">
        <v>62.5</v>
      </c>
      <c r="C9" s="16">
        <v>0</v>
      </c>
      <c r="J9" s="162">
        <v>52.941180000000003</v>
      </c>
      <c r="K9" s="162">
        <v>7.1428570000000002</v>
      </c>
      <c r="V9" s="16">
        <v>92.86</v>
      </c>
      <c r="W9" s="16">
        <v>100</v>
      </c>
    </row>
    <row r="10" spans="2:23" ht="21">
      <c r="B10" s="16">
        <v>60</v>
      </c>
      <c r="C10" s="16">
        <v>0</v>
      </c>
      <c r="J10" s="162">
        <v>25</v>
      </c>
      <c r="K10" s="162">
        <v>20</v>
      </c>
      <c r="V10" s="16">
        <v>100</v>
      </c>
      <c r="W10" s="16">
        <v>0</v>
      </c>
    </row>
    <row r="11" spans="2:23" ht="21">
      <c r="B11" s="16">
        <v>87.5</v>
      </c>
      <c r="C11" s="16">
        <v>33.333329999999997</v>
      </c>
      <c r="J11" s="162">
        <v>40</v>
      </c>
      <c r="K11" s="162">
        <v>25</v>
      </c>
      <c r="V11" s="16">
        <v>75</v>
      </c>
      <c r="W11" s="16">
        <v>0</v>
      </c>
    </row>
    <row r="12" spans="2:23" ht="21">
      <c r="B12" s="16">
        <v>66.666659999999993</v>
      </c>
      <c r="C12" s="16">
        <v>28.571429999999999</v>
      </c>
      <c r="J12" s="162">
        <v>64</v>
      </c>
      <c r="K12" s="162">
        <v>16.66667</v>
      </c>
      <c r="V12" s="16">
        <v>91.67</v>
      </c>
      <c r="W12" s="16">
        <v>75</v>
      </c>
    </row>
    <row r="13" spans="2:23" ht="21">
      <c r="B13" s="16">
        <v>33.333329999999997</v>
      </c>
      <c r="C13" s="16">
        <v>0</v>
      </c>
      <c r="J13" s="162">
        <v>45.833329999999997</v>
      </c>
      <c r="K13" s="162">
        <v>25</v>
      </c>
      <c r="V13" s="16">
        <v>100</v>
      </c>
      <c r="W13" s="16">
        <v>0</v>
      </c>
    </row>
    <row r="14" spans="2:23" ht="21">
      <c r="B14" s="16">
        <v>50</v>
      </c>
      <c r="C14" s="16">
        <v>50</v>
      </c>
      <c r="J14" s="162">
        <v>58.823529999999998</v>
      </c>
      <c r="K14" s="162">
        <v>14.28571</v>
      </c>
      <c r="V14" s="16">
        <v>50</v>
      </c>
      <c r="W14" s="16">
        <v>0</v>
      </c>
    </row>
    <row r="15" spans="2:23" ht="21">
      <c r="B15" s="16">
        <v>60</v>
      </c>
      <c r="C15" s="16">
        <v>0</v>
      </c>
      <c r="J15" s="162">
        <v>47.619050000000001</v>
      </c>
      <c r="K15" s="162">
        <v>20</v>
      </c>
      <c r="V15" s="16">
        <v>77.78</v>
      </c>
      <c r="W15" s="16">
        <v>0</v>
      </c>
    </row>
    <row r="16" spans="2:23" ht="21">
      <c r="B16" s="16">
        <v>50</v>
      </c>
      <c r="C16" s="16">
        <v>40</v>
      </c>
      <c r="J16" s="162">
        <v>48</v>
      </c>
      <c r="K16" s="162">
        <v>10</v>
      </c>
      <c r="V16" s="16">
        <v>100</v>
      </c>
      <c r="W16" s="16">
        <v>0</v>
      </c>
    </row>
    <row r="17" spans="1:23" ht="21">
      <c r="B17" s="16">
        <v>44.44444</v>
      </c>
      <c r="C17" s="16">
        <v>42.857140000000001</v>
      </c>
      <c r="J17" s="162">
        <v>47.058819999999997</v>
      </c>
      <c r="K17" s="162">
        <v>10</v>
      </c>
      <c r="V17" s="16">
        <v>100</v>
      </c>
      <c r="W17" s="16">
        <v>0</v>
      </c>
    </row>
    <row r="18" spans="1:23" ht="21">
      <c r="B18" s="16">
        <v>50</v>
      </c>
      <c r="C18" s="16">
        <v>60</v>
      </c>
      <c r="J18" s="162">
        <v>56.521740000000001</v>
      </c>
      <c r="K18" s="162">
        <v>6.6666670000000003</v>
      </c>
      <c r="V18" s="16">
        <v>100</v>
      </c>
      <c r="W18" s="16">
        <v>100</v>
      </c>
    </row>
    <row r="19" spans="1:23" ht="21">
      <c r="B19" s="16">
        <v>60</v>
      </c>
      <c r="C19" s="16">
        <v>50</v>
      </c>
      <c r="J19" s="162">
        <v>12.857139999999999</v>
      </c>
      <c r="K19" s="162">
        <v>5</v>
      </c>
      <c r="V19" s="16">
        <v>90</v>
      </c>
      <c r="W19" s="16">
        <v>0</v>
      </c>
    </row>
    <row r="20" spans="1:23" ht="21">
      <c r="B20" s="16">
        <v>60</v>
      </c>
      <c r="C20" s="16">
        <v>40</v>
      </c>
      <c r="J20" s="162">
        <v>17.142859999999999</v>
      </c>
      <c r="K20" s="162">
        <v>12.5</v>
      </c>
      <c r="V20" s="16">
        <v>100</v>
      </c>
      <c r="W20" s="16">
        <v>50</v>
      </c>
    </row>
    <row r="21" spans="1:23" ht="21">
      <c r="B21" s="16">
        <v>66.666659999999993</v>
      </c>
      <c r="C21" s="16">
        <v>50</v>
      </c>
      <c r="J21" s="162">
        <v>31.578949999999999</v>
      </c>
      <c r="K21" s="162">
        <v>12.5</v>
      </c>
      <c r="V21" s="16">
        <v>75</v>
      </c>
      <c r="W21" s="16">
        <v>0</v>
      </c>
    </row>
    <row r="22" spans="1:23" ht="21">
      <c r="B22" s="16"/>
      <c r="C22" s="16">
        <v>10</v>
      </c>
      <c r="J22" s="162">
        <v>15.094340000000001</v>
      </c>
      <c r="K22" s="16"/>
      <c r="M22" s="16"/>
      <c r="V22" s="16">
        <v>100</v>
      </c>
      <c r="W22" s="16">
        <v>0</v>
      </c>
    </row>
    <row r="23" spans="1:23">
      <c r="B23" s="16"/>
      <c r="C23" s="16">
        <v>0</v>
      </c>
      <c r="V23" s="16">
        <v>77.78</v>
      </c>
      <c r="W23" s="16">
        <v>0</v>
      </c>
    </row>
    <row r="24" spans="1:23">
      <c r="V24" s="16"/>
      <c r="W24" s="16">
        <v>0</v>
      </c>
    </row>
    <row r="25" spans="1:23">
      <c r="A25" t="s">
        <v>12</v>
      </c>
      <c r="B25">
        <f>AVERAGE(B4:B21)</f>
        <v>58.659610000000008</v>
      </c>
      <c r="C25">
        <f>AVERAGE(C4:C22)</f>
        <v>30.952379999999994</v>
      </c>
      <c r="I25" t="s">
        <v>12</v>
      </c>
      <c r="J25">
        <f>AVERAGE(J4:J22)</f>
        <v>38.96321421052631</v>
      </c>
      <c r="K25">
        <f>AVERAGE(K4:K21)</f>
        <v>14.270924499999998</v>
      </c>
      <c r="V25" s="16"/>
      <c r="W25" s="16">
        <v>0</v>
      </c>
    </row>
    <row r="26" spans="1:23">
      <c r="A26" t="s">
        <v>70</v>
      </c>
      <c r="B26">
        <f>STDEV(B4:B21)</f>
        <v>12.106480408374333</v>
      </c>
      <c r="C26">
        <f>STDEV(C4:C21)</f>
        <v>22.576014494188531</v>
      </c>
      <c r="I26" t="s">
        <v>70</v>
      </c>
      <c r="J26">
        <f>STDEV(J4:J22)</f>
        <v>15.440421590313365</v>
      </c>
      <c r="K26">
        <f>STDEV(K4:K21)</f>
        <v>6.1362011594168289</v>
      </c>
      <c r="V26" s="16"/>
      <c r="W26" s="16">
        <v>0</v>
      </c>
    </row>
    <row r="27" spans="1:23">
      <c r="A27" t="s">
        <v>576</v>
      </c>
      <c r="B27">
        <f>COUNT(B4:B21)</f>
        <v>18</v>
      </c>
      <c r="C27">
        <f>COUNT(C4:C21)</f>
        <v>18</v>
      </c>
      <c r="I27" t="s">
        <v>576</v>
      </c>
      <c r="J27">
        <f>COUNT(J4:J22)</f>
        <v>19</v>
      </c>
      <c r="K27">
        <f>COUNT(K4:K21)</f>
        <v>18</v>
      </c>
      <c r="V27" s="16"/>
      <c r="W27" s="16">
        <v>0</v>
      </c>
    </row>
    <row r="28" spans="1:23">
      <c r="A28" t="s">
        <v>13</v>
      </c>
      <c r="B28">
        <f>B26/SQRT(B27)</f>
        <v>2.8535247976878582</v>
      </c>
      <c r="C28">
        <f>C26/SQRT(C27)</f>
        <v>5.3212176470021655</v>
      </c>
      <c r="I28" t="s">
        <v>13</v>
      </c>
      <c r="J28">
        <f>J26/SQRT(J27)</f>
        <v>3.5422756504126065</v>
      </c>
      <c r="K28">
        <f>K26/SQRT(K27)</f>
        <v>1.4463164835161317</v>
      </c>
      <c r="V28" s="16"/>
      <c r="W28" s="16">
        <v>0</v>
      </c>
    </row>
    <row r="30" spans="1:23">
      <c r="U30" t="s">
        <v>12</v>
      </c>
      <c r="V30">
        <f>AVERAGE(V4:V23)</f>
        <v>90.948999999999998</v>
      </c>
      <c r="W30">
        <f>AVERAGE(W4:W23)</f>
        <v>20.416499999999999</v>
      </c>
    </row>
    <row r="31" spans="1:23">
      <c r="U31" t="s">
        <v>70</v>
      </c>
      <c r="V31">
        <f>STDEV(V4:V23)</f>
        <v>13.461143652047301</v>
      </c>
      <c r="W31">
        <f>STDEV(W4:W23)</f>
        <v>35.09327380072471</v>
      </c>
    </row>
    <row r="32" spans="1:23">
      <c r="U32" t="s">
        <v>576</v>
      </c>
      <c r="V32">
        <f>COUNT(V4:V23)</f>
        <v>20</v>
      </c>
      <c r="W32">
        <f>COUNT(W4:W23)</f>
        <v>20</v>
      </c>
    </row>
    <row r="33" spans="21:23">
      <c r="U33" t="s">
        <v>13</v>
      </c>
      <c r="V33">
        <f>V31/SQRT(V32)</f>
        <v>3.010003226086754</v>
      </c>
      <c r="W33">
        <f>W31/SQRT(W32)</f>
        <v>7.8470945771432854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4"/>
  <sheetViews>
    <sheetView workbookViewId="0">
      <selection activeCell="L51" sqref="L51"/>
    </sheetView>
  </sheetViews>
  <sheetFormatPr baseColWidth="10" defaultRowHeight="15" x14ac:dyDescent="0"/>
  <cols>
    <col min="11" max="11" width="32" customWidth="1"/>
  </cols>
  <sheetData>
    <row r="2" spans="1:17">
      <c r="A2" t="s">
        <v>1040</v>
      </c>
      <c r="B2" t="s">
        <v>1041</v>
      </c>
    </row>
    <row r="3" spans="1:17">
      <c r="C3" t="s">
        <v>23</v>
      </c>
      <c r="D3" t="s">
        <v>6</v>
      </c>
      <c r="E3" t="s">
        <v>67</v>
      </c>
      <c r="F3" t="s">
        <v>990</v>
      </c>
      <c r="G3" t="s">
        <v>65</v>
      </c>
      <c r="K3" s="207"/>
      <c r="L3" s="208" t="s">
        <v>106</v>
      </c>
      <c r="M3" s="208"/>
      <c r="N3" s="209" t="s">
        <v>12</v>
      </c>
      <c r="O3" s="209" t="s">
        <v>13</v>
      </c>
      <c r="P3" s="210"/>
      <c r="Q3" s="211" t="s">
        <v>59</v>
      </c>
    </row>
    <row r="4" spans="1:17">
      <c r="A4" t="s">
        <v>92</v>
      </c>
      <c r="B4" t="s">
        <v>86</v>
      </c>
      <c r="C4">
        <v>1.0349999999999999</v>
      </c>
      <c r="D4" s="4">
        <v>1</v>
      </c>
      <c r="E4" s="4">
        <v>1</v>
      </c>
      <c r="F4">
        <v>1</v>
      </c>
      <c r="G4">
        <v>1.0066666666666666</v>
      </c>
      <c r="K4" s="212" t="s">
        <v>110</v>
      </c>
      <c r="L4" s="151">
        <v>1</v>
      </c>
      <c r="M4" s="151"/>
      <c r="N4" s="213">
        <v>1</v>
      </c>
      <c r="O4" s="151">
        <v>0</v>
      </c>
      <c r="P4" s="151"/>
      <c r="Q4" s="214"/>
    </row>
    <row r="5" spans="1:17">
      <c r="B5" t="s">
        <v>87</v>
      </c>
      <c r="C5">
        <v>4.4766666666666675</v>
      </c>
      <c r="D5" s="4">
        <v>4.3873038303866236</v>
      </c>
      <c r="E5" s="4">
        <v>3.6833306754054864</v>
      </c>
      <c r="F5">
        <v>0.73512788659388661</v>
      </c>
      <c r="G5">
        <v>0.21333333333333335</v>
      </c>
      <c r="K5" s="212" t="s">
        <v>110</v>
      </c>
      <c r="L5" s="151">
        <v>1</v>
      </c>
      <c r="M5" s="151"/>
      <c r="N5" s="151"/>
      <c r="O5" s="151"/>
      <c r="P5" s="151"/>
      <c r="Q5" s="214"/>
    </row>
    <row r="6" spans="1:17">
      <c r="B6" t="s">
        <v>91</v>
      </c>
      <c r="C6">
        <v>3.9133333333333336</v>
      </c>
      <c r="D6" s="4">
        <v>2.6775170219486459</v>
      </c>
      <c r="E6" s="4">
        <v>2.5697903686369536</v>
      </c>
      <c r="F6">
        <v>0.19439094715730104</v>
      </c>
      <c r="G6">
        <v>0.25333333333333335</v>
      </c>
      <c r="K6" s="212" t="s">
        <v>110</v>
      </c>
      <c r="L6" s="151">
        <v>1</v>
      </c>
      <c r="M6" s="151"/>
      <c r="N6" s="151"/>
      <c r="O6" s="151"/>
      <c r="P6" s="151"/>
      <c r="Q6" s="214"/>
    </row>
    <row r="7" spans="1:17">
      <c r="K7" s="212"/>
      <c r="L7" s="151"/>
      <c r="M7" s="151"/>
      <c r="N7" s="151"/>
      <c r="O7" s="151"/>
      <c r="P7" s="151"/>
      <c r="Q7" s="214"/>
    </row>
    <row r="8" spans="1:17">
      <c r="A8" t="s">
        <v>13</v>
      </c>
      <c r="B8" t="s">
        <v>86</v>
      </c>
      <c r="C8">
        <v>3.253203549323861E-2</v>
      </c>
      <c r="D8">
        <v>0</v>
      </c>
      <c r="E8">
        <v>0</v>
      </c>
      <c r="F8">
        <v>0</v>
      </c>
      <c r="G8">
        <v>6.6666666666666723E-3</v>
      </c>
      <c r="K8" s="212"/>
      <c r="L8" s="151"/>
      <c r="M8" s="151"/>
      <c r="N8" s="151"/>
      <c r="O8" s="151"/>
      <c r="P8" s="151"/>
      <c r="Q8" s="214"/>
    </row>
    <row r="9" spans="1:17">
      <c r="B9" t="s">
        <v>87</v>
      </c>
      <c r="C9">
        <v>0.45041955749920176</v>
      </c>
      <c r="D9">
        <v>0.73512788659388661</v>
      </c>
      <c r="E9">
        <v>0.73512788659388661</v>
      </c>
      <c r="F9">
        <v>4.977728174356022E-2</v>
      </c>
      <c r="G9">
        <v>1.7638342073763885E-2</v>
      </c>
      <c r="K9" s="212" t="s">
        <v>111</v>
      </c>
      <c r="L9" s="213">
        <v>4.856779537580179</v>
      </c>
      <c r="M9" s="151"/>
      <c r="N9" s="213">
        <v>3.6833306754054864</v>
      </c>
      <c r="O9" s="151">
        <v>0.73512788659388661</v>
      </c>
      <c r="P9" s="151"/>
      <c r="Q9" s="214">
        <f>TTEST(L4:L6,L9:L11,2,2)</f>
        <v>2.1768491790394598E-2</v>
      </c>
    </row>
    <row r="10" spans="1:17">
      <c r="B10" t="s">
        <v>91</v>
      </c>
      <c r="C10">
        <v>0.39401071615432526</v>
      </c>
      <c r="D10">
        <v>0.19439094715730104</v>
      </c>
      <c r="E10">
        <v>0.19439094715730104</v>
      </c>
      <c r="F10">
        <v>1.7638342073763944E-2</v>
      </c>
      <c r="G10">
        <v>4.9103066208854101E-2</v>
      </c>
      <c r="K10" s="212" t="s">
        <v>111</v>
      </c>
      <c r="L10" s="213">
        <v>3.8637453156993802</v>
      </c>
      <c r="M10" s="151"/>
      <c r="N10" s="151"/>
      <c r="O10" s="151"/>
      <c r="P10" s="151"/>
      <c r="Q10" s="214"/>
    </row>
    <row r="11" spans="1:17">
      <c r="K11" s="212" t="s">
        <v>111</v>
      </c>
      <c r="L11" s="151">
        <v>2.3294671729369041</v>
      </c>
      <c r="M11" s="151"/>
      <c r="N11" s="151"/>
      <c r="O11" s="151"/>
      <c r="P11" s="151"/>
      <c r="Q11" s="214"/>
    </row>
    <row r="12" spans="1:17">
      <c r="K12" s="212"/>
      <c r="L12" s="151"/>
      <c r="M12" s="151"/>
      <c r="N12" s="151"/>
      <c r="O12" s="151"/>
      <c r="P12" s="151"/>
      <c r="Q12" s="214"/>
    </row>
    <row r="13" spans="1:17">
      <c r="K13" s="212"/>
      <c r="L13" s="151"/>
      <c r="M13" s="151"/>
      <c r="N13" s="151"/>
      <c r="O13" s="151"/>
      <c r="P13" s="151"/>
      <c r="Q13" s="214"/>
    </row>
    <row r="14" spans="1:17">
      <c r="K14" s="212" t="s">
        <v>112</v>
      </c>
      <c r="L14" s="213">
        <v>2.23457427614444</v>
      </c>
      <c r="M14" s="151"/>
      <c r="N14" s="213">
        <v>2.5697903686369536</v>
      </c>
      <c r="O14" s="151">
        <v>0.19439094715730104</v>
      </c>
      <c r="P14" s="151"/>
      <c r="Q14" s="214">
        <f>TTEST(L4:L6,L14:L16,2,2)</f>
        <v>1.2774553648524343E-3</v>
      </c>
    </row>
    <row r="15" spans="1:17">
      <c r="K15" s="212" t="s">
        <v>112</v>
      </c>
      <c r="L15" s="213">
        <v>2.9079450346406195</v>
      </c>
      <c r="M15" s="151"/>
      <c r="N15" s="151"/>
      <c r="O15" s="151"/>
      <c r="P15" s="151"/>
      <c r="Q15" s="214"/>
    </row>
    <row r="16" spans="1:17">
      <c r="K16" s="215" t="s">
        <v>112</v>
      </c>
      <c r="L16" s="216">
        <v>2.566851795125801</v>
      </c>
      <c r="M16" s="216"/>
      <c r="N16" s="216"/>
      <c r="O16" s="216"/>
      <c r="P16" s="216"/>
      <c r="Q16" s="217"/>
    </row>
    <row r="19" spans="8:17">
      <c r="K19" s="207"/>
      <c r="L19" s="208" t="s">
        <v>15</v>
      </c>
      <c r="M19" s="208"/>
      <c r="N19" s="209" t="s">
        <v>12</v>
      </c>
      <c r="O19" s="209" t="s">
        <v>13</v>
      </c>
      <c r="P19" s="210"/>
      <c r="Q19" s="211" t="s">
        <v>59</v>
      </c>
    </row>
    <row r="20" spans="8:17">
      <c r="K20" s="212" t="s">
        <v>110</v>
      </c>
      <c r="L20" s="151">
        <v>1</v>
      </c>
      <c r="M20" s="151"/>
      <c r="N20" s="151">
        <v>1</v>
      </c>
      <c r="O20" s="151">
        <v>0</v>
      </c>
      <c r="P20" s="151"/>
      <c r="Q20" s="214"/>
    </row>
    <row r="21" spans="8:17">
      <c r="K21" s="212" t="s">
        <v>110</v>
      </c>
      <c r="L21" s="151">
        <v>1</v>
      </c>
      <c r="M21" s="151"/>
      <c r="N21" s="151"/>
      <c r="O21" s="151"/>
      <c r="P21" s="151"/>
      <c r="Q21" s="214"/>
    </row>
    <row r="22" spans="8:17">
      <c r="K22" s="212" t="s">
        <v>110</v>
      </c>
      <c r="L22" s="151">
        <v>1</v>
      </c>
      <c r="M22" s="151"/>
      <c r="N22" s="151"/>
      <c r="O22" s="151"/>
      <c r="P22" s="151"/>
      <c r="Q22" s="214"/>
    </row>
    <row r="23" spans="8:17">
      <c r="K23" s="212"/>
      <c r="L23" s="151"/>
      <c r="M23" s="151"/>
      <c r="N23" s="151"/>
      <c r="O23" s="151"/>
      <c r="P23" s="151"/>
      <c r="Q23" s="214"/>
    </row>
    <row r="24" spans="8:17">
      <c r="K24" s="212"/>
      <c r="L24" s="151"/>
      <c r="M24" s="151"/>
      <c r="N24" s="151"/>
      <c r="O24" s="151"/>
      <c r="P24" s="151"/>
      <c r="Q24" s="214"/>
    </row>
    <row r="25" spans="8:17">
      <c r="K25" s="212" t="s">
        <v>111</v>
      </c>
      <c r="L25" s="151">
        <v>5</v>
      </c>
      <c r="M25" s="151"/>
      <c r="N25" s="213">
        <v>4.3873038303866236</v>
      </c>
      <c r="O25" s="151">
        <v>0.73512788659388661</v>
      </c>
      <c r="P25" s="151"/>
      <c r="Q25" s="214">
        <f>TTEST(L20:L22,L25:L27,2,2)</f>
        <v>6.0305561074642036E-4</v>
      </c>
    </row>
    <row r="26" spans="8:17">
      <c r="K26" s="212" t="s">
        <v>111</v>
      </c>
      <c r="L26" s="151">
        <v>4</v>
      </c>
      <c r="M26" s="151"/>
      <c r="N26" s="151"/>
      <c r="O26" s="151"/>
      <c r="P26" s="151"/>
      <c r="Q26" s="214"/>
    </row>
    <row r="27" spans="8:17">
      <c r="K27" s="212" t="s">
        <v>111</v>
      </c>
      <c r="L27" s="151">
        <v>3.97</v>
      </c>
      <c r="M27" s="151"/>
      <c r="N27" s="151"/>
      <c r="O27" s="151"/>
      <c r="P27" s="151"/>
      <c r="Q27" s="214"/>
    </row>
    <row r="28" spans="8:17">
      <c r="H28" s="16"/>
      <c r="K28" s="212"/>
      <c r="L28" s="151"/>
      <c r="M28" s="151"/>
      <c r="N28" s="151"/>
      <c r="O28" s="151"/>
      <c r="P28" s="151"/>
      <c r="Q28" s="214"/>
    </row>
    <row r="29" spans="8:17">
      <c r="H29" s="16"/>
      <c r="K29" s="212"/>
      <c r="L29" s="151"/>
      <c r="M29" s="151"/>
      <c r="N29" s="151"/>
      <c r="O29" s="151"/>
      <c r="P29" s="151"/>
      <c r="Q29" s="214"/>
    </row>
    <row r="30" spans="8:17">
      <c r="K30" s="212" t="s">
        <v>112</v>
      </c>
      <c r="L30" s="219">
        <v>3.2716082342311186</v>
      </c>
      <c r="M30" s="151"/>
      <c r="N30" s="213">
        <v>2.6775170219486459</v>
      </c>
      <c r="O30" s="151">
        <v>0.19439094715730104</v>
      </c>
      <c r="P30" s="151"/>
      <c r="Q30" s="214">
        <f>TTEST(L20:L22,L30:L32,2,2)</f>
        <v>5.1711926802128034E-3</v>
      </c>
    </row>
    <row r="31" spans="8:17">
      <c r="K31" s="212" t="s">
        <v>112</v>
      </c>
      <c r="L31" s="219">
        <v>2.4794153998779707</v>
      </c>
      <c r="M31" s="151"/>
      <c r="N31" s="151"/>
      <c r="O31" s="151"/>
      <c r="P31" s="151"/>
      <c r="Q31" s="214"/>
    </row>
    <row r="32" spans="8:17">
      <c r="K32" s="215" t="s">
        <v>112</v>
      </c>
      <c r="L32" s="216">
        <v>2.281527431736849</v>
      </c>
      <c r="M32" s="216"/>
      <c r="N32" s="216"/>
      <c r="O32" s="216"/>
      <c r="P32" s="216"/>
      <c r="Q32" s="217"/>
    </row>
    <row r="35" spans="11:17">
      <c r="K35" s="207"/>
      <c r="L35" s="209" t="s">
        <v>63</v>
      </c>
      <c r="M35" s="210"/>
      <c r="N35" s="220" t="s">
        <v>12</v>
      </c>
      <c r="O35" s="220" t="s">
        <v>13</v>
      </c>
      <c r="P35" s="210"/>
      <c r="Q35" s="218"/>
    </row>
    <row r="36" spans="11:17">
      <c r="K36" s="212" t="s">
        <v>110</v>
      </c>
      <c r="L36" s="221">
        <v>1.1000000000000001</v>
      </c>
      <c r="M36" s="151"/>
      <c r="N36" s="151">
        <f>AVERAGE(L36:L38)</f>
        <v>1.0349999999999999</v>
      </c>
      <c r="O36" s="151">
        <f>STDEV(L36:L38)/SQRT(3)</f>
        <v>3.253203549323861E-2</v>
      </c>
      <c r="P36" s="151"/>
      <c r="Q36" s="214"/>
    </row>
    <row r="37" spans="11:17">
      <c r="K37" s="212" t="s">
        <v>110</v>
      </c>
      <c r="L37" s="151">
        <v>1.0049999999999999</v>
      </c>
      <c r="M37" s="151"/>
      <c r="N37" s="151"/>
      <c r="O37" s="151"/>
      <c r="P37" s="151"/>
      <c r="Q37" s="214"/>
    </row>
    <row r="38" spans="11:17">
      <c r="K38" s="212" t="s">
        <v>110</v>
      </c>
      <c r="L38" s="151">
        <v>1</v>
      </c>
      <c r="M38" s="151"/>
      <c r="N38" s="151"/>
      <c r="O38" s="151"/>
      <c r="P38" s="151"/>
      <c r="Q38" s="214"/>
    </row>
    <row r="39" spans="11:17">
      <c r="K39" s="212"/>
      <c r="L39" s="151"/>
      <c r="M39" s="151"/>
      <c r="N39" s="151"/>
      <c r="O39" s="151"/>
      <c r="P39" s="151"/>
      <c r="Q39" s="214"/>
    </row>
    <row r="40" spans="11:17">
      <c r="K40" s="212"/>
      <c r="L40" s="151"/>
      <c r="M40" s="151"/>
      <c r="N40" s="151"/>
      <c r="O40" s="151"/>
      <c r="P40" s="151"/>
      <c r="Q40" s="214"/>
    </row>
    <row r="41" spans="11:17">
      <c r="K41" s="212" t="s">
        <v>111</v>
      </c>
      <c r="L41" s="151">
        <v>4.58</v>
      </c>
      <c r="M41" s="151"/>
      <c r="N41" s="151">
        <f>AVERAGE(L41:L43)</f>
        <v>4.4766666666666675</v>
      </c>
      <c r="O41" s="151">
        <f>STDEV(L41:L43)/SQRT(3)</f>
        <v>0.45041955749920176</v>
      </c>
      <c r="P41" s="151"/>
      <c r="Q41" s="214">
        <f>TTEST(L36:L38,L41:L43,2,2)</f>
        <v>1.5914409344783592E-3</v>
      </c>
    </row>
    <row r="42" spans="11:17">
      <c r="K42" s="212" t="s">
        <v>111</v>
      </c>
      <c r="L42" s="151">
        <v>5.2</v>
      </c>
      <c r="M42" s="151"/>
      <c r="N42" s="151"/>
      <c r="O42" s="151"/>
      <c r="P42" s="151"/>
      <c r="Q42" s="214"/>
    </row>
    <row r="43" spans="11:17">
      <c r="K43" s="212" t="s">
        <v>111</v>
      </c>
      <c r="L43" s="151">
        <v>3.65</v>
      </c>
      <c r="M43" s="151"/>
      <c r="N43" s="151"/>
      <c r="O43" s="151"/>
      <c r="P43" s="151"/>
      <c r="Q43" s="214"/>
    </row>
    <row r="44" spans="11:17">
      <c r="K44" s="212"/>
      <c r="L44" s="151"/>
      <c r="M44" s="151"/>
      <c r="N44" s="151"/>
      <c r="O44" s="151"/>
      <c r="P44" s="151"/>
      <c r="Q44" s="214"/>
    </row>
    <row r="45" spans="11:17">
      <c r="K45" s="212"/>
      <c r="L45" s="151"/>
      <c r="M45" s="151"/>
      <c r="N45" s="151"/>
      <c r="O45" s="151"/>
      <c r="P45" s="151"/>
      <c r="Q45" s="214"/>
    </row>
    <row r="46" spans="11:17">
      <c r="K46" s="212" t="s">
        <v>112</v>
      </c>
      <c r="L46" s="151">
        <v>3.2</v>
      </c>
      <c r="M46" s="151"/>
      <c r="N46" s="151">
        <f>AVERAGE(L46:L48)</f>
        <v>3.9133333333333336</v>
      </c>
      <c r="O46" s="151">
        <f>STDEV(L46:L48)/SQRT(3)</f>
        <v>0.39401071615432526</v>
      </c>
      <c r="P46" s="151"/>
      <c r="Q46" s="214">
        <f>TTEST(L36:L38,L46:L48,2,2)</f>
        <v>1.8913847398598505E-3</v>
      </c>
    </row>
    <row r="47" spans="11:17">
      <c r="K47" s="212" t="s">
        <v>112</v>
      </c>
      <c r="L47" s="151">
        <v>4.5599999999999996</v>
      </c>
      <c r="M47" s="151"/>
      <c r="N47" s="151"/>
      <c r="O47" s="151"/>
      <c r="P47" s="151"/>
      <c r="Q47" s="214"/>
    </row>
    <row r="48" spans="11:17">
      <c r="K48" s="215" t="s">
        <v>112</v>
      </c>
      <c r="L48" s="216">
        <v>3.98</v>
      </c>
      <c r="M48" s="216"/>
      <c r="N48" s="216"/>
      <c r="O48" s="216"/>
      <c r="P48" s="216"/>
      <c r="Q48" s="217"/>
    </row>
    <row r="51" spans="11:17">
      <c r="K51" s="207"/>
      <c r="L51" s="209" t="s">
        <v>83</v>
      </c>
      <c r="M51" s="210"/>
      <c r="N51" s="210"/>
      <c r="O51" s="210"/>
      <c r="P51" s="210"/>
      <c r="Q51" s="218"/>
    </row>
    <row r="52" spans="11:17">
      <c r="K52" s="212" t="s">
        <v>110</v>
      </c>
      <c r="L52" s="151">
        <v>1</v>
      </c>
      <c r="M52" s="151"/>
      <c r="N52" s="151">
        <f>AVERAGE(L52:L54)</f>
        <v>1.0066666666666666</v>
      </c>
      <c r="O52" s="151">
        <f>STDEV(L52:L54)/SQRT(3)</f>
        <v>6.6666666666666723E-3</v>
      </c>
      <c r="P52" s="151"/>
      <c r="Q52" s="214"/>
    </row>
    <row r="53" spans="11:17">
      <c r="K53" s="212" t="s">
        <v>110</v>
      </c>
      <c r="L53" s="151">
        <v>1.02</v>
      </c>
      <c r="M53" s="151"/>
      <c r="N53" s="151"/>
      <c r="O53" s="151"/>
      <c r="P53" s="151"/>
      <c r="Q53" s="214"/>
    </row>
    <row r="54" spans="11:17">
      <c r="K54" s="212" t="s">
        <v>110</v>
      </c>
      <c r="L54" s="151">
        <v>1</v>
      </c>
      <c r="M54" s="151"/>
      <c r="N54" s="151"/>
      <c r="O54" s="151"/>
      <c r="P54" s="151"/>
      <c r="Q54" s="214"/>
    </row>
    <row r="55" spans="11:17">
      <c r="K55" s="212"/>
      <c r="L55" s="151"/>
      <c r="M55" s="151"/>
      <c r="N55" s="151"/>
      <c r="O55" s="151"/>
      <c r="P55" s="151"/>
      <c r="Q55" s="214"/>
    </row>
    <row r="56" spans="11:17">
      <c r="K56" s="212"/>
      <c r="L56" s="151"/>
      <c r="M56" s="151"/>
      <c r="N56" s="151"/>
      <c r="O56" s="151"/>
      <c r="P56" s="151"/>
      <c r="Q56" s="214"/>
    </row>
    <row r="57" spans="11:17">
      <c r="K57" s="212" t="s">
        <v>111</v>
      </c>
      <c r="L57" s="151">
        <v>0.22</v>
      </c>
      <c r="M57" s="151"/>
      <c r="N57" s="151">
        <f>AVERAGE(L57:L59)</f>
        <v>0.21333333333333335</v>
      </c>
      <c r="O57" s="151">
        <f>STDEV(L57:L59)/SQRT(3)</f>
        <v>1.7638342073763885E-2</v>
      </c>
      <c r="P57" s="151"/>
      <c r="Q57" s="214">
        <f>TTEST(L52:L54,L57:L59,2,2)</f>
        <v>1.9076974623102223E-6</v>
      </c>
    </row>
    <row r="58" spans="11:17">
      <c r="K58" s="212" t="s">
        <v>111</v>
      </c>
      <c r="L58" s="151">
        <v>0.18</v>
      </c>
      <c r="M58" s="151"/>
      <c r="N58" s="151"/>
      <c r="O58" s="151"/>
      <c r="P58" s="151"/>
      <c r="Q58" s="214"/>
    </row>
    <row r="59" spans="11:17">
      <c r="K59" s="212" t="s">
        <v>111</v>
      </c>
      <c r="L59" s="151">
        <v>0.24</v>
      </c>
      <c r="M59" s="151"/>
      <c r="N59" s="151"/>
      <c r="O59" s="151"/>
      <c r="P59" s="151"/>
      <c r="Q59" s="214"/>
    </row>
    <row r="60" spans="11:17">
      <c r="K60" s="212"/>
      <c r="L60" s="151"/>
      <c r="M60" s="151"/>
      <c r="N60" s="151"/>
      <c r="O60" s="151"/>
      <c r="P60" s="151"/>
      <c r="Q60" s="214"/>
    </row>
    <row r="61" spans="11:17">
      <c r="K61" s="212"/>
      <c r="L61" s="151"/>
      <c r="M61" s="151"/>
      <c r="N61" s="151"/>
      <c r="O61" s="151"/>
      <c r="P61" s="151"/>
      <c r="Q61" s="214"/>
    </row>
    <row r="62" spans="11:17">
      <c r="K62" s="212" t="s">
        <v>112</v>
      </c>
      <c r="L62" s="151">
        <v>0.35</v>
      </c>
      <c r="M62" s="151"/>
      <c r="N62" s="151">
        <f>AVERAGE(L62:L64)</f>
        <v>0.25333333333333335</v>
      </c>
      <c r="O62" s="151">
        <f>STDEV(L62:L64)/SQRT(3)</f>
        <v>4.9103066208854101E-2</v>
      </c>
      <c r="P62" s="151"/>
      <c r="Q62" s="214">
        <f>TTEST(L52:L54,L62:L64,2,2)</f>
        <v>1.0916342606985009E-4</v>
      </c>
    </row>
    <row r="63" spans="11:17">
      <c r="K63" s="212" t="s">
        <v>112</v>
      </c>
      <c r="L63" s="151">
        <v>0.22</v>
      </c>
      <c r="M63" s="151"/>
      <c r="N63" s="151"/>
      <c r="O63" s="151"/>
      <c r="P63" s="151"/>
      <c r="Q63" s="214"/>
    </row>
    <row r="64" spans="11:17">
      <c r="K64" s="212" t="s">
        <v>112</v>
      </c>
      <c r="L64" s="151">
        <v>0.19</v>
      </c>
      <c r="M64" s="151"/>
      <c r="N64" s="151"/>
      <c r="O64" s="151"/>
      <c r="P64" s="151"/>
      <c r="Q64" s="214"/>
    </row>
    <row r="65" spans="11:17">
      <c r="K65" s="215"/>
      <c r="L65" s="216"/>
      <c r="M65" s="216"/>
      <c r="N65" s="216"/>
      <c r="O65" s="216"/>
      <c r="P65" s="216"/>
      <c r="Q65" s="217"/>
    </row>
    <row r="70" spans="11:17">
      <c r="K70" s="207"/>
      <c r="L70" s="209" t="s">
        <v>17</v>
      </c>
      <c r="M70" s="210"/>
      <c r="N70" s="210"/>
      <c r="O70" s="210"/>
      <c r="P70" s="210"/>
      <c r="Q70" s="218"/>
    </row>
    <row r="71" spans="11:17">
      <c r="K71" s="212" t="s">
        <v>110</v>
      </c>
      <c r="L71" s="151">
        <v>1</v>
      </c>
      <c r="M71" s="151"/>
      <c r="N71" s="151">
        <f>AVERAGE(L71:L73)</f>
        <v>1</v>
      </c>
      <c r="O71" s="151">
        <f>STDEV(L71:L73)</f>
        <v>0</v>
      </c>
      <c r="P71" s="151"/>
      <c r="Q71" s="214"/>
    </row>
    <row r="72" spans="11:17">
      <c r="K72" s="212" t="s">
        <v>110</v>
      </c>
      <c r="L72" s="151">
        <v>1</v>
      </c>
      <c r="M72" s="151"/>
      <c r="N72" s="151"/>
      <c r="O72" s="151"/>
      <c r="P72" s="151"/>
      <c r="Q72" s="214"/>
    </row>
    <row r="73" spans="11:17">
      <c r="K73" s="212" t="s">
        <v>110</v>
      </c>
      <c r="L73" s="151">
        <v>1</v>
      </c>
      <c r="M73" s="151"/>
      <c r="N73" s="151"/>
      <c r="O73" s="151"/>
      <c r="P73" s="151"/>
      <c r="Q73" s="214"/>
    </row>
    <row r="74" spans="11:17">
      <c r="K74" s="212"/>
      <c r="L74" s="151"/>
      <c r="M74" s="151"/>
      <c r="N74" s="151"/>
      <c r="O74" s="151"/>
      <c r="P74" s="151"/>
      <c r="Q74" s="214"/>
    </row>
    <row r="75" spans="11:17">
      <c r="K75" s="212"/>
      <c r="L75" s="151"/>
      <c r="M75" s="151"/>
      <c r="N75" s="151"/>
      <c r="O75" s="151"/>
      <c r="P75" s="151"/>
      <c r="Q75" s="214"/>
    </row>
    <row r="76" spans="11:17">
      <c r="K76" s="212" t="s">
        <v>111</v>
      </c>
      <c r="L76" s="151">
        <v>0.23</v>
      </c>
      <c r="M76" s="151"/>
      <c r="N76" s="151">
        <f>AVERAGE(L76:L78)</f>
        <v>0.2466666666666667</v>
      </c>
      <c r="O76" s="151">
        <f>STDEV(L76:L78)/SQRT(3)</f>
        <v>4.977728174356022E-2</v>
      </c>
      <c r="P76" s="151"/>
      <c r="Q76" s="214">
        <f>TTEST(L71:L73,L76:L78,2,2)</f>
        <v>1.1111963887905875E-4</v>
      </c>
    </row>
    <row r="77" spans="11:17">
      <c r="K77" s="212" t="s">
        <v>111</v>
      </c>
      <c r="L77" s="151">
        <v>0.34</v>
      </c>
      <c r="M77" s="151"/>
      <c r="N77" s="151"/>
      <c r="O77" s="151"/>
      <c r="P77" s="151"/>
      <c r="Q77" s="214"/>
    </row>
    <row r="78" spans="11:17">
      <c r="K78" s="212" t="s">
        <v>111</v>
      </c>
      <c r="L78" s="151">
        <v>0.17</v>
      </c>
      <c r="M78" s="151"/>
      <c r="N78" s="151"/>
      <c r="O78" s="151"/>
      <c r="P78" s="151"/>
      <c r="Q78" s="214"/>
    </row>
    <row r="79" spans="11:17">
      <c r="K79" s="212"/>
      <c r="L79" s="151"/>
      <c r="M79" s="151"/>
      <c r="N79" s="151"/>
      <c r="O79" s="151"/>
      <c r="P79" s="151"/>
      <c r="Q79" s="214"/>
    </row>
    <row r="80" spans="11:17">
      <c r="K80" s="212"/>
      <c r="L80" s="151"/>
      <c r="M80" s="151"/>
      <c r="N80" s="151"/>
      <c r="O80" s="151"/>
      <c r="P80" s="151"/>
      <c r="Q80" s="214"/>
    </row>
    <row r="81" spans="11:17">
      <c r="K81" s="212" t="s">
        <v>112</v>
      </c>
      <c r="L81" s="151">
        <v>0.22</v>
      </c>
      <c r="M81" s="151"/>
      <c r="N81" s="151">
        <f>AVERAGE(L81:L83)</f>
        <v>0.25333333333333335</v>
      </c>
      <c r="O81" s="151">
        <f>STDEV(L81:L83)/SQRT(3)</f>
        <v>1.7638342073763944E-2</v>
      </c>
      <c r="P81" s="151"/>
      <c r="Q81" s="214">
        <f>TTEST(L71:L73,L81:L83,2,2)</f>
        <v>1.861492481316104E-6</v>
      </c>
    </row>
    <row r="82" spans="11:17">
      <c r="K82" s="212" t="s">
        <v>112</v>
      </c>
      <c r="L82" s="151">
        <v>0.28000000000000003</v>
      </c>
      <c r="M82" s="151"/>
      <c r="N82" s="151"/>
      <c r="O82" s="151"/>
      <c r="P82" s="151"/>
      <c r="Q82" s="214"/>
    </row>
    <row r="83" spans="11:17">
      <c r="K83" s="212" t="s">
        <v>112</v>
      </c>
      <c r="L83" s="151">
        <v>0.26</v>
      </c>
      <c r="M83" s="151"/>
      <c r="N83" s="151"/>
      <c r="O83" s="151"/>
      <c r="P83" s="151"/>
      <c r="Q83" s="214"/>
    </row>
    <row r="84" spans="11:17">
      <c r="K84" s="215"/>
      <c r="L84" s="216"/>
      <c r="M84" s="216"/>
      <c r="N84" s="216"/>
      <c r="O84" s="216"/>
      <c r="P84" s="216"/>
      <c r="Q84" s="217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36"/>
  <sheetViews>
    <sheetView workbookViewId="0">
      <selection activeCell="E27" sqref="E27"/>
    </sheetView>
  </sheetViews>
  <sheetFormatPr baseColWidth="10" defaultRowHeight="15" x14ac:dyDescent="0"/>
  <sheetData>
    <row r="2" spans="2:14">
      <c r="B2" s="51" t="s">
        <v>682</v>
      </c>
    </row>
    <row r="4" spans="2:14">
      <c r="F4" t="s">
        <v>12</v>
      </c>
      <c r="G4" t="s">
        <v>144</v>
      </c>
    </row>
    <row r="5" spans="2:14">
      <c r="B5" t="s">
        <v>681</v>
      </c>
      <c r="C5" t="s">
        <v>39</v>
      </c>
      <c r="D5">
        <v>99.9</v>
      </c>
      <c r="E5">
        <v>99.9</v>
      </c>
      <c r="F5">
        <f>AVERAGE(D5:E5)</f>
        <v>99.9</v>
      </c>
      <c r="G5">
        <f>STDEV(D5:E5)</f>
        <v>0</v>
      </c>
    </row>
    <row r="6" spans="2:14">
      <c r="C6" t="s">
        <v>42</v>
      </c>
      <c r="D6">
        <v>99.8</v>
      </c>
      <c r="E6">
        <v>100</v>
      </c>
      <c r="F6">
        <f>AVERAGE(D6:E6)</f>
        <v>99.9</v>
      </c>
      <c r="G6">
        <f>STDEV(D6:E6)</f>
        <v>0.14142135623731153</v>
      </c>
    </row>
    <row r="8" spans="2:14">
      <c r="B8" t="s">
        <v>680</v>
      </c>
      <c r="C8" t="s">
        <v>39</v>
      </c>
      <c r="D8">
        <v>76.52</v>
      </c>
      <c r="E8">
        <v>79.739999999999995</v>
      </c>
      <c r="F8">
        <f>AVERAGE(D8:E8)</f>
        <v>78.13</v>
      </c>
      <c r="G8">
        <f>STDEV(D8:E8)</f>
        <v>2.2768838354206822</v>
      </c>
    </row>
    <row r="9" spans="2:14">
      <c r="C9" t="s">
        <v>42</v>
      </c>
      <c r="D9">
        <v>83.57</v>
      </c>
      <c r="E9">
        <v>82.17</v>
      </c>
      <c r="F9">
        <f>AVERAGE(D9:E9)</f>
        <v>82.87</v>
      </c>
      <c r="G9">
        <f>STDEV(D9:E9)</f>
        <v>0.98994949366116047</v>
      </c>
    </row>
    <row r="12" spans="2:14">
      <c r="B12" t="s">
        <v>679</v>
      </c>
      <c r="C12" t="s">
        <v>39</v>
      </c>
      <c r="D12">
        <v>13.78</v>
      </c>
      <c r="E12">
        <v>13.62</v>
      </c>
      <c r="F12">
        <f>AVERAGE(D12:E12)</f>
        <v>13.7</v>
      </c>
      <c r="G12">
        <f>STDEV(D12:E12)</f>
        <v>0.1131370849898477</v>
      </c>
      <c r="I12" s="19" t="s">
        <v>678</v>
      </c>
    </row>
    <row r="13" spans="2:14">
      <c r="C13" t="s">
        <v>42</v>
      </c>
      <c r="D13">
        <v>10.34</v>
      </c>
      <c r="E13">
        <v>12.4</v>
      </c>
      <c r="F13">
        <f>AVERAGE(D13:E13)</f>
        <v>11.370000000000001</v>
      </c>
      <c r="G13">
        <f>STDEV(D13:E13)</f>
        <v>1.4566399692442884</v>
      </c>
      <c r="J13" t="s">
        <v>39</v>
      </c>
      <c r="K13" t="s">
        <v>40</v>
      </c>
    </row>
    <row r="14" spans="2:14">
      <c r="I14" t="s">
        <v>677</v>
      </c>
      <c r="J14">
        <v>80.2</v>
      </c>
      <c r="K14">
        <v>0.1</v>
      </c>
      <c r="M14">
        <v>1.8</v>
      </c>
      <c r="N14">
        <v>0</v>
      </c>
    </row>
    <row r="15" spans="2:14">
      <c r="I15" t="s">
        <v>670</v>
      </c>
      <c r="J15">
        <v>99.6</v>
      </c>
      <c r="K15">
        <v>99.46</v>
      </c>
      <c r="M15">
        <v>0.49497474683690412</v>
      </c>
      <c r="N15">
        <v>0.29698484809835118</v>
      </c>
    </row>
    <row r="16" spans="2:14">
      <c r="B16" t="s">
        <v>676</v>
      </c>
      <c r="C16" t="s">
        <v>39</v>
      </c>
      <c r="D16">
        <v>58.91</v>
      </c>
      <c r="E16">
        <v>71.599999999999994</v>
      </c>
      <c r="F16">
        <f>AVERAGE(D16:E16)</f>
        <v>65.254999999999995</v>
      </c>
      <c r="G16">
        <f>STDEV(D16:E16)</f>
        <v>8.9731850532572874</v>
      </c>
      <c r="I16" t="s">
        <v>676</v>
      </c>
      <c r="J16">
        <v>65.254999999999995</v>
      </c>
      <c r="K16">
        <v>62.62</v>
      </c>
      <c r="M16">
        <v>8.9731850532573212</v>
      </c>
      <c r="N16">
        <v>4.6386204845837877</v>
      </c>
    </row>
    <row r="17" spans="2:14">
      <c r="C17" t="s">
        <v>42</v>
      </c>
      <c r="D17">
        <v>59.34</v>
      </c>
      <c r="E17">
        <v>65.900000000000006</v>
      </c>
      <c r="F17">
        <f>AVERAGE(D17:E17)</f>
        <v>62.620000000000005</v>
      </c>
      <c r="G17">
        <f>STDEV(D17:E17)</f>
        <v>4.6386204845837531</v>
      </c>
      <c r="I17" t="s">
        <v>668</v>
      </c>
      <c r="J17">
        <v>78.150000000000006</v>
      </c>
      <c r="K17">
        <v>80.03</v>
      </c>
      <c r="M17">
        <v>2.3334523779155445</v>
      </c>
      <c r="N17">
        <v>0.35355339059327379</v>
      </c>
    </row>
    <row r="18" spans="2:14">
      <c r="I18" t="s">
        <v>675</v>
      </c>
      <c r="J18">
        <v>99.9</v>
      </c>
      <c r="K18">
        <v>99.9</v>
      </c>
      <c r="M18">
        <v>0</v>
      </c>
      <c r="N18">
        <v>0.14142135623731153</v>
      </c>
    </row>
    <row r="19" spans="2:14">
      <c r="B19" t="s">
        <v>674</v>
      </c>
      <c r="C19" t="s">
        <v>39</v>
      </c>
      <c r="D19">
        <v>91.56</v>
      </c>
      <c r="E19">
        <v>88.47</v>
      </c>
      <c r="F19">
        <f>AVERAGE(D19:E19)</f>
        <v>90.015000000000001</v>
      </c>
      <c r="G19">
        <f>STDEV(D19:E19)</f>
        <v>2.1849599538664344</v>
      </c>
      <c r="I19" t="s">
        <v>673</v>
      </c>
      <c r="J19">
        <v>78.13</v>
      </c>
      <c r="K19">
        <v>82.87</v>
      </c>
      <c r="M19">
        <v>2.2768838354206151</v>
      </c>
      <c r="N19">
        <v>0.98994949366002727</v>
      </c>
    </row>
    <row r="20" spans="2:14">
      <c r="C20" t="s">
        <v>42</v>
      </c>
      <c r="D20">
        <v>89.23</v>
      </c>
      <c r="E20">
        <v>87.25</v>
      </c>
      <c r="F20">
        <f>AVERAGE(D20:E20)</f>
        <v>88.240000000000009</v>
      </c>
      <c r="G20">
        <f>STDEV(D20:E20)</f>
        <v>1.400071426749367</v>
      </c>
      <c r="I20" t="s">
        <v>672</v>
      </c>
      <c r="J20">
        <v>13.7</v>
      </c>
      <c r="K20">
        <v>11.37</v>
      </c>
      <c r="M20">
        <v>0.1131370849898477</v>
      </c>
      <c r="N20">
        <v>1.4566399692442904</v>
      </c>
    </row>
    <row r="21" spans="2:14">
      <c r="I21" t="s">
        <v>671</v>
      </c>
      <c r="J21">
        <v>90.015000000000001</v>
      </c>
      <c r="K21">
        <v>88.24</v>
      </c>
      <c r="M21">
        <v>2.1849599538660129</v>
      </c>
      <c r="N21">
        <v>1.4000714267485472</v>
      </c>
    </row>
    <row r="23" spans="2:14">
      <c r="B23" t="s">
        <v>670</v>
      </c>
      <c r="C23" t="s">
        <v>39</v>
      </c>
      <c r="D23">
        <v>99.95</v>
      </c>
      <c r="E23">
        <v>99.25</v>
      </c>
      <c r="F23">
        <f>AVERAGE(D23:E23)</f>
        <v>99.6</v>
      </c>
      <c r="G23">
        <f>STDEV(D23:E23)</f>
        <v>0.49497474683058529</v>
      </c>
    </row>
    <row r="24" spans="2:14">
      <c r="C24" t="s">
        <v>42</v>
      </c>
      <c r="D24">
        <v>99.67</v>
      </c>
      <c r="E24">
        <v>99.25</v>
      </c>
      <c r="F24">
        <f>AVERAGE(D24:E24)</f>
        <v>99.460000000000008</v>
      </c>
      <c r="G24">
        <f>STDEV(D24:E24)</f>
        <v>0.29698484809835118</v>
      </c>
    </row>
    <row r="27" spans="2:14">
      <c r="B27" t="s">
        <v>669</v>
      </c>
      <c r="C27" t="s">
        <v>39</v>
      </c>
      <c r="D27">
        <v>75.55</v>
      </c>
      <c r="E27">
        <v>73.540000000000006</v>
      </c>
      <c r="F27">
        <f>AVERAGE(D27:E27)</f>
        <v>74.545000000000002</v>
      </c>
      <c r="G27">
        <f>STDEV(D27:E27)</f>
        <v>1.421284630184954</v>
      </c>
    </row>
    <row r="28" spans="2:14">
      <c r="C28" t="s">
        <v>42</v>
      </c>
      <c r="D28">
        <v>0.1</v>
      </c>
      <c r="E28">
        <v>0.17</v>
      </c>
      <c r="F28">
        <f>AVERAGE(D28:E28)</f>
        <v>0.13500000000000001</v>
      </c>
      <c r="G28">
        <f>STDEV(D28:E28)</f>
        <v>4.9497474683058332E-2</v>
      </c>
    </row>
    <row r="31" spans="2:14">
      <c r="B31" t="s">
        <v>668</v>
      </c>
      <c r="C31" t="s">
        <v>39</v>
      </c>
      <c r="D31">
        <v>76.5</v>
      </c>
      <c r="E31">
        <v>79.8</v>
      </c>
      <c r="F31">
        <f>AVERAGE(D31:E31)</f>
        <v>78.150000000000006</v>
      </c>
      <c r="G31">
        <f>STDEV(D31:E31)</f>
        <v>2.3334523779156049</v>
      </c>
    </row>
    <row r="32" spans="2:14">
      <c r="C32" t="s">
        <v>42</v>
      </c>
      <c r="D32">
        <v>80.28</v>
      </c>
      <c r="E32">
        <v>79.78</v>
      </c>
      <c r="F32">
        <f>AVERAGE(D32:E32)</f>
        <v>80.03</v>
      </c>
      <c r="G32">
        <f>STDEV(D32:E32)</f>
        <v>0.35355339059327379</v>
      </c>
    </row>
    <row r="34" spans="2:8">
      <c r="H34" t="s">
        <v>59</v>
      </c>
    </row>
    <row r="35" spans="2:8">
      <c r="B35" t="s">
        <v>667</v>
      </c>
      <c r="C35" t="s">
        <v>39</v>
      </c>
      <c r="D35">
        <v>78.900000000000006</v>
      </c>
      <c r="E35">
        <v>81.5</v>
      </c>
      <c r="F35">
        <f>AVERAGE(D35:E35)</f>
        <v>80.2</v>
      </c>
      <c r="G35">
        <f>STDEV(D35:E35)</f>
        <v>1.8384776310850195</v>
      </c>
      <c r="H35">
        <f>TTEST(D35:E35,D36:E36,2,2)</f>
        <v>2.6329955298192353E-4</v>
      </c>
    </row>
    <row r="36" spans="2:8">
      <c r="C36" t="s">
        <v>42</v>
      </c>
      <c r="D36">
        <v>0.1</v>
      </c>
      <c r="E36">
        <v>0.1</v>
      </c>
      <c r="F36">
        <f>AVERAGE(D36:E36)</f>
        <v>0.1</v>
      </c>
      <c r="G36">
        <f>STDEV(D36:E36)</f>
        <v>0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workbookViewId="0">
      <selection activeCell="I33" sqref="I33"/>
    </sheetView>
  </sheetViews>
  <sheetFormatPr baseColWidth="10" defaultRowHeight="15" x14ac:dyDescent="0"/>
  <sheetData>
    <row r="3" spans="2:4">
      <c r="C3" t="s">
        <v>683</v>
      </c>
      <c r="D3" t="s">
        <v>684</v>
      </c>
    </row>
    <row r="4" spans="2:4">
      <c r="B4" t="s">
        <v>685</v>
      </c>
      <c r="C4">
        <v>45.7</v>
      </c>
      <c r="D4">
        <v>7.82</v>
      </c>
    </row>
    <row r="5" spans="2:4">
      <c r="B5" t="s">
        <v>686</v>
      </c>
      <c r="C5">
        <v>46.2</v>
      </c>
      <c r="D5">
        <v>8.94</v>
      </c>
    </row>
    <row r="6" spans="2:4">
      <c r="B6" t="s">
        <v>687</v>
      </c>
      <c r="C6">
        <v>44.1</v>
      </c>
      <c r="D6">
        <v>7.93</v>
      </c>
    </row>
    <row r="7" spans="2:4">
      <c r="B7" t="s">
        <v>688</v>
      </c>
      <c r="C7">
        <v>44.4</v>
      </c>
      <c r="D7">
        <v>8.82</v>
      </c>
    </row>
    <row r="8" spans="2:4">
      <c r="B8" t="s">
        <v>689</v>
      </c>
      <c r="C8">
        <v>44.2</v>
      </c>
      <c r="D8">
        <v>7.24</v>
      </c>
    </row>
    <row r="9" spans="2:4">
      <c r="B9" t="s">
        <v>690</v>
      </c>
      <c r="C9">
        <v>38.4</v>
      </c>
      <c r="D9">
        <v>7.66</v>
      </c>
    </row>
    <row r="11" spans="2:4">
      <c r="C11" s="234" t="s">
        <v>207</v>
      </c>
      <c r="D11" s="234"/>
    </row>
    <row r="12" spans="2:4">
      <c r="B12" t="s">
        <v>384</v>
      </c>
      <c r="C12">
        <f>AVERAGE(C4:C6)</f>
        <v>45.333333333333336</v>
      </c>
      <c r="D12">
        <f>AVERAGE(D4:D6)</f>
        <v>8.2299999999999986</v>
      </c>
    </row>
    <row r="13" spans="2:4">
      <c r="B13" t="s">
        <v>39</v>
      </c>
      <c r="C13">
        <f>AVERAGE(C7:C9)</f>
        <v>42.333333333333336</v>
      </c>
      <c r="D13">
        <f>AVERAGE(D7:D9)</f>
        <v>7.9066666666666672</v>
      </c>
    </row>
    <row r="15" spans="2:4">
      <c r="C15" s="234" t="s">
        <v>393</v>
      </c>
      <c r="D15" s="234"/>
    </row>
    <row r="16" spans="2:4">
      <c r="B16" t="s">
        <v>384</v>
      </c>
      <c r="C16">
        <f>STDEV(C4:C6)/SQRT(3)</f>
        <v>0.63333333333333386</v>
      </c>
      <c r="D16">
        <f>STDEV(D4:D6)/SQRT(3)</f>
        <v>0.35641735835019767</v>
      </c>
    </row>
    <row r="17" spans="2:4">
      <c r="B17" t="s">
        <v>39</v>
      </c>
      <c r="C17">
        <f>STDEV(C7:C9)/SQRT(3)</f>
        <v>1.9675139417831615</v>
      </c>
      <c r="D17">
        <f>STDEV(D7:D9)/SQRT(3)</f>
        <v>0.47248750718346466</v>
      </c>
    </row>
  </sheetData>
  <mergeCells count="2">
    <mergeCell ref="C11:D11"/>
    <mergeCell ref="C15:D1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D17"/>
  <sheetViews>
    <sheetView workbookViewId="0">
      <selection activeCell="I32" sqref="I32"/>
    </sheetView>
  </sheetViews>
  <sheetFormatPr baseColWidth="10" defaultRowHeight="15" x14ac:dyDescent="0"/>
  <sheetData>
    <row r="3" spans="2:4">
      <c r="C3" t="s">
        <v>683</v>
      </c>
      <c r="D3" t="s">
        <v>1050</v>
      </c>
    </row>
    <row r="4" spans="2:4">
      <c r="B4" t="s">
        <v>685</v>
      </c>
      <c r="C4">
        <v>3.94</v>
      </c>
      <c r="D4">
        <v>0.77</v>
      </c>
    </row>
    <row r="5" spans="2:4">
      <c r="B5" t="s">
        <v>686</v>
      </c>
      <c r="C5">
        <v>3.76</v>
      </c>
      <c r="D5">
        <v>0.91</v>
      </c>
    </row>
    <row r="6" spans="2:4">
      <c r="B6" t="s">
        <v>687</v>
      </c>
      <c r="C6">
        <v>4.01</v>
      </c>
      <c r="D6">
        <v>1</v>
      </c>
    </row>
    <row r="7" spans="2:4">
      <c r="B7" t="s">
        <v>688</v>
      </c>
      <c r="C7">
        <v>4.83</v>
      </c>
      <c r="D7">
        <v>1.6</v>
      </c>
    </row>
    <row r="8" spans="2:4">
      <c r="B8" t="s">
        <v>689</v>
      </c>
      <c r="C8">
        <v>3.42</v>
      </c>
      <c r="D8">
        <v>1.1200000000000001</v>
      </c>
    </row>
    <row r="9" spans="2:4">
      <c r="B9" t="s">
        <v>690</v>
      </c>
      <c r="C9">
        <v>2.42</v>
      </c>
      <c r="D9">
        <v>1.35</v>
      </c>
    </row>
    <row r="11" spans="2:4">
      <c r="C11" s="234" t="s">
        <v>207</v>
      </c>
      <c r="D11" s="234"/>
    </row>
    <row r="12" spans="2:4">
      <c r="B12" t="s">
        <v>384</v>
      </c>
      <c r="C12">
        <f>AVERAGE(C4:C6)</f>
        <v>3.9033333333333329</v>
      </c>
      <c r="D12">
        <f>AVERAGE(D4:D9)</f>
        <v>1.125</v>
      </c>
    </row>
    <row r="13" spans="2:4">
      <c r="B13" t="s">
        <v>39</v>
      </c>
      <c r="C13">
        <f>AVERAGE(C7:C9)</f>
        <v>3.5566666666666666</v>
      </c>
      <c r="D13">
        <f>AVERAGE(D7:D9)</f>
        <v>1.3566666666666667</v>
      </c>
    </row>
    <row r="15" spans="2:4">
      <c r="C15" s="234" t="s">
        <v>393</v>
      </c>
      <c r="D15" s="234"/>
    </row>
    <row r="16" spans="2:4">
      <c r="B16" t="s">
        <v>384</v>
      </c>
      <c r="C16">
        <f>STDEV(C4:C6)/SQRT(3)</f>
        <v>7.4461026345628942E-2</v>
      </c>
      <c r="D16">
        <f>STDEV(D4:D6)/SQRT(3)</f>
        <v>6.6916199666282067E-2</v>
      </c>
    </row>
    <row r="17" spans="2:4">
      <c r="B17" t="s">
        <v>39</v>
      </c>
      <c r="C17">
        <f>STDEV(C7:C9)/SQRT(3)</f>
        <v>0.69905491756926974</v>
      </c>
      <c r="D17">
        <f>STDEV(D7:D9)/SQRT(3)</f>
        <v>0.13860415257527872</v>
      </c>
    </row>
  </sheetData>
  <mergeCells count="2">
    <mergeCell ref="C11:D11"/>
    <mergeCell ref="C15:D1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5"/>
  <sheetViews>
    <sheetView workbookViewId="0">
      <selection activeCell="E6" sqref="E6:G14"/>
    </sheetView>
  </sheetViews>
  <sheetFormatPr baseColWidth="10" defaultRowHeight="15" x14ac:dyDescent="0"/>
  <sheetData>
    <row r="2" spans="2:11">
      <c r="B2" t="s">
        <v>696</v>
      </c>
    </row>
    <row r="5" spans="2:11">
      <c r="E5" s="234" t="s">
        <v>695</v>
      </c>
      <c r="F5" s="234"/>
      <c r="I5" s="234" t="s">
        <v>207</v>
      </c>
      <c r="J5" s="234"/>
    </row>
    <row r="6" spans="2:11">
      <c r="D6" s="166" t="s">
        <v>551</v>
      </c>
      <c r="E6" s="166" t="s">
        <v>692</v>
      </c>
      <c r="F6" s="166" t="s">
        <v>691</v>
      </c>
      <c r="G6" s="166" t="s">
        <v>694</v>
      </c>
      <c r="I6" s="166" t="s">
        <v>692</v>
      </c>
      <c r="J6" s="166" t="s">
        <v>691</v>
      </c>
      <c r="K6" s="166" t="s">
        <v>693</v>
      </c>
    </row>
    <row r="7" spans="2:11">
      <c r="C7" t="s">
        <v>39</v>
      </c>
      <c r="D7" s="166">
        <v>1</v>
      </c>
      <c r="E7" s="166">
        <v>15.8</v>
      </c>
      <c r="F7" s="166">
        <v>5.5</v>
      </c>
      <c r="G7" s="166">
        <v>18.5</v>
      </c>
      <c r="H7" t="s">
        <v>39</v>
      </c>
      <c r="I7">
        <f>AVERAGE(E7:E10)</f>
        <v>18.825000000000003</v>
      </c>
      <c r="J7">
        <f>AVERAGE(F7:F10)</f>
        <v>3.5824999999999996</v>
      </c>
      <c r="K7">
        <f>AVERAGE(G7:G10)</f>
        <v>9.9849999999999994</v>
      </c>
    </row>
    <row r="8" spans="2:11">
      <c r="D8" s="166">
        <v>2</v>
      </c>
      <c r="E8" s="166">
        <v>23.6</v>
      </c>
      <c r="F8" s="166">
        <v>1.3</v>
      </c>
      <c r="G8" s="166">
        <v>4.26</v>
      </c>
      <c r="H8" t="s">
        <v>42</v>
      </c>
      <c r="I8">
        <f>AVERAGE(E11:E14)</f>
        <v>17.474999999999998</v>
      </c>
      <c r="J8">
        <f>AVERAGE(F11:F14)</f>
        <v>2.9725000000000001</v>
      </c>
      <c r="K8">
        <f>AVERAGE(G11:G14)</f>
        <v>11.1075</v>
      </c>
    </row>
    <row r="9" spans="2:11">
      <c r="D9" s="166">
        <v>3</v>
      </c>
      <c r="E9" s="166">
        <v>15</v>
      </c>
      <c r="F9" s="166">
        <v>5.58</v>
      </c>
      <c r="G9" s="166">
        <v>12.9</v>
      </c>
    </row>
    <row r="10" spans="2:11">
      <c r="D10" s="166">
        <v>4</v>
      </c>
      <c r="E10" s="166">
        <v>20.9</v>
      </c>
      <c r="F10" s="166">
        <v>1.95</v>
      </c>
      <c r="G10" s="166">
        <v>4.28</v>
      </c>
      <c r="I10" s="234" t="s">
        <v>393</v>
      </c>
      <c r="J10" s="234"/>
    </row>
    <row r="11" spans="2:11">
      <c r="C11" t="s">
        <v>42</v>
      </c>
      <c r="D11" s="166">
        <v>1</v>
      </c>
      <c r="E11" s="166">
        <v>15</v>
      </c>
      <c r="F11" s="166">
        <v>2.33</v>
      </c>
      <c r="G11" s="166">
        <v>9.09</v>
      </c>
      <c r="I11" s="166" t="s">
        <v>692</v>
      </c>
      <c r="J11" s="166" t="s">
        <v>691</v>
      </c>
    </row>
    <row r="12" spans="2:11">
      <c r="D12" s="166">
        <v>2</v>
      </c>
      <c r="E12" s="166">
        <v>21.3</v>
      </c>
      <c r="F12" s="166">
        <v>2.16</v>
      </c>
      <c r="G12" s="166">
        <v>9.24</v>
      </c>
      <c r="H12" t="s">
        <v>39</v>
      </c>
      <c r="I12">
        <f>STDEV(E7:E10)/SQRT(4)</f>
        <v>2.059277786021096</v>
      </c>
      <c r="J12">
        <f>STDEV(F7:F10)/SQRT(4)</f>
        <v>1.1380419954172756</v>
      </c>
      <c r="K12">
        <f>STDEV(G7:G10)/SQRT(3)</f>
        <v>4.0321637422659871</v>
      </c>
    </row>
    <row r="13" spans="2:11">
      <c r="D13" s="166">
        <v>3</v>
      </c>
      <c r="E13" s="166">
        <v>13.9</v>
      </c>
      <c r="F13" s="166">
        <v>3.53</v>
      </c>
      <c r="G13" s="166">
        <v>15.5</v>
      </c>
      <c r="H13" t="s">
        <v>42</v>
      </c>
      <c r="I13">
        <f>STDEV(E11:E14)/SQRT(4)</f>
        <v>1.7908913050955104</v>
      </c>
      <c r="J13">
        <f>STDEV(F11:F14)/SQRT(4)</f>
        <v>0.42712946905280713</v>
      </c>
      <c r="K13">
        <f>STDEV(G11:G14)/SQRT(3)</f>
        <v>1.7355586676597501</v>
      </c>
    </row>
    <row r="14" spans="2:11">
      <c r="D14" s="166">
        <v>4</v>
      </c>
      <c r="E14" s="166">
        <v>19.7</v>
      </c>
      <c r="F14" s="166">
        <v>3.87</v>
      </c>
      <c r="G14" s="166">
        <v>10.6</v>
      </c>
    </row>
    <row r="15" spans="2:11">
      <c r="H15" t="s">
        <v>59</v>
      </c>
      <c r="I15">
        <f>TTEST(E7:E10,E11:E14,2,2)</f>
        <v>0.63842139841988566</v>
      </c>
      <c r="J15">
        <f>TTEST(F7:F10,F11:F14,2,2)</f>
        <v>0.63366798076126529</v>
      </c>
      <c r="K15">
        <f>TTEST(G7:G10,G11:G14,2,2)</f>
        <v>0.77774386458942668</v>
      </c>
    </row>
  </sheetData>
  <mergeCells count="3">
    <mergeCell ref="E5:F5"/>
    <mergeCell ref="I5:J5"/>
    <mergeCell ref="I10:J10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R208"/>
  <sheetViews>
    <sheetView topLeftCell="AG108" workbookViewId="0">
      <selection activeCell="AR125" sqref="AR125"/>
    </sheetView>
  </sheetViews>
  <sheetFormatPr baseColWidth="10" defaultRowHeight="15" x14ac:dyDescent="0"/>
  <cols>
    <col min="33" max="33" width="20.5" customWidth="1"/>
    <col min="42" max="42" width="17.6640625" customWidth="1"/>
  </cols>
  <sheetData>
    <row r="2" spans="2:43">
      <c r="D2" t="s">
        <v>718</v>
      </c>
    </row>
    <row r="4" spans="2:43">
      <c r="C4" t="s">
        <v>1</v>
      </c>
      <c r="D4" s="31" t="s">
        <v>73</v>
      </c>
      <c r="E4" s="1" t="s">
        <v>3</v>
      </c>
      <c r="F4" t="s">
        <v>101</v>
      </c>
      <c r="G4" t="s">
        <v>105</v>
      </c>
      <c r="H4" t="s">
        <v>13</v>
      </c>
      <c r="I4" t="s">
        <v>92</v>
      </c>
      <c r="K4" t="s">
        <v>59</v>
      </c>
      <c r="Q4" s="11"/>
      <c r="R4" s="171"/>
      <c r="S4" s="173" t="s">
        <v>2</v>
      </c>
      <c r="T4" s="171" t="s">
        <v>10</v>
      </c>
      <c r="U4" s="171" t="s">
        <v>19</v>
      </c>
      <c r="V4" s="173" t="s">
        <v>15</v>
      </c>
      <c r="W4" s="171" t="s">
        <v>20</v>
      </c>
      <c r="X4" s="173" t="s">
        <v>21</v>
      </c>
      <c r="Y4" s="171"/>
      <c r="Z4" s="171" t="s">
        <v>8</v>
      </c>
      <c r="AA4" s="171" t="s">
        <v>9</v>
      </c>
      <c r="AB4" s="171" t="s">
        <v>705</v>
      </c>
      <c r="AC4" s="171" t="s">
        <v>5</v>
      </c>
      <c r="AD4" s="171" t="s">
        <v>7</v>
      </c>
    </row>
    <row r="5" spans="2:43">
      <c r="B5" t="s">
        <v>39</v>
      </c>
      <c r="C5">
        <v>16.047104000000001</v>
      </c>
      <c r="D5">
        <v>28.587582000000001</v>
      </c>
      <c r="E5">
        <v>12.540478</v>
      </c>
      <c r="F5">
        <f t="shared" ref="F5:F10" si="0">2^-E5</f>
        <v>1.6785719520630605E-4</v>
      </c>
      <c r="I5">
        <f t="shared" ref="I5:I10" si="1">F5/$G$10</f>
        <v>0.46524923464950868</v>
      </c>
      <c r="Q5" s="12" t="s">
        <v>22</v>
      </c>
      <c r="R5" s="171" t="s">
        <v>716</v>
      </c>
      <c r="S5" s="13">
        <v>1.5744402167872576E-4</v>
      </c>
      <c r="T5" s="13">
        <v>3.4526841266460076E-4</v>
      </c>
      <c r="U5" s="13">
        <v>2.0151820440842747E-4</v>
      </c>
      <c r="V5" s="13">
        <v>4.4577065666521276E-5</v>
      </c>
      <c r="W5" s="13">
        <v>1.92227650885383E-4</v>
      </c>
      <c r="X5" s="13">
        <v>2.1602657439455299E-4</v>
      </c>
      <c r="Y5" s="13"/>
      <c r="Z5" s="13">
        <v>3.23803417734204E-4</v>
      </c>
      <c r="AA5" s="13">
        <v>1.06176875312368E-3</v>
      </c>
      <c r="AB5" s="13">
        <v>4.3169314337365998E-4</v>
      </c>
      <c r="AC5" s="13">
        <v>2.3138272954018239E-4</v>
      </c>
      <c r="AD5" s="13">
        <v>2.41898696656178E-2</v>
      </c>
      <c r="AI5" t="s">
        <v>0</v>
      </c>
      <c r="AJ5" s="1"/>
      <c r="AL5" s="2"/>
      <c r="AN5" s="3"/>
    </row>
    <row r="6" spans="2:43">
      <c r="B6" t="s">
        <v>39</v>
      </c>
      <c r="C6">
        <v>15.726161920000001</v>
      </c>
      <c r="D6">
        <v>28.015830359999999</v>
      </c>
      <c r="E6">
        <v>12.289668439999998</v>
      </c>
      <c r="F6">
        <f t="shared" si="0"/>
        <v>1.9972901618929703E-4</v>
      </c>
      <c r="I6">
        <f t="shared" si="1"/>
        <v>0.55358825580971471</v>
      </c>
      <c r="Q6" s="12"/>
      <c r="R6" s="171" t="s">
        <v>715</v>
      </c>
      <c r="S6" s="13">
        <v>1.9328597918614244E-3</v>
      </c>
      <c r="T6" s="13">
        <v>2.7614553515291698E-4</v>
      </c>
      <c r="U6" s="13">
        <v>9.3409000202013812E-4</v>
      </c>
      <c r="V6" s="13">
        <v>1.3657385353769782E-3</v>
      </c>
      <c r="W6" s="13">
        <v>1.8589040142570901E-3</v>
      </c>
      <c r="X6" s="13">
        <v>1.7974142059120799E-4</v>
      </c>
      <c r="Y6" s="13"/>
      <c r="Z6" s="13">
        <v>5.2908395388977299E-5</v>
      </c>
      <c r="AA6" s="13">
        <v>1.72431813532449E-4</v>
      </c>
      <c r="AB6" s="13">
        <v>9.6196153385114003E-5</v>
      </c>
      <c r="AC6" s="13">
        <v>3.7801045444676958E-5</v>
      </c>
      <c r="AD6" s="13">
        <v>4.7114369843415816E-3</v>
      </c>
      <c r="AH6" t="s">
        <v>1</v>
      </c>
      <c r="AI6" t="s">
        <v>2</v>
      </c>
      <c r="AJ6" s="1" t="s">
        <v>3</v>
      </c>
      <c r="AK6" t="s">
        <v>4</v>
      </c>
      <c r="AM6" t="s">
        <v>717</v>
      </c>
      <c r="AP6" t="s">
        <v>12</v>
      </c>
      <c r="AQ6" t="s">
        <v>13</v>
      </c>
    </row>
    <row r="7" spans="2:43">
      <c r="B7" t="s">
        <v>39</v>
      </c>
      <c r="C7">
        <v>15.88663296</v>
      </c>
      <c r="D7">
        <v>28.30170618</v>
      </c>
      <c r="E7">
        <v>12.41507322</v>
      </c>
      <c r="F7">
        <f t="shared" si="0"/>
        <v>1.8310093516650926E-4</v>
      </c>
      <c r="I7">
        <f t="shared" si="1"/>
        <v>0.50750025844961466</v>
      </c>
      <c r="Q7" s="11"/>
      <c r="R7" s="171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2:43">
      <c r="B8" t="s">
        <v>39</v>
      </c>
      <c r="C8">
        <v>16.771902000000001</v>
      </c>
      <c r="D8">
        <v>27.678041</v>
      </c>
      <c r="E8">
        <v>10.906139</v>
      </c>
      <c r="F8">
        <f t="shared" si="0"/>
        <v>5.2110474067891576E-4</v>
      </c>
      <c r="I8">
        <f t="shared" si="1"/>
        <v>1.444344292034186</v>
      </c>
      <c r="Q8" s="11"/>
      <c r="R8" s="171" t="s">
        <v>714</v>
      </c>
      <c r="S8" s="13">
        <v>8.3335447191723309E-5</v>
      </c>
      <c r="T8" s="13">
        <v>1.8045687858779416E-4</v>
      </c>
      <c r="U8" s="13">
        <v>5.1232021138784117E-5</v>
      </c>
      <c r="V8" s="13">
        <v>4.2340060529589131E-5</v>
      </c>
      <c r="W8" s="13">
        <v>4.6129808748072925E-8</v>
      </c>
      <c r="X8" s="13">
        <v>3.0252053977775877E-5</v>
      </c>
      <c r="Y8" s="13"/>
      <c r="Z8" s="13">
        <v>7.3865711004627296E-7</v>
      </c>
      <c r="AA8" s="13">
        <v>7.8179907566464876E-7</v>
      </c>
      <c r="AB8" s="13">
        <v>3.1654455985123933E-7</v>
      </c>
      <c r="AC8" s="13">
        <v>6.9189636999104307E-5</v>
      </c>
      <c r="AD8" s="13">
        <v>1.7620366421448149E-2</v>
      </c>
      <c r="AG8" t="s">
        <v>702</v>
      </c>
      <c r="AH8">
        <v>21.58</v>
      </c>
      <c r="AI8">
        <v>23.68</v>
      </c>
      <c r="AJ8">
        <f>AI8-AH8</f>
        <v>2.1000000000000014</v>
      </c>
      <c r="AK8">
        <v>0.23325824788420166</v>
      </c>
      <c r="AM8" t="s">
        <v>702</v>
      </c>
      <c r="AN8">
        <v>0.23325824788420166</v>
      </c>
      <c r="AO8">
        <v>3.8740865623093305E-2</v>
      </c>
      <c r="AP8">
        <v>0.13599955675364747</v>
      </c>
      <c r="AQ8">
        <v>9.7258691130554173E-2</v>
      </c>
    </row>
    <row r="9" spans="2:43">
      <c r="B9" t="s">
        <v>39</v>
      </c>
      <c r="C9">
        <v>16.820446</v>
      </c>
      <c r="D9">
        <v>27.681538</v>
      </c>
      <c r="E9">
        <v>10.861091999999999</v>
      </c>
      <c r="F9">
        <f t="shared" si="0"/>
        <v>5.3763251027489441E-4</v>
      </c>
      <c r="I9">
        <f t="shared" si="1"/>
        <v>1.4901542565432533</v>
      </c>
      <c r="Q9" s="12"/>
      <c r="R9" s="171" t="s">
        <v>713</v>
      </c>
      <c r="S9" s="13">
        <v>3.8981035462826624E-4</v>
      </c>
      <c r="T9" s="13">
        <v>1.244374463967011E-4</v>
      </c>
      <c r="U9" s="13">
        <v>8.3942967551268411E-5</v>
      </c>
      <c r="V9" s="13">
        <v>1.2293509452802717E-3</v>
      </c>
      <c r="W9" s="13">
        <v>6.1466325051733492E-5</v>
      </c>
      <c r="X9" s="13">
        <v>1.4385175985813116E-5</v>
      </c>
      <c r="Y9" s="13"/>
      <c r="Z9" s="13">
        <v>0</v>
      </c>
      <c r="AA9" s="13">
        <v>2.4338814164033048E-7</v>
      </c>
      <c r="AB9" s="13">
        <v>1.539470130061906E-9</v>
      </c>
      <c r="AC9" s="13">
        <v>1.3523198650398396E-5</v>
      </c>
      <c r="AD9" s="13">
        <v>2.7310473753766797E-3</v>
      </c>
      <c r="AG9" t="s">
        <v>701</v>
      </c>
      <c r="AH9">
        <v>21.84</v>
      </c>
      <c r="AI9">
        <v>32.11</v>
      </c>
      <c r="AJ9">
        <f>AI9-AH9</f>
        <v>10.27</v>
      </c>
      <c r="AK9">
        <v>8.0988236895941635E-4</v>
      </c>
      <c r="AM9" t="s">
        <v>701</v>
      </c>
      <c r="AN9">
        <v>8.0988236895941635E-4</v>
      </c>
      <c r="AO9">
        <v>8.680104308267302E-4</v>
      </c>
      <c r="AP9">
        <v>8.3894639989307322E-4</v>
      </c>
      <c r="AQ9">
        <v>2.9064030933656927E-5</v>
      </c>
    </row>
    <row r="10" spans="2:43">
      <c r="B10" t="s">
        <v>39</v>
      </c>
      <c r="C10">
        <v>16.817017</v>
      </c>
      <c r="D10">
        <v>27.631423999999999</v>
      </c>
      <c r="E10">
        <v>10.814406999999999</v>
      </c>
      <c r="F10">
        <f t="shared" si="0"/>
        <v>5.5531462026356588E-4</v>
      </c>
      <c r="G10">
        <f>AVERAGE(F5:F10)</f>
        <v>3.6078983629658144E-4</v>
      </c>
      <c r="H10">
        <f>STDEV(F5:F10)/SQRT(6)</f>
        <v>7.9488160300938642E-5</v>
      </c>
      <c r="I10">
        <f t="shared" si="1"/>
        <v>1.5391637025137219</v>
      </c>
      <c r="Q10" s="11"/>
      <c r="R10" s="171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</row>
    <row r="11" spans="2:43">
      <c r="Q11" s="11"/>
      <c r="R11" s="11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G11" t="s">
        <v>700</v>
      </c>
      <c r="AH11">
        <v>21.45</v>
      </c>
      <c r="AI11">
        <v>23.3</v>
      </c>
      <c r="AJ11">
        <f>AI11-AH11</f>
        <v>1.8500000000000014</v>
      </c>
      <c r="AK11">
        <v>0.27739236801696093</v>
      </c>
    </row>
    <row r="12" spans="2:43">
      <c r="Q12" s="11" t="s">
        <v>388</v>
      </c>
      <c r="R12" s="11"/>
      <c r="S12" s="172" t="s">
        <v>2</v>
      </c>
      <c r="T12" s="13" t="s">
        <v>10</v>
      </c>
      <c r="U12" s="13" t="s">
        <v>19</v>
      </c>
      <c r="V12" s="172" t="s">
        <v>15</v>
      </c>
      <c r="W12" s="13" t="s">
        <v>20</v>
      </c>
      <c r="X12" s="172" t="s">
        <v>21</v>
      </c>
      <c r="Y12" s="13"/>
      <c r="Z12" s="13" t="s">
        <v>8</v>
      </c>
      <c r="AA12" s="13" t="s">
        <v>9</v>
      </c>
      <c r="AB12" s="13" t="s">
        <v>705</v>
      </c>
      <c r="AC12" s="13" t="s">
        <v>5</v>
      </c>
      <c r="AD12" s="13" t="s">
        <v>7</v>
      </c>
      <c r="AG12" t="s">
        <v>699</v>
      </c>
      <c r="AH12">
        <v>21.3</v>
      </c>
      <c r="AI12">
        <v>32.15</v>
      </c>
      <c r="AJ12">
        <f>AI12-AH12</f>
        <v>10.849999999999998</v>
      </c>
      <c r="AK12">
        <v>5.4178196878312856E-4</v>
      </c>
      <c r="AM12" t="s">
        <v>700</v>
      </c>
      <c r="AN12">
        <v>0.27739236801696093</v>
      </c>
      <c r="AO12">
        <v>9.0245574720155861E-2</v>
      </c>
      <c r="AP12">
        <v>0.1838189713685584</v>
      </c>
      <c r="AQ12">
        <v>9.3573396648402501E-2</v>
      </c>
    </row>
    <row r="13" spans="2:43">
      <c r="B13" t="s">
        <v>40</v>
      </c>
      <c r="C13">
        <v>16.047104000000001</v>
      </c>
      <c r="D13">
        <v>25.8856</v>
      </c>
      <c r="E13">
        <v>9.8384959999999992</v>
      </c>
      <c r="F13">
        <f t="shared" ref="F13:F18" si="2">2^-E13</f>
        <v>1.0922387791357463E-3</v>
      </c>
      <c r="I13">
        <f t="shared" ref="I13:I18" si="3">F13/$G$10</f>
        <v>3.0273546238089954</v>
      </c>
      <c r="Q13" s="11"/>
      <c r="R13" s="171" t="s">
        <v>716</v>
      </c>
      <c r="S13" s="13">
        <v>0.13599955675364747</v>
      </c>
      <c r="T13" s="13">
        <v>1.3066197223837637E-5</v>
      </c>
      <c r="U13" s="13">
        <v>2.0080431324525539E-3</v>
      </c>
      <c r="V13" s="13">
        <v>4.828073160814566E-5</v>
      </c>
      <c r="W13" s="13">
        <v>5.3396848385674926E-5</v>
      </c>
      <c r="X13" s="13">
        <v>4.5750436387368707E-6</v>
      </c>
      <c r="Y13" s="13"/>
      <c r="Z13" s="13">
        <v>2.0659406297963667E-6</v>
      </c>
      <c r="AA13" s="13">
        <v>8.6999999999999997E-6</v>
      </c>
      <c r="AB13" s="13">
        <v>2.6858062793536846E-7</v>
      </c>
      <c r="AC13" s="13">
        <v>1.1527161394546894E-3</v>
      </c>
      <c r="AD13" s="13">
        <v>4.6325664965809581E-3</v>
      </c>
      <c r="AM13" t="s">
        <v>699</v>
      </c>
      <c r="AN13">
        <v>5.4178196878312856E-4</v>
      </c>
      <c r="AO13">
        <v>1.0166733245640104E-2</v>
      </c>
      <c r="AP13">
        <v>5.3542576072116163E-3</v>
      </c>
      <c r="AQ13">
        <v>4.8124756384284872E-3</v>
      </c>
    </row>
    <row r="14" spans="2:43">
      <c r="B14" t="s">
        <v>40</v>
      </c>
      <c r="C14">
        <v>16.726161919999999</v>
      </c>
      <c r="D14">
        <v>26.347888000000001</v>
      </c>
      <c r="E14">
        <v>9.621726080000002</v>
      </c>
      <c r="F14">
        <f t="shared" si="2"/>
        <v>1.2693220950218554E-3</v>
      </c>
      <c r="I14">
        <f t="shared" si="3"/>
        <v>3.518175866734865</v>
      </c>
      <c r="Q14" s="11"/>
      <c r="R14" s="171" t="s">
        <v>715</v>
      </c>
      <c r="S14" s="13">
        <v>0.1838189713685584</v>
      </c>
      <c r="T14" s="13">
        <v>2.7614553515291698E-4</v>
      </c>
      <c r="U14" s="13">
        <v>2.4404696865723875E-2</v>
      </c>
      <c r="V14" s="13">
        <v>3.208121331116696E-4</v>
      </c>
      <c r="W14" s="13">
        <v>2.1955170710963846E-4</v>
      </c>
      <c r="X14" s="13">
        <v>9.1833066551262209E-4</v>
      </c>
      <c r="Y14" s="13"/>
      <c r="Z14" s="13">
        <v>1.5052192397045491E-6</v>
      </c>
      <c r="AA14" s="13">
        <v>1.2115127573742208E-6</v>
      </c>
      <c r="AB14" s="13">
        <v>1.1110382019321472E-7</v>
      </c>
      <c r="AC14" s="13">
        <v>6.0194867217612256E-5</v>
      </c>
      <c r="AD14" s="13">
        <v>1.2935772644454026E-3</v>
      </c>
      <c r="AH14" t="s">
        <v>1</v>
      </c>
      <c r="AI14" t="s">
        <v>2</v>
      </c>
      <c r="AJ14" s="1" t="s">
        <v>3</v>
      </c>
    </row>
    <row r="15" spans="2:43">
      <c r="B15" t="s">
        <v>40</v>
      </c>
      <c r="C15">
        <v>16.88663296</v>
      </c>
      <c r="D15">
        <v>26.616744000000001</v>
      </c>
      <c r="E15">
        <v>9.7301110400000006</v>
      </c>
      <c r="F15">
        <f t="shared" si="2"/>
        <v>1.1774560779055413E-3</v>
      </c>
      <c r="I15">
        <f t="shared" si="3"/>
        <v>3.2635511299094153</v>
      </c>
      <c r="Q15" s="11"/>
      <c r="R15" s="171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</row>
    <row r="16" spans="2:43">
      <c r="B16" t="s">
        <v>40</v>
      </c>
      <c r="C16">
        <v>16.581264000000001</v>
      </c>
      <c r="D16">
        <v>25.884008000000001</v>
      </c>
      <c r="E16">
        <v>9.3027440000000006</v>
      </c>
      <c r="F16">
        <f t="shared" si="2"/>
        <v>1.5834159451652838E-3</v>
      </c>
      <c r="I16">
        <f t="shared" si="3"/>
        <v>4.3887487558370752</v>
      </c>
      <c r="Q16" s="12"/>
      <c r="R16" s="171" t="s">
        <v>714</v>
      </c>
      <c r="S16" s="13">
        <v>9.7258691130554173E-2</v>
      </c>
      <c r="T16" s="13">
        <v>7.2722605876555079E-6</v>
      </c>
      <c r="U16" s="13">
        <v>1.8178174049963771E-3</v>
      </c>
      <c r="V16" s="13">
        <v>2.78051071068315E-5</v>
      </c>
      <c r="W16" s="13">
        <v>4.8159858218926607E-5</v>
      </c>
      <c r="X16" s="13">
        <v>1.4632052253945479E-7</v>
      </c>
      <c r="Y16" s="13"/>
      <c r="Z16" s="13">
        <v>1.7240496379463516E-7</v>
      </c>
      <c r="AA16" s="13">
        <v>1.6109889297848413E-6</v>
      </c>
      <c r="AB16" s="13">
        <v>8.1299736873588531E-8</v>
      </c>
      <c r="AC16" s="13">
        <v>1.1379771207638196E-3</v>
      </c>
      <c r="AD16" s="13">
        <v>4.593938670837237E-3</v>
      </c>
      <c r="AG16" t="s">
        <v>702</v>
      </c>
      <c r="AH16">
        <v>22.49</v>
      </c>
      <c r="AI16">
        <v>27.18</v>
      </c>
      <c r="AJ16">
        <f>AI16-AH16</f>
        <v>4.6900000000000013</v>
      </c>
      <c r="AK16">
        <v>3.8740865623093305E-2</v>
      </c>
    </row>
    <row r="17" spans="2:43">
      <c r="B17" t="s">
        <v>40</v>
      </c>
      <c r="C17">
        <v>16.813416</v>
      </c>
      <c r="D17">
        <v>26.047926</v>
      </c>
      <c r="E17">
        <v>9.2345100000000002</v>
      </c>
      <c r="F17">
        <f t="shared" si="2"/>
        <v>1.6601047596988296E-3</v>
      </c>
      <c r="I17">
        <f t="shared" si="3"/>
        <v>4.601306890292129</v>
      </c>
      <c r="Q17" s="12"/>
      <c r="R17" s="171" t="s">
        <v>713</v>
      </c>
      <c r="S17" s="13">
        <v>9.3573396648402501E-2</v>
      </c>
      <c r="T17" s="13">
        <v>8.1463131605677506E-6</v>
      </c>
      <c r="U17" s="13">
        <v>4.3511672163034521E-3</v>
      </c>
      <c r="V17" s="13">
        <v>0</v>
      </c>
      <c r="W17" s="13">
        <v>7.9611457787218622E-5</v>
      </c>
      <c r="X17" s="13">
        <v>1.1745906696278117E-4</v>
      </c>
      <c r="Y17" s="13"/>
      <c r="Z17" s="13">
        <v>5.7397728937676451E-7</v>
      </c>
      <c r="AA17" s="13">
        <v>2.4338814164033048E-7</v>
      </c>
      <c r="AB17" s="13">
        <v>1.7136608124184738E-8</v>
      </c>
      <c r="AC17" s="13">
        <v>4.7915419271355398E-21</v>
      </c>
      <c r="AD17" s="13">
        <v>4.66677545341373E-4</v>
      </c>
      <c r="AG17" t="s">
        <v>701</v>
      </c>
      <c r="AH17">
        <v>21.95</v>
      </c>
      <c r="AI17">
        <v>32.119999999999997</v>
      </c>
      <c r="AJ17">
        <f>AI17-AH17</f>
        <v>10.169999999999998</v>
      </c>
      <c r="AK17">
        <v>8.680104308267302E-4</v>
      </c>
    </row>
    <row r="18" spans="2:43">
      <c r="B18" t="s">
        <v>40</v>
      </c>
      <c r="C18">
        <v>16.757840999999999</v>
      </c>
      <c r="D18">
        <v>26.967925999999999</v>
      </c>
      <c r="E18">
        <v>10.210084999999999</v>
      </c>
      <c r="F18">
        <f t="shared" si="2"/>
        <v>8.4422489885457711E-4</v>
      </c>
      <c r="G18">
        <f>AVERAGE(F13:F18)</f>
        <v>1.2711270926303055E-3</v>
      </c>
      <c r="H18">
        <f>STDEV(F13:F18)/SQRT(6)</f>
        <v>1.2541291555857604E-4</v>
      </c>
      <c r="I18">
        <f t="shared" si="3"/>
        <v>2.3399353693561249</v>
      </c>
      <c r="K18">
        <v>1.1106495023312811E-4</v>
      </c>
      <c r="Q18" s="11"/>
      <c r="R18" s="11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</row>
    <row r="19" spans="2:43">
      <c r="Q19" s="11"/>
      <c r="R19" s="11"/>
      <c r="S19" s="172" t="s">
        <v>2</v>
      </c>
      <c r="T19" s="13" t="s">
        <v>10</v>
      </c>
      <c r="U19" s="13" t="s">
        <v>19</v>
      </c>
      <c r="V19" s="172" t="s">
        <v>15</v>
      </c>
      <c r="W19" s="13" t="s">
        <v>20</v>
      </c>
      <c r="X19" s="172" t="s">
        <v>21</v>
      </c>
      <c r="Y19" s="13"/>
      <c r="Z19" s="13" t="s">
        <v>8</v>
      </c>
      <c r="AA19" s="13" t="s">
        <v>9</v>
      </c>
      <c r="AB19" s="13" t="s">
        <v>705</v>
      </c>
      <c r="AC19" s="13" t="s">
        <v>5</v>
      </c>
      <c r="AD19" s="13" t="s">
        <v>7</v>
      </c>
      <c r="AG19" t="s">
        <v>700</v>
      </c>
      <c r="AH19">
        <v>22.08</v>
      </c>
      <c r="AI19">
        <v>25.55</v>
      </c>
      <c r="AJ19">
        <f>AI19-AH19</f>
        <v>3.4700000000000024</v>
      </c>
      <c r="AK19">
        <v>9.0245574720155861E-2</v>
      </c>
    </row>
    <row r="20" spans="2:43">
      <c r="Q20" s="11" t="s">
        <v>395</v>
      </c>
      <c r="R20" s="171" t="s">
        <v>716</v>
      </c>
      <c r="S20" s="13">
        <v>8.3894639989307322E-4</v>
      </c>
      <c r="T20" s="13">
        <v>2.4645414010671875E-3</v>
      </c>
      <c r="U20" s="13">
        <v>3.8824955104850489E-3</v>
      </c>
      <c r="V20" s="13">
        <v>6.4444799390365043E-2</v>
      </c>
      <c r="W20" s="13">
        <v>1.5343339308194369E-6</v>
      </c>
      <c r="X20" s="13">
        <v>2.4181819709709835E-3</v>
      </c>
      <c r="Y20" s="13"/>
      <c r="Z20" s="13">
        <v>0.60037410077823827</v>
      </c>
      <c r="AA20" s="13">
        <v>0.45641299032458588</v>
      </c>
      <c r="AB20" s="13">
        <v>7.9567805016485593E-5</v>
      </c>
      <c r="AC20" s="13">
        <v>0.67927410570054181</v>
      </c>
      <c r="AD20" s="13">
        <v>0.20044134861834828</v>
      </c>
      <c r="AG20" t="s">
        <v>699</v>
      </c>
      <c r="AH20">
        <v>24.11</v>
      </c>
      <c r="AI20">
        <v>30.73</v>
      </c>
      <c r="AJ20">
        <f>AI20-AH20</f>
        <v>6.620000000000001</v>
      </c>
      <c r="AK20">
        <v>1.0166733245640104E-2</v>
      </c>
    </row>
    <row r="21" spans="2:43">
      <c r="Q21" s="11"/>
      <c r="R21" s="171" t="s">
        <v>715</v>
      </c>
      <c r="S21" s="13">
        <v>5.3542576072116163E-3</v>
      </c>
      <c r="T21" s="13">
        <v>1.9647915552931552E-3</v>
      </c>
      <c r="U21" s="13">
        <v>1.8802585730015994E-3</v>
      </c>
      <c r="V21" s="13">
        <v>0.29541341102428192</v>
      </c>
      <c r="W21" s="13">
        <v>2.620700281631092E-5</v>
      </c>
      <c r="X21" s="13">
        <v>4.9457617227442055E-3</v>
      </c>
      <c r="Y21" s="13"/>
      <c r="Z21" s="13">
        <v>1.2634340196943395E-2</v>
      </c>
      <c r="AA21" s="13">
        <v>2.6405869975529961E-2</v>
      </c>
      <c r="AB21" s="13">
        <v>4.5116420973416616E-6</v>
      </c>
      <c r="AC21" s="13">
        <v>3.8708270535349205E-2</v>
      </c>
      <c r="AD21" s="13">
        <v>2.7272041238899501E-2</v>
      </c>
    </row>
    <row r="22" spans="2:43">
      <c r="Q22" s="12"/>
      <c r="R22" s="171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</row>
    <row r="23" spans="2:43">
      <c r="C23" t="s">
        <v>1</v>
      </c>
      <c r="D23" s="31" t="s">
        <v>102</v>
      </c>
      <c r="E23" t="s">
        <v>103</v>
      </c>
      <c r="F23" t="s">
        <v>101</v>
      </c>
      <c r="G23" t="s">
        <v>105</v>
      </c>
      <c r="H23" t="s">
        <v>13</v>
      </c>
      <c r="K23" t="s">
        <v>59</v>
      </c>
      <c r="Q23" s="12"/>
      <c r="R23" s="171" t="s">
        <v>714</v>
      </c>
      <c r="S23" s="13">
        <v>2.9064030933656927E-5</v>
      </c>
      <c r="T23" s="13">
        <v>1.1144120578412706E-3</v>
      </c>
      <c r="U23" s="13">
        <v>2.0540621979409737E-3</v>
      </c>
      <c r="V23" s="13">
        <v>2.0605016407359927E-2</v>
      </c>
      <c r="W23" s="13">
        <v>6.3944586073208972E-7</v>
      </c>
      <c r="X23" s="13">
        <v>3.248744269547894E-4</v>
      </c>
      <c r="Y23" s="13"/>
      <c r="Z23" s="13">
        <v>0.3588900185470269</v>
      </c>
      <c r="AA23" s="13">
        <v>7.0396954347547211E-2</v>
      </c>
      <c r="AB23" s="13">
        <v>5.8723684887786946E-5</v>
      </c>
      <c r="AC23" s="13">
        <v>0.41501959556019691</v>
      </c>
      <c r="AD23" s="13">
        <v>0.15804746338560852</v>
      </c>
    </row>
    <row r="24" spans="2:43">
      <c r="B24" t="s">
        <v>39</v>
      </c>
      <c r="C24">
        <v>16.771902000000001</v>
      </c>
      <c r="D24">
        <v>26.870815</v>
      </c>
      <c r="E24">
        <v>10.098913</v>
      </c>
      <c r="F24">
        <f t="shared" ref="F24:F29" si="4">2^-E24</f>
        <v>9.1185180768173126E-4</v>
      </c>
      <c r="I24">
        <f t="shared" ref="I24:I29" si="5">F24/$G$29</f>
        <v>1.7729562109553745</v>
      </c>
      <c r="Q24" s="11"/>
      <c r="R24" s="171" t="s">
        <v>713</v>
      </c>
      <c r="S24" s="13">
        <v>4.8124756384284872E-3</v>
      </c>
      <c r="T24" s="13">
        <v>9.2656782361831807E-4</v>
      </c>
      <c r="U24" s="13">
        <v>1.5203295648738894E-3</v>
      </c>
      <c r="V24" s="13">
        <v>7.728948054502828E-2</v>
      </c>
      <c r="W24" s="13">
        <v>3.1458705852743025E-7</v>
      </c>
      <c r="X24" s="13">
        <v>4.274485043641741E-4</v>
      </c>
      <c r="Y24" s="13"/>
      <c r="Z24" s="13">
        <v>1.1907552439476328E-6</v>
      </c>
      <c r="AA24" s="13">
        <v>2.9222531704176146E-3</v>
      </c>
      <c r="AB24" s="13">
        <v>1.1907552439476328E-6</v>
      </c>
      <c r="AC24" s="13">
        <v>1.3847755418007956E-2</v>
      </c>
      <c r="AD24" s="13">
        <v>2.0423559041117968E-2</v>
      </c>
      <c r="AH24" t="s">
        <v>1</v>
      </c>
      <c r="AI24" t="s">
        <v>5</v>
      </c>
      <c r="AJ24" s="1" t="s">
        <v>3</v>
      </c>
      <c r="AM24" t="s">
        <v>14</v>
      </c>
      <c r="AP24" s="6" t="s">
        <v>12</v>
      </c>
      <c r="AQ24" s="3" t="s">
        <v>13</v>
      </c>
    </row>
    <row r="25" spans="2:43">
      <c r="B25" t="s">
        <v>39</v>
      </c>
      <c r="C25">
        <v>16.820446</v>
      </c>
      <c r="D25">
        <v>26.505710000000001</v>
      </c>
      <c r="E25">
        <v>9.6852640000000001</v>
      </c>
      <c r="F25">
        <f t="shared" si="4"/>
        <v>1.2146328431333717E-3</v>
      </c>
      <c r="I25">
        <f t="shared" si="5"/>
        <v>2.3616675704560772</v>
      </c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70"/>
      <c r="AD25" s="11"/>
    </row>
    <row r="26" spans="2:43">
      <c r="B26" t="s">
        <v>39</v>
      </c>
      <c r="C26">
        <v>16.817017</v>
      </c>
      <c r="D26">
        <v>26.925577000000001</v>
      </c>
      <c r="E26">
        <v>10.108560000000001</v>
      </c>
      <c r="F26">
        <f t="shared" si="4"/>
        <v>9.0577478588721048E-4</v>
      </c>
      <c r="I26">
        <f t="shared" si="5"/>
        <v>1.7611403726317119</v>
      </c>
      <c r="AG26" t="s">
        <v>702</v>
      </c>
      <c r="AH26">
        <v>21.58</v>
      </c>
      <c r="AI26">
        <v>30.35</v>
      </c>
      <c r="AJ26">
        <f>AI26-AH26</f>
        <v>8.7700000000000031</v>
      </c>
      <c r="AK26">
        <v>2.290693260218509E-3</v>
      </c>
      <c r="AM26" t="s">
        <v>702</v>
      </c>
      <c r="AN26">
        <v>2.290693260218509E-3</v>
      </c>
      <c r="AO26">
        <v>1.4739018690869809E-5</v>
      </c>
      <c r="AP26">
        <v>1.1527161394546894E-3</v>
      </c>
      <c r="AQ26">
        <v>1.1379771207638196E-3</v>
      </c>
    </row>
    <row r="27" spans="2:43">
      <c r="B27" t="s">
        <v>39</v>
      </c>
      <c r="C27">
        <v>22.17</v>
      </c>
      <c r="D27">
        <v>37.97</v>
      </c>
      <c r="E27">
        <v>15.799999999999997</v>
      </c>
      <c r="F27">
        <f t="shared" si="4"/>
        <v>1.7527745895340539E-5</v>
      </c>
      <c r="I27">
        <f t="shared" si="5"/>
        <v>3.4080017923305124E-2</v>
      </c>
      <c r="AG27" t="s">
        <v>701</v>
      </c>
      <c r="AH27">
        <v>21.84</v>
      </c>
      <c r="AI27">
        <v>21.71</v>
      </c>
      <c r="AJ27">
        <f>AI27-AH27</f>
        <v>-0.12999999999999901</v>
      </c>
      <c r="AK27">
        <v>1.0942937012607388</v>
      </c>
      <c r="AM27" t="s">
        <v>701</v>
      </c>
      <c r="AN27">
        <v>1.0942937012607388</v>
      </c>
      <c r="AO27">
        <v>0.26425451014034479</v>
      </c>
      <c r="AP27">
        <v>0.67927410570054181</v>
      </c>
      <c r="AQ27">
        <v>0.41501959556019691</v>
      </c>
    </row>
    <row r="28" spans="2:43">
      <c r="B28" t="s">
        <v>39</v>
      </c>
      <c r="C28">
        <v>22.23</v>
      </c>
      <c r="D28">
        <v>37.57</v>
      </c>
      <c r="E28">
        <v>15.34</v>
      </c>
      <c r="F28">
        <f t="shared" si="4"/>
        <v>2.4110147456768107E-5</v>
      </c>
      <c r="I28">
        <f t="shared" si="5"/>
        <v>4.6878489816458091E-2</v>
      </c>
    </row>
    <row r="29" spans="2:43">
      <c r="B29" t="s">
        <v>39</v>
      </c>
      <c r="C29">
        <v>22.56</v>
      </c>
      <c r="D29">
        <v>38.909999999999997</v>
      </c>
      <c r="E29">
        <v>16.349999999999998</v>
      </c>
      <c r="F29">
        <f t="shared" si="4"/>
        <v>1.19718032515984E-5</v>
      </c>
      <c r="G29">
        <f>AVERAGE(F24:F29)</f>
        <v>5.1431152221767008E-4</v>
      </c>
      <c r="H29">
        <f>STDEV(F24:F29)/SQRT(6)</f>
        <v>2.2665454031662615E-4</v>
      </c>
      <c r="I29">
        <f t="shared" si="5"/>
        <v>2.3277338217073076E-2</v>
      </c>
      <c r="AG29" t="s">
        <v>700</v>
      </c>
      <c r="AH29">
        <v>21.45</v>
      </c>
      <c r="AI29">
        <v>35.47</v>
      </c>
      <c r="AJ29">
        <f>AI29-AH29</f>
        <v>14.02</v>
      </c>
      <c r="AK29">
        <v>6.0194867217612256E-5</v>
      </c>
    </row>
    <row r="30" spans="2:43">
      <c r="S30" t="s">
        <v>2</v>
      </c>
      <c r="T30" t="s">
        <v>19</v>
      </c>
      <c r="U30" t="s">
        <v>10</v>
      </c>
      <c r="V30" t="s">
        <v>15</v>
      </c>
      <c r="W30" t="s">
        <v>20</v>
      </c>
      <c r="X30" t="s">
        <v>21</v>
      </c>
      <c r="Z30" t="s">
        <v>8</v>
      </c>
      <c r="AA30" t="s">
        <v>9</v>
      </c>
      <c r="AB30" t="s">
        <v>705</v>
      </c>
      <c r="AC30" t="s">
        <v>5</v>
      </c>
      <c r="AD30" t="s">
        <v>7</v>
      </c>
      <c r="AG30" t="s">
        <v>699</v>
      </c>
      <c r="AH30">
        <v>21.3</v>
      </c>
      <c r="AI30">
        <v>25.55</v>
      </c>
      <c r="AJ30">
        <f>AI30-AH30</f>
        <v>4.25</v>
      </c>
      <c r="AK30">
        <v>5.2556025953357163E-2</v>
      </c>
      <c r="AM30" t="s">
        <v>700</v>
      </c>
      <c r="AN30">
        <v>6.0194867217612256E-5</v>
      </c>
      <c r="AO30">
        <v>6.0194867217612256E-5</v>
      </c>
      <c r="AP30">
        <v>6.0194867217612256E-5</v>
      </c>
      <c r="AQ30">
        <v>0</v>
      </c>
    </row>
    <row r="31" spans="2:43">
      <c r="B31" t="s">
        <v>40</v>
      </c>
      <c r="C31" s="18">
        <v>23.16</v>
      </c>
      <c r="D31" s="18">
        <v>36.56</v>
      </c>
      <c r="E31" s="18">
        <v>13.4</v>
      </c>
      <c r="F31">
        <f t="shared" ref="F31:F36" si="6">2^-E31</f>
        <v>9.2511997467675713E-5</v>
      </c>
      <c r="I31">
        <f t="shared" ref="I31:I36" si="7">F31/$G$29</f>
        <v>0.17987541299633225</v>
      </c>
      <c r="Q31" t="s">
        <v>712</v>
      </c>
      <c r="R31" t="s">
        <v>39</v>
      </c>
      <c r="S31">
        <v>0.13599955675364747</v>
      </c>
      <c r="T31">
        <v>2.0080431324525539E-3</v>
      </c>
      <c r="U31">
        <v>1.3066197223837637E-5</v>
      </c>
      <c r="V31">
        <v>4.828073160814566E-5</v>
      </c>
      <c r="W31">
        <v>5.3396848385674926E-5</v>
      </c>
      <c r="X31">
        <v>4.5750436387368707E-6</v>
      </c>
      <c r="Z31">
        <v>2.0659406297963667E-6</v>
      </c>
      <c r="AA31">
        <v>8.6938066260614613E-6</v>
      </c>
      <c r="AB31">
        <v>2.6858062793536846E-7</v>
      </c>
      <c r="AC31">
        <v>1.1527161394546894E-3</v>
      </c>
      <c r="AD31">
        <v>4.6325664965809581E-3</v>
      </c>
      <c r="AM31" t="s">
        <v>699</v>
      </c>
      <c r="AN31">
        <v>5.2556025953357163E-2</v>
      </c>
      <c r="AO31">
        <v>2.4860515117341244E-2</v>
      </c>
      <c r="AP31">
        <v>3.8708270535349205E-2</v>
      </c>
      <c r="AQ31">
        <v>1.3847755418007956E-2</v>
      </c>
    </row>
    <row r="32" spans="2:43">
      <c r="B32" t="s">
        <v>40</v>
      </c>
      <c r="C32" s="18">
        <v>22.75</v>
      </c>
      <c r="D32" s="18">
        <v>36.630000000000003</v>
      </c>
      <c r="E32" s="18">
        <v>13.88</v>
      </c>
      <c r="F32">
        <f t="shared" si="6"/>
        <v>6.6329032136600247E-5</v>
      </c>
      <c r="I32">
        <f t="shared" si="7"/>
        <v>0.12896664622755247</v>
      </c>
      <c r="R32" t="s">
        <v>40</v>
      </c>
      <c r="S32">
        <v>0.1838189713685584</v>
      </c>
      <c r="T32">
        <v>2.4404696865723875E-2</v>
      </c>
      <c r="U32">
        <v>2.7614553515291698E-4</v>
      </c>
      <c r="V32">
        <v>3.208121331116696E-4</v>
      </c>
      <c r="W32">
        <v>2.1955170710963846E-4</v>
      </c>
      <c r="X32">
        <v>9.1833066551262209E-4</v>
      </c>
      <c r="Z32">
        <v>1.5052192397045491E-6</v>
      </c>
      <c r="AA32">
        <v>8.6938066260614613E-6</v>
      </c>
      <c r="AB32">
        <v>1.1110382019321472E-7</v>
      </c>
      <c r="AC32">
        <v>6.0194867217612256E-5</v>
      </c>
      <c r="AD32">
        <v>1.2935772644454026E-3</v>
      </c>
      <c r="AH32" t="s">
        <v>1</v>
      </c>
      <c r="AI32" t="s">
        <v>5</v>
      </c>
      <c r="AJ32" s="1" t="s">
        <v>3</v>
      </c>
    </row>
    <row r="33" spans="2:43">
      <c r="B33" t="s">
        <v>40</v>
      </c>
      <c r="C33" s="18">
        <v>22.17</v>
      </c>
      <c r="D33" s="18">
        <v>36.44</v>
      </c>
      <c r="E33" s="18">
        <v>14.27</v>
      </c>
      <c r="F33">
        <f t="shared" si="6"/>
        <v>5.0617648059963549E-5</v>
      </c>
      <c r="I33">
        <f t="shared" si="7"/>
        <v>9.8418265726780349E-2</v>
      </c>
    </row>
    <row r="34" spans="2:43">
      <c r="B34" t="s">
        <v>40</v>
      </c>
      <c r="C34" s="18">
        <v>16.581264000000001</v>
      </c>
      <c r="D34" s="18">
        <v>24.682953000000001</v>
      </c>
      <c r="E34" s="18">
        <v>8.1016890000000004</v>
      </c>
      <c r="F34">
        <f t="shared" si="6"/>
        <v>3.640395723033252E-3</v>
      </c>
      <c r="I34">
        <f t="shared" si="7"/>
        <v>7.0781920407619046</v>
      </c>
      <c r="Q34" t="s">
        <v>13</v>
      </c>
      <c r="R34" t="s">
        <v>39</v>
      </c>
      <c r="S34">
        <v>5.6152331505256142E-2</v>
      </c>
      <c r="T34">
        <v>1.4632052253945479E-7</v>
      </c>
      <c r="U34">
        <v>7.2722605876555079E-6</v>
      </c>
      <c r="V34">
        <v>2.780510710683149E-5</v>
      </c>
      <c r="W34">
        <v>2.9680712896718201E-5</v>
      </c>
      <c r="X34">
        <v>1.4632052253945479E-7</v>
      </c>
      <c r="Z34">
        <v>1.7240496379463516E-7</v>
      </c>
      <c r="AA34">
        <v>1.6109889297848413E-6</v>
      </c>
      <c r="AB34">
        <v>8.1299736873588531E-8</v>
      </c>
      <c r="AC34">
        <v>6.5701139700462654E-4</v>
      </c>
      <c r="AD34">
        <v>2.6523117282485106E-3</v>
      </c>
      <c r="AG34" t="s">
        <v>702</v>
      </c>
      <c r="AH34">
        <v>21.58</v>
      </c>
      <c r="AI34">
        <v>37.630000000000003</v>
      </c>
      <c r="AJ34">
        <f>AI34-AH34</f>
        <v>16.050000000000004</v>
      </c>
      <c r="AK34">
        <v>1.4739018690869809E-5</v>
      </c>
    </row>
    <row r="35" spans="2:43">
      <c r="B35" t="s">
        <v>40</v>
      </c>
      <c r="C35" s="18">
        <v>16.813416</v>
      </c>
      <c r="D35" s="18">
        <v>25.880549999999999</v>
      </c>
      <c r="E35" s="18">
        <v>9.0671339999999994</v>
      </c>
      <c r="F35">
        <f t="shared" si="6"/>
        <v>1.8643209988545269E-3</v>
      </c>
      <c r="I35">
        <f t="shared" si="7"/>
        <v>3.6248867044932691</v>
      </c>
      <c r="R35" t="s">
        <v>40</v>
      </c>
      <c r="S35">
        <v>5.4024625743942845E-2</v>
      </c>
      <c r="T35">
        <v>1.4385175985813116E-5</v>
      </c>
      <c r="U35">
        <v>8.1463131605677506E-6</v>
      </c>
      <c r="V35">
        <v>1.1276225625293948E-4</v>
      </c>
      <c r="W35">
        <v>7.9611457787218622E-5</v>
      </c>
      <c r="X35">
        <v>1.1745906696278117E-4</v>
      </c>
      <c r="Z35">
        <v>5.7397728937676451E-7</v>
      </c>
      <c r="AA35">
        <v>2.4338814164033048E-7</v>
      </c>
      <c r="AB35">
        <v>1.7136608124184738E-8</v>
      </c>
      <c r="AC35">
        <v>4.7915419271355398E-21</v>
      </c>
      <c r="AD35">
        <v>2.6943640642759548E-4</v>
      </c>
      <c r="AG35" t="s">
        <v>701</v>
      </c>
      <c r="AH35">
        <v>21.84</v>
      </c>
      <c r="AI35">
        <v>23.76</v>
      </c>
      <c r="AJ35">
        <f>AI35-AH35</f>
        <v>1.9200000000000017</v>
      </c>
      <c r="AK35">
        <v>0.26425451014034479</v>
      </c>
    </row>
    <row r="36" spans="2:43">
      <c r="B36" t="s">
        <v>40</v>
      </c>
      <c r="C36" s="18">
        <v>16.757840999999999</v>
      </c>
      <c r="D36" s="18">
        <v>25.588246999999999</v>
      </c>
      <c r="E36" s="18">
        <v>8.830406</v>
      </c>
      <c r="F36">
        <f t="shared" si="6"/>
        <v>2.1967615582057032E-3</v>
      </c>
      <c r="G36">
        <f>AVERAGE(F31:F36)</f>
        <v>1.3184894929596201E-3</v>
      </c>
      <c r="H36">
        <f>STDEV(F31:F36)/SQRT(6)</f>
        <v>6.093430355408561E-4</v>
      </c>
      <c r="I36">
        <f t="shared" si="7"/>
        <v>4.2712664665443301</v>
      </c>
      <c r="K36">
        <v>6.059955062992044E-4</v>
      </c>
    </row>
    <row r="37" spans="2:43">
      <c r="S37" t="s">
        <v>2</v>
      </c>
      <c r="T37" t="s">
        <v>19</v>
      </c>
      <c r="U37" t="s">
        <v>10</v>
      </c>
      <c r="V37" t="s">
        <v>15</v>
      </c>
      <c r="W37" t="s">
        <v>20</v>
      </c>
      <c r="X37" t="s">
        <v>21</v>
      </c>
      <c r="Z37" t="s">
        <v>8</v>
      </c>
      <c r="AA37" t="s">
        <v>9</v>
      </c>
      <c r="AB37" t="s">
        <v>705</v>
      </c>
      <c r="AC37" t="s">
        <v>5</v>
      </c>
      <c r="AD37" t="s">
        <v>7</v>
      </c>
      <c r="AG37" t="s">
        <v>700</v>
      </c>
      <c r="AH37">
        <v>21.45</v>
      </c>
      <c r="AI37">
        <v>36.57</v>
      </c>
      <c r="AJ37">
        <f>AI37-AH37</f>
        <v>15.120000000000001</v>
      </c>
      <c r="AK37">
        <v>2.8081898517604803E-5</v>
      </c>
    </row>
    <row r="38" spans="2:43">
      <c r="Q38" t="s">
        <v>709</v>
      </c>
      <c r="R38" t="s">
        <v>39</v>
      </c>
      <c r="S38">
        <v>8.3894639989307322E-4</v>
      </c>
      <c r="T38">
        <v>3.8824955104850489E-3</v>
      </c>
      <c r="U38">
        <v>2.4645414010671875E-3</v>
      </c>
      <c r="V38">
        <v>6.4444799390365043E-2</v>
      </c>
      <c r="W38">
        <v>1.5343339308194369E-6</v>
      </c>
      <c r="X38">
        <v>2.4181819709709835E-3</v>
      </c>
      <c r="Z38">
        <v>0.60037410077823827</v>
      </c>
      <c r="AA38">
        <v>0.45641299032458588</v>
      </c>
      <c r="AB38">
        <v>7.9567805016485593E-5</v>
      </c>
      <c r="AC38">
        <v>0.67927410570054181</v>
      </c>
      <c r="AD38">
        <v>0.20044134861834828</v>
      </c>
      <c r="AG38" t="s">
        <v>699</v>
      </c>
      <c r="AH38">
        <v>21.3</v>
      </c>
      <c r="AI38">
        <v>26.63</v>
      </c>
      <c r="AJ38">
        <f>AI38-AH38</f>
        <v>5.3299999999999983</v>
      </c>
      <c r="AK38">
        <v>2.4860515117341244E-2</v>
      </c>
    </row>
    <row r="39" spans="2:43">
      <c r="R39" t="s">
        <v>40</v>
      </c>
      <c r="S39">
        <v>5.3542576072116163E-3</v>
      </c>
      <c r="T39">
        <v>1.8802585730015994E-3</v>
      </c>
      <c r="U39">
        <v>1.9647915552931552E-3</v>
      </c>
      <c r="V39">
        <v>0.29541341102428192</v>
      </c>
      <c r="W39">
        <v>2.620700281631092E-5</v>
      </c>
      <c r="X39">
        <v>4.9457617227442055E-3</v>
      </c>
      <c r="Z39">
        <v>1.2634340196943395E-2</v>
      </c>
      <c r="AA39">
        <v>2.6405869975529961E-2</v>
      </c>
      <c r="AB39">
        <v>4.5116420973416616E-6</v>
      </c>
      <c r="AC39">
        <v>3.8708270535349205E-2</v>
      </c>
      <c r="AD39">
        <v>2.7272041238899501E-2</v>
      </c>
    </row>
    <row r="40" spans="2:43">
      <c r="C40" t="s">
        <v>1</v>
      </c>
      <c r="D40" s="31" t="s">
        <v>104</v>
      </c>
      <c r="E40" t="s">
        <v>3</v>
      </c>
      <c r="F40">
        <f>AVERAGE(E42:E46)</f>
        <v>14.261897599999998</v>
      </c>
      <c r="G40" t="s">
        <v>105</v>
      </c>
      <c r="H40" t="s">
        <v>13</v>
      </c>
      <c r="K40" t="s">
        <v>59</v>
      </c>
    </row>
    <row r="41" spans="2:43">
      <c r="B41" t="s">
        <v>39</v>
      </c>
      <c r="C41">
        <v>22.17</v>
      </c>
      <c r="D41">
        <v>37.57</v>
      </c>
      <c r="E41">
        <v>15.399999999999999</v>
      </c>
      <c r="F41">
        <f t="shared" ref="F41:F48" si="8">2^-E41</f>
        <v>2.3127999366918969E-5</v>
      </c>
      <c r="Q41" t="s">
        <v>13</v>
      </c>
      <c r="R41" t="s">
        <v>39</v>
      </c>
      <c r="S41">
        <v>1.6780126083282438E-5</v>
      </c>
      <c r="T41">
        <v>2.7822935130059496E-4</v>
      </c>
      <c r="U41">
        <v>1.1144120578412706E-3</v>
      </c>
      <c r="V41">
        <v>2.0605016407359927E-2</v>
      </c>
      <c r="W41">
        <v>6.3944586073208972E-7</v>
      </c>
      <c r="X41">
        <v>3.248744269547894E-4</v>
      </c>
      <c r="Z41">
        <v>0.20720524881759581</v>
      </c>
      <c r="AA41">
        <v>7.0396954347547211E-2</v>
      </c>
      <c r="AB41">
        <v>3.3904135277770559E-5</v>
      </c>
      <c r="AC41">
        <v>0.23961167521564947</v>
      </c>
      <c r="AD41">
        <v>9.124874553041859E-2</v>
      </c>
    </row>
    <row r="42" spans="2:43">
      <c r="B42" t="s">
        <v>39</v>
      </c>
      <c r="C42">
        <v>22.23</v>
      </c>
      <c r="D42">
        <v>36.340000000000003</v>
      </c>
      <c r="E42">
        <v>14.110000000000003</v>
      </c>
      <c r="F42">
        <f t="shared" si="8"/>
        <v>5.6554447136863371E-5</v>
      </c>
      <c r="R42" t="s">
        <v>40</v>
      </c>
      <c r="S42">
        <v>2.7784841053152039E-3</v>
      </c>
      <c r="T42">
        <v>8.7776268353688652E-4</v>
      </c>
      <c r="U42">
        <v>9.2656782361831807E-4</v>
      </c>
      <c r="V42">
        <v>7.728948054502828E-2</v>
      </c>
      <c r="W42">
        <v>3.1458705852743025E-7</v>
      </c>
      <c r="X42">
        <v>4.274485043641741E-4</v>
      </c>
      <c r="Z42">
        <v>6.8611802900923457E-3</v>
      </c>
      <c r="AA42">
        <v>2.9222531704176146E-3</v>
      </c>
      <c r="AB42">
        <v>6.8748286063212434E-7</v>
      </c>
      <c r="AC42">
        <v>7.9950053182589881E-3</v>
      </c>
      <c r="AD42">
        <v>1.1791547310199676E-2</v>
      </c>
    </row>
    <row r="43" spans="2:43">
      <c r="B43" t="s">
        <v>39</v>
      </c>
      <c r="C43">
        <v>22.56</v>
      </c>
      <c r="D43">
        <v>36.22</v>
      </c>
      <c r="E43">
        <v>13.66</v>
      </c>
      <c r="F43">
        <f t="shared" si="8"/>
        <v>7.7255651487443899E-5</v>
      </c>
      <c r="AH43" t="s">
        <v>1</v>
      </c>
      <c r="AI43" t="s">
        <v>6</v>
      </c>
      <c r="AJ43" s="1" t="s">
        <v>3</v>
      </c>
      <c r="AM43" s="5" t="s">
        <v>15</v>
      </c>
      <c r="AN43" s="3"/>
      <c r="AO43" s="3"/>
      <c r="AP43" s="6" t="s">
        <v>12</v>
      </c>
      <c r="AQ43" s="3" t="s">
        <v>13</v>
      </c>
    </row>
    <row r="44" spans="2:43">
      <c r="B44" t="s">
        <v>39</v>
      </c>
      <c r="C44">
        <v>21.577500000000001</v>
      </c>
      <c r="D44">
        <v>34.229999999999997</v>
      </c>
      <c r="E44">
        <v>12.652499999999996</v>
      </c>
      <c r="F44">
        <f t="shared" si="8"/>
        <v>1.5531663752398425E-4</v>
      </c>
      <c r="AM44" t="s">
        <v>708</v>
      </c>
      <c r="AN44" s="3">
        <v>8.6917126196110414E-5</v>
      </c>
      <c r="AO44" s="3">
        <v>2.2370051369321419E-6</v>
      </c>
      <c r="AP44" s="6">
        <f>AVERAGE(AN44:AO44)</f>
        <v>4.4577065666521276E-5</v>
      </c>
      <c r="AQ44" s="3">
        <f>STDEV(AN44:AO44)/SQRT(2)</f>
        <v>4.2340060529589131E-5</v>
      </c>
    </row>
    <row r="45" spans="2:43">
      <c r="B45" t="s">
        <v>39</v>
      </c>
      <c r="C45">
        <v>20.55</v>
      </c>
      <c r="D45">
        <v>35.229999999999997</v>
      </c>
      <c r="E45">
        <v>14.679999999999996</v>
      </c>
      <c r="F45">
        <f t="shared" si="8"/>
        <v>3.8096025051929216E-5</v>
      </c>
      <c r="AG45" t="s">
        <v>702</v>
      </c>
      <c r="AH45">
        <v>21.58</v>
      </c>
      <c r="AI45">
        <v>34.92</v>
      </c>
      <c r="AJ45">
        <f>AI45-AH45</f>
        <v>13.340000000000003</v>
      </c>
      <c r="AK45">
        <v>9.6440589827072266E-5</v>
      </c>
      <c r="AM45" t="s">
        <v>702</v>
      </c>
      <c r="AN45" s="3">
        <v>9.6440589827072266E-5</v>
      </c>
      <c r="AO45" s="3">
        <v>1.2087338921904892E-7</v>
      </c>
      <c r="AP45" s="6">
        <f>AVERAGE(AN45:AO45)</f>
        <v>4.828073160814566E-5</v>
      </c>
      <c r="AQ45" s="3">
        <f>STDEV(AN45:AO45)/SQRT(2)</f>
        <v>4.8159858218926607E-5</v>
      </c>
    </row>
    <row r="46" spans="2:43">
      <c r="B46" t="s">
        <v>39</v>
      </c>
      <c r="C46">
        <v>32.97889</v>
      </c>
      <c r="D46">
        <v>16.206987999999999</v>
      </c>
      <c r="E46">
        <v>16.206987999999999</v>
      </c>
      <c r="F46">
        <f t="shared" si="8"/>
        <v>1.3219361303977203E-5</v>
      </c>
      <c r="AG46" t="s">
        <v>701</v>
      </c>
      <c r="AH46">
        <v>21.84</v>
      </c>
      <c r="AI46">
        <v>25.16</v>
      </c>
      <c r="AJ46">
        <f>AI46-AH46</f>
        <v>3.3200000000000003</v>
      </c>
      <c r="AK46">
        <v>0.10013373469870276</v>
      </c>
      <c r="AM46" t="s">
        <v>701</v>
      </c>
      <c r="AN46" s="3">
        <v>0.10013373469870276</v>
      </c>
      <c r="AO46" s="3">
        <v>2.8755864082027332E-2</v>
      </c>
      <c r="AP46" s="6">
        <f>AVERAGE(AN46:AO46)</f>
        <v>6.4444799390365043E-2</v>
      </c>
      <c r="AQ46" s="3">
        <f>STDEV(AN46:AO46)/SQRT(2)</f>
        <v>3.5688935308337714E-2</v>
      </c>
    </row>
    <row r="47" spans="2:43">
      <c r="B47" t="s">
        <v>39</v>
      </c>
      <c r="C47">
        <v>32.690100000000001</v>
      </c>
      <c r="D47">
        <v>15.869654000000001</v>
      </c>
      <c r="E47">
        <v>15.869654000000001</v>
      </c>
      <c r="F47">
        <f t="shared" si="8"/>
        <v>1.6701601806876103E-5</v>
      </c>
      <c r="Q47" t="s">
        <v>711</v>
      </c>
      <c r="S47" t="s">
        <v>2</v>
      </c>
      <c r="T47" t="s">
        <v>19</v>
      </c>
      <c r="U47" t="s">
        <v>10</v>
      </c>
      <c r="V47" t="s">
        <v>15</v>
      </c>
      <c r="W47" t="s">
        <v>20</v>
      </c>
      <c r="X47" t="s">
        <v>21</v>
      </c>
      <c r="Z47" t="s">
        <v>8</v>
      </c>
      <c r="AA47" t="s">
        <v>9</v>
      </c>
      <c r="AB47" t="s">
        <v>705</v>
      </c>
      <c r="AC47" t="s">
        <v>5</v>
      </c>
      <c r="AD47" t="s">
        <v>7</v>
      </c>
      <c r="AM47" s="5"/>
      <c r="AN47" s="3"/>
      <c r="AO47" s="3"/>
      <c r="AP47" s="6"/>
      <c r="AQ47" s="3"/>
    </row>
    <row r="48" spans="2:43">
      <c r="B48" t="s">
        <v>39</v>
      </c>
      <c r="C48">
        <v>32.884262</v>
      </c>
      <c r="D48">
        <v>16.067245</v>
      </c>
      <c r="E48">
        <v>16.067245</v>
      </c>
      <c r="F48">
        <f t="shared" si="8"/>
        <v>1.456388722461542E-5</v>
      </c>
      <c r="G48">
        <f>AVERAGE(F41:F48)</f>
        <v>4.9354451362826057E-5</v>
      </c>
      <c r="H48">
        <f>STDEV(F41:F48)/SQRT(8)</f>
        <v>1.7141854282523537E-5</v>
      </c>
      <c r="R48" t="s">
        <v>39</v>
      </c>
      <c r="S48">
        <v>0.13599955675364747</v>
      </c>
      <c r="T48">
        <v>2.0080431324525539E-3</v>
      </c>
      <c r="U48">
        <v>1.3066197223837637E-5</v>
      </c>
      <c r="V48">
        <v>4.828073160814566E-5</v>
      </c>
      <c r="W48">
        <v>5.3396848385674926E-5</v>
      </c>
      <c r="X48">
        <v>4.5750436387368707E-6</v>
      </c>
      <c r="Z48">
        <v>2.0659406297963667E-6</v>
      </c>
      <c r="AA48">
        <v>8.693806626061463E-6</v>
      </c>
      <c r="AB48">
        <v>2.6858062793536846E-7</v>
      </c>
      <c r="AC48">
        <v>1.1527161394546894E-3</v>
      </c>
      <c r="AD48">
        <v>4.6325664965809581E-3</v>
      </c>
      <c r="AG48" t="s">
        <v>700</v>
      </c>
      <c r="AH48">
        <v>21.45</v>
      </c>
      <c r="AI48">
        <v>32.369999999999997</v>
      </c>
      <c r="AJ48">
        <f>AI48-AH48</f>
        <v>10.919999999999998</v>
      </c>
      <c r="AK48">
        <v>5.1612209011786211E-4</v>
      </c>
      <c r="AM48" t="s">
        <v>707</v>
      </c>
      <c r="AN48" s="3">
        <v>2.5950894806572502E-3</v>
      </c>
      <c r="AO48" s="3">
        <v>1.3638759009670625E-4</v>
      </c>
      <c r="AP48" s="6">
        <f>AVERAGE(AN48:AO48)</f>
        <v>1.3657385353769782E-3</v>
      </c>
      <c r="AQ48" s="3">
        <f>STDEV(AN48:AO48)/SQRT(2)</f>
        <v>1.2293509452802717E-3</v>
      </c>
    </row>
    <row r="49" spans="2:43">
      <c r="R49" t="s">
        <v>40</v>
      </c>
      <c r="S49">
        <v>0.1838189713685584</v>
      </c>
      <c r="T49">
        <v>2.4404696865723875E-2</v>
      </c>
      <c r="U49">
        <v>2.7614553515291698E-4</v>
      </c>
      <c r="V49">
        <v>3.208121331116696E-4</v>
      </c>
      <c r="W49">
        <v>2.1955170710963846E-4</v>
      </c>
      <c r="X49">
        <v>9.1833066551262209E-4</v>
      </c>
      <c r="Z49">
        <v>1.5052192397045491E-6</v>
      </c>
      <c r="AA49">
        <v>1.2115127573742208E-6</v>
      </c>
      <c r="AB49">
        <v>1.1110382019321472E-7</v>
      </c>
      <c r="AC49">
        <v>6.0194867217612256E-5</v>
      </c>
      <c r="AD49">
        <v>1.2935772644454026E-3</v>
      </c>
      <c r="AG49" t="s">
        <v>699</v>
      </c>
      <c r="AH49">
        <v>21.3</v>
      </c>
      <c r="AI49">
        <v>22.52</v>
      </c>
      <c r="AJ49">
        <f>AI49-AH49</f>
        <v>1.2199999999999989</v>
      </c>
      <c r="AK49">
        <v>0.4292827182188772</v>
      </c>
      <c r="AM49" t="s">
        <v>700</v>
      </c>
      <c r="AN49" s="3">
        <v>5.1612209011786211E-4</v>
      </c>
      <c r="AO49" s="3">
        <v>1.2550217610547709E-4</v>
      </c>
      <c r="AP49" s="6">
        <f>AVERAGE(AN49:AO49)</f>
        <v>3.208121331116696E-4</v>
      </c>
      <c r="AQ49" s="3">
        <f>STDEV(AN49:AO49)/SQRT(2)</f>
        <v>1.9530995700619248E-4</v>
      </c>
    </row>
    <row r="50" spans="2:43">
      <c r="B50" t="s">
        <v>40</v>
      </c>
      <c r="C50">
        <v>21.462000000000003</v>
      </c>
      <c r="D50">
        <v>32.08</v>
      </c>
      <c r="E50">
        <v>10.617999999999995</v>
      </c>
      <c r="F50">
        <f t="shared" ref="F50:F57" si="9">2^-E50</f>
        <v>6.3630231902504818E-4</v>
      </c>
      <c r="AM50" t="s">
        <v>699</v>
      </c>
      <c r="AN50" s="3">
        <v>0.4292827182188772</v>
      </c>
      <c r="AO50" s="3">
        <v>0.16154410382968665</v>
      </c>
      <c r="AP50" s="6">
        <f>AVERAGE(AN50:AO50)</f>
        <v>0.29541341102428192</v>
      </c>
      <c r="AQ50" s="3">
        <f>STDEV(AN50:AO50)/SQRT(2)</f>
        <v>0.13386930719459522</v>
      </c>
    </row>
    <row r="51" spans="2:43">
      <c r="B51" t="s">
        <v>40</v>
      </c>
      <c r="C51">
        <v>20.440000000000001</v>
      </c>
      <c r="D51">
        <v>32.47</v>
      </c>
      <c r="E51">
        <v>12.029999999999998</v>
      </c>
      <c r="F51">
        <f t="shared" si="9"/>
        <v>2.3911628359055891E-4</v>
      </c>
      <c r="Q51" t="s">
        <v>13</v>
      </c>
      <c r="R51" t="s">
        <v>39</v>
      </c>
      <c r="S51">
        <v>5.6152331505256142E-2</v>
      </c>
      <c r="T51">
        <v>1.4632052253945479E-7</v>
      </c>
      <c r="U51">
        <v>7.2722605876555079E-6</v>
      </c>
      <c r="V51">
        <v>2.780510710683149E-5</v>
      </c>
      <c r="W51">
        <v>2.9680712896718201E-5</v>
      </c>
      <c r="X51">
        <v>1.4632052253945479E-7</v>
      </c>
      <c r="Z51">
        <v>1.7240496379463516E-7</v>
      </c>
      <c r="AA51">
        <v>1.6109889297848413E-6</v>
      </c>
      <c r="AB51">
        <v>8.1299736873588531E-8</v>
      </c>
      <c r="AC51">
        <v>6.5701139700462654E-4</v>
      </c>
      <c r="AD51">
        <v>2.6523117282485106E-3</v>
      </c>
    </row>
    <row r="52" spans="2:43">
      <c r="B52" t="s">
        <v>40</v>
      </c>
      <c r="C52">
        <v>23.16</v>
      </c>
      <c r="D52">
        <v>35.56</v>
      </c>
      <c r="E52">
        <v>12.400000000000002</v>
      </c>
      <c r="F52">
        <f t="shared" si="9"/>
        <v>1.8502399493535113E-4</v>
      </c>
      <c r="R52" t="s">
        <v>40</v>
      </c>
      <c r="S52">
        <v>5.4024625743942845E-2</v>
      </c>
      <c r="T52">
        <v>1.4385175985813116E-5</v>
      </c>
      <c r="U52">
        <v>8.1463131605677506E-6</v>
      </c>
      <c r="V52">
        <v>1.1276225625293948E-4</v>
      </c>
      <c r="W52">
        <v>7.9611457787218622E-5</v>
      </c>
      <c r="X52">
        <v>1.1745906696278117E-4</v>
      </c>
      <c r="Z52">
        <v>5.7397728937676451E-7</v>
      </c>
      <c r="AA52">
        <v>2.4338814164033048E-7</v>
      </c>
      <c r="AB52">
        <v>1.7136608124184738E-8</v>
      </c>
      <c r="AC52">
        <v>4.7915419271355398E-21</v>
      </c>
      <c r="AD52">
        <v>2.6943640642759548E-4</v>
      </c>
      <c r="AH52" t="s">
        <v>1</v>
      </c>
      <c r="AI52" t="s">
        <v>6</v>
      </c>
      <c r="AJ52" s="1" t="s">
        <v>3</v>
      </c>
    </row>
    <row r="53" spans="2:43">
      <c r="B53" t="s">
        <v>40</v>
      </c>
      <c r="C53">
        <v>22.75</v>
      </c>
      <c r="D53">
        <v>35.56</v>
      </c>
      <c r="E53">
        <v>12.810000000000002</v>
      </c>
      <c r="F53">
        <f t="shared" si="9"/>
        <v>1.392533832847196E-4</v>
      </c>
    </row>
    <row r="54" spans="2:43">
      <c r="B54" t="s">
        <v>40</v>
      </c>
      <c r="C54">
        <v>22.17</v>
      </c>
      <c r="D54">
        <v>33.630000000000003</v>
      </c>
      <c r="E54">
        <v>11.46</v>
      </c>
      <c r="F54">
        <f t="shared" si="9"/>
        <v>3.5497375911140396E-4</v>
      </c>
      <c r="Q54" t="s">
        <v>92</v>
      </c>
      <c r="R54" t="s">
        <v>60</v>
      </c>
      <c r="S54">
        <v>1</v>
      </c>
      <c r="T54">
        <v>1</v>
      </c>
      <c r="U54">
        <v>1</v>
      </c>
      <c r="V54">
        <v>1</v>
      </c>
      <c r="W54">
        <v>1</v>
      </c>
      <c r="X54">
        <v>1</v>
      </c>
      <c r="Z54">
        <v>1</v>
      </c>
      <c r="AA54">
        <v>1</v>
      </c>
      <c r="AB54">
        <v>1</v>
      </c>
      <c r="AC54">
        <v>1</v>
      </c>
      <c r="AD54">
        <v>1</v>
      </c>
      <c r="AG54" t="s">
        <v>702</v>
      </c>
      <c r="AH54">
        <v>21.58</v>
      </c>
      <c r="AI54">
        <v>44.56</v>
      </c>
      <c r="AJ54">
        <f>AI54-AH54</f>
        <v>22.980000000000004</v>
      </c>
      <c r="AK54">
        <v>1.2087338921904892E-7</v>
      </c>
    </row>
    <row r="55" spans="2:43">
      <c r="B55" t="s">
        <v>40</v>
      </c>
      <c r="C55">
        <v>16.581264000000001</v>
      </c>
      <c r="D55">
        <v>31.524737999999999</v>
      </c>
      <c r="E55">
        <v>14.943473999999998</v>
      </c>
      <c r="F55">
        <f t="shared" si="9"/>
        <v>3.1737015691433021E-5</v>
      </c>
      <c r="R55" t="s">
        <v>710</v>
      </c>
      <c r="S55">
        <f t="shared" ref="S55:X55" si="10">S49/S48</f>
        <v>1.351614488726107</v>
      </c>
      <c r="T55">
        <f t="shared" si="10"/>
        <v>12.153472438570994</v>
      </c>
      <c r="U55">
        <f t="shared" si="10"/>
        <v>21.134346162257838</v>
      </c>
      <c r="V55">
        <f t="shared" si="10"/>
        <v>6.6447239390536481</v>
      </c>
      <c r="W55">
        <f t="shared" si="10"/>
        <v>4.1116978575937608</v>
      </c>
      <c r="X55">
        <f t="shared" si="10"/>
        <v>200.72609968943709</v>
      </c>
      <c r="Z55">
        <f>Z49/Z48</f>
        <v>0.72858784903848561</v>
      </c>
      <c r="AA55">
        <f>AA49/AA48</f>
        <v>0.13935354321574897</v>
      </c>
      <c r="AB55">
        <f>AB49/AB48</f>
        <v>0.41367026746229391</v>
      </c>
      <c r="AC55">
        <f>AC49/AC48</f>
        <v>5.2220026385757373E-2</v>
      </c>
      <c r="AD55">
        <f>AD49/AD48</f>
        <v>0.27923555234449859</v>
      </c>
      <c r="AG55" t="s">
        <v>701</v>
      </c>
      <c r="AH55">
        <v>21.84</v>
      </c>
      <c r="AI55">
        <v>26.96</v>
      </c>
      <c r="AJ55">
        <f>AI55-AH55</f>
        <v>5.120000000000001</v>
      </c>
      <c r="AK55">
        <v>2.8755864082027332E-2</v>
      </c>
    </row>
    <row r="56" spans="2:43">
      <c r="B56" t="s">
        <v>40</v>
      </c>
      <c r="C56">
        <v>16.813416</v>
      </c>
      <c r="D56">
        <v>31.348845000000001</v>
      </c>
      <c r="E56">
        <v>14.535429000000001</v>
      </c>
      <c r="F56">
        <f t="shared" si="9"/>
        <v>4.2111418550245126E-5</v>
      </c>
    </row>
    <row r="57" spans="2:43">
      <c r="B57" t="s">
        <v>40</v>
      </c>
      <c r="C57">
        <v>16.757840999999999</v>
      </c>
      <c r="D57">
        <v>31.713166999999999</v>
      </c>
      <c r="E57">
        <v>14.955325999999999</v>
      </c>
      <c r="F57">
        <f t="shared" si="9"/>
        <v>3.1477358408722524E-5</v>
      </c>
      <c r="G57">
        <f>AVERAGE(F50:F57)</f>
        <v>2.074994415746853E-4</v>
      </c>
      <c r="H57">
        <f>STDEV(F50:F57)/SQRT(8)</f>
        <v>7.3315886895316978E-5</v>
      </c>
      <c r="K57">
        <f>TTEST(F41:F48,F50:F57,2,2)</f>
        <v>5.4294016600444042E-2</v>
      </c>
      <c r="AG57" t="s">
        <v>700</v>
      </c>
      <c r="AH57">
        <v>21.45</v>
      </c>
      <c r="AI57">
        <v>34.409999999999997</v>
      </c>
      <c r="AJ57">
        <f>AI57-AH57</f>
        <v>12.959999999999997</v>
      </c>
      <c r="AK57">
        <v>1.2550217610547709E-4</v>
      </c>
    </row>
    <row r="58" spans="2:43">
      <c r="AG58" t="s">
        <v>699</v>
      </c>
      <c r="AH58">
        <v>21.3</v>
      </c>
      <c r="AI58">
        <v>23.93</v>
      </c>
      <c r="AJ58">
        <f>AI58-AH58</f>
        <v>2.629999999999999</v>
      </c>
      <c r="AK58">
        <v>0.16154410382968665</v>
      </c>
    </row>
    <row r="59" spans="2:43">
      <c r="S59" t="s">
        <v>2</v>
      </c>
      <c r="T59" t="s">
        <v>19</v>
      </c>
      <c r="U59" t="s">
        <v>10</v>
      </c>
      <c r="V59" t="s">
        <v>15</v>
      </c>
      <c r="W59" t="s">
        <v>20</v>
      </c>
      <c r="X59" t="s">
        <v>21</v>
      </c>
      <c r="Z59" t="s">
        <v>8</v>
      </c>
      <c r="AA59" t="s">
        <v>9</v>
      </c>
      <c r="AB59" t="s">
        <v>705</v>
      </c>
      <c r="AC59" t="s">
        <v>5</v>
      </c>
      <c r="AD59" t="s">
        <v>7</v>
      </c>
    </row>
    <row r="60" spans="2:43">
      <c r="Q60" t="s">
        <v>709</v>
      </c>
      <c r="R60" t="s">
        <v>39</v>
      </c>
      <c r="S60">
        <v>8.3894639989307322E-4</v>
      </c>
      <c r="T60">
        <v>3.8824955104850489E-3</v>
      </c>
      <c r="U60">
        <v>2.4645414010671875E-3</v>
      </c>
      <c r="V60">
        <v>6.4444799390365043E-2</v>
      </c>
      <c r="W60">
        <v>1.5343339308194369E-6</v>
      </c>
      <c r="X60">
        <v>2.4181819709709835E-3</v>
      </c>
      <c r="Z60">
        <v>0.60037410077823827</v>
      </c>
      <c r="AA60">
        <v>0.45641299032458588</v>
      </c>
      <c r="AB60">
        <v>7.9567805016485593E-5</v>
      </c>
      <c r="AC60">
        <v>0.67927410570054181</v>
      </c>
      <c r="AD60">
        <v>0.20044134861834828</v>
      </c>
    </row>
    <row r="61" spans="2:43">
      <c r="R61" t="s">
        <v>40</v>
      </c>
      <c r="S61">
        <v>5.3542576072116163E-3</v>
      </c>
      <c r="T61">
        <v>1.8802585730015994E-3</v>
      </c>
      <c r="U61">
        <v>1.9647915552931552E-3</v>
      </c>
      <c r="V61">
        <v>0.29541341102428192</v>
      </c>
      <c r="W61">
        <v>2.620700281631092E-5</v>
      </c>
      <c r="X61">
        <v>4.9457617227442055E-3</v>
      </c>
      <c r="Z61">
        <v>1.2634340196943395E-2</v>
      </c>
      <c r="AA61">
        <v>2.6405869975529961E-2</v>
      </c>
      <c r="AB61">
        <v>4.5116420973416616E-6</v>
      </c>
      <c r="AC61">
        <v>3.8708270535349205E-2</v>
      </c>
      <c r="AD61">
        <v>2.7272041238899501E-2</v>
      </c>
    </row>
    <row r="62" spans="2:43">
      <c r="C62" t="s">
        <v>1</v>
      </c>
      <c r="D62" s="31" t="s">
        <v>83</v>
      </c>
      <c r="E62" t="s">
        <v>3</v>
      </c>
      <c r="F62" t="s">
        <v>101</v>
      </c>
      <c r="G62" t="s">
        <v>105</v>
      </c>
      <c r="H62" t="s">
        <v>13</v>
      </c>
      <c r="K62" t="s">
        <v>59</v>
      </c>
    </row>
    <row r="63" spans="2:43">
      <c r="B63" t="s">
        <v>39</v>
      </c>
      <c r="C63">
        <v>16.771902000000001</v>
      </c>
      <c r="D63">
        <v>36.792614</v>
      </c>
      <c r="E63">
        <v>20.020712</v>
      </c>
      <c r="F63">
        <f t="shared" ref="F63:F68" si="11">2^-E63</f>
        <v>9.4008073638193214E-7</v>
      </c>
      <c r="S63">
        <v>1.6780126083282438E-5</v>
      </c>
      <c r="T63">
        <v>2.7822935130059496E-4</v>
      </c>
      <c r="U63">
        <v>1.1144120578412706E-3</v>
      </c>
      <c r="V63">
        <v>2.0605016407359927E-2</v>
      </c>
      <c r="W63">
        <v>6.3944586073208972E-7</v>
      </c>
      <c r="X63">
        <v>3.248744269547894E-4</v>
      </c>
      <c r="Z63">
        <v>0.20720524881759581</v>
      </c>
      <c r="AA63">
        <v>7.0396954347547211E-2</v>
      </c>
      <c r="AB63">
        <v>3.3904135277770559E-5</v>
      </c>
      <c r="AC63">
        <v>0.23961167521564947</v>
      </c>
      <c r="AD63">
        <v>9.124874553041859E-2</v>
      </c>
      <c r="AH63" t="s">
        <v>1</v>
      </c>
      <c r="AI63" t="s">
        <v>7</v>
      </c>
      <c r="AJ63" s="1" t="s">
        <v>3</v>
      </c>
      <c r="AM63" t="s">
        <v>16</v>
      </c>
      <c r="AP63" s="6" t="s">
        <v>12</v>
      </c>
      <c r="AQ63" s="3" t="s">
        <v>13</v>
      </c>
    </row>
    <row r="64" spans="2:43">
      <c r="B64" t="s">
        <v>39</v>
      </c>
      <c r="C64">
        <v>16.820446</v>
      </c>
      <c r="D64">
        <v>36.038200000000003</v>
      </c>
      <c r="E64">
        <v>19.217754000000003</v>
      </c>
      <c r="F64">
        <f t="shared" si="11"/>
        <v>1.6401350010632153E-6</v>
      </c>
      <c r="S64">
        <v>2.7784841053152039E-3</v>
      </c>
      <c r="T64">
        <v>8.7776268353688652E-4</v>
      </c>
      <c r="U64">
        <v>9.2656782361831807E-4</v>
      </c>
      <c r="V64">
        <v>7.728948054502828E-2</v>
      </c>
      <c r="W64">
        <v>3.1458705852743025E-7</v>
      </c>
      <c r="X64">
        <v>4.274485043641741E-4</v>
      </c>
      <c r="Z64">
        <v>6.8611802900923457E-3</v>
      </c>
      <c r="AA64">
        <v>2.9222531704176146E-3</v>
      </c>
      <c r="AB64">
        <v>6.8748286063212434E-7</v>
      </c>
      <c r="AC64">
        <v>7.9950053182589881E-3</v>
      </c>
      <c r="AD64">
        <v>1.1791547310199676E-2</v>
      </c>
    </row>
    <row r="65" spans="2:43">
      <c r="B65" t="s">
        <v>39</v>
      </c>
      <c r="C65">
        <v>16.817017</v>
      </c>
      <c r="D65">
        <v>36.142772999999998</v>
      </c>
      <c r="E65">
        <v>19.325755999999998</v>
      </c>
      <c r="F65">
        <f t="shared" si="11"/>
        <v>1.5218356556051096E-6</v>
      </c>
      <c r="AG65" t="s">
        <v>702</v>
      </c>
      <c r="AH65">
        <v>21.58</v>
      </c>
      <c r="AI65">
        <v>28.34</v>
      </c>
      <c r="AJ65">
        <f>AI65-AH65</f>
        <v>6.7600000000000016</v>
      </c>
      <c r="AK65">
        <v>9.2265051674181951E-3</v>
      </c>
      <c r="AM65" t="s">
        <v>702</v>
      </c>
      <c r="AN65" s="3">
        <v>9.2265051674181951E-3</v>
      </c>
      <c r="AO65" s="3">
        <v>3.8627825743721807E-5</v>
      </c>
      <c r="AP65" s="6">
        <f>AVERAGE(AN65:AO65)</f>
        <v>4.6325664965809581E-3</v>
      </c>
      <c r="AQ65" s="3">
        <f>STDEV(AN65:AO65)/SQRT(2)</f>
        <v>4.593938670837237E-3</v>
      </c>
    </row>
    <row r="66" spans="2:43">
      <c r="B66" t="s">
        <v>39</v>
      </c>
      <c r="C66">
        <v>16.047104000000001</v>
      </c>
      <c r="D66">
        <v>37.931710000000002</v>
      </c>
      <c r="E66">
        <v>21.884606000000002</v>
      </c>
      <c r="F66">
        <f t="shared" si="11"/>
        <v>2.5827189597817989E-7</v>
      </c>
      <c r="S66">
        <v>1</v>
      </c>
      <c r="T66">
        <v>1</v>
      </c>
      <c r="U66">
        <v>1</v>
      </c>
      <c r="V66">
        <v>1</v>
      </c>
      <c r="W66">
        <v>1</v>
      </c>
      <c r="X66">
        <v>1</v>
      </c>
      <c r="Z66">
        <v>1</v>
      </c>
      <c r="AA66">
        <v>1</v>
      </c>
      <c r="AB66">
        <v>1</v>
      </c>
      <c r="AC66">
        <v>1</v>
      </c>
      <c r="AD66">
        <v>1</v>
      </c>
      <c r="AG66" t="s">
        <v>701</v>
      </c>
      <c r="AH66">
        <v>21.84</v>
      </c>
      <c r="AI66">
        <v>23.32</v>
      </c>
      <c r="AJ66">
        <f>AI66-AH66</f>
        <v>1.4800000000000004</v>
      </c>
      <c r="AK66">
        <v>0.35848881200395677</v>
      </c>
      <c r="AM66" t="s">
        <v>701</v>
      </c>
      <c r="AN66" s="3">
        <v>0.35848881200395677</v>
      </c>
      <c r="AO66" s="3">
        <v>4.2393885232739792E-2</v>
      </c>
      <c r="AP66" s="6">
        <f>AVERAGE(AN66:AO66)</f>
        <v>0.20044134861834828</v>
      </c>
      <c r="AQ66" s="3">
        <f>STDEV(AN66:AO66)/SQRT(2)</f>
        <v>0.15804746338560852</v>
      </c>
    </row>
    <row r="67" spans="2:43">
      <c r="B67" t="s">
        <v>39</v>
      </c>
      <c r="C67">
        <v>15.726161920000001</v>
      </c>
      <c r="D67">
        <v>37.690344199999998</v>
      </c>
      <c r="E67">
        <v>21.964182279999996</v>
      </c>
      <c r="F67">
        <f t="shared" si="11"/>
        <v>2.444118754308823E-7</v>
      </c>
      <c r="S67">
        <v>6.3821212033260242</v>
      </c>
      <c r="T67">
        <v>0.48429124204362428</v>
      </c>
      <c r="U67">
        <v>0.79722400055538434</v>
      </c>
      <c r="V67">
        <v>4.583975958011103</v>
      </c>
      <c r="W67">
        <v>17.080377543573338</v>
      </c>
      <c r="X67">
        <v>0.98542412157545689</v>
      </c>
      <c r="Z67">
        <v>2.1044112630051931E-2</v>
      </c>
      <c r="AA67">
        <v>5.7855211256697528E-2</v>
      </c>
      <c r="AB67">
        <v>5.6701854429777196E-2</v>
      </c>
      <c r="AC67">
        <v>5.6984758009329679E-2</v>
      </c>
      <c r="AD67">
        <v>0.13605995682471195</v>
      </c>
      <c r="AM67" s="5"/>
      <c r="AN67" s="3"/>
      <c r="AO67" s="3"/>
      <c r="AP67" s="6"/>
      <c r="AQ67" s="3"/>
    </row>
    <row r="68" spans="2:43">
      <c r="B68" t="s">
        <v>39</v>
      </c>
      <c r="C68">
        <v>15.88663296</v>
      </c>
      <c r="D68">
        <v>37.173075799999999</v>
      </c>
      <c r="E68">
        <v>21.286442839999999</v>
      </c>
      <c r="F68">
        <f t="shared" si="11"/>
        <v>3.9096889259895893E-7</v>
      </c>
      <c r="G68">
        <f>AVERAGE(F63:F68)</f>
        <v>8.3261734284304627E-7</v>
      </c>
      <c r="H68">
        <f>STDEV(F63:F68)/SQRT(6)</f>
        <v>2.5881568407947731E-7</v>
      </c>
      <c r="AG68" t="s">
        <v>700</v>
      </c>
      <c r="AH68">
        <v>21.45</v>
      </c>
      <c r="AI68">
        <v>30.6</v>
      </c>
      <c r="AJ68">
        <f>AI68-AH68</f>
        <v>9.1500000000000021</v>
      </c>
      <c r="AK68">
        <v>1.7602548097867756E-3</v>
      </c>
    </row>
    <row r="69" spans="2:43">
      <c r="S69">
        <v>2.0001428083392604E-2</v>
      </c>
      <c r="T69">
        <v>7.1662504322081017E-2</v>
      </c>
      <c r="U69">
        <v>0.45217826625217639</v>
      </c>
      <c r="V69">
        <v>0.31973125220776966</v>
      </c>
      <c r="W69">
        <v>0.41675794811536421</v>
      </c>
      <c r="X69">
        <v>0.13434655904921047</v>
      </c>
      <c r="Z69">
        <v>0.34512689429641424</v>
      </c>
      <c r="AA69">
        <v>0.15423959405161369</v>
      </c>
      <c r="AB69">
        <v>0.42610368943501692</v>
      </c>
      <c r="AC69">
        <v>0.35274666471870836</v>
      </c>
      <c r="AD69">
        <v>0.45523913184280845</v>
      </c>
      <c r="AG69" t="s">
        <v>699</v>
      </c>
      <c r="AH69">
        <v>21.3</v>
      </c>
      <c r="AI69">
        <v>25.69</v>
      </c>
      <c r="AJ69">
        <f>AI69-AH69</f>
        <v>4.3900000000000006</v>
      </c>
      <c r="AK69">
        <v>4.7695600280017472E-2</v>
      </c>
      <c r="AM69" t="s">
        <v>700</v>
      </c>
      <c r="AN69" s="3">
        <v>1.7602548097867756E-3</v>
      </c>
      <c r="AO69" s="3">
        <v>8.2689971910402955E-4</v>
      </c>
      <c r="AP69" s="6">
        <f>AVERAGE(AN69:AO69)</f>
        <v>1.2935772644454026E-3</v>
      </c>
      <c r="AQ69" s="3">
        <f>STDEV(AN69:AO69)/SQRT(2)</f>
        <v>4.66677545341373E-4</v>
      </c>
    </row>
    <row r="70" spans="2:43">
      <c r="B70" t="s">
        <v>40</v>
      </c>
      <c r="C70">
        <v>16.047104000000001</v>
      </c>
      <c r="D70">
        <v>40.7789</v>
      </c>
      <c r="E70">
        <v>24.731795999999999</v>
      </c>
      <c r="F70">
        <f t="shared" ref="F70:F75" si="12">2^-E70</f>
        <v>3.5891165159164356E-8</v>
      </c>
      <c r="S70">
        <v>3.3118732086690303</v>
      </c>
      <c r="T70">
        <v>0.22608208590748008</v>
      </c>
      <c r="U70">
        <v>0.37595952870465021</v>
      </c>
      <c r="V70">
        <v>1.1993129201451687</v>
      </c>
      <c r="W70">
        <v>0.20503167674811162</v>
      </c>
      <c r="X70">
        <v>0.17676440792937465</v>
      </c>
      <c r="Z70">
        <v>1.1428175001550704E-2</v>
      </c>
      <c r="AA70">
        <v>6.4026511785727318E-3</v>
      </c>
      <c r="AB70">
        <v>8.6402139720919199E-3</v>
      </c>
      <c r="AC70">
        <v>1.176992505847645E-2</v>
      </c>
      <c r="AD70">
        <v>5.8827918448360932E-2</v>
      </c>
      <c r="AM70" t="s">
        <v>699</v>
      </c>
      <c r="AN70" s="3">
        <v>4.7695600280017472E-2</v>
      </c>
      <c r="AO70" s="3">
        <v>6.8484821977815337E-3</v>
      </c>
      <c r="AP70" s="6">
        <f>AVERAGE(AN70:AO70)</f>
        <v>2.7272041238899501E-2</v>
      </c>
      <c r="AQ70" s="3">
        <f>STDEV(AN70:AO70)/SQRT(2)</f>
        <v>2.0423559041117968E-2</v>
      </c>
    </row>
    <row r="71" spans="2:43">
      <c r="B71" t="s">
        <v>40</v>
      </c>
      <c r="C71">
        <v>16.726161919999999</v>
      </c>
      <c r="D71">
        <v>41.594478000000002</v>
      </c>
      <c r="E71">
        <v>24.868316080000003</v>
      </c>
      <c r="F71">
        <f t="shared" si="12"/>
        <v>3.2650581341638736E-8</v>
      </c>
    </row>
    <row r="72" spans="2:43">
      <c r="B72" t="s">
        <v>40</v>
      </c>
      <c r="C72">
        <v>16.88663296</v>
      </c>
      <c r="D72">
        <v>39.963321999999998</v>
      </c>
      <c r="E72">
        <v>23.076689039999998</v>
      </c>
      <c r="F72">
        <f t="shared" si="12"/>
        <v>1.1303798268757134E-7</v>
      </c>
      <c r="AH72" t="s">
        <v>1</v>
      </c>
      <c r="AI72" t="s">
        <v>7</v>
      </c>
      <c r="AJ72" s="1" t="s">
        <v>3</v>
      </c>
    </row>
    <row r="73" spans="2:43">
      <c r="B73" t="s">
        <v>40</v>
      </c>
      <c r="C73">
        <v>16.581264000000001</v>
      </c>
      <c r="D73">
        <v>38.217216000000001</v>
      </c>
      <c r="E73">
        <v>21.635952</v>
      </c>
      <c r="F73">
        <f t="shared" si="12"/>
        <v>3.0685235679532947E-7</v>
      </c>
    </row>
    <row r="74" spans="2:43">
      <c r="B74" t="s">
        <v>40</v>
      </c>
      <c r="C74">
        <v>16.813416</v>
      </c>
      <c r="D74">
        <v>38.766734999999997</v>
      </c>
      <c r="E74">
        <v>21.953318999999997</v>
      </c>
      <c r="F74">
        <f t="shared" si="12"/>
        <v>2.462592069944826E-7</v>
      </c>
      <c r="AG74" t="s">
        <v>702</v>
      </c>
      <c r="AH74">
        <v>21.58</v>
      </c>
      <c r="AI74">
        <v>36.24</v>
      </c>
      <c r="AJ74">
        <f>AI74-AH74</f>
        <v>14.660000000000004</v>
      </c>
      <c r="AK74">
        <v>3.8627825743721807E-5</v>
      </c>
    </row>
    <row r="75" spans="2:43">
      <c r="B75" t="s">
        <v>40</v>
      </c>
      <c r="C75">
        <v>16.757840999999999</v>
      </c>
      <c r="D75">
        <v>38.236164000000002</v>
      </c>
      <c r="E75">
        <v>21.478323000000003</v>
      </c>
      <c r="F75">
        <f t="shared" si="12"/>
        <v>3.4227920960476359E-7</v>
      </c>
      <c r="G75">
        <f>AVERAGE(F70:F75)</f>
        <v>1.79495083763825E-7</v>
      </c>
      <c r="H75">
        <f>STDEV(F70:F75)/SQRT(6)</f>
        <v>5.5910027241474026E-8</v>
      </c>
      <c r="K75">
        <f>TTEST(F63:F68,F70:F75,2,2)</f>
        <v>3.3297748556675485E-2</v>
      </c>
      <c r="AG75" t="s">
        <v>701</v>
      </c>
      <c r="AH75">
        <v>21.84</v>
      </c>
      <c r="AI75">
        <v>26.4</v>
      </c>
      <c r="AJ75">
        <f>AI75-AH75</f>
        <v>4.5599999999999987</v>
      </c>
      <c r="AK75">
        <v>4.2393885232739792E-2</v>
      </c>
    </row>
    <row r="77" spans="2:43">
      <c r="AG77" t="s">
        <v>700</v>
      </c>
      <c r="AH77">
        <v>21.45</v>
      </c>
      <c r="AI77">
        <v>31.69</v>
      </c>
      <c r="AJ77">
        <f>AI77-AH77</f>
        <v>10.240000000000002</v>
      </c>
      <c r="AK77">
        <v>8.2689971910402955E-4</v>
      </c>
    </row>
    <row r="78" spans="2:43">
      <c r="AG78" t="s">
        <v>699</v>
      </c>
      <c r="AH78">
        <v>21.3</v>
      </c>
      <c r="AI78">
        <v>28.49</v>
      </c>
      <c r="AJ78">
        <f>AI78-AH78</f>
        <v>7.1899999999999977</v>
      </c>
      <c r="AK78">
        <v>6.8484821977815337E-3</v>
      </c>
    </row>
    <row r="80" spans="2:43">
      <c r="C80" t="s">
        <v>1</v>
      </c>
      <c r="D80" s="31" t="s">
        <v>19</v>
      </c>
      <c r="E80" t="s">
        <v>103</v>
      </c>
      <c r="F80" t="s">
        <v>4</v>
      </c>
      <c r="G80" t="s">
        <v>105</v>
      </c>
      <c r="H80" t="s">
        <v>13</v>
      </c>
      <c r="K80" t="s">
        <v>59</v>
      </c>
    </row>
    <row r="81" spans="2:43">
      <c r="B81" t="s">
        <v>39</v>
      </c>
      <c r="C81">
        <v>22.08</v>
      </c>
      <c r="D81">
        <v>39.58</v>
      </c>
      <c r="E81">
        <v>17.5</v>
      </c>
      <c r="F81">
        <f t="shared" ref="F81:F88" si="13">2^-E81</f>
        <v>5.3947966093944424E-6</v>
      </c>
      <c r="X81" s="3"/>
      <c r="Y81" s="3"/>
      <c r="Z81" s="7"/>
      <c r="AA81" s="3"/>
    </row>
    <row r="82" spans="2:43">
      <c r="B82" t="s">
        <v>39</v>
      </c>
      <c r="C82">
        <v>22.08</v>
      </c>
      <c r="D82">
        <v>36.33</v>
      </c>
      <c r="E82">
        <v>14.25</v>
      </c>
      <c r="F82">
        <f t="shared" si="13"/>
        <v>5.1324244095075355E-5</v>
      </c>
      <c r="W82" s="5"/>
      <c r="X82" s="3"/>
      <c r="Y82" s="3"/>
      <c r="Z82" s="7"/>
      <c r="AA82" s="3"/>
      <c r="AH82" t="s">
        <v>1</v>
      </c>
      <c r="AI82" t="s">
        <v>8</v>
      </c>
      <c r="AJ82" s="1" t="s">
        <v>3</v>
      </c>
      <c r="AM82" s="5" t="s">
        <v>17</v>
      </c>
      <c r="AN82" s="3"/>
      <c r="AO82" s="3"/>
      <c r="AP82" s="6" t="s">
        <v>12</v>
      </c>
      <c r="AQ82" s="3" t="s">
        <v>13</v>
      </c>
    </row>
    <row r="83" spans="2:43">
      <c r="B83" t="s">
        <v>39</v>
      </c>
      <c r="C83">
        <v>21.95</v>
      </c>
      <c r="D83">
        <v>33.9</v>
      </c>
      <c r="E83">
        <v>11.95</v>
      </c>
      <c r="F83">
        <f t="shared" si="13"/>
        <v>2.5275022554721159E-4</v>
      </c>
      <c r="X83" s="3"/>
      <c r="Y83" s="3"/>
      <c r="Z83" s="7"/>
      <c r="AA83" s="3"/>
      <c r="AM83" t="s">
        <v>708</v>
      </c>
      <c r="AN83" s="3">
        <v>2.4993770672957649E-6</v>
      </c>
      <c r="AO83" s="3">
        <v>3.9766912873883111E-6</v>
      </c>
      <c r="AP83" s="7">
        <f>AVERAGE(AN83:AO83)</f>
        <v>3.2380341773420378E-6</v>
      </c>
      <c r="AQ83" s="3">
        <f>STDEV(AN83:AO83)/SQRT(2)</f>
        <v>7.3865711004627296E-7</v>
      </c>
    </row>
    <row r="84" spans="2:43">
      <c r="B84" t="s">
        <v>39</v>
      </c>
      <c r="C84">
        <v>21.88</v>
      </c>
      <c r="D84">
        <v>34.58</v>
      </c>
      <c r="E84">
        <v>12.7</v>
      </c>
      <c r="F84">
        <f t="shared" si="13"/>
        <v>1.5028618326964335E-4</v>
      </c>
      <c r="G84">
        <f>AVERAGE(F81:F84)</f>
        <v>1.1493886238033118E-4</v>
      </c>
      <c r="H84">
        <f>STDEV(F81:F84)/SQRT(3)</f>
        <v>6.3498142507541054E-5</v>
      </c>
      <c r="X84" s="3"/>
      <c r="Y84" s="3"/>
      <c r="Z84" s="7"/>
      <c r="AA84" s="3"/>
      <c r="AG84" t="s">
        <v>702</v>
      </c>
      <c r="AH84">
        <v>21.58</v>
      </c>
      <c r="AI84">
        <v>40.270000000000003</v>
      </c>
      <c r="AJ84">
        <f>AI84-AH84</f>
        <v>18.690000000000005</v>
      </c>
      <c r="AK84">
        <v>2.3645547865657476E-6</v>
      </c>
      <c r="AM84" t="s">
        <v>702</v>
      </c>
      <c r="AN84" s="3">
        <v>1.7673264730269858E-6</v>
      </c>
      <c r="AO84" s="3">
        <v>2.3645547865657476E-6</v>
      </c>
      <c r="AP84" s="7">
        <f>AVERAGE(AN84:AO84)</f>
        <v>2.0659406297963667E-6</v>
      </c>
      <c r="AQ84" s="3">
        <f>STDEV(AN84:AO84)/SQRT(2)</f>
        <v>2.9861415676938082E-7</v>
      </c>
    </row>
    <row r="85" spans="2:43">
      <c r="B85" t="s">
        <v>40</v>
      </c>
      <c r="C85">
        <v>24.11</v>
      </c>
      <c r="D85">
        <v>40.479999999999997</v>
      </c>
      <c r="E85">
        <v>16.369999999999997</v>
      </c>
      <c r="F85">
        <f t="shared" si="13"/>
        <v>1.1806983898486274E-5</v>
      </c>
      <c r="X85" s="3"/>
      <c r="Y85" s="3"/>
      <c r="Z85" s="7"/>
      <c r="AA85" s="3"/>
      <c r="AG85" t="s">
        <v>701</v>
      </c>
      <c r="AH85">
        <v>21.84</v>
      </c>
      <c r="AI85">
        <v>21.9</v>
      </c>
      <c r="AJ85">
        <f>AI85-AH85</f>
        <v>5.9999999999998721E-2</v>
      </c>
      <c r="AK85">
        <v>0.95926411932526523</v>
      </c>
      <c r="AM85" t="s">
        <v>701</v>
      </c>
      <c r="AN85" s="3">
        <v>0.95926411932526523</v>
      </c>
      <c r="AO85" s="3">
        <v>0.24148408223121126</v>
      </c>
      <c r="AP85" s="7">
        <f>AVERAGE(AN85:AO85)</f>
        <v>0.60037410077823827</v>
      </c>
      <c r="AQ85" s="3">
        <f>STDEV(AN85:AO85)/SQRT(2)</f>
        <v>0.3588900185470269</v>
      </c>
    </row>
    <row r="86" spans="2:43">
      <c r="B86" t="s">
        <v>40</v>
      </c>
      <c r="C86">
        <v>24.11</v>
      </c>
      <c r="D86">
        <v>33.69</v>
      </c>
      <c r="E86">
        <v>9.5799999999999983</v>
      </c>
      <c r="F86">
        <f t="shared" si="13"/>
        <v>1.3065698777208145E-3</v>
      </c>
      <c r="T86" s="1"/>
      <c r="AM86" s="5"/>
      <c r="AN86" s="3"/>
      <c r="AO86" s="3"/>
      <c r="AP86" s="7"/>
      <c r="AQ86" s="3"/>
    </row>
    <row r="87" spans="2:43">
      <c r="B87" t="s">
        <v>40</v>
      </c>
      <c r="C87">
        <v>21.65</v>
      </c>
      <c r="D87">
        <v>31.59</v>
      </c>
      <c r="E87">
        <v>9.9400000000000013</v>
      </c>
      <c r="F87">
        <f t="shared" si="13"/>
        <v>1.0180329695714065E-3</v>
      </c>
      <c r="AG87" t="s">
        <v>700</v>
      </c>
      <c r="AH87">
        <v>21.45</v>
      </c>
      <c r="AI87">
        <v>42.35</v>
      </c>
      <c r="AJ87">
        <f>AI87-AH87</f>
        <v>20.900000000000002</v>
      </c>
      <c r="AK87">
        <v>5.1106141211332905E-7</v>
      </c>
      <c r="AM87" t="s">
        <v>707</v>
      </c>
      <c r="AN87" s="3">
        <v>5.2908395388977271E-7</v>
      </c>
      <c r="AO87" s="3">
        <v>5.2908395388977271E-7</v>
      </c>
      <c r="AP87" s="7">
        <f>AVERAGE(AN87:AO87)</f>
        <v>5.2908395388977271E-7</v>
      </c>
      <c r="AQ87" s="3">
        <f>STDEV(AN87:AO87)/SQRT(2)</f>
        <v>0</v>
      </c>
    </row>
    <row r="88" spans="2:43">
      <c r="B88" t="s">
        <v>40</v>
      </c>
      <c r="C88">
        <v>21.65</v>
      </c>
      <c r="D88">
        <v>31.85</v>
      </c>
      <c r="E88">
        <v>10.200000000000003</v>
      </c>
      <c r="F88">
        <f t="shared" si="13"/>
        <v>8.501470344688697E-4</v>
      </c>
      <c r="G88">
        <f>AVERAGE(F85:F88)</f>
        <v>7.9663921641489428E-4</v>
      </c>
      <c r="H88">
        <f>STDEV(F85:F88)/SQRT(3)</f>
        <v>3.2108655687735705E-4</v>
      </c>
      <c r="K88">
        <f>TTEST(F81:F84,F85:F88,2,2)</f>
        <v>5.2935045655589333E-2</v>
      </c>
      <c r="AG88" t="s">
        <v>699</v>
      </c>
      <c r="AH88">
        <v>21.3</v>
      </c>
      <c r="AI88">
        <v>26.65</v>
      </c>
      <c r="AJ88">
        <f>AI88-AH88</f>
        <v>5.3499999999999979</v>
      </c>
      <c r="AK88">
        <v>2.4518253059273503E-2</v>
      </c>
      <c r="AM88" t="s">
        <v>700</v>
      </c>
      <c r="AN88" s="3">
        <v>5.1106141211332905E-7</v>
      </c>
      <c r="AO88" s="3">
        <v>2.4993770672957692E-6</v>
      </c>
      <c r="AP88" s="7">
        <f>AVERAGE(AN88:AO88)</f>
        <v>1.5052192397045491E-6</v>
      </c>
      <c r="AQ88" s="3">
        <f>STDEV(AN88:AO88)/SQRT(2)</f>
        <v>9.9415782759122006E-7</v>
      </c>
    </row>
    <row r="89" spans="2:43">
      <c r="AM89" t="s">
        <v>699</v>
      </c>
      <c r="AN89" s="3">
        <v>2.4518253059273503E-2</v>
      </c>
      <c r="AO89" s="3">
        <v>7.5042733461328762E-4</v>
      </c>
      <c r="AP89" s="7">
        <f>AVERAGE(AN89:AO89)</f>
        <v>1.2634340196943395E-2</v>
      </c>
      <c r="AQ89" s="3">
        <f>STDEV(AN89:AO89)/SQRT(2)</f>
        <v>1.1883912862330108E-2</v>
      </c>
    </row>
    <row r="90" spans="2:43">
      <c r="AH90" t="s">
        <v>1</v>
      </c>
      <c r="AI90" t="s">
        <v>8</v>
      </c>
      <c r="AJ90" s="1" t="s">
        <v>3</v>
      </c>
    </row>
    <row r="91" spans="2:43">
      <c r="C91" t="s">
        <v>1</v>
      </c>
      <c r="D91" s="31" t="s">
        <v>69</v>
      </c>
      <c r="E91" t="s">
        <v>103</v>
      </c>
      <c r="F91" t="s">
        <v>4</v>
      </c>
      <c r="G91" t="s">
        <v>105</v>
      </c>
      <c r="H91" t="s">
        <v>13</v>
      </c>
      <c r="K91" t="s">
        <v>59</v>
      </c>
    </row>
    <row r="92" spans="2:43">
      <c r="B92" t="s">
        <v>39</v>
      </c>
      <c r="C92">
        <v>16.771902000000001</v>
      </c>
      <c r="D92">
        <v>26.952583000000001</v>
      </c>
      <c r="E92">
        <v>10.180681</v>
      </c>
      <c r="F92">
        <f t="shared" ref="F92:F97" si="14">2^-E92</f>
        <v>8.616078412779745E-4</v>
      </c>
      <c r="AG92" t="s">
        <v>702</v>
      </c>
      <c r="AH92">
        <v>21.42</v>
      </c>
      <c r="AI92">
        <v>40.93</v>
      </c>
      <c r="AJ92">
        <f>AI92-AH92</f>
        <v>19.509999999999998</v>
      </c>
      <c r="AK92">
        <v>1.3393830067996974E-6</v>
      </c>
    </row>
    <row r="93" spans="2:43">
      <c r="B93" t="s">
        <v>39</v>
      </c>
      <c r="C93">
        <v>16.820446</v>
      </c>
      <c r="D93">
        <v>27.273703000000001</v>
      </c>
      <c r="E93">
        <v>10.453257000000001</v>
      </c>
      <c r="F93">
        <f t="shared" si="14"/>
        <v>7.1327350243985583E-4</v>
      </c>
      <c r="AG93" t="s">
        <v>701</v>
      </c>
      <c r="AH93">
        <v>21.45</v>
      </c>
      <c r="AI93">
        <v>23.5</v>
      </c>
      <c r="AJ93">
        <f>AI93-AH93</f>
        <v>2.0500000000000007</v>
      </c>
      <c r="AK93">
        <v>0.24148408223121126</v>
      </c>
    </row>
    <row r="94" spans="2:43">
      <c r="B94" t="s">
        <v>39</v>
      </c>
      <c r="C94">
        <v>16.817017</v>
      </c>
      <c r="D94">
        <v>26.825292999999999</v>
      </c>
      <c r="E94">
        <v>10.008275999999999</v>
      </c>
      <c r="F94">
        <f t="shared" si="14"/>
        <v>9.7097650014934752E-4</v>
      </c>
      <c r="G94">
        <f>AVERAGE(F92:F94)</f>
        <v>8.4861928128905932E-4</v>
      </c>
      <c r="H94">
        <f>STDEV(F92:F94)/SQRT(3)</f>
        <v>7.467537696602499E-5</v>
      </c>
    </row>
    <row r="95" spans="2:43">
      <c r="B95" t="s">
        <v>40</v>
      </c>
      <c r="C95">
        <v>16.581264000000001</v>
      </c>
      <c r="D95">
        <v>26.133665000000001</v>
      </c>
      <c r="E95">
        <v>9.5524009999999997</v>
      </c>
      <c r="F95">
        <f t="shared" si="14"/>
        <v>1.3318053905509847E-3</v>
      </c>
      <c r="AG95" t="s">
        <v>700</v>
      </c>
      <c r="AH95">
        <v>22.1</v>
      </c>
      <c r="AI95">
        <v>40.71</v>
      </c>
      <c r="AJ95">
        <f>AI95-AH95</f>
        <v>18.61</v>
      </c>
      <c r="AK95">
        <v>2.4993770672957692E-6</v>
      </c>
    </row>
    <row r="96" spans="2:43">
      <c r="B96" t="s">
        <v>40</v>
      </c>
      <c r="C96">
        <v>16.813416</v>
      </c>
      <c r="D96">
        <v>26.594080000000002</v>
      </c>
      <c r="E96">
        <v>9.7806640000000016</v>
      </c>
      <c r="F96">
        <f t="shared" si="14"/>
        <v>1.1369117592733801E-3</v>
      </c>
      <c r="AG96" t="s">
        <v>699</v>
      </c>
      <c r="AH96">
        <v>21.55</v>
      </c>
      <c r="AI96">
        <v>31.93</v>
      </c>
      <c r="AJ96">
        <f>AI96-AH96</f>
        <v>10.379999999999999</v>
      </c>
      <c r="AK96">
        <v>7.5042733461328762E-4</v>
      </c>
    </row>
    <row r="97" spans="2:43">
      <c r="B97" t="s">
        <v>40</v>
      </c>
      <c r="C97">
        <v>16.757840999999999</v>
      </c>
      <c r="D97">
        <v>26.846053000000001</v>
      </c>
      <c r="E97">
        <v>10.088212000000002</v>
      </c>
      <c r="F97">
        <f t="shared" si="14"/>
        <v>9.186404940496228E-4</v>
      </c>
      <c r="G97">
        <f>AVERAGE(F95:F97)</f>
        <v>1.1291192146246625E-3</v>
      </c>
      <c r="H97">
        <f>STDEV(F95:F97)/SQRT(3)</f>
        <v>1.1933405596520769E-4</v>
      </c>
      <c r="K97">
        <f>TTEST(F92:F94,F95:F97,2,2)</f>
        <v>0.11710625905994537</v>
      </c>
    </row>
    <row r="100" spans="2:43">
      <c r="AH100" t="s">
        <v>1</v>
      </c>
      <c r="AI100" t="s">
        <v>9</v>
      </c>
      <c r="AJ100" s="1" t="s">
        <v>3</v>
      </c>
      <c r="AM100" s="5" t="s">
        <v>706</v>
      </c>
      <c r="AN100" s="3"/>
      <c r="AO100" s="3"/>
      <c r="AP100" s="6" t="s">
        <v>12</v>
      </c>
      <c r="AQ100" s="3" t="s">
        <v>13</v>
      </c>
    </row>
    <row r="102" spans="2:43">
      <c r="C102" t="s">
        <v>1</v>
      </c>
      <c r="D102" s="31" t="s">
        <v>17</v>
      </c>
      <c r="E102" t="s">
        <v>103</v>
      </c>
      <c r="F102" t="s">
        <v>4</v>
      </c>
      <c r="G102" t="s">
        <v>105</v>
      </c>
      <c r="H102" t="s">
        <v>13</v>
      </c>
      <c r="K102" t="s">
        <v>59</v>
      </c>
      <c r="AG102" t="s">
        <v>702</v>
      </c>
      <c r="AH102">
        <v>21.58</v>
      </c>
      <c r="AI102">
        <v>38.950000000000003</v>
      </c>
      <c r="AJ102">
        <f>AI102-AH102</f>
        <v>17.370000000000005</v>
      </c>
      <c r="AK102">
        <v>5.903491949243105E-6</v>
      </c>
      <c r="AM102" t="s">
        <v>702</v>
      </c>
      <c r="AN102" s="3">
        <v>5.903491949243105E-6</v>
      </c>
      <c r="AO102" s="3">
        <v>1.1484121302879817E-5</v>
      </c>
      <c r="AP102" s="3">
        <f>AVERAGE(AN102:AO102)</f>
        <v>8.6938066260614613E-6</v>
      </c>
      <c r="AQ102" s="3">
        <f>STDEV(AN102:AO102)/SQRT(2)</f>
        <v>2.790314676818355E-6</v>
      </c>
    </row>
    <row r="103" spans="2:43">
      <c r="B103" t="s">
        <v>39</v>
      </c>
      <c r="C103">
        <v>16.771902000000001</v>
      </c>
      <c r="D103">
        <v>32.257603000000003</v>
      </c>
      <c r="E103">
        <v>15.485701000000002</v>
      </c>
      <c r="F103">
        <f t="shared" ref="F103:F108" si="15">2^-E103</f>
        <v>2.1794127893348162E-5</v>
      </c>
      <c r="AG103" t="s">
        <v>701</v>
      </c>
      <c r="AH103">
        <v>21.84</v>
      </c>
      <c r="AI103">
        <v>23.42</v>
      </c>
      <c r="AJ103">
        <f>AI103-AH103</f>
        <v>1.5800000000000018</v>
      </c>
      <c r="AK103">
        <v>0.33448188869652762</v>
      </c>
      <c r="AM103" t="s">
        <v>701</v>
      </c>
      <c r="AN103" s="3">
        <v>0.33448188869652762</v>
      </c>
      <c r="AO103" s="3">
        <v>0.57834409195264413</v>
      </c>
      <c r="AP103" s="6">
        <f>AVERAGE(AN103:AO103)</f>
        <v>0.45641299032458588</v>
      </c>
      <c r="AQ103" s="3">
        <f>STDEV(AN103:AO103)/SQRT(2)</f>
        <v>0.1219311016280583</v>
      </c>
    </row>
    <row r="104" spans="2:43">
      <c r="B104" t="s">
        <v>39</v>
      </c>
      <c r="C104">
        <v>16.820446</v>
      </c>
      <c r="D104">
        <v>33.267017000000003</v>
      </c>
      <c r="E104">
        <v>16.446571000000002</v>
      </c>
      <c r="F104">
        <f t="shared" si="15"/>
        <v>1.1196668060419101E-5</v>
      </c>
      <c r="AM104" s="5"/>
      <c r="AN104" s="3"/>
      <c r="AO104" s="3"/>
      <c r="AP104" s="6"/>
      <c r="AQ104" s="3"/>
    </row>
    <row r="105" spans="2:43">
      <c r="B105" t="s">
        <v>39</v>
      </c>
      <c r="C105">
        <v>16.817017</v>
      </c>
      <c r="D105">
        <v>31.678493</v>
      </c>
      <c r="E105">
        <v>14.861476</v>
      </c>
      <c r="F105">
        <f t="shared" si="15"/>
        <v>3.3593089279346525E-5</v>
      </c>
      <c r="G105">
        <f>AVERAGE(F103:F105)</f>
        <v>2.2194628411037926E-5</v>
      </c>
      <c r="H105">
        <f>STDEV(F103:F105)/SQRT(3)</f>
        <v>6.4683903549597257E-6</v>
      </c>
      <c r="AG105" t="s">
        <v>700</v>
      </c>
      <c r="AH105">
        <v>21.45</v>
      </c>
      <c r="AI105">
        <v>40.71</v>
      </c>
      <c r="AJ105">
        <f>AI105-AH105</f>
        <v>19.260000000000002</v>
      </c>
      <c r="AK105">
        <v>1.5928038013999331E-6</v>
      </c>
    </row>
    <row r="106" spans="2:43">
      <c r="B106" t="s">
        <v>40</v>
      </c>
      <c r="C106">
        <v>16.581264000000001</v>
      </c>
      <c r="D106">
        <v>38.873756</v>
      </c>
      <c r="E106">
        <v>22.292491999999999</v>
      </c>
      <c r="F106">
        <f t="shared" si="15"/>
        <v>1.9466650418453341E-7</v>
      </c>
      <c r="AG106" t="s">
        <v>699</v>
      </c>
      <c r="AH106">
        <v>21.3</v>
      </c>
      <c r="AI106">
        <v>26.85</v>
      </c>
      <c r="AJ106">
        <f>AI106-AH106</f>
        <v>5.5500000000000007</v>
      </c>
      <c r="AK106">
        <v>2.1344379011787418E-2</v>
      </c>
      <c r="AM106" t="s">
        <v>700</v>
      </c>
      <c r="AN106" s="3">
        <v>1.5928038013999331E-6</v>
      </c>
      <c r="AO106" s="3">
        <v>8.3022171334850863E-7</v>
      </c>
      <c r="AP106" s="3">
        <f>AVERAGE(AN106:AO106)</f>
        <v>1.2115127573742208E-6</v>
      </c>
      <c r="AQ106" s="3">
        <f>STDEV(AN106:AO106)/SQRT(2)</f>
        <v>3.8129104402571224E-7</v>
      </c>
    </row>
    <row r="107" spans="2:43">
      <c r="B107" t="s">
        <v>40</v>
      </c>
      <c r="C107">
        <v>16.813416</v>
      </c>
      <c r="D107">
        <v>35.153137000000001</v>
      </c>
      <c r="E107">
        <v>18.339721000000001</v>
      </c>
      <c r="F107">
        <f t="shared" si="15"/>
        <v>3.014351315296071E-6</v>
      </c>
      <c r="AM107" t="s">
        <v>699</v>
      </c>
      <c r="AN107" s="3">
        <v>2.1344379011787418E-2</v>
      </c>
      <c r="AO107" s="3">
        <v>3.14673609392725E-2</v>
      </c>
      <c r="AP107" s="6">
        <f>AVERAGE(AN107:AO107)</f>
        <v>2.6405869975529961E-2</v>
      </c>
      <c r="AQ107" s="3">
        <f>STDEV(AN107:AO107)/SQRT(2)</f>
        <v>5.0614909637425312E-3</v>
      </c>
    </row>
    <row r="108" spans="2:43">
      <c r="B108" t="s">
        <v>40</v>
      </c>
      <c r="C108">
        <v>16.757840999999999</v>
      </c>
      <c r="D108">
        <v>37.485115</v>
      </c>
      <c r="E108">
        <v>20.727274000000001</v>
      </c>
      <c r="F108">
        <f t="shared" si="15"/>
        <v>5.7606142933069514E-7</v>
      </c>
      <c r="G108">
        <f>AVERAGE(F106:F108)</f>
        <v>1.2616930829370999E-6</v>
      </c>
      <c r="H108">
        <f>STDEV(F106:F108)/SQRT(3)</f>
        <v>8.8321829725603821E-7</v>
      </c>
      <c r="K108">
        <f>TTEST(F103:F105,F106:F108,2,2)</f>
        <v>3.2699659784659864E-2</v>
      </c>
      <c r="AH108" t="s">
        <v>1</v>
      </c>
      <c r="AI108" t="s">
        <v>9</v>
      </c>
      <c r="AJ108" s="1" t="s">
        <v>3</v>
      </c>
    </row>
    <row r="110" spans="2:43">
      <c r="AG110" t="s">
        <v>702</v>
      </c>
      <c r="AH110">
        <v>21.58</v>
      </c>
      <c r="AI110">
        <v>37.99</v>
      </c>
      <c r="AJ110">
        <f>AI110-AH110</f>
        <v>16.410000000000004</v>
      </c>
      <c r="AK110">
        <v>1.1484121302879817E-5</v>
      </c>
    </row>
    <row r="111" spans="2:43">
      <c r="AG111" t="s">
        <v>701</v>
      </c>
      <c r="AH111">
        <v>21.84</v>
      </c>
      <c r="AI111">
        <v>22.63</v>
      </c>
      <c r="AJ111">
        <f>AI111-AH111</f>
        <v>0.78999999999999915</v>
      </c>
      <c r="AK111">
        <v>0.57834409195264413</v>
      </c>
    </row>
    <row r="112" spans="2:43">
      <c r="C112" t="s">
        <v>1</v>
      </c>
      <c r="D112" s="31" t="s">
        <v>10</v>
      </c>
      <c r="E112" t="s">
        <v>3</v>
      </c>
      <c r="F112" t="s">
        <v>4</v>
      </c>
      <c r="G112" t="s">
        <v>105</v>
      </c>
      <c r="H112" t="s">
        <v>13</v>
      </c>
      <c r="K112" t="s">
        <v>59</v>
      </c>
    </row>
    <row r="113" spans="2:44">
      <c r="B113" t="s">
        <v>367</v>
      </c>
      <c r="C113">
        <v>21.88</v>
      </c>
      <c r="D113">
        <v>36.78</v>
      </c>
      <c r="E113">
        <v>14.900000000000002</v>
      </c>
      <c r="F113">
        <v>3.2707930375253073E-5</v>
      </c>
      <c r="AG113" t="s">
        <v>700</v>
      </c>
      <c r="AH113">
        <v>21.45</v>
      </c>
      <c r="AI113">
        <v>41.65</v>
      </c>
      <c r="AJ113">
        <f>AI113-AH113</f>
        <v>20.2</v>
      </c>
      <c r="AK113">
        <v>8.3022171334850863E-7</v>
      </c>
    </row>
    <row r="114" spans="2:44">
      <c r="B114" t="s">
        <v>367</v>
      </c>
      <c r="C114">
        <v>22.08</v>
      </c>
      <c r="D114">
        <v>41.78</v>
      </c>
      <c r="E114">
        <v>19.700000000000003</v>
      </c>
      <c r="F114">
        <v>1.1741108067940857E-6</v>
      </c>
      <c r="AG114" t="s">
        <v>699</v>
      </c>
      <c r="AH114">
        <v>21.3</v>
      </c>
      <c r="AI114">
        <v>26.29</v>
      </c>
      <c r="AJ114">
        <f>AI114-AH114</f>
        <v>4.9899999999999984</v>
      </c>
      <c r="AK114">
        <v>3.14673609392725E-2</v>
      </c>
    </row>
    <row r="115" spans="2:44">
      <c r="B115" t="s">
        <v>367</v>
      </c>
      <c r="C115">
        <v>22.08</v>
      </c>
      <c r="D115">
        <v>32.47</v>
      </c>
      <c r="E115">
        <v>10.39</v>
      </c>
      <c r="F115">
        <v>7.4524375437527322E-4</v>
      </c>
      <c r="G115">
        <f>AVERAGE(F112:F115)</f>
        <v>2.5970859851910682E-4</v>
      </c>
      <c r="H115">
        <f>STDEV(F113:F115)/SQRT(3)</f>
        <v>2.4293818563806714E-4</v>
      </c>
    </row>
    <row r="116" spans="2:44">
      <c r="B116" t="s">
        <v>40</v>
      </c>
      <c r="C116">
        <v>24.11</v>
      </c>
      <c r="D116">
        <v>36.869999999999997</v>
      </c>
      <c r="E116">
        <v>12.759999999999998</v>
      </c>
      <c r="F116">
        <v>1.4416414324090973E-4</v>
      </c>
    </row>
    <row r="117" spans="2:44">
      <c r="B117" t="s">
        <v>40</v>
      </c>
      <c r="C117">
        <v>21.65</v>
      </c>
      <c r="D117">
        <v>35.659999999999997</v>
      </c>
      <c r="E117">
        <v>14.009999999999998</v>
      </c>
      <c r="F117">
        <v>6.0613555629701974E-5</v>
      </c>
    </row>
    <row r="118" spans="2:44">
      <c r="B118" t="s">
        <v>40</v>
      </c>
      <c r="C118">
        <v>24.11</v>
      </c>
      <c r="D118">
        <v>41.55</v>
      </c>
      <c r="E118">
        <v>17.439999999999998</v>
      </c>
      <c r="F118">
        <v>5.6238907519954878E-6</v>
      </c>
      <c r="G118">
        <f>AVERAGE(F116:F118)</f>
        <v>7.0133863207535725E-5</v>
      </c>
      <c r="H118">
        <f>STDEV(F116:F118)/SQRT(3)</f>
        <v>4.0275416746055935E-5</v>
      </c>
      <c r="K118">
        <f>TTEST(F113:F115,F116:F118,2,2)</f>
        <v>0.48434116790769277</v>
      </c>
      <c r="AH118" t="s">
        <v>1</v>
      </c>
      <c r="AI118" t="s">
        <v>705</v>
      </c>
      <c r="AJ118" s="1" t="s">
        <v>3</v>
      </c>
      <c r="AM118" s="5" t="s">
        <v>273</v>
      </c>
      <c r="AN118" s="3"/>
      <c r="AO118" s="3"/>
      <c r="AP118" s="6" t="s">
        <v>12</v>
      </c>
      <c r="AQ118" s="3" t="s">
        <v>13</v>
      </c>
    </row>
    <row r="120" spans="2:44">
      <c r="AG120" t="s">
        <v>702</v>
      </c>
      <c r="AH120">
        <v>21.58</v>
      </c>
      <c r="AI120">
        <v>42.8</v>
      </c>
      <c r="AJ120">
        <f>AI120-AH120</f>
        <v>21.22</v>
      </c>
      <c r="AK120">
        <v>4.0939590284240472E-7</v>
      </c>
      <c r="AM120" t="s">
        <v>702</v>
      </c>
      <c r="AN120" s="3">
        <v>4.0939590284240472E-7</v>
      </c>
      <c r="AO120" s="3">
        <v>1.2776535302833224E-7</v>
      </c>
      <c r="AP120" s="10">
        <f>AVERAGE(AN120:AO120)</f>
        <v>2.6858062793536846E-7</v>
      </c>
      <c r="AQ120" s="3">
        <f>STDEV(AN120:AO120)/SQRT(2)</f>
        <v>1.4081527490703623E-7</v>
      </c>
      <c r="AR120">
        <f>TTEST(AN120:AO120,AN124:AO124,1,1)</f>
        <v>0.19561780936934209</v>
      </c>
    </row>
    <row r="121" spans="2:44">
      <c r="B121" s="36"/>
      <c r="C121" t="s">
        <v>1</v>
      </c>
      <c r="D121" s="31" t="s">
        <v>66</v>
      </c>
      <c r="E121" t="s">
        <v>3</v>
      </c>
      <c r="AG121" t="s">
        <v>701</v>
      </c>
      <c r="AH121">
        <v>21.84</v>
      </c>
      <c r="AI121">
        <v>37.39</v>
      </c>
      <c r="AJ121">
        <f>AI121-AH121</f>
        <v>15.55</v>
      </c>
      <c r="AK121">
        <v>2.0844120128698644E-5</v>
      </c>
      <c r="AM121" t="s">
        <v>701</v>
      </c>
      <c r="AN121" s="3">
        <v>2.0844120128698644E-5</v>
      </c>
      <c r="AO121" s="3">
        <v>1.3829148990427255E-4</v>
      </c>
      <c r="AP121" s="10">
        <f>AVERAGE(AN121:AO121)</f>
        <v>7.9567805016485593E-5</v>
      </c>
      <c r="AQ121" s="3">
        <f>STDEV(AN121:AO121)/SQRT(2)</f>
        <v>5.8723684887786946E-5</v>
      </c>
      <c r="AR121">
        <f>TTEST(AN121:AO121,AN125:AO125,1,1)</f>
        <v>0.20817394231517003</v>
      </c>
    </row>
    <row r="122" spans="2:44">
      <c r="B122" s="36" t="s">
        <v>538</v>
      </c>
      <c r="C122" s="37">
        <v>15.024641000000001</v>
      </c>
      <c r="D122" s="38">
        <v>34.015999999999998</v>
      </c>
      <c r="E122" s="37">
        <v>18.991845999999999</v>
      </c>
      <c r="F122" s="39">
        <v>1.9E-6</v>
      </c>
      <c r="AM122" s="5"/>
      <c r="AN122" s="3"/>
      <c r="AO122" s="3"/>
      <c r="AP122" s="10"/>
      <c r="AQ122" s="3"/>
    </row>
    <row r="123" spans="2:44">
      <c r="B123" s="36" t="s">
        <v>538</v>
      </c>
      <c r="C123" s="37">
        <v>15.235198</v>
      </c>
      <c r="D123" s="38">
        <v>34.567999999999998</v>
      </c>
      <c r="E123" s="37">
        <v>19.332802000000001</v>
      </c>
      <c r="F123" s="39">
        <v>1.5E-6</v>
      </c>
      <c r="AG123" t="s">
        <v>700</v>
      </c>
      <c r="AH123">
        <v>21.45</v>
      </c>
      <c r="AI123">
        <v>44.35</v>
      </c>
      <c r="AJ123">
        <f>AI123-AH123</f>
        <v>22.900000000000002</v>
      </c>
      <c r="AK123">
        <v>1.2776535302833224E-7</v>
      </c>
    </row>
    <row r="124" spans="2:44">
      <c r="B124" s="36" t="s">
        <v>538</v>
      </c>
      <c r="C124" s="37">
        <v>15.23001</v>
      </c>
      <c r="D124" s="38">
        <v>33.698</v>
      </c>
      <c r="E124" s="37">
        <v>18.46799</v>
      </c>
      <c r="F124" s="39">
        <v>2.7999999999999999E-6</v>
      </c>
      <c r="G124">
        <f>AVERAGE(F121:F124)</f>
        <v>2.0666666666666666E-6</v>
      </c>
      <c r="H124">
        <f>STDEV(F122:F124)/2</f>
        <v>3.3291640592396961E-7</v>
      </c>
      <c r="AG124" t="s">
        <v>699</v>
      </c>
      <c r="AH124">
        <v>21.3</v>
      </c>
      <c r="AI124">
        <v>39.5</v>
      </c>
      <c r="AJ124">
        <f>AI124-AH124</f>
        <v>18.2</v>
      </c>
      <c r="AK124">
        <v>3.3208868533940286E-6</v>
      </c>
      <c r="AM124" t="s">
        <v>700</v>
      </c>
      <c r="AN124" s="3">
        <v>1.4078529613370027E-7</v>
      </c>
      <c r="AO124" s="3">
        <v>8.1422344252729158E-8</v>
      </c>
      <c r="AP124" s="10">
        <f>AVERAGE(AN124:AO124)</f>
        <v>1.1110382019321472E-7</v>
      </c>
      <c r="AQ124" s="3">
        <f>STDEV(AN124:AO124)/SQRT(2)</f>
        <v>2.9681475940485558E-8</v>
      </c>
    </row>
    <row r="125" spans="2:44">
      <c r="B125" t="s">
        <v>40</v>
      </c>
      <c r="C125">
        <v>21.65</v>
      </c>
      <c r="D125">
        <v>44.92</v>
      </c>
      <c r="E125">
        <v>23.270000000000003</v>
      </c>
      <c r="F125">
        <f>2^-E125</f>
        <v>9.8862593867115883E-8</v>
      </c>
      <c r="AK125">
        <v>1</v>
      </c>
      <c r="AM125" t="s">
        <v>699</v>
      </c>
      <c r="AN125" s="3">
        <v>3.3208868533940286E-6</v>
      </c>
      <c r="AO125" s="3">
        <v>5.7023973412892942E-6</v>
      </c>
      <c r="AP125" s="10">
        <f>AVERAGE(AN125:AO125)</f>
        <v>4.5116420973416616E-6</v>
      </c>
      <c r="AQ125" s="3">
        <f>STDEV(AN125:AO125)/SQRT(2)</f>
        <v>1.1907552439476328E-6</v>
      </c>
    </row>
    <row r="126" spans="2:44">
      <c r="B126" t="s">
        <v>40</v>
      </c>
      <c r="C126">
        <v>21.65</v>
      </c>
      <c r="D126">
        <v>45</v>
      </c>
      <c r="E126">
        <v>23.35</v>
      </c>
      <c r="F126">
        <f>2^-E126</f>
        <v>9.3529712903112105E-8</v>
      </c>
      <c r="G126">
        <f>AVERAGE(F125:F126)</f>
        <v>9.6196153385113994E-8</v>
      </c>
      <c r="H126">
        <f>STDEV(F125:F126)/2</f>
        <v>1.8854581464538615E-9</v>
      </c>
      <c r="K126">
        <f>TTEST(F122:F124,F125:F126,2,2)</f>
        <v>2.8557196883026364E-2</v>
      </c>
    </row>
    <row r="127" spans="2:44">
      <c r="AH127" t="s">
        <v>1</v>
      </c>
      <c r="AI127" t="s">
        <v>705</v>
      </c>
      <c r="AJ127" s="1" t="s">
        <v>3</v>
      </c>
    </row>
    <row r="129" spans="2:44">
      <c r="C129" s="31" t="s">
        <v>1</v>
      </c>
      <c r="D129" s="31" t="s">
        <v>7</v>
      </c>
      <c r="E129" s="40" t="s">
        <v>3</v>
      </c>
      <c r="F129" t="s">
        <v>4</v>
      </c>
      <c r="G129" t="s">
        <v>105</v>
      </c>
      <c r="H129" t="s">
        <v>13</v>
      </c>
      <c r="K129" t="s">
        <v>59</v>
      </c>
      <c r="AG129" t="s">
        <v>702</v>
      </c>
      <c r="AH129">
        <v>21.58</v>
      </c>
      <c r="AI129">
        <v>44.34</v>
      </c>
      <c r="AJ129">
        <f>AI129-AH129</f>
        <v>22.760000000000005</v>
      </c>
      <c r="AK129">
        <v>1.4078529613370027E-7</v>
      </c>
    </row>
    <row r="130" spans="2:44">
      <c r="AG130" t="s">
        <v>701</v>
      </c>
      <c r="AH130">
        <v>21.84</v>
      </c>
      <c r="AI130">
        <v>34.659999999999997</v>
      </c>
      <c r="AJ130">
        <f>AI130-AH130</f>
        <v>12.819999999999997</v>
      </c>
      <c r="AK130">
        <v>1.3829148990427255E-4</v>
      </c>
    </row>
    <row r="131" spans="2:44">
      <c r="B131" t="s">
        <v>39</v>
      </c>
      <c r="C131">
        <v>21.95</v>
      </c>
      <c r="D131">
        <v>29.2</v>
      </c>
      <c r="E131">
        <f>D131-C131</f>
        <v>7.25</v>
      </c>
      <c r="F131">
        <v>6.5695032441696402E-3</v>
      </c>
    </row>
    <row r="132" spans="2:44">
      <c r="B132" t="s">
        <v>39</v>
      </c>
      <c r="C132">
        <v>16.360005457763499</v>
      </c>
      <c r="D132">
        <v>24.0873525189436</v>
      </c>
      <c r="E132">
        <f>D132-C132</f>
        <v>7.727347061180101</v>
      </c>
      <c r="F132">
        <f>2^-E13</f>
        <v>1.0922387791357463E-3</v>
      </c>
      <c r="AG132" t="s">
        <v>700</v>
      </c>
      <c r="AH132">
        <v>21.45</v>
      </c>
      <c r="AI132">
        <v>45</v>
      </c>
      <c r="AJ132">
        <f>AI132-AH132</f>
        <v>23.55</v>
      </c>
      <c r="AK132">
        <v>8.1422344252729158E-8</v>
      </c>
    </row>
    <row r="133" spans="2:44">
      <c r="B133" t="s">
        <v>39</v>
      </c>
      <c r="C133">
        <v>16.296012394112701</v>
      </c>
      <c r="D133">
        <v>23.916679658033502</v>
      </c>
      <c r="E133">
        <f>D133-C133</f>
        <v>7.6206672639208008</v>
      </c>
      <c r="F133">
        <f>2^-E14</f>
        <v>1.2693220950218554E-3</v>
      </c>
      <c r="AG133" t="s">
        <v>699</v>
      </c>
      <c r="AH133">
        <v>21.3</v>
      </c>
      <c r="AI133">
        <v>38.72</v>
      </c>
      <c r="AJ133">
        <f>AI133-AH133</f>
        <v>17.419999999999998</v>
      </c>
      <c r="AK133">
        <v>5.7023973412892942E-6</v>
      </c>
    </row>
    <row r="134" spans="2:44">
      <c r="B134" t="s">
        <v>39</v>
      </c>
      <c r="C134">
        <v>16.300760738150899</v>
      </c>
      <c r="D134">
        <v>23.8931139461837</v>
      </c>
      <c r="E134">
        <f>D134-C134</f>
        <v>7.5923532080328009</v>
      </c>
      <c r="F134">
        <f>2^-E15</f>
        <v>1.1774560779055413E-3</v>
      </c>
      <c r="G134">
        <f>AVERAGE(F131:F134)</f>
        <v>2.5271300490581957E-3</v>
      </c>
      <c r="H134">
        <f>STDEV(F131:F134)/2</f>
        <v>1.34794271276327E-3</v>
      </c>
    </row>
    <row r="136" spans="2:44">
      <c r="B136" t="s">
        <v>40</v>
      </c>
      <c r="C136">
        <v>21.65</v>
      </c>
      <c r="D136">
        <v>28.72</v>
      </c>
      <c r="E136">
        <f>D136-C136</f>
        <v>7.07</v>
      </c>
      <c r="F136">
        <v>7.4424843597182622E-3</v>
      </c>
    </row>
    <row r="137" spans="2:44">
      <c r="B137" t="s">
        <v>40</v>
      </c>
      <c r="C137">
        <v>21.65</v>
      </c>
      <c r="D137">
        <v>30.63</v>
      </c>
      <c r="E137">
        <f>D137-C137</f>
        <v>8.98</v>
      </c>
      <c r="F137">
        <v>1.9803896089649001E-3</v>
      </c>
      <c r="G137">
        <f>AVERAGE(F136:F138)</f>
        <v>4.7114369843415816E-3</v>
      </c>
      <c r="H137">
        <f>STDEV(F136:F137)/2</f>
        <v>1.9311421188705729E-3</v>
      </c>
      <c r="K137">
        <f>TTEST(F131:F134,F136:F137,2,2)</f>
        <v>0.4519691808161711</v>
      </c>
      <c r="AH137" t="s">
        <v>1</v>
      </c>
      <c r="AI137" t="s">
        <v>487</v>
      </c>
      <c r="AJ137" s="1" t="s">
        <v>3</v>
      </c>
      <c r="AM137" s="5" t="s">
        <v>704</v>
      </c>
      <c r="AN137" s="3"/>
      <c r="AO137" s="3"/>
      <c r="AP137" s="6" t="s">
        <v>12</v>
      </c>
      <c r="AQ137" s="3" t="s">
        <v>13</v>
      </c>
    </row>
    <row r="139" spans="2:44">
      <c r="AG139" t="s">
        <v>702</v>
      </c>
      <c r="AH139">
        <v>21.42</v>
      </c>
      <c r="AI139" s="5">
        <v>39.24</v>
      </c>
      <c r="AJ139">
        <f>AI139-AH139</f>
        <v>17.82</v>
      </c>
      <c r="AK139">
        <v>4.321609059508508E-6</v>
      </c>
      <c r="AM139" t="s">
        <v>702</v>
      </c>
      <c r="AN139" s="3">
        <v>4.321609059508508E-6</v>
      </c>
      <c r="AO139" s="3">
        <v>4.8284782179652335E-6</v>
      </c>
      <c r="AP139" s="7">
        <f>AVERAGE(AN139:AO139)</f>
        <v>4.5750436387368707E-6</v>
      </c>
      <c r="AQ139" s="3">
        <f>STDEV(AN139:AO139)/SQRT(2)</f>
        <v>2.5343457922836278E-7</v>
      </c>
      <c r="AR139">
        <f>TTEST(AN139:AO139,AN143:AO143,1,1)</f>
        <v>6.9817474996581252E-2</v>
      </c>
    </row>
    <row r="140" spans="2:44">
      <c r="AG140" t="s">
        <v>701</v>
      </c>
      <c r="AH140">
        <v>21.45</v>
      </c>
      <c r="AI140" s="5">
        <v>30.35</v>
      </c>
      <c r="AJ140">
        <f>AI140-AH140</f>
        <v>8.9000000000000021</v>
      </c>
      <c r="AK140">
        <v>2.0933075440161941E-3</v>
      </c>
      <c r="AM140" t="s">
        <v>701</v>
      </c>
      <c r="AN140" s="3">
        <v>2.0933075440161941E-3</v>
      </c>
      <c r="AO140" s="3">
        <v>2.7430563979257729E-3</v>
      </c>
      <c r="AP140" s="6">
        <f>AVERAGE(AN140:AO140)</f>
        <v>2.4181819709709835E-3</v>
      </c>
      <c r="AQ140" s="3">
        <f>STDEV(AN140:AO140)/SQRT(2)</f>
        <v>3.248744269547894E-4</v>
      </c>
      <c r="AR140">
        <f>TTEST(AN140:AO140,AN144:AO144,1,1)</f>
        <v>9.2085577981394023E-2</v>
      </c>
    </row>
    <row r="141" spans="2:44">
      <c r="AP141" s="6"/>
      <c r="AQ141" s="3"/>
    </row>
    <row r="142" spans="2:44">
      <c r="C142" s="31" t="s">
        <v>1</v>
      </c>
      <c r="D142" s="31" t="s">
        <v>5</v>
      </c>
      <c r="E142" s="40" t="s">
        <v>3</v>
      </c>
      <c r="F142" t="s">
        <v>4</v>
      </c>
      <c r="G142" t="s">
        <v>105</v>
      </c>
      <c r="H142" t="s">
        <v>13</v>
      </c>
      <c r="K142" t="s">
        <v>59</v>
      </c>
      <c r="AG142" t="s">
        <v>700</v>
      </c>
      <c r="AH142">
        <v>22.1</v>
      </c>
      <c r="AI142" s="5">
        <v>31.9</v>
      </c>
      <c r="AJ142">
        <f>AI142-AH142</f>
        <v>9.7999999999999972</v>
      </c>
      <c r="AK142">
        <v>1.121775737301794E-3</v>
      </c>
      <c r="AN142" s="3"/>
      <c r="AO142" s="3"/>
      <c r="AP142" s="6"/>
      <c r="AQ142" s="3" t="e">
        <f>STDEV(AN142:AO142)/SQRT(2)</f>
        <v>#DIV/0!</v>
      </c>
    </row>
    <row r="143" spans="2:44">
      <c r="B143" t="s">
        <v>39</v>
      </c>
      <c r="C143">
        <v>21.95</v>
      </c>
      <c r="D143">
        <v>33.65</v>
      </c>
      <c r="E143">
        <f>D143-C143</f>
        <v>11.7</v>
      </c>
      <c r="F143">
        <v>3.0057236653928702E-4</v>
      </c>
      <c r="AG143" t="s">
        <v>699</v>
      </c>
      <c r="AH143">
        <v>21.55</v>
      </c>
      <c r="AI143" s="5">
        <v>29.09</v>
      </c>
      <c r="AJ143">
        <f>AI143-AH143</f>
        <v>7.5399999999999991</v>
      </c>
      <c r="AK143">
        <v>5.3732102271083796E-3</v>
      </c>
      <c r="AM143" t="s">
        <v>700</v>
      </c>
      <c r="AN143" s="3">
        <v>1.121775737301794E-3</v>
      </c>
      <c r="AO143" s="3">
        <v>7.1488559372345013E-4</v>
      </c>
      <c r="AP143" s="6">
        <f>AVERAGE(AN143:AO143)</f>
        <v>9.1833066551262209E-4</v>
      </c>
      <c r="AQ143" s="3">
        <f>STDEV(AN143:AO143)/SQRT(2)</f>
        <v>2.0344507178917193E-4</v>
      </c>
    </row>
    <row r="144" spans="2:44">
      <c r="B144" t="s">
        <v>39</v>
      </c>
      <c r="C144">
        <v>21.95</v>
      </c>
      <c r="D144">
        <v>34.54</v>
      </c>
      <c r="E144">
        <f>D144-C144</f>
        <v>12.59</v>
      </c>
      <c r="F144">
        <v>1.6219309254107808E-4</v>
      </c>
      <c r="AM144" t="s">
        <v>699</v>
      </c>
      <c r="AN144" s="3">
        <v>5.3732102271083796E-3</v>
      </c>
      <c r="AO144" s="3">
        <v>4.5183132183800314E-3</v>
      </c>
      <c r="AP144" s="6">
        <f>AVERAGE(AN144:AO144)</f>
        <v>4.9457617227442055E-3</v>
      </c>
      <c r="AQ144" s="3">
        <f>STDEV(AN144:AO144)/SQRT(2)</f>
        <v>4.274485043641741E-4</v>
      </c>
    </row>
    <row r="145" spans="2:44">
      <c r="B145" t="s">
        <v>39</v>
      </c>
      <c r="C145">
        <v>18.327795600829699</v>
      </c>
      <c r="D145">
        <v>29.4480707111965</v>
      </c>
      <c r="E145">
        <f>D145-C145</f>
        <v>11.120275110366801</v>
      </c>
      <c r="F145">
        <f>2^-E145</f>
        <v>4.4922470456730898E-4</v>
      </c>
    </row>
    <row r="146" spans="2:44">
      <c r="B146" t="s">
        <v>39</v>
      </c>
      <c r="C146">
        <v>18.273180176461999</v>
      </c>
      <c r="D146">
        <v>30.1704889900216</v>
      </c>
      <c r="E146">
        <f>D146-C146</f>
        <v>11.897308813559601</v>
      </c>
      <c r="F146">
        <f>2^-E146</f>
        <v>2.6215200246032196E-4</v>
      </c>
      <c r="AH146" t="s">
        <v>1</v>
      </c>
      <c r="AI146" t="s">
        <v>487</v>
      </c>
      <c r="AJ146" s="1" t="s">
        <v>3</v>
      </c>
    </row>
    <row r="147" spans="2:44">
      <c r="B147" t="s">
        <v>39</v>
      </c>
      <c r="C147">
        <v>18.227166374395299</v>
      </c>
      <c r="D147">
        <v>30.012535687659099</v>
      </c>
      <c r="E147">
        <f>D147-C147</f>
        <v>11.7853693132638</v>
      </c>
      <c r="F147">
        <f>2^-E147</f>
        <v>2.8330244766061629E-4</v>
      </c>
      <c r="G147">
        <f>AVERAGE(F143:F147)</f>
        <v>2.9148892275372246E-4</v>
      </c>
      <c r="H147">
        <f>STDEV(F144:F147)/2</f>
        <v>5.9515428394465032E-5</v>
      </c>
    </row>
    <row r="148" spans="2:44">
      <c r="AG148" t="s">
        <v>702</v>
      </c>
      <c r="AH148">
        <v>21.58</v>
      </c>
      <c r="AI148" s="5">
        <v>39.24</v>
      </c>
      <c r="AJ148">
        <f>AI148-AH148</f>
        <v>17.660000000000004</v>
      </c>
      <c r="AK148">
        <v>4.8284782179652335E-6</v>
      </c>
    </row>
    <row r="149" spans="2:44">
      <c r="B149" t="s">
        <v>40</v>
      </c>
      <c r="C149">
        <v>21.65</v>
      </c>
      <c r="D149">
        <v>36.979999999999997</v>
      </c>
      <c r="E149">
        <f>D149-C149</f>
        <v>15.329999999999998</v>
      </c>
      <c r="F149">
        <f>2^-E149</f>
        <v>2.4277846794278559E-5</v>
      </c>
      <c r="AG149" t="s">
        <v>701</v>
      </c>
      <c r="AH149">
        <v>21.84</v>
      </c>
      <c r="AI149" s="5">
        <v>30.35</v>
      </c>
      <c r="AJ149">
        <f>AI149-AH149</f>
        <v>8.5100000000000016</v>
      </c>
      <c r="AK149">
        <v>2.7430563979257729E-3</v>
      </c>
    </row>
    <row r="150" spans="2:44">
      <c r="B150" t="s">
        <v>40</v>
      </c>
      <c r="C150">
        <v>21.65</v>
      </c>
      <c r="D150">
        <v>35.9</v>
      </c>
      <c r="E150">
        <f>D150-C150</f>
        <v>14.25</v>
      </c>
      <c r="F150">
        <f>2^-E150</f>
        <v>5.1324244095075355E-5</v>
      </c>
      <c r="G150">
        <f>AVERAGE(F149:F180)</f>
        <v>3.7801045444676958E-5</v>
      </c>
      <c r="H150">
        <f>STDEV(F149:F150)/2</f>
        <v>9.5623454690294746E-6</v>
      </c>
      <c r="K150">
        <f>TTEST(F143:F147,F149:F180,2,2)</f>
        <v>2.2182770035137873E-2</v>
      </c>
    </row>
    <row r="151" spans="2:44">
      <c r="AG151" t="s">
        <v>700</v>
      </c>
      <c r="AH151">
        <v>21.45</v>
      </c>
      <c r="AI151" s="5">
        <v>31.9</v>
      </c>
      <c r="AJ151">
        <f>AI151-AH151</f>
        <v>10.45</v>
      </c>
      <c r="AK151">
        <v>7.1488559372345013E-4</v>
      </c>
    </row>
    <row r="152" spans="2:44">
      <c r="AG152" t="s">
        <v>699</v>
      </c>
      <c r="AH152">
        <v>21.3</v>
      </c>
      <c r="AI152" s="5">
        <v>29.09</v>
      </c>
      <c r="AJ152">
        <f>AI152-AH152</f>
        <v>7.7899999999999991</v>
      </c>
      <c r="AK152">
        <v>4.5183132183800314E-3</v>
      </c>
    </row>
    <row r="156" spans="2:44">
      <c r="AH156" t="s">
        <v>1</v>
      </c>
      <c r="AI156" t="s">
        <v>274</v>
      </c>
      <c r="AJ156" t="s">
        <v>3</v>
      </c>
    </row>
    <row r="157" spans="2:44">
      <c r="AM157" s="4" t="s">
        <v>703</v>
      </c>
      <c r="AN157" s="3"/>
      <c r="AO157" s="3"/>
      <c r="AP157" s="6" t="s">
        <v>12</v>
      </c>
      <c r="AQ157" s="3" t="s">
        <v>13</v>
      </c>
    </row>
    <row r="158" spans="2:44">
      <c r="AG158" t="s">
        <v>702</v>
      </c>
      <c r="AH158">
        <v>21.58</v>
      </c>
      <c r="AI158">
        <v>29.61</v>
      </c>
      <c r="AJ158">
        <v>8.0300000000000011</v>
      </c>
      <c r="AK158">
        <v>3.8258605374489312E-3</v>
      </c>
      <c r="AN158" s="3"/>
      <c r="AO158" s="3"/>
      <c r="AP158" s="6"/>
      <c r="AQ158" s="3" t="e">
        <f>STDEV(AN158:AO158)/SQRT(2)</f>
        <v>#DIV/0!</v>
      </c>
    </row>
    <row r="159" spans="2:44">
      <c r="AG159" t="s">
        <v>701</v>
      </c>
      <c r="AH159">
        <v>21.84</v>
      </c>
      <c r="AI159">
        <v>29.68</v>
      </c>
      <c r="AJ159">
        <v>7.84</v>
      </c>
      <c r="AK159">
        <v>4.3644028830946095E-3</v>
      </c>
      <c r="AM159" t="s">
        <v>702</v>
      </c>
      <c r="AN159" s="3">
        <v>3.8258605374489312E-3</v>
      </c>
      <c r="AO159" s="3">
        <v>1.9022572745617671E-4</v>
      </c>
      <c r="AP159" s="6">
        <f>AVERAGE(AN159:AO159)</f>
        <v>2.0080431324525539E-3</v>
      </c>
      <c r="AQ159" s="3">
        <f>STDEV(AN159:AO159)/SQRT(2)</f>
        <v>1.8178174049963771E-3</v>
      </c>
      <c r="AR159">
        <f>TTEST(AN159:AO159,AN163:AO163,1,1)</f>
        <v>3.5852557972942088E-2</v>
      </c>
    </row>
    <row r="160" spans="2:44">
      <c r="AM160" t="s">
        <v>701</v>
      </c>
      <c r="AN160" s="3">
        <v>4.3644028830946095E-3</v>
      </c>
      <c r="AO160" s="3">
        <v>2.5627848721266244E-4</v>
      </c>
      <c r="AP160" s="6">
        <f>AVERAGE(AN160:AO160)</f>
        <v>2.3103406851536358E-3</v>
      </c>
      <c r="AQ160" s="3">
        <f>STDEV(AN160:AO160)/SQRT(2)</f>
        <v>2.0540621979409737E-3</v>
      </c>
      <c r="AR160">
        <f>TTEST(AN160:AO160,AN164:AO164,1,1)</f>
        <v>0.28410060917010477</v>
      </c>
    </row>
    <row r="161" spans="33:44">
      <c r="AG161" t="s">
        <v>700</v>
      </c>
      <c r="AH161">
        <v>21.45</v>
      </c>
      <c r="AI161">
        <v>26.57</v>
      </c>
      <c r="AJ161">
        <v>5.120000000000001</v>
      </c>
      <c r="AK161">
        <v>2.8755864082027332E-2</v>
      </c>
      <c r="AM161" s="5"/>
      <c r="AN161" s="3"/>
      <c r="AO161" s="3"/>
      <c r="AP161" s="6"/>
      <c r="AQ161" s="3"/>
    </row>
    <row r="162" spans="33:44">
      <c r="AG162" t="s">
        <v>699</v>
      </c>
      <c r="AH162">
        <v>21.3</v>
      </c>
      <c r="AI162">
        <v>29.5</v>
      </c>
      <c r="AJ162">
        <v>8.1999999999999993</v>
      </c>
      <c r="AK162">
        <v>3.4005881378754888E-3</v>
      </c>
      <c r="AN162" s="3"/>
      <c r="AO162" s="3"/>
      <c r="AP162" s="6"/>
      <c r="AQ162" s="3"/>
    </row>
    <row r="163" spans="33:44">
      <c r="AM163" t="s">
        <v>700</v>
      </c>
      <c r="AN163" s="3">
        <v>2.8755864082027332E-2</v>
      </c>
      <c r="AO163" s="3">
        <v>2.0053529649420417E-2</v>
      </c>
      <c r="AP163" s="6">
        <f>AVERAGE(AN163:AO163)</f>
        <v>2.4404696865723875E-2</v>
      </c>
      <c r="AQ163" s="3">
        <f>STDEV(AN163:AO163)/SQRT(2)</f>
        <v>4.3511672163034521E-3</v>
      </c>
    </row>
    <row r="164" spans="33:44">
      <c r="AH164" t="s">
        <v>1</v>
      </c>
      <c r="AI164" t="s">
        <v>274</v>
      </c>
      <c r="AJ164" t="s">
        <v>3</v>
      </c>
      <c r="AM164" t="s">
        <v>699</v>
      </c>
      <c r="AN164" s="3">
        <v>3.4005881378754888E-3</v>
      </c>
      <c r="AO164" s="3">
        <v>3.5992900812771019E-4</v>
      </c>
      <c r="AP164" s="6">
        <f>AVERAGE(AN164:AO164)</f>
        <v>1.8802585730015994E-3</v>
      </c>
      <c r="AQ164" s="3">
        <f>STDEV(AN164:AO164)/SQRT(2)</f>
        <v>1.5203295648738894E-3</v>
      </c>
    </row>
    <row r="166" spans="33:44">
      <c r="AG166" t="s">
        <v>702</v>
      </c>
      <c r="AH166">
        <v>21.42</v>
      </c>
      <c r="AI166">
        <v>33.78</v>
      </c>
      <c r="AJ166">
        <v>12.36</v>
      </c>
      <c r="AK166">
        <v>1.9022572745617671E-4</v>
      </c>
    </row>
    <row r="167" spans="33:44">
      <c r="AG167" t="s">
        <v>701</v>
      </c>
      <c r="AH167">
        <v>21.45</v>
      </c>
      <c r="AI167">
        <v>33.380000000000003</v>
      </c>
      <c r="AJ167">
        <v>11.930000000000003</v>
      </c>
      <c r="AK167">
        <v>2.5627848721266244E-4</v>
      </c>
    </row>
    <row r="168" spans="33:44">
      <c r="AK168">
        <v>8.501470344688697E-4</v>
      </c>
    </row>
    <row r="169" spans="33:44">
      <c r="AG169" t="s">
        <v>700</v>
      </c>
      <c r="AH169">
        <v>22.1</v>
      </c>
      <c r="AI169">
        <v>27.74</v>
      </c>
      <c r="AJ169">
        <v>5.639999999999997</v>
      </c>
      <c r="AK169">
        <v>2.0053529649420417E-2</v>
      </c>
    </row>
    <row r="170" spans="33:44">
      <c r="AG170" t="s">
        <v>699</v>
      </c>
      <c r="AH170">
        <v>21.55</v>
      </c>
      <c r="AI170">
        <v>32.99</v>
      </c>
      <c r="AJ170">
        <v>11.440000000000001</v>
      </c>
      <c r="AK170">
        <v>3.5992900812771019E-4</v>
      </c>
    </row>
    <row r="173" spans="33:44">
      <c r="AH173" t="s">
        <v>1</v>
      </c>
      <c r="AI173" t="s">
        <v>10</v>
      </c>
      <c r="AJ173" t="s">
        <v>3</v>
      </c>
      <c r="AM173" s="8" t="s">
        <v>18</v>
      </c>
      <c r="AN173" s="3"/>
      <c r="AO173" s="3"/>
      <c r="AP173" s="6" t="s">
        <v>12</v>
      </c>
      <c r="AQ173" s="3" t="s">
        <v>13</v>
      </c>
    </row>
    <row r="174" spans="33:44">
      <c r="AN174" s="3"/>
      <c r="AO174" s="3"/>
      <c r="AP174" s="6"/>
      <c r="AQ174" s="3"/>
    </row>
    <row r="175" spans="33:44">
      <c r="AG175" t="s">
        <v>702</v>
      </c>
      <c r="AH175">
        <v>21.58</v>
      </c>
      <c r="AI175">
        <v>36.83</v>
      </c>
      <c r="AJ175">
        <v>15.25</v>
      </c>
      <c r="AK175">
        <v>2.5662122047537677E-5</v>
      </c>
      <c r="AM175" t="s">
        <v>702</v>
      </c>
      <c r="AN175" s="3">
        <v>2.5662122047537677E-5</v>
      </c>
      <c r="AO175" s="3">
        <v>4.7027240013759707E-7</v>
      </c>
      <c r="AP175" s="6">
        <f>AVERAGE(AN175:AO175)</f>
        <v>1.3066197223837637E-5</v>
      </c>
      <c r="AQ175" s="3">
        <f>STDEV(AN175:AO175)/SQRT(2)</f>
        <v>1.259592482370004E-5</v>
      </c>
      <c r="AR175">
        <f>TTEST(AN175:AO175,AN179:AO179,1,1)</f>
        <v>0.18517036294432421</v>
      </c>
    </row>
    <row r="176" spans="33:44">
      <c r="AG176" t="s">
        <v>701</v>
      </c>
      <c r="AH176">
        <v>21.84</v>
      </c>
      <c r="AI176">
        <v>29.67</v>
      </c>
      <c r="AJ176">
        <v>7.8300000000000018</v>
      </c>
      <c r="AK176">
        <v>4.3947597058156549E-3</v>
      </c>
      <c r="AM176" t="s">
        <v>701</v>
      </c>
      <c r="AN176" s="3">
        <v>4.3947597058156549E-3</v>
      </c>
      <c r="AO176" s="3">
        <v>5.3432309631872043E-4</v>
      </c>
      <c r="AP176" s="6">
        <f>AVERAGE(AN176:AO176)</f>
        <v>2.4645414010671875E-3</v>
      </c>
      <c r="AQ176" s="3">
        <f>STDEV(AN176:AO176)/SQRT(2)</f>
        <v>1.9302183047484674E-3</v>
      </c>
      <c r="AR176">
        <f>TTEST(AN176:AO176,AN180:AO180,1,1)</f>
        <v>0.18369792071435107</v>
      </c>
    </row>
    <row r="177" spans="33:43">
      <c r="AM177" s="5"/>
      <c r="AN177" s="3"/>
      <c r="AO177" s="3"/>
      <c r="AP177" s="6"/>
      <c r="AQ177" s="3"/>
    </row>
    <row r="178" spans="33:43">
      <c r="AG178" t="s">
        <v>700</v>
      </c>
      <c r="AH178">
        <v>21.45</v>
      </c>
      <c r="AI178">
        <v>36.5</v>
      </c>
      <c r="AJ178">
        <v>15.05</v>
      </c>
      <c r="AK178">
        <v>2.9478037381739669E-5</v>
      </c>
      <c r="AN178" s="3"/>
      <c r="AO178" s="3"/>
      <c r="AP178" s="6"/>
      <c r="AQ178" s="3"/>
    </row>
    <row r="179" spans="33:43">
      <c r="AG179" t="s">
        <v>699</v>
      </c>
      <c r="AH179">
        <v>21.3</v>
      </c>
      <c r="AI179">
        <v>29.43</v>
      </c>
      <c r="AJ179">
        <v>8.129999999999999</v>
      </c>
      <c r="AK179">
        <v>3.5696541024586E-3</v>
      </c>
      <c r="AM179" t="s">
        <v>700</v>
      </c>
      <c r="AN179" s="3">
        <v>2.9478037381739669E-5</v>
      </c>
      <c r="AO179" s="3">
        <v>1.2583808047989792E-6</v>
      </c>
      <c r="AP179" s="6">
        <f>AVERAGE(AN179:AO179)</f>
        <v>1.5368209093269323E-5</v>
      </c>
      <c r="AQ179" s="3">
        <f>STDEV(AN179:AO179)/SQRT(2)</f>
        <v>1.4109828288470343E-5</v>
      </c>
    </row>
    <row r="180" spans="33:43">
      <c r="AM180" t="s">
        <v>699</v>
      </c>
      <c r="AN180" s="3">
        <v>3.5696541024586E-3</v>
      </c>
      <c r="AO180" s="3">
        <v>3.5992900812771019E-4</v>
      </c>
      <c r="AP180" s="6">
        <f>AVERAGE(AN180:AO180)</f>
        <v>1.9647915552931552E-3</v>
      </c>
      <c r="AQ180" s="3">
        <f>STDEV(AN180:AO180)/SQRT(2)</f>
        <v>1.6048625471654445E-3</v>
      </c>
    </row>
    <row r="181" spans="33:43">
      <c r="AH181" t="s">
        <v>1</v>
      </c>
      <c r="AI181" s="5" t="s">
        <v>10</v>
      </c>
      <c r="AJ181" s="1" t="s">
        <v>3</v>
      </c>
    </row>
    <row r="182" spans="33:43">
      <c r="AI182" s="5"/>
    </row>
    <row r="183" spans="33:43">
      <c r="AG183" t="s">
        <v>702</v>
      </c>
      <c r="AH183">
        <v>21.42</v>
      </c>
      <c r="AI183" s="5">
        <v>42.44</v>
      </c>
      <c r="AJ183">
        <v>21.019999999999996</v>
      </c>
      <c r="AK183">
        <v>4.7027240013759707E-7</v>
      </c>
    </row>
    <row r="184" spans="33:43">
      <c r="AG184" t="s">
        <v>701</v>
      </c>
      <c r="AH184">
        <v>21.45</v>
      </c>
      <c r="AI184" s="5">
        <v>32.32</v>
      </c>
      <c r="AJ184">
        <v>10.870000000000001</v>
      </c>
      <c r="AK184">
        <v>5.3432309631872043E-4</v>
      </c>
    </row>
    <row r="185" spans="33:43">
      <c r="AI185" s="5"/>
      <c r="AK185">
        <v>6.0613555629701974E-5</v>
      </c>
    </row>
    <row r="186" spans="33:43">
      <c r="AG186" t="s">
        <v>700</v>
      </c>
      <c r="AH186">
        <v>22.1</v>
      </c>
      <c r="AI186">
        <v>41.7</v>
      </c>
      <c r="AJ186">
        <v>19.600000000000001</v>
      </c>
      <c r="AK186">
        <v>1.2583808047989792E-6</v>
      </c>
    </row>
    <row r="187" spans="33:43">
      <c r="AG187" t="s">
        <v>699</v>
      </c>
      <c r="AH187">
        <v>21.55</v>
      </c>
      <c r="AI187">
        <v>32.99</v>
      </c>
      <c r="AJ187">
        <v>11.440000000000001</v>
      </c>
      <c r="AK187">
        <v>3.5992900812771019E-4</v>
      </c>
    </row>
    <row r="192" spans="33:43">
      <c r="AH192" t="s">
        <v>1</v>
      </c>
      <c r="AI192" t="s">
        <v>11</v>
      </c>
      <c r="AJ192" s="1" t="s">
        <v>3</v>
      </c>
      <c r="AM192" s="8" t="s">
        <v>11</v>
      </c>
      <c r="AN192" s="3"/>
      <c r="AO192" s="3"/>
      <c r="AP192" s="6" t="s">
        <v>12</v>
      </c>
      <c r="AQ192" s="3" t="s">
        <v>13</v>
      </c>
    </row>
    <row r="193" spans="33:44">
      <c r="AN193" s="3"/>
      <c r="AO193" s="3"/>
      <c r="AP193" s="3"/>
      <c r="AQ193" s="3"/>
      <c r="AR193" s="18"/>
    </row>
    <row r="194" spans="33:44">
      <c r="AG194" t="s">
        <v>702</v>
      </c>
      <c r="AH194">
        <v>21.42</v>
      </c>
      <c r="AI194">
        <v>34.64</v>
      </c>
      <c r="AJ194">
        <f>AI194-AH194</f>
        <v>13.219999999999999</v>
      </c>
      <c r="AK194">
        <v>1.0480535112765569E-4</v>
      </c>
      <c r="AM194" t="s">
        <v>702</v>
      </c>
      <c r="AN194" s="3">
        <v>1.0480535112765569E-4</v>
      </c>
      <c r="AO194" s="3">
        <v>1.9883456436941589E-6</v>
      </c>
      <c r="AP194" s="24">
        <f>AVERAGE(AN194:AO194)</f>
        <v>5.3396848385674926E-5</v>
      </c>
      <c r="AQ194" s="3">
        <f>STDEV(AN194:AO194)/SQRT(2)</f>
        <v>5.1408502741980756E-5</v>
      </c>
      <c r="AR194" s="18">
        <v>0.12761771</v>
      </c>
    </row>
    <row r="195" spans="33:44">
      <c r="AG195" t="s">
        <v>701</v>
      </c>
      <c r="AH195">
        <v>21.45</v>
      </c>
      <c r="AI195">
        <v>39.979999999999997</v>
      </c>
      <c r="AJ195">
        <f>AI195-AH195</f>
        <v>18.529999999999998</v>
      </c>
      <c r="AK195">
        <v>2.6418866502970288E-6</v>
      </c>
      <c r="AM195" t="s">
        <v>701</v>
      </c>
      <c r="AN195" s="3">
        <v>2.6418866502970288E-6</v>
      </c>
      <c r="AO195" s="9">
        <v>4.2678121134184515E-7</v>
      </c>
      <c r="AP195" s="3">
        <f>AVERAGE(AN195:AO195)</f>
        <v>1.5343339308194369E-6</v>
      </c>
      <c r="AQ195" s="3">
        <f>STDEV(AN195:AO195)/SQRT(2)</f>
        <v>1.1075527194775918E-6</v>
      </c>
      <c r="AR195" s="18">
        <v>8.4471509E-2</v>
      </c>
    </row>
    <row r="196" spans="33:44">
      <c r="AM196" s="5"/>
      <c r="AN196" s="4"/>
      <c r="AO196" s="4"/>
      <c r="AP196" s="6"/>
      <c r="AQ196" s="3"/>
    </row>
    <row r="197" spans="33:44">
      <c r="AG197" t="s">
        <v>700</v>
      </c>
      <c r="AH197">
        <v>22.1</v>
      </c>
      <c r="AI197">
        <v>33.549999999999997</v>
      </c>
      <c r="AJ197">
        <f>AI197-AH197</f>
        <v>11.449999999999996</v>
      </c>
      <c r="AK197">
        <v>3.5744279686172604E-4</v>
      </c>
      <c r="AN197" s="3"/>
      <c r="AO197" s="3"/>
      <c r="AP197" s="3"/>
      <c r="AQ197" s="3"/>
    </row>
    <row r="198" spans="33:44">
      <c r="AG198" t="s">
        <v>699</v>
      </c>
      <c r="AH198">
        <v>21.55</v>
      </c>
      <c r="AI198">
        <v>36.799999999999997</v>
      </c>
      <c r="AJ198">
        <f>AI198-AH198</f>
        <v>15.249999999999996</v>
      </c>
      <c r="AK198">
        <v>2.5662122047537765E-5</v>
      </c>
      <c r="AM198" t="s">
        <v>700</v>
      </c>
      <c r="AN198" s="3">
        <v>3.5744279686172604E-4</v>
      </c>
      <c r="AO198" s="3">
        <v>8.1660617357550878E-5</v>
      </c>
      <c r="AP198" s="6">
        <f>AVERAGE(AN198:AO198)</f>
        <v>2.1955170710963846E-4</v>
      </c>
      <c r="AQ198" s="3">
        <f>STDEV(AN198:AO198)/SQRT(2)</f>
        <v>1.3789108975208758E-4</v>
      </c>
    </row>
    <row r="199" spans="33:44">
      <c r="AM199" t="s">
        <v>699</v>
      </c>
      <c r="AN199" s="3">
        <v>2.5662122047537765E-5</v>
      </c>
      <c r="AO199">
        <v>2.6751883585084072E-5</v>
      </c>
      <c r="AP199" s="6">
        <f>AVERAGE(AN199:AO199)</f>
        <v>2.620700281631092E-5</v>
      </c>
      <c r="AQ199" s="3">
        <f>STDEV(AN199:AO199)/SQRT(2)</f>
        <v>5.4488076877315322E-7</v>
      </c>
    </row>
    <row r="202" spans="33:44">
      <c r="AH202" t="s">
        <v>1</v>
      </c>
      <c r="AI202" t="s">
        <v>11</v>
      </c>
      <c r="AJ202" s="1" t="s">
        <v>3</v>
      </c>
    </row>
    <row r="203" spans="33:44">
      <c r="AI203">
        <v>40.81</v>
      </c>
    </row>
    <row r="204" spans="33:44">
      <c r="AG204" t="s">
        <v>702</v>
      </c>
      <c r="AH204">
        <v>21.42</v>
      </c>
      <c r="AI204">
        <v>40.36</v>
      </c>
      <c r="AJ204">
        <f>AI204-AH204</f>
        <v>18.939999999999998</v>
      </c>
      <c r="AK204">
        <v>1.9883456436941589E-6</v>
      </c>
    </row>
    <row r="205" spans="33:44">
      <c r="AG205" t="s">
        <v>701</v>
      </c>
      <c r="AH205">
        <v>21.45</v>
      </c>
      <c r="AI205">
        <v>42.61</v>
      </c>
      <c r="AJ205">
        <f>AI205-AH205</f>
        <v>21.16</v>
      </c>
      <c r="AK205">
        <v>4.2678121134184515E-7</v>
      </c>
    </row>
    <row r="207" spans="33:44">
      <c r="AG207" t="s">
        <v>700</v>
      </c>
      <c r="AH207">
        <v>22.1</v>
      </c>
      <c r="AI207">
        <v>35.68</v>
      </c>
      <c r="AJ207">
        <f>AI207-AH207</f>
        <v>13.579999999999998</v>
      </c>
      <c r="AK207">
        <v>8.1660617357550878E-5</v>
      </c>
    </row>
    <row r="208" spans="33:44">
      <c r="AG208" t="s">
        <v>699</v>
      </c>
      <c r="AH208">
        <v>21.55</v>
      </c>
      <c r="AI208">
        <v>36.74</v>
      </c>
      <c r="AJ208">
        <f>AI208-AH208</f>
        <v>15.190000000000001</v>
      </c>
      <c r="AK208">
        <v>2.6751883585084072E-5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6"/>
  <sheetViews>
    <sheetView workbookViewId="0">
      <selection activeCell="B16" sqref="B16:C16"/>
    </sheetView>
  </sheetViews>
  <sheetFormatPr baseColWidth="10" defaultRowHeight="15" x14ac:dyDescent="0"/>
  <sheetData>
    <row r="2" spans="1:5">
      <c r="D2" t="s">
        <v>698</v>
      </c>
    </row>
    <row r="8" spans="1:5">
      <c r="B8" t="s">
        <v>7</v>
      </c>
      <c r="D8" s="231" t="s">
        <v>7</v>
      </c>
      <c r="E8" s="231"/>
    </row>
    <row r="9" spans="1:5">
      <c r="D9" s="165" t="s">
        <v>202</v>
      </c>
      <c r="E9" s="165" t="s">
        <v>13</v>
      </c>
    </row>
    <row r="10" spans="1:5">
      <c r="A10" t="s">
        <v>39</v>
      </c>
      <c r="B10" s="169">
        <v>3382.46</v>
      </c>
      <c r="C10" s="169">
        <v>3362.4920000000002</v>
      </c>
      <c r="D10" s="16">
        <v>3372</v>
      </c>
      <c r="E10" s="16">
        <v>30</v>
      </c>
    </row>
    <row r="11" spans="1:5">
      <c r="A11" t="s">
        <v>42</v>
      </c>
      <c r="B11" s="169">
        <v>1593.912</v>
      </c>
      <c r="C11" s="169">
        <v>1840.0360000000001</v>
      </c>
      <c r="D11" s="16">
        <v>1716</v>
      </c>
      <c r="E11" s="16">
        <v>171</v>
      </c>
    </row>
    <row r="13" spans="1:5">
      <c r="D13" s="231" t="s">
        <v>6</v>
      </c>
      <c r="E13" s="231"/>
    </row>
    <row r="14" spans="1:5">
      <c r="B14" t="s">
        <v>697</v>
      </c>
      <c r="D14" s="165" t="s">
        <v>202</v>
      </c>
      <c r="E14" s="165" t="s">
        <v>13</v>
      </c>
    </row>
    <row r="15" spans="1:5">
      <c r="A15" t="s">
        <v>39</v>
      </c>
      <c r="B15">
        <v>1936.21</v>
      </c>
      <c r="C15">
        <v>1488.68</v>
      </c>
      <c r="D15" s="16">
        <v>1682</v>
      </c>
      <c r="E15" s="16">
        <v>483</v>
      </c>
    </row>
    <row r="16" spans="1:5">
      <c r="A16" t="s">
        <v>42</v>
      </c>
      <c r="B16">
        <v>2412.96</v>
      </c>
      <c r="C16">
        <v>2431.27</v>
      </c>
      <c r="D16" s="16">
        <v>2422</v>
      </c>
      <c r="E16" s="16">
        <v>13</v>
      </c>
    </row>
  </sheetData>
  <mergeCells count="2">
    <mergeCell ref="D8:E8"/>
    <mergeCell ref="D13:E1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AD330"/>
  <sheetViews>
    <sheetView topLeftCell="I1" workbookViewId="0">
      <selection activeCell="I10" sqref="I10"/>
    </sheetView>
  </sheetViews>
  <sheetFormatPr baseColWidth="10" defaultRowHeight="15" x14ac:dyDescent="0"/>
  <cols>
    <col min="8" max="8" width="20" customWidth="1"/>
  </cols>
  <sheetData>
    <row r="5" spans="3:29">
      <c r="C5" s="19"/>
      <c r="H5" s="24"/>
      <c r="K5" s="24"/>
      <c r="L5" s="5"/>
      <c r="P5" s="28" t="s">
        <v>649</v>
      </c>
      <c r="Q5" s="23"/>
    </row>
    <row r="6" spans="3:29">
      <c r="H6" s="24"/>
      <c r="K6" s="24"/>
      <c r="L6" s="5"/>
      <c r="P6" s="5"/>
      <c r="R6" s="16" t="s">
        <v>73</v>
      </c>
      <c r="S6" s="16" t="s">
        <v>64</v>
      </c>
      <c r="T6" s="16" t="s">
        <v>10</v>
      </c>
      <c r="U6" s="16" t="s">
        <v>15</v>
      </c>
      <c r="V6" s="16" t="s">
        <v>719</v>
      </c>
      <c r="W6" s="16" t="s">
        <v>21</v>
      </c>
      <c r="Y6" s="16" t="s">
        <v>17</v>
      </c>
      <c r="Z6" s="16" t="s">
        <v>65</v>
      </c>
      <c r="AA6" s="16" t="s">
        <v>66</v>
      </c>
      <c r="AB6" s="16" t="s">
        <v>14</v>
      </c>
      <c r="AC6" s="16" t="s">
        <v>16</v>
      </c>
    </row>
    <row r="7" spans="3:29">
      <c r="H7" s="24"/>
      <c r="K7" s="24"/>
      <c r="L7" s="5"/>
      <c r="P7" s="174" t="s">
        <v>720</v>
      </c>
      <c r="R7" s="24">
        <v>1.7551237950206501E-4</v>
      </c>
      <c r="S7" s="24">
        <v>2.0210294607341038E-4</v>
      </c>
      <c r="T7" s="24">
        <v>2.0599999999999999E-4</v>
      </c>
      <c r="U7">
        <v>1.3182322980627472E-4</v>
      </c>
      <c r="V7" s="24">
        <v>2.2256405541878034E-3</v>
      </c>
      <c r="W7" s="24">
        <v>8.0863863296382098E-4</v>
      </c>
      <c r="Y7" s="24">
        <v>1.4064295942755499E-4</v>
      </c>
      <c r="Z7" s="24">
        <v>3.6000000000000001E-5</v>
      </c>
      <c r="AA7" s="24">
        <v>1.26115269294405E-3</v>
      </c>
      <c r="AB7" s="24">
        <v>4.9256710566945488E-3</v>
      </c>
      <c r="AC7" s="24">
        <v>8.6330518802793705E-4</v>
      </c>
    </row>
    <row r="8" spans="3:29">
      <c r="C8" t="s">
        <v>123</v>
      </c>
      <c r="H8" s="24"/>
      <c r="K8" s="24"/>
      <c r="L8" s="5"/>
      <c r="P8" s="175" t="s">
        <v>721</v>
      </c>
      <c r="Q8" s="23"/>
      <c r="R8" s="24">
        <v>8.6810828437038252E-4</v>
      </c>
      <c r="S8" s="24">
        <v>2.4515733841689131E-3</v>
      </c>
      <c r="T8" s="24">
        <v>2.1840000000000002E-3</v>
      </c>
      <c r="U8">
        <v>7.0964360273942373E-4</v>
      </c>
      <c r="V8" s="24">
        <v>9.2888825955148892E-3</v>
      </c>
      <c r="W8" s="24">
        <v>9.0046566686899777E-4</v>
      </c>
      <c r="Y8" s="24">
        <v>4.8558820124424806E-6</v>
      </c>
      <c r="Z8" s="24">
        <v>1.9999999999999999E-6</v>
      </c>
      <c r="AA8" s="24">
        <v>5.1820292399142997E-4</v>
      </c>
      <c r="AB8" s="24">
        <v>5.3615482828801018E-4</v>
      </c>
      <c r="AC8" s="24">
        <v>4.0801318000918099E-4</v>
      </c>
    </row>
    <row r="9" spans="3:29">
      <c r="F9" t="s">
        <v>0</v>
      </c>
      <c r="G9" s="1"/>
      <c r="H9" s="25"/>
      <c r="K9" s="24"/>
      <c r="L9" s="5"/>
      <c r="M9" s="23"/>
    </row>
    <row r="10" spans="3:29">
      <c r="E10" t="s">
        <v>1</v>
      </c>
      <c r="F10" s="31" t="s">
        <v>62</v>
      </c>
      <c r="G10" s="1" t="s">
        <v>3</v>
      </c>
      <c r="H10" s="25" t="s">
        <v>4</v>
      </c>
      <c r="I10" s="18" t="s">
        <v>92</v>
      </c>
      <c r="K10" s="26" t="s">
        <v>12</v>
      </c>
      <c r="L10" s="27" t="s">
        <v>70</v>
      </c>
      <c r="M10" s="23" t="s">
        <v>13</v>
      </c>
      <c r="N10" t="s">
        <v>59</v>
      </c>
      <c r="R10">
        <f>R8/R7</f>
        <v>4.9461370578715718</v>
      </c>
      <c r="S10">
        <f>S8/S7</f>
        <v>12.130319878060668</v>
      </c>
      <c r="T10">
        <f t="shared" ref="T10:AC10" si="0">T8/T7</f>
        <v>10.601941747572816</v>
      </c>
      <c r="U10">
        <f t="shared" si="0"/>
        <v>5.3832970393936215</v>
      </c>
      <c r="V10">
        <f t="shared" si="0"/>
        <v>4.1735771654756961</v>
      </c>
      <c r="W10">
        <f t="shared" si="0"/>
        <v>1.1135575647290217</v>
      </c>
      <c r="X10" t="e">
        <f t="shared" si="0"/>
        <v>#DIV/0!</v>
      </c>
      <c r="Y10">
        <f t="shared" si="0"/>
        <v>3.4526307126975235E-2</v>
      </c>
      <c r="Z10">
        <f t="shared" si="0"/>
        <v>5.5555555555555552E-2</v>
      </c>
      <c r="AA10">
        <f t="shared" si="0"/>
        <v>0.41089625934329238</v>
      </c>
      <c r="AB10">
        <f t="shared" si="0"/>
        <v>0.1088490932741671</v>
      </c>
      <c r="AC10">
        <f t="shared" si="0"/>
        <v>0.47261754668845735</v>
      </c>
    </row>
    <row r="11" spans="3:29">
      <c r="C11" t="s">
        <v>93</v>
      </c>
      <c r="E11">
        <v>20.100000000000001</v>
      </c>
      <c r="F11">
        <v>32.86</v>
      </c>
      <c r="G11">
        <f>F11-E11</f>
        <v>12.759999999999998</v>
      </c>
      <c r="H11" s="24">
        <f>2^-G11</f>
        <v>1.4416414324090973E-4</v>
      </c>
      <c r="I11">
        <f>H11/$K$12</f>
        <v>0.82139017002623149</v>
      </c>
      <c r="L11" s="5"/>
      <c r="N11" s="11"/>
    </row>
    <row r="12" spans="3:29">
      <c r="C12" t="s">
        <v>94</v>
      </c>
      <c r="E12">
        <v>20.55</v>
      </c>
      <c r="F12">
        <v>32.630000000000003</v>
      </c>
      <c r="G12">
        <f t="shared" ref="G12:G18" si="1">F12-E12</f>
        <v>12.080000000000002</v>
      </c>
      <c r="H12" s="24">
        <f t="shared" ref="H12:H18" si="2">2^-G12</f>
        <v>2.3097110515761586E-4</v>
      </c>
      <c r="I12">
        <f t="shared" ref="I12:I18" si="3">H12/$K$12</f>
        <v>1.3159818459124599</v>
      </c>
      <c r="J12" t="s">
        <v>39</v>
      </c>
      <c r="K12" s="24">
        <f>AVERAGE(H11:H14)</f>
        <v>1.7551237950206512E-4</v>
      </c>
      <c r="L12" s="176">
        <f>STDEV(H11:H14)</f>
        <v>4.1522328606012958E-5</v>
      </c>
      <c r="M12" s="24">
        <f>L12/2</f>
        <v>2.0761164303006479E-5</v>
      </c>
      <c r="N12" s="11">
        <f>TTEST(H11:H14,H15:H18,1,1)</f>
        <v>1.6557517221512916E-2</v>
      </c>
      <c r="P12" s="16" t="s">
        <v>13</v>
      </c>
    </row>
    <row r="13" spans="3:29">
      <c r="C13" t="s">
        <v>95</v>
      </c>
      <c r="E13">
        <v>20.100000000000001</v>
      </c>
      <c r="F13">
        <v>32.869999999999997</v>
      </c>
      <c r="G13">
        <f t="shared" si="1"/>
        <v>12.769999999999996</v>
      </c>
      <c r="H13" s="24">
        <f t="shared" si="2"/>
        <v>1.4316832876365741E-4</v>
      </c>
      <c r="I13">
        <f t="shared" si="3"/>
        <v>0.81571641367880177</v>
      </c>
      <c r="J13" t="s">
        <v>40</v>
      </c>
      <c r="K13" s="24">
        <f>AVERAGE(H15:H18)</f>
        <v>8.6810828437038252E-4</v>
      </c>
      <c r="L13" s="176">
        <f>STDEV(H15:H23)</f>
        <v>3.7537198837679116E-4</v>
      </c>
      <c r="M13" s="24">
        <f>L13/2</f>
        <v>1.8768599418839558E-4</v>
      </c>
      <c r="N13" s="11"/>
      <c r="R13" s="24">
        <v>2.07611643030065E-4</v>
      </c>
      <c r="S13" s="24">
        <v>2.2930178454037906E-5</v>
      </c>
      <c r="T13" s="24">
        <v>1.8105742049025526E-4</v>
      </c>
      <c r="U13">
        <v>2.0295533277253362E-4</v>
      </c>
      <c r="V13" s="24">
        <v>2.3021938557673443E-4</v>
      </c>
      <c r="W13" s="24">
        <v>9.5637332209702299E-5</v>
      </c>
      <c r="Y13" s="24">
        <v>3.3983532104452498E-4</v>
      </c>
      <c r="Z13" s="24">
        <v>3.0978110494708422E-5</v>
      </c>
      <c r="AA13" s="24">
        <v>8.93837754842761E-5</v>
      </c>
      <c r="AB13" s="24">
        <v>3.4531152759926099E-4</v>
      </c>
      <c r="AC13" s="24">
        <v>3.4220218481046874E-6</v>
      </c>
    </row>
    <row r="14" spans="3:29">
      <c r="C14" t="s">
        <v>96</v>
      </c>
      <c r="E14">
        <v>20.55</v>
      </c>
      <c r="F14">
        <v>32.96</v>
      </c>
      <c r="G14">
        <f t="shared" si="1"/>
        <v>12.41</v>
      </c>
      <c r="H14" s="24">
        <f t="shared" si="2"/>
        <v>1.8374594084607748E-4</v>
      </c>
      <c r="I14">
        <f t="shared" si="3"/>
        <v>1.0469115703825067</v>
      </c>
      <c r="L14" s="5"/>
      <c r="N14" s="11"/>
      <c r="R14" s="24">
        <v>1.8768599418839558E-4</v>
      </c>
      <c r="S14" s="24">
        <v>4.0998746402464434E-4</v>
      </c>
      <c r="T14" s="24">
        <v>1.0544925276551396E-3</v>
      </c>
      <c r="U14">
        <v>1.3563016066425396E-4</v>
      </c>
      <c r="V14" s="24">
        <v>3.9088283921471893E-5</v>
      </c>
      <c r="W14" s="24">
        <v>5.4999410635675147E-4</v>
      </c>
      <c r="Y14" s="24">
        <v>1.7559109789285914E-6</v>
      </c>
      <c r="Z14" s="24">
        <v>3.8051142960209967E-5</v>
      </c>
      <c r="AA14" s="24">
        <v>9.1718614809692021E-8</v>
      </c>
      <c r="AB14" s="24">
        <v>3.2171002136430492E-4</v>
      </c>
      <c r="AC14" s="24">
        <v>7.5480376867014003E-8</v>
      </c>
    </row>
    <row r="15" spans="3:29">
      <c r="C15" t="s">
        <v>97</v>
      </c>
      <c r="E15">
        <v>20.58</v>
      </c>
      <c r="F15">
        <v>30.18</v>
      </c>
      <c r="G15">
        <f t="shared" si="1"/>
        <v>9.6000000000000014</v>
      </c>
      <c r="H15" s="24">
        <f t="shared" si="2"/>
        <v>1.2885819441141534E-3</v>
      </c>
      <c r="I15">
        <f t="shared" si="3"/>
        <v>7.3418293784740785</v>
      </c>
      <c r="K15" s="24"/>
      <c r="L15" s="5"/>
      <c r="N15" s="11"/>
    </row>
    <row r="16" spans="3:29">
      <c r="C16" t="s">
        <v>98</v>
      </c>
      <c r="E16">
        <v>19.5</v>
      </c>
      <c r="F16">
        <v>29.4</v>
      </c>
      <c r="G16">
        <f t="shared" si="1"/>
        <v>9.8999999999999986</v>
      </c>
      <c r="H16" s="24">
        <f t="shared" si="2"/>
        <v>1.0466537720080998E-3</v>
      </c>
      <c r="I16">
        <f t="shared" si="3"/>
        <v>5.9634185063041931</v>
      </c>
      <c r="N16" s="11"/>
      <c r="P16" t="s">
        <v>59</v>
      </c>
      <c r="R16">
        <v>1.6E-2</v>
      </c>
      <c r="S16">
        <v>0.03</v>
      </c>
      <c r="T16" s="33">
        <v>6.8000000000000005E-2</v>
      </c>
      <c r="U16">
        <v>0.1</v>
      </c>
      <c r="V16">
        <v>1E-3</v>
      </c>
      <c r="W16">
        <v>0.34</v>
      </c>
      <c r="Y16">
        <v>1.4E-2</v>
      </c>
      <c r="Z16">
        <v>0.3</v>
      </c>
      <c r="AA16">
        <v>8.6999999999999994E-2</v>
      </c>
      <c r="AB16">
        <v>0.3</v>
      </c>
      <c r="AC16">
        <v>0.02</v>
      </c>
    </row>
    <row r="17" spans="3:14">
      <c r="C17" t="s">
        <v>99</v>
      </c>
      <c r="E17">
        <v>20.58</v>
      </c>
      <c r="F17">
        <v>31.74</v>
      </c>
      <c r="G17">
        <f t="shared" si="1"/>
        <v>11.16</v>
      </c>
      <c r="H17" s="24">
        <f t="shared" si="2"/>
        <v>4.370239604140491E-4</v>
      </c>
      <c r="I17">
        <f t="shared" si="3"/>
        <v>2.4899893765550991</v>
      </c>
      <c r="N17" s="11"/>
    </row>
    <row r="18" spans="3:14">
      <c r="C18" t="s">
        <v>100</v>
      </c>
      <c r="E18">
        <v>19.5</v>
      </c>
      <c r="F18">
        <v>29.98</v>
      </c>
      <c r="G18">
        <f t="shared" si="1"/>
        <v>10.48</v>
      </c>
      <c r="H18" s="24">
        <f t="shared" si="2"/>
        <v>7.0017346094522796E-4</v>
      </c>
      <c r="I18">
        <f t="shared" si="3"/>
        <v>3.9893109701529035</v>
      </c>
      <c r="M18" s="23"/>
      <c r="N18" s="11"/>
    </row>
    <row r="19" spans="3:14">
      <c r="M19" s="23"/>
      <c r="N19" s="11"/>
    </row>
    <row r="20" spans="3:14">
      <c r="M20" s="23"/>
      <c r="N20" s="11"/>
    </row>
    <row r="21" spans="3:14">
      <c r="N21" s="11"/>
    </row>
    <row r="22" spans="3:14">
      <c r="N22" s="11"/>
    </row>
    <row r="23" spans="3:14">
      <c r="N23" s="11"/>
    </row>
    <row r="24" spans="3:14">
      <c r="H24" s="24"/>
      <c r="N24" s="11"/>
    </row>
    <row r="25" spans="3:14">
      <c r="H25" s="24"/>
      <c r="N25" s="11"/>
    </row>
    <row r="26" spans="3:14">
      <c r="E26" t="s">
        <v>1</v>
      </c>
      <c r="F26" s="31" t="s">
        <v>17</v>
      </c>
      <c r="G26" s="1" t="s">
        <v>3</v>
      </c>
      <c r="H26" s="25" t="s">
        <v>4</v>
      </c>
      <c r="I26" s="18" t="s">
        <v>92</v>
      </c>
      <c r="K26" s="26" t="s">
        <v>12</v>
      </c>
      <c r="L26" s="27" t="s">
        <v>70</v>
      </c>
      <c r="M26" s="23" t="s">
        <v>13</v>
      </c>
      <c r="N26" s="11" t="s">
        <v>59</v>
      </c>
    </row>
    <row r="27" spans="3:14">
      <c r="C27" t="s">
        <v>93</v>
      </c>
      <c r="E27">
        <v>20.100000000000001</v>
      </c>
      <c r="F27">
        <v>34.090000000000003</v>
      </c>
      <c r="G27">
        <f t="shared" ref="G27:G34" si="4">F27-E27</f>
        <v>13.990000000000002</v>
      </c>
      <c r="H27" s="24">
        <f t="shared" ref="H27:H34" si="5">2^-G27</f>
        <v>6.1459689334516411E-5</v>
      </c>
      <c r="I27">
        <f t="shared" ref="I27:I34" si="6">H27/$K$28</f>
        <v>0.43699087095912542</v>
      </c>
      <c r="L27" s="5"/>
      <c r="N27" s="11"/>
    </row>
    <row r="28" spans="3:14">
      <c r="C28" t="s">
        <v>94</v>
      </c>
      <c r="E28">
        <v>20.55</v>
      </c>
      <c r="F28">
        <v>32.81</v>
      </c>
      <c r="G28">
        <f t="shared" si="4"/>
        <v>12.260000000000002</v>
      </c>
      <c r="H28" s="24">
        <f t="shared" si="5"/>
        <v>2.0387888657919157E-4</v>
      </c>
      <c r="I28">
        <f t="shared" si="6"/>
        <v>1.4496202825155184</v>
      </c>
      <c r="J28" t="s">
        <v>39</v>
      </c>
      <c r="K28" s="24">
        <f>AVERAGE(H27:H30)</f>
        <v>1.4064295942755548E-4</v>
      </c>
      <c r="L28" s="176">
        <f>STDEV(H27:H30)</f>
        <v>6.796706420890502E-5</v>
      </c>
      <c r="M28" s="24">
        <f>L28/2</f>
        <v>3.398353210445251E-5</v>
      </c>
      <c r="N28" s="11">
        <f>TTEST(H27:H30,H31:H34,1,1)</f>
        <v>1.3929669914752243E-2</v>
      </c>
    </row>
    <row r="29" spans="3:14">
      <c r="C29" t="s">
        <v>95</v>
      </c>
      <c r="E29">
        <v>20.100000000000001</v>
      </c>
      <c r="F29">
        <v>33.29</v>
      </c>
      <c r="G29">
        <f t="shared" si="4"/>
        <v>13.189999999999998</v>
      </c>
      <c r="H29" s="24">
        <f t="shared" si="5"/>
        <v>1.070075343403365E-4</v>
      </c>
      <c r="I29">
        <f t="shared" si="6"/>
        <v>0.7608452977374639</v>
      </c>
      <c r="J29" t="s">
        <v>40</v>
      </c>
      <c r="K29" s="24">
        <f>AVERAGE(H31:H34)</f>
        <v>4.8558820124424806E-6</v>
      </c>
      <c r="L29" s="176">
        <f>STDEV(H31:H34)</f>
        <v>3.5118219578571829E-6</v>
      </c>
      <c r="M29" s="24">
        <f>L29/2</f>
        <v>1.7559109789285914E-6</v>
      </c>
      <c r="N29" s="11"/>
    </row>
    <row r="30" spans="3:14">
      <c r="C30" t="s">
        <v>96</v>
      </c>
      <c r="E30">
        <v>20.55</v>
      </c>
      <c r="F30">
        <v>32.909999999999997</v>
      </c>
      <c r="G30">
        <f t="shared" si="4"/>
        <v>12.359999999999996</v>
      </c>
      <c r="H30" s="24">
        <f t="shared" si="5"/>
        <v>1.9022572745617741E-4</v>
      </c>
      <c r="I30">
        <f t="shared" si="6"/>
        <v>1.3525435487878921</v>
      </c>
      <c r="L30" s="5"/>
      <c r="N30" s="11"/>
    </row>
    <row r="31" spans="3:14">
      <c r="C31" t="s">
        <v>97</v>
      </c>
      <c r="E31">
        <v>20.58</v>
      </c>
      <c r="F31">
        <v>38.93</v>
      </c>
      <c r="G31">
        <f t="shared" si="4"/>
        <v>18.350000000000001</v>
      </c>
      <c r="H31" s="24">
        <f t="shared" si="5"/>
        <v>2.9929508128995891E-6</v>
      </c>
      <c r="I31">
        <f t="shared" si="6"/>
        <v>2.1280488017896438E-2</v>
      </c>
      <c r="L31" s="5"/>
      <c r="N31" s="11"/>
    </row>
    <row r="32" spans="3:14">
      <c r="C32" t="s">
        <v>98</v>
      </c>
      <c r="E32">
        <v>19.5</v>
      </c>
      <c r="F32">
        <v>36.42</v>
      </c>
      <c r="G32">
        <f t="shared" si="4"/>
        <v>16.920000000000002</v>
      </c>
      <c r="H32" s="24">
        <f t="shared" si="5"/>
        <v>8.0644076580915768E-6</v>
      </c>
      <c r="I32">
        <f t="shared" si="6"/>
        <v>5.7339575979596151E-2</v>
      </c>
      <c r="L32" s="5"/>
      <c r="N32" s="11"/>
    </row>
    <row r="33" spans="3:14">
      <c r="C33" t="s">
        <v>99</v>
      </c>
      <c r="E33">
        <v>20.58</v>
      </c>
      <c r="F33">
        <v>37.6</v>
      </c>
      <c r="G33">
        <f t="shared" si="4"/>
        <v>17.020000000000003</v>
      </c>
      <c r="H33" s="24">
        <f t="shared" si="5"/>
        <v>7.5243584022015176E-6</v>
      </c>
      <c r="I33">
        <f t="shared" si="6"/>
        <v>5.3499716109694624E-2</v>
      </c>
      <c r="L33" s="5"/>
      <c r="M33" s="23"/>
      <c r="N33" s="11"/>
    </row>
    <row r="34" spans="3:14">
      <c r="C34" t="s">
        <v>100</v>
      </c>
      <c r="E34">
        <v>19.5</v>
      </c>
      <c r="F34">
        <v>39.68</v>
      </c>
      <c r="G34">
        <f t="shared" si="4"/>
        <v>20.18</v>
      </c>
      <c r="H34" s="24">
        <f t="shared" si="5"/>
        <v>8.4181117657723932E-7</v>
      </c>
      <c r="I34">
        <f t="shared" si="6"/>
        <v>5.9854484007132421E-3</v>
      </c>
      <c r="K34" s="24"/>
      <c r="L34" s="4"/>
      <c r="M34" s="23"/>
      <c r="N34" s="11"/>
    </row>
    <row r="35" spans="3:14">
      <c r="H35" s="24"/>
      <c r="N35" s="11"/>
    </row>
    <row r="36" spans="3:14">
      <c r="N36" s="11"/>
    </row>
    <row r="37" spans="3:14">
      <c r="N37" s="11"/>
    </row>
    <row r="38" spans="3:14">
      <c r="N38" s="11"/>
    </row>
    <row r="39" spans="3:14">
      <c r="H39" s="24"/>
      <c r="N39" s="11"/>
    </row>
    <row r="40" spans="3:14">
      <c r="H40" s="24"/>
      <c r="N40" s="11"/>
    </row>
    <row r="41" spans="3:14">
      <c r="H41" s="24"/>
      <c r="K41" s="24"/>
      <c r="L41" s="5"/>
      <c r="M41" s="23"/>
      <c r="N41" s="11"/>
    </row>
    <row r="42" spans="3:14">
      <c r="H42" s="24"/>
      <c r="K42" s="24"/>
      <c r="L42" s="5"/>
      <c r="M42" s="23"/>
      <c r="N42" s="11"/>
    </row>
    <row r="43" spans="3:14">
      <c r="C43" s="11"/>
      <c r="D43" s="11"/>
      <c r="E43" s="11" t="s">
        <v>1</v>
      </c>
      <c r="F43" s="177" t="s">
        <v>18</v>
      </c>
      <c r="G43" s="178" t="s">
        <v>3</v>
      </c>
      <c r="H43" s="179" t="s">
        <v>4</v>
      </c>
      <c r="I43" t="s">
        <v>92</v>
      </c>
      <c r="J43" s="11"/>
      <c r="K43" s="180" t="s">
        <v>12</v>
      </c>
      <c r="L43" s="181" t="s">
        <v>70</v>
      </c>
      <c r="M43" s="182" t="s">
        <v>13</v>
      </c>
      <c r="N43" s="11" t="s">
        <v>59</v>
      </c>
    </row>
    <row r="44" spans="3:14">
      <c r="C44" t="s">
        <v>93</v>
      </c>
      <c r="D44" s="11"/>
      <c r="E44" s="11">
        <v>20.100000000000001</v>
      </c>
      <c r="F44" s="11">
        <v>36.9</v>
      </c>
      <c r="G44" s="11">
        <f>F44-E44</f>
        <v>16.799999999999997</v>
      </c>
      <c r="H44" s="13">
        <f>2^-G44</f>
        <v>8.7638729476702676E-6</v>
      </c>
      <c r="I44">
        <f>H44/$K$45</f>
        <v>4.2460631337171137E-2</v>
      </c>
      <c r="J44" s="11"/>
      <c r="K44" s="11"/>
      <c r="L44" s="12"/>
      <c r="M44" s="11"/>
      <c r="N44" s="11"/>
    </row>
    <row r="45" spans="3:14">
      <c r="C45" t="s">
        <v>94</v>
      </c>
      <c r="D45" s="11"/>
      <c r="E45" s="11">
        <v>20.55</v>
      </c>
      <c r="F45" s="11">
        <v>36.4</v>
      </c>
      <c r="G45" s="11">
        <f>F45-E45</f>
        <v>15.849999999999998</v>
      </c>
      <c r="H45" s="13">
        <f>2^-G45</f>
        <v>1.6930686524472761E-5</v>
      </c>
      <c r="I45">
        <f>H45/$K$45</f>
        <v>8.2028532715316654E-2</v>
      </c>
      <c r="J45" s="11" t="s">
        <v>39</v>
      </c>
      <c r="K45" s="13">
        <f>AVERAGE(H44:H47)</f>
        <v>2.0639996796275014E-4</v>
      </c>
      <c r="L45" s="183">
        <f>STDEV(H44:H47)</f>
        <v>3.6211484098051051E-4</v>
      </c>
      <c r="M45" s="13">
        <f>L45/SQRT(4)</f>
        <v>1.8105742049025526E-4</v>
      </c>
      <c r="N45" s="11">
        <f>TTEST(H44:H47,H49:H50,2,2)</f>
        <v>6.8018134591559407E-2</v>
      </c>
    </row>
    <row r="46" spans="3:14">
      <c r="C46" t="s">
        <v>95</v>
      </c>
      <c r="D46" s="11"/>
      <c r="E46" s="11">
        <v>15.610773999999999</v>
      </c>
      <c r="F46" s="11">
        <v>29.869140000000002</v>
      </c>
      <c r="G46" s="11">
        <f>F46-E46</f>
        <v>14.258366000000002</v>
      </c>
      <c r="H46" s="13">
        <f>2^-G46</f>
        <v>5.1027482782631829E-5</v>
      </c>
      <c r="I46">
        <f>H46/$K$45</f>
        <v>0.24722621464670463</v>
      </c>
      <c r="J46" s="11" t="s">
        <v>40</v>
      </c>
      <c r="K46" s="13">
        <f>AVERAGE(H49:H50)</f>
        <v>4.3245699069821928E-3</v>
      </c>
      <c r="L46" s="183">
        <f>STDEV(H9:H50)</f>
        <v>1.4912776340309845E-3</v>
      </c>
      <c r="M46" s="13">
        <f>L46/SQRT(2)</f>
        <v>1.0544925276551396E-3</v>
      </c>
      <c r="N46" s="11"/>
    </row>
    <row r="47" spans="3:14">
      <c r="C47" t="s">
        <v>96</v>
      </c>
      <c r="D47" s="11"/>
      <c r="E47" s="11">
        <v>15.675758</v>
      </c>
      <c r="F47" s="11">
        <v>26.05874</v>
      </c>
      <c r="G47" s="11">
        <f>F47-E47</f>
        <v>10.382982</v>
      </c>
      <c r="H47" s="13">
        <f>2^-G47</f>
        <v>7.4887782959622571E-4</v>
      </c>
      <c r="I47">
        <f>H47/$K$45</f>
        <v>3.6282846213008075</v>
      </c>
      <c r="J47" s="11"/>
      <c r="K47" s="11"/>
      <c r="L47" s="11"/>
      <c r="M47" s="11"/>
      <c r="N47" s="11"/>
    </row>
    <row r="48" spans="3:14">
      <c r="J48" s="11"/>
      <c r="K48" s="11"/>
      <c r="L48" s="11"/>
      <c r="M48" s="11"/>
      <c r="N48" s="11"/>
    </row>
    <row r="49" spans="3:30">
      <c r="C49" t="s">
        <v>99</v>
      </c>
      <c r="D49" s="11"/>
      <c r="E49" s="11">
        <v>15.412827999999999</v>
      </c>
      <c r="F49" s="11">
        <v>22.571916999999999</v>
      </c>
      <c r="G49" s="11">
        <f>F49-E49</f>
        <v>7.1590889999999998</v>
      </c>
      <c r="H49" s="13">
        <f>2^-G49</f>
        <v>6.9968001509762533E-3</v>
      </c>
      <c r="I49">
        <f>H49/K45</f>
        <v>33.899230799488279</v>
      </c>
      <c r="J49" s="11"/>
      <c r="K49" s="11"/>
      <c r="L49" s="11"/>
      <c r="M49" s="11"/>
      <c r="N49" s="11"/>
    </row>
    <row r="50" spans="3:30">
      <c r="C50" t="s">
        <v>100</v>
      </c>
      <c r="D50" s="11"/>
      <c r="E50" s="11">
        <v>15.758725999999999</v>
      </c>
      <c r="F50" s="11">
        <v>25</v>
      </c>
      <c r="G50" s="11">
        <f>F50-E50</f>
        <v>9.2412740000000007</v>
      </c>
      <c r="H50" s="13">
        <f>2^-G50</f>
        <v>1.6523396629881321E-3</v>
      </c>
      <c r="I50">
        <f>H50/K45</f>
        <v>8.0055228656156423</v>
      </c>
      <c r="J50" s="11"/>
      <c r="K50" s="11"/>
      <c r="L50" s="11"/>
      <c r="M50" s="11"/>
      <c r="N50" s="11"/>
    </row>
    <row r="51" spans="3:30">
      <c r="K51" s="11"/>
      <c r="L51" s="11"/>
      <c r="M51" s="11"/>
      <c r="N51" s="11"/>
    </row>
    <row r="52" spans="3:30">
      <c r="K52" s="11"/>
      <c r="L52" s="11"/>
      <c r="M52" s="11"/>
      <c r="N52" s="11"/>
    </row>
    <row r="53" spans="3:30">
      <c r="K53" s="11"/>
      <c r="L53" s="11"/>
      <c r="M53" s="11"/>
      <c r="N53" s="11"/>
    </row>
    <row r="54" spans="3:30">
      <c r="K54" s="11"/>
      <c r="L54" s="11"/>
      <c r="M54" s="11"/>
      <c r="N54" s="11"/>
    </row>
    <row r="55" spans="3:30">
      <c r="K55" s="11"/>
      <c r="L55" s="11"/>
      <c r="M55" s="11"/>
      <c r="N55" s="11"/>
      <c r="Q55" s="28"/>
      <c r="R55" s="23"/>
    </row>
    <row r="56" spans="3:30">
      <c r="J56" s="11"/>
      <c r="K56" s="11"/>
      <c r="L56" s="11"/>
      <c r="M56" s="11"/>
      <c r="N56" s="11"/>
      <c r="Q56" s="5"/>
    </row>
    <row r="57" spans="3:30">
      <c r="H57" s="11"/>
      <c r="Q57" s="5"/>
      <c r="S57" s="20"/>
      <c r="T57" s="16"/>
      <c r="U57" s="20"/>
      <c r="V57" s="16"/>
      <c r="W57" s="20"/>
      <c r="X57" s="16"/>
      <c r="Z57" s="20"/>
      <c r="AA57" s="16"/>
      <c r="AB57" s="16"/>
      <c r="AC57" s="16"/>
      <c r="AD57" s="16"/>
    </row>
    <row r="58" spans="3:30">
      <c r="Q58" s="5"/>
      <c r="S58" s="20"/>
      <c r="T58" s="16"/>
      <c r="U58" s="20"/>
      <c r="V58" s="16"/>
      <c r="W58" s="20"/>
      <c r="X58" s="16"/>
      <c r="Z58" s="20"/>
      <c r="AA58" s="16"/>
      <c r="AB58" s="16"/>
      <c r="AC58" s="16"/>
      <c r="AD58" s="16"/>
    </row>
    <row r="59" spans="3:30">
      <c r="Q59" s="5"/>
      <c r="S59" s="20"/>
      <c r="T59" s="16"/>
      <c r="U59" s="20"/>
      <c r="V59" s="16"/>
      <c r="W59" s="20"/>
      <c r="X59" s="16"/>
      <c r="Z59" s="20"/>
      <c r="AA59" s="16"/>
      <c r="AB59" s="16"/>
      <c r="AC59" s="16"/>
      <c r="AD59" s="16"/>
    </row>
    <row r="61" spans="3:30">
      <c r="E61" t="s">
        <v>1</v>
      </c>
      <c r="F61" s="31" t="s">
        <v>65</v>
      </c>
      <c r="G61" s="1" t="s">
        <v>3</v>
      </c>
      <c r="H61" s="179" t="s">
        <v>4</v>
      </c>
      <c r="I61" t="s">
        <v>92</v>
      </c>
      <c r="K61" s="26" t="s">
        <v>12</v>
      </c>
      <c r="L61" s="27" t="s">
        <v>70</v>
      </c>
      <c r="M61" s="23" t="s">
        <v>13</v>
      </c>
      <c r="N61" t="s">
        <v>59</v>
      </c>
    </row>
    <row r="62" spans="3:30">
      <c r="C62" t="s">
        <v>93</v>
      </c>
      <c r="E62">
        <v>20.100000000000001</v>
      </c>
      <c r="F62">
        <v>40.21</v>
      </c>
      <c r="G62">
        <f>F62-E62</f>
        <v>20.11</v>
      </c>
      <c r="H62" s="29">
        <f>2^-G62</f>
        <v>8.8366323651349292E-7</v>
      </c>
      <c r="I62">
        <f>H62/$K$63</f>
        <v>2.431741927394129E-2</v>
      </c>
      <c r="L62" s="5"/>
    </row>
    <row r="63" spans="3:30">
      <c r="C63" t="s">
        <v>94</v>
      </c>
      <c r="E63">
        <v>20.55</v>
      </c>
      <c r="F63">
        <v>42.46</v>
      </c>
      <c r="G63">
        <f>F63-E63</f>
        <v>21.91</v>
      </c>
      <c r="H63" s="29">
        <f>2^-G63</f>
        <v>2.5376562653860082E-7</v>
      </c>
      <c r="I63">
        <f t="shared" ref="I63:I64" si="7">H63/$K$63</f>
        <v>6.9833448794373752E-3</v>
      </c>
      <c r="J63" t="s">
        <v>39</v>
      </c>
      <c r="K63" s="24">
        <f>AVERAGE(H62:H64)</f>
        <v>3.6338693121947868E-5</v>
      </c>
      <c r="L63" s="176">
        <f>STDEV(H62:H64)</f>
        <v>6.1956220989416844E-5</v>
      </c>
      <c r="M63" s="24">
        <f>L63/2</f>
        <v>3.0978110494708422E-5</v>
      </c>
      <c r="N63" s="11">
        <f>TTEST(H62:H64,H67:H70,2,2)</f>
        <v>0.30271473685354255</v>
      </c>
    </row>
    <row r="64" spans="3:30">
      <c r="C64" t="s">
        <v>95</v>
      </c>
      <c r="E64">
        <v>15.675758</v>
      </c>
      <c r="F64">
        <v>28.854061000000002</v>
      </c>
      <c r="G64">
        <f>F64-E64</f>
        <v>13.178303000000001</v>
      </c>
      <c r="H64" s="24">
        <f>2^-G64</f>
        <v>1.0787865050279151E-4</v>
      </c>
      <c r="I64">
        <f t="shared" si="7"/>
        <v>2.9686992358466213</v>
      </c>
      <c r="J64" t="s">
        <v>40</v>
      </c>
      <c r="K64" s="24">
        <f>AVERAGE(H67:H70)</f>
        <v>1.9100825849835811E-6</v>
      </c>
      <c r="L64" s="176">
        <f>STDEV(H63:H66)</f>
        <v>7.6102285920419933E-5</v>
      </c>
      <c r="M64" s="24">
        <f>L64/2</f>
        <v>3.8051142960209967E-5</v>
      </c>
    </row>
    <row r="66" spans="3:14">
      <c r="H66" s="24"/>
    </row>
    <row r="67" spans="3:14">
      <c r="C67" t="s">
        <v>97</v>
      </c>
      <c r="E67">
        <v>20.58</v>
      </c>
      <c r="F67">
        <v>43.25</v>
      </c>
      <c r="G67">
        <f t="shared" ref="G67:G70" si="8">F67-E67</f>
        <v>22.67</v>
      </c>
      <c r="H67" s="29">
        <f>2^-G67</f>
        <v>1.4984767133257709E-7</v>
      </c>
      <c r="I67">
        <f>H67/$K$63</f>
        <v>4.1236395274235104E-3</v>
      </c>
    </row>
    <row r="68" spans="3:14">
      <c r="C68" t="s">
        <v>98</v>
      </c>
      <c r="E68">
        <v>19.5</v>
      </c>
      <c r="F68">
        <v>43.45</v>
      </c>
      <c r="G68">
        <f t="shared" si="8"/>
        <v>23.950000000000003</v>
      </c>
      <c r="H68" s="29">
        <f t="shared" ref="H68:H70" si="9">2^-G68</f>
        <v>6.170659803398714E-8</v>
      </c>
      <c r="I68">
        <f t="shared" ref="I68:I70" si="10">H68/$K$63</f>
        <v>1.6980962366177541E-3</v>
      </c>
    </row>
    <row r="69" spans="3:14">
      <c r="C69" t="s">
        <v>99</v>
      </c>
      <c r="E69">
        <v>15.412827999999999</v>
      </c>
      <c r="F69">
        <v>35.008054999999999</v>
      </c>
      <c r="G69">
        <f t="shared" si="8"/>
        <v>19.595227000000001</v>
      </c>
      <c r="H69" s="24">
        <f t="shared" si="9"/>
        <v>1.2625509155240719E-6</v>
      </c>
      <c r="I69">
        <f t="shared" si="10"/>
        <v>3.4743982434566847E-2</v>
      </c>
    </row>
    <row r="70" spans="3:14">
      <c r="C70" t="s">
        <v>100</v>
      </c>
      <c r="E70">
        <v>15.758725999999999</v>
      </c>
      <c r="F70">
        <v>33.065907000000003</v>
      </c>
      <c r="G70">
        <f t="shared" si="8"/>
        <v>17.307181000000003</v>
      </c>
      <c r="H70" s="24">
        <f t="shared" si="9"/>
        <v>6.1662251550436885E-6</v>
      </c>
      <c r="I70">
        <f t="shared" si="10"/>
        <v>0.16968758712237253</v>
      </c>
    </row>
    <row r="72" spans="3:14">
      <c r="K72" s="24"/>
      <c r="L72" s="5"/>
    </row>
    <row r="73" spans="3:14">
      <c r="K73" s="24"/>
      <c r="L73" s="5"/>
    </row>
    <row r="74" spans="3:14">
      <c r="K74" s="24"/>
      <c r="L74" s="5"/>
    </row>
    <row r="75" spans="3:14">
      <c r="K75" s="24"/>
      <c r="L75" s="5"/>
    </row>
    <row r="76" spans="3:14">
      <c r="K76" s="24"/>
      <c r="L76" s="5"/>
    </row>
    <row r="77" spans="3:14">
      <c r="H77" s="24"/>
      <c r="K77" s="24"/>
      <c r="L77" s="5"/>
    </row>
    <row r="78" spans="3:14">
      <c r="H78" s="24"/>
      <c r="K78" s="24"/>
      <c r="L78" s="5"/>
    </row>
    <row r="79" spans="3:14">
      <c r="H79" s="24"/>
      <c r="K79" s="24"/>
      <c r="L79" s="5"/>
    </row>
    <row r="80" spans="3:14">
      <c r="E80" t="s">
        <v>1</v>
      </c>
      <c r="F80" s="31" t="s">
        <v>64</v>
      </c>
      <c r="G80" s="1" t="s">
        <v>3</v>
      </c>
      <c r="H80" s="179" t="s">
        <v>4</v>
      </c>
      <c r="I80" t="s">
        <v>92</v>
      </c>
      <c r="K80" s="26" t="s">
        <v>12</v>
      </c>
      <c r="L80" s="27" t="s">
        <v>70</v>
      </c>
      <c r="M80" s="23" t="s">
        <v>13</v>
      </c>
      <c r="N80" t="s">
        <v>59</v>
      </c>
    </row>
    <row r="81" spans="3:14">
      <c r="L81" s="5"/>
    </row>
    <row r="82" spans="3:14">
      <c r="J82" t="s">
        <v>39</v>
      </c>
      <c r="K82" s="24">
        <f>AVERAGE(H83:H84)</f>
        <v>2.0210294607341038E-4</v>
      </c>
      <c r="L82" s="176">
        <f>STDEV(H83:H84)</f>
        <v>3.242816935733574E-5</v>
      </c>
      <c r="M82" s="24">
        <f>L82/SQRT(2)</f>
        <v>2.2930178454037906E-5</v>
      </c>
      <c r="N82" s="11">
        <f>TTEST(H83:H84,H85:H86,2,2)</f>
        <v>3.1744285889756772E-2</v>
      </c>
    </row>
    <row r="83" spans="3:14">
      <c r="C83" t="s">
        <v>95</v>
      </c>
      <c r="E83">
        <v>15.610773999999999</v>
      </c>
      <c r="F83">
        <v>28.057134999999999</v>
      </c>
      <c r="G83">
        <f>F83-E83</f>
        <v>12.446361</v>
      </c>
      <c r="H83" s="24">
        <f>2^-G83</f>
        <v>1.7917276761937248E-4</v>
      </c>
      <c r="I83">
        <f>H83/$K$82</f>
        <v>0.88654208709204607</v>
      </c>
      <c r="J83" t="s">
        <v>40</v>
      </c>
      <c r="K83" s="24">
        <f>AVERAGE(H85:H86)</f>
        <v>2.4515733841689131E-3</v>
      </c>
      <c r="L83" s="176">
        <f>STDEV(H85:H86)</f>
        <v>5.7980983202660346E-4</v>
      </c>
      <c r="M83" s="24">
        <f>L83/SQRT(2)</f>
        <v>4.0998746402464434E-4</v>
      </c>
    </row>
    <row r="84" spans="3:14">
      <c r="C84" t="s">
        <v>96</v>
      </c>
      <c r="E84">
        <v>15.675758</v>
      </c>
      <c r="F84">
        <v>27.793333000000001</v>
      </c>
      <c r="G84">
        <f>F84-E84</f>
        <v>12.117575</v>
      </c>
      <c r="H84" s="24">
        <f>2^-G84</f>
        <v>2.250331245274483E-4</v>
      </c>
      <c r="I84">
        <f t="shared" ref="I84:I86" si="11">H84/$K$82</f>
        <v>1.113457912907954</v>
      </c>
    </row>
    <row r="85" spans="3:14">
      <c r="C85" t="s">
        <v>99</v>
      </c>
      <c r="E85">
        <v>15.412827999999999</v>
      </c>
      <c r="F85">
        <v>23.861809999999998</v>
      </c>
      <c r="G85">
        <f>F85-E85</f>
        <v>8.4489819999999991</v>
      </c>
      <c r="H85" s="24">
        <f t="shared" ref="H85:H86" si="12">2^-G85</f>
        <v>2.8615608481935575E-3</v>
      </c>
      <c r="I85">
        <f t="shared" si="11"/>
        <v>14.158926941887058</v>
      </c>
    </row>
    <row r="86" spans="3:14">
      <c r="C86" t="s">
        <v>100</v>
      </c>
      <c r="E86">
        <v>15.758725999999999</v>
      </c>
      <c r="F86">
        <v>24.69482</v>
      </c>
      <c r="G86">
        <f>F86-E86</f>
        <v>8.9360940000000006</v>
      </c>
      <c r="H86" s="24">
        <f t="shared" si="12"/>
        <v>2.0415859201442688E-3</v>
      </c>
      <c r="I86">
        <f t="shared" si="11"/>
        <v>10.101712814234277</v>
      </c>
    </row>
    <row r="92" spans="3:14">
      <c r="H92" s="24"/>
      <c r="K92" s="24"/>
      <c r="L92" s="5"/>
    </row>
    <row r="93" spans="3:14">
      <c r="H93" s="24"/>
      <c r="K93" s="24"/>
      <c r="L93" s="5"/>
    </row>
    <row r="94" spans="3:14">
      <c r="E94" t="s">
        <v>1</v>
      </c>
      <c r="F94" s="19" t="s">
        <v>16</v>
      </c>
      <c r="G94" s="1" t="s">
        <v>3</v>
      </c>
      <c r="H94" s="179" t="s">
        <v>4</v>
      </c>
      <c r="I94" t="s">
        <v>92</v>
      </c>
      <c r="K94" s="26" t="s">
        <v>12</v>
      </c>
      <c r="L94" s="27" t="s">
        <v>13</v>
      </c>
      <c r="M94" s="11" t="s">
        <v>59</v>
      </c>
      <c r="N94" s="11"/>
    </row>
    <row r="95" spans="3:14">
      <c r="C95" t="s">
        <v>93</v>
      </c>
      <c r="E95">
        <v>20.100000000000001</v>
      </c>
      <c r="F95">
        <v>37.65</v>
      </c>
      <c r="G95">
        <f t="shared" ref="G95:G98" si="13">F95-E95</f>
        <v>17.549999999999997</v>
      </c>
      <c r="H95" s="24">
        <f t="shared" ref="H95" si="14">2^-G95</f>
        <v>5.2110300321746779E-6</v>
      </c>
      <c r="I95">
        <f>H95/$K$96</f>
        <v>0.60361389048041358</v>
      </c>
      <c r="L95" s="24"/>
      <c r="M95" s="11"/>
      <c r="N95" s="11"/>
    </row>
    <row r="96" spans="3:14">
      <c r="C96" t="s">
        <v>94</v>
      </c>
      <c r="E96">
        <v>20.55</v>
      </c>
      <c r="F96">
        <v>36.89</v>
      </c>
      <c r="G96">
        <f t="shared" si="13"/>
        <v>16.34</v>
      </c>
      <c r="H96" s="24">
        <f>2^-G96</f>
        <v>1.2055073728384054E-5</v>
      </c>
      <c r="I96">
        <f t="shared" ref="I96:I98" si="15">H96/$K$96</f>
        <v>1.3963861095195864</v>
      </c>
      <c r="K96" s="24">
        <f>AVERAGE(H95:H96)</f>
        <v>8.6330518802793662E-6</v>
      </c>
      <c r="L96" s="24">
        <f>STDEV(H95:H96)/SQRT(2)</f>
        <v>3.4220218481046874E-6</v>
      </c>
      <c r="M96" s="11">
        <f>TTEST(G95:G96,G97:G98,2,2)</f>
        <v>2.2873932674993862E-2</v>
      </c>
      <c r="N96" s="11"/>
    </row>
    <row r="97" spans="3:14">
      <c r="C97" t="s">
        <v>97</v>
      </c>
      <c r="E97">
        <v>20.58</v>
      </c>
      <c r="F97">
        <v>41.56</v>
      </c>
      <c r="G97">
        <f t="shared" si="13"/>
        <v>20.980000000000004</v>
      </c>
      <c r="H97" s="24">
        <f t="shared" ref="H97:H98" si="16">2^-G97</f>
        <v>4.8349355687619495E-7</v>
      </c>
      <c r="I97">
        <f t="shared" si="15"/>
        <v>5.6004940498579403E-2</v>
      </c>
      <c r="K97" s="24"/>
      <c r="L97" s="24"/>
      <c r="M97" s="11"/>
      <c r="N97" s="11"/>
    </row>
    <row r="98" spans="3:14">
      <c r="C98" t="s">
        <v>98</v>
      </c>
      <c r="E98">
        <v>19.5</v>
      </c>
      <c r="F98">
        <v>41.02</v>
      </c>
      <c r="G98">
        <f t="shared" si="13"/>
        <v>21.520000000000003</v>
      </c>
      <c r="H98" s="24">
        <f t="shared" si="16"/>
        <v>3.3253280314216694E-7</v>
      </c>
      <c r="I98">
        <f t="shared" si="15"/>
        <v>3.8518568839112102E-2</v>
      </c>
      <c r="K98" s="24">
        <f>AVERAGE(H97:H98)</f>
        <v>4.0801318000918094E-7</v>
      </c>
      <c r="L98" s="24">
        <f>STDEV(H97:H98)/SQRT(2)</f>
        <v>7.5480376867014003E-8</v>
      </c>
      <c r="M98" s="11"/>
      <c r="N98" s="11"/>
    </row>
    <row r="99" spans="3:14">
      <c r="M99" s="11"/>
      <c r="N99" s="11"/>
    </row>
    <row r="100" spans="3:14">
      <c r="M100" s="11"/>
      <c r="N100" s="11"/>
    </row>
    <row r="101" spans="3:14">
      <c r="M101" s="11"/>
      <c r="N101" s="11"/>
    </row>
    <row r="102" spans="3:14">
      <c r="M102" s="11"/>
      <c r="N102" s="11"/>
    </row>
    <row r="103" spans="3:14">
      <c r="H103" s="24"/>
      <c r="L103" s="24"/>
      <c r="M103" s="12"/>
      <c r="N103" s="11"/>
    </row>
    <row r="104" spans="3:14">
      <c r="E104" t="s">
        <v>28</v>
      </c>
      <c r="F104" s="31" t="s">
        <v>722</v>
      </c>
      <c r="G104" s="1" t="s">
        <v>3</v>
      </c>
      <c r="H104" s="179" t="s">
        <v>4</v>
      </c>
      <c r="I104" t="s">
        <v>92</v>
      </c>
      <c r="K104" s="26" t="s">
        <v>12</v>
      </c>
      <c r="L104" s="27" t="s">
        <v>13</v>
      </c>
      <c r="M104" s="12"/>
      <c r="N104" s="11"/>
    </row>
    <row r="105" spans="3:14">
      <c r="C105" t="s">
        <v>93</v>
      </c>
      <c r="E105">
        <v>15.610773999999999</v>
      </c>
      <c r="F105">
        <v>33.665325000000003</v>
      </c>
      <c r="G105">
        <f t="shared" ref="G105:G108" si="17">F105-E105</f>
        <v>18.054551000000004</v>
      </c>
      <c r="H105" s="24">
        <f t="shared" ref="H105" si="18">2^-G105</f>
        <v>3.6731493810128579E-6</v>
      </c>
      <c r="I105">
        <f>H105/$K$106</f>
        <v>0.29125334319655016</v>
      </c>
      <c r="L105" s="24"/>
      <c r="M105" s="12"/>
      <c r="N105" s="11"/>
    </row>
    <row r="106" spans="3:14">
      <c r="C106" t="s">
        <v>94</v>
      </c>
      <c r="E106">
        <v>15.675758</v>
      </c>
      <c r="F106">
        <v>31.177717000000001</v>
      </c>
      <c r="G106">
        <f t="shared" si="17"/>
        <v>15.501959000000001</v>
      </c>
      <c r="H106" s="24">
        <f>2^-G106</f>
        <v>2.154990447786807E-5</v>
      </c>
      <c r="I106">
        <f t="shared" ref="I106:I108" si="19">H106/$K$106</f>
        <v>1.7087466568034497</v>
      </c>
      <c r="K106" s="24">
        <f>AVERAGE(H105:H106)</f>
        <v>1.2611526929440465E-5</v>
      </c>
      <c r="L106" s="24">
        <f>STDEV(H105:H106)/SQRT(2)</f>
        <v>8.9383775484276052E-6</v>
      </c>
      <c r="M106" s="11">
        <f>TTEST(G105:G106,G107:G108,2,2)</f>
        <v>8.6870864947473869E-2</v>
      </c>
      <c r="N106" s="11"/>
    </row>
    <row r="107" spans="3:14">
      <c r="C107" t="s">
        <v>97</v>
      </c>
      <c r="E107">
        <v>15.412827999999999</v>
      </c>
      <c r="F107">
        <v>36.057701000000002</v>
      </c>
      <c r="G107">
        <f t="shared" si="17"/>
        <v>20.644873000000004</v>
      </c>
      <c r="H107" s="24">
        <f t="shared" ref="H107:H108" si="20">2^-G107</f>
        <v>6.0992153880112172E-7</v>
      </c>
      <c r="I107">
        <f t="shared" si="19"/>
        <v>4.8362227842317432E-2</v>
      </c>
      <c r="K107" s="24"/>
      <c r="L107" s="24"/>
      <c r="M107" s="12"/>
      <c r="N107" s="11"/>
    </row>
    <row r="108" spans="3:14">
      <c r="C108" t="s">
        <v>98</v>
      </c>
      <c r="E108">
        <v>15.758725999999999</v>
      </c>
      <c r="F108">
        <v>36.919730000000001</v>
      </c>
      <c r="G108">
        <f t="shared" si="17"/>
        <v>21.161004000000002</v>
      </c>
      <c r="H108" s="24">
        <f t="shared" si="20"/>
        <v>4.2648430918173765E-7</v>
      </c>
      <c r="I108">
        <f t="shared" si="19"/>
        <v>3.3817024026341229E-2</v>
      </c>
      <c r="K108" s="24">
        <f>AVERAGE(H107:H108)</f>
        <v>5.1820292399142971E-7</v>
      </c>
      <c r="L108" s="24">
        <f>STDEV(H107:H108)/SQRT(2)</f>
        <v>9.1718614809692021E-8</v>
      </c>
      <c r="M108" s="12"/>
      <c r="N108" s="11"/>
    </row>
    <row r="109" spans="3:14">
      <c r="M109" s="11"/>
      <c r="N109" s="11"/>
    </row>
    <row r="110" spans="3:14">
      <c r="H110" s="33"/>
      <c r="M110" s="11"/>
      <c r="N110" s="11"/>
    </row>
    <row r="111" spans="3:14">
      <c r="E111" t="s">
        <v>28</v>
      </c>
      <c r="F111" s="31" t="s">
        <v>723</v>
      </c>
      <c r="G111" s="1" t="s">
        <v>3</v>
      </c>
      <c r="H111" s="25" t="s">
        <v>4</v>
      </c>
      <c r="I111" t="s">
        <v>92</v>
      </c>
      <c r="K111" s="26" t="s">
        <v>12</v>
      </c>
      <c r="L111" s="27" t="s">
        <v>13</v>
      </c>
      <c r="M111" s="12" t="s">
        <v>59</v>
      </c>
      <c r="N111" s="11"/>
    </row>
    <row r="112" spans="3:14">
      <c r="C112" t="s">
        <v>93</v>
      </c>
      <c r="E112">
        <v>15.610773999999999</v>
      </c>
      <c r="F112">
        <v>22.509817000000002</v>
      </c>
      <c r="G112">
        <f t="shared" ref="G112:G115" si="21">F112-E112</f>
        <v>6.8990430000000025</v>
      </c>
      <c r="H112" s="34">
        <f t="shared" ref="H112" si="22">2^-G112</f>
        <v>8.3787863326871583E-3</v>
      </c>
      <c r="I112">
        <f>H112/$K$113</f>
        <v>1.7010446366083323</v>
      </c>
      <c r="L112" s="24"/>
      <c r="M112" s="12"/>
      <c r="N112" s="11"/>
    </row>
    <row r="113" spans="3:14">
      <c r="C113" t="s">
        <v>94</v>
      </c>
      <c r="E113">
        <v>15.675758</v>
      </c>
      <c r="F113">
        <v>25.083220000000001</v>
      </c>
      <c r="G113">
        <f t="shared" si="21"/>
        <v>9.4074620000000007</v>
      </c>
      <c r="H113" s="34">
        <f>2^-G113</f>
        <v>1.4725557807019397E-3</v>
      </c>
      <c r="I113">
        <f t="shared" ref="I113:I115" si="23">H113/$K$113</f>
        <v>0.29895536339166789</v>
      </c>
      <c r="K113" s="24">
        <f>AVERAGE(H112:H113)</f>
        <v>4.9256710566945488E-3</v>
      </c>
      <c r="L113" s="24">
        <f>STDEV(H112:H113)/SQRT(2)</f>
        <v>3.4531152759926091E-3</v>
      </c>
      <c r="M113" s="184">
        <f>TTEST(H112:H113,H114:H115,2,2)</f>
        <v>0.33310400190492784</v>
      </c>
      <c r="N113" s="11"/>
    </row>
    <row r="114" spans="3:14">
      <c r="C114" t="s">
        <v>97</v>
      </c>
      <c r="E114">
        <v>15.412827999999999</v>
      </c>
      <c r="F114">
        <v>27.599934000000001</v>
      </c>
      <c r="G114">
        <f t="shared" si="21"/>
        <v>12.187106000000002</v>
      </c>
      <c r="H114" s="34">
        <f t="shared" ref="H114:H115" si="24">2^-G114</f>
        <v>2.1444480692370523E-4</v>
      </c>
      <c r="I114">
        <f t="shared" si="23"/>
        <v>4.3536160749559245E-2</v>
      </c>
      <c r="K114" s="24"/>
      <c r="L114" s="24"/>
      <c r="M114" s="185"/>
      <c r="N114" s="182"/>
    </row>
    <row r="115" spans="3:14">
      <c r="C115" t="s">
        <v>98</v>
      </c>
      <c r="E115">
        <v>15.758725999999999</v>
      </c>
      <c r="F115">
        <v>25.945688000000001</v>
      </c>
      <c r="G115">
        <f t="shared" si="21"/>
        <v>10.186962000000001</v>
      </c>
      <c r="H115" s="34">
        <f t="shared" si="24"/>
        <v>8.5786484965231504E-4</v>
      </c>
      <c r="I115">
        <f t="shared" si="23"/>
        <v>0.17416202579877493</v>
      </c>
      <c r="K115" s="24">
        <f>AVERAGE(H114:H115)</f>
        <v>5.3615482828801018E-4</v>
      </c>
      <c r="L115" s="24">
        <f>STDEV(H114:H115)/SQRT(2)</f>
        <v>3.2171002136430492E-4</v>
      </c>
      <c r="M115" s="185"/>
      <c r="N115" s="186"/>
    </row>
    <row r="116" spans="3:14">
      <c r="H116" s="34"/>
      <c r="L116" s="24"/>
      <c r="M116" s="185"/>
      <c r="N116" s="11"/>
    </row>
    <row r="117" spans="3:14">
      <c r="H117" s="34"/>
      <c r="L117" s="24"/>
      <c r="M117" s="185"/>
      <c r="N117" s="11"/>
    </row>
    <row r="118" spans="3:14">
      <c r="H118" s="34"/>
      <c r="K118" s="26"/>
      <c r="L118" s="27"/>
      <c r="M118" s="187"/>
      <c r="N118" s="182"/>
    </row>
    <row r="119" spans="3:14">
      <c r="E119" t="s">
        <v>28</v>
      </c>
      <c r="F119" s="31" t="s">
        <v>15</v>
      </c>
      <c r="G119" s="1" t="s">
        <v>3</v>
      </c>
      <c r="H119" s="25" t="s">
        <v>4</v>
      </c>
      <c r="I119" t="s">
        <v>92</v>
      </c>
      <c r="K119" s="26" t="s">
        <v>12</v>
      </c>
      <c r="L119" s="27" t="s">
        <v>13</v>
      </c>
      <c r="M119" s="12"/>
      <c r="N119" s="11"/>
    </row>
    <row r="120" spans="3:14">
      <c r="C120" t="s">
        <v>93</v>
      </c>
      <c r="E120">
        <v>20.350000000000001</v>
      </c>
      <c r="F120">
        <v>33.590000000000003</v>
      </c>
      <c r="G120">
        <f t="shared" ref="G120:G125" si="25">F120-E120</f>
        <v>13.240000000000002</v>
      </c>
      <c r="H120">
        <f>2^-G120</f>
        <v>1.0336246488800375E-4</v>
      </c>
      <c r="I120">
        <f>H120/$K$121</f>
        <v>0.78409901684174743</v>
      </c>
      <c r="M120" s="11"/>
      <c r="N120" s="11"/>
    </row>
    <row r="121" spans="3:14">
      <c r="C121" t="s">
        <v>94</v>
      </c>
      <c r="E121">
        <v>20.2</v>
      </c>
      <c r="F121">
        <v>33.58</v>
      </c>
      <c r="G121">
        <f t="shared" si="25"/>
        <v>13.379999999999999</v>
      </c>
      <c r="H121">
        <f t="shared" ref="H121:H125" si="26">2^-G121</f>
        <v>9.380341682666102E-5</v>
      </c>
      <c r="I121">
        <f t="shared" ref="I121:I125" si="27">H121/$K$121</f>
        <v>0.71158487744924015</v>
      </c>
      <c r="K121">
        <f>AVERAGE(H120:H122)</f>
        <v>1.3182322980627472E-4</v>
      </c>
      <c r="L121" s="24">
        <f>STDEV(H120:H125)/SQRT(3)</f>
        <v>2.0295533277253362E-4</v>
      </c>
      <c r="M121" s="11">
        <f>TTEST(H123:H125,H120:H122,2,2)</f>
        <v>1.4411597673664747E-2</v>
      </c>
      <c r="N121" s="11"/>
    </row>
    <row r="122" spans="3:14">
      <c r="C122" t="s">
        <v>95</v>
      </c>
      <c r="E122">
        <v>20.5</v>
      </c>
      <c r="F122">
        <v>32.799999999999997</v>
      </c>
      <c r="G122">
        <f t="shared" si="25"/>
        <v>12.299999999999997</v>
      </c>
      <c r="H122">
        <f t="shared" si="26"/>
        <v>1.9830380770415938E-4</v>
      </c>
      <c r="I122">
        <f t="shared" si="27"/>
        <v>1.5043161057090122</v>
      </c>
      <c r="M122" s="11"/>
      <c r="N122" s="11"/>
    </row>
    <row r="123" spans="3:14">
      <c r="C123" t="s">
        <v>97</v>
      </c>
      <c r="E123">
        <v>20.2</v>
      </c>
      <c r="F123">
        <v>31.07</v>
      </c>
      <c r="G123">
        <f t="shared" si="25"/>
        <v>10.870000000000001</v>
      </c>
      <c r="H123">
        <f t="shared" si="26"/>
        <v>5.3432309631872043E-4</v>
      </c>
      <c r="I123">
        <f t="shared" si="27"/>
        <v>4.0533303356620296</v>
      </c>
      <c r="M123" s="11"/>
      <c r="N123" s="11"/>
    </row>
    <row r="124" spans="3:14">
      <c r="C124" t="s">
        <v>98</v>
      </c>
      <c r="E124">
        <v>20.23</v>
      </c>
      <c r="F124">
        <v>30.89</v>
      </c>
      <c r="G124">
        <f t="shared" si="25"/>
        <v>10.66</v>
      </c>
      <c r="H124">
        <f t="shared" si="26"/>
        <v>6.1804521189955087E-4</v>
      </c>
      <c r="I124">
        <f t="shared" si="27"/>
        <v>4.688439304725124</v>
      </c>
      <c r="L124" s="24"/>
      <c r="M124" s="12"/>
      <c r="N124" s="11"/>
    </row>
    <row r="125" spans="3:14">
      <c r="C125" t="s">
        <v>99</v>
      </c>
      <c r="E125">
        <v>20.45</v>
      </c>
      <c r="F125">
        <v>30.45</v>
      </c>
      <c r="G125">
        <f t="shared" si="25"/>
        <v>10</v>
      </c>
      <c r="H125">
        <f t="shared" si="26"/>
        <v>9.765625E-4</v>
      </c>
      <c r="I125">
        <f t="shared" si="27"/>
        <v>7.4081214777937126</v>
      </c>
      <c r="K125">
        <f>AVERAGE(H123:H125)</f>
        <v>7.0964360273942373E-4</v>
      </c>
      <c r="L125" s="24">
        <f>STDEV(H123:H125)/SQRT(3)</f>
        <v>1.3563016066425396E-4</v>
      </c>
      <c r="M125" s="12"/>
      <c r="N125" s="11"/>
    </row>
    <row r="126" spans="3:14">
      <c r="H126" s="34"/>
      <c r="L126" s="24"/>
      <c r="M126" s="12"/>
      <c r="N126" s="11"/>
    </row>
    <row r="127" spans="3:14">
      <c r="M127" s="11"/>
      <c r="N127" s="11"/>
    </row>
    <row r="128" spans="3:14">
      <c r="M128" s="11"/>
      <c r="N128" s="11"/>
    </row>
    <row r="129" spans="3:14">
      <c r="M129" s="11"/>
      <c r="N129" s="11"/>
    </row>
    <row r="130" spans="3:14">
      <c r="M130" s="11"/>
      <c r="N130" s="11"/>
    </row>
    <row r="131" spans="3:14">
      <c r="M131" s="11"/>
      <c r="N131" s="11"/>
    </row>
    <row r="132" spans="3:14">
      <c r="M132" s="11"/>
      <c r="N132" s="11"/>
    </row>
    <row r="133" spans="3:14">
      <c r="E133" t="s">
        <v>28</v>
      </c>
      <c r="F133" s="31" t="s">
        <v>67</v>
      </c>
      <c r="G133" s="1" t="s">
        <v>3</v>
      </c>
      <c r="H133" s="25" t="s">
        <v>4</v>
      </c>
      <c r="K133" s="26" t="s">
        <v>12</v>
      </c>
      <c r="L133" s="27" t="s">
        <v>13</v>
      </c>
      <c r="M133" s="12"/>
      <c r="N133" s="11"/>
    </row>
    <row r="134" spans="3:14">
      <c r="C134" t="s">
        <v>93</v>
      </c>
      <c r="E134">
        <v>15.610773999999999</v>
      </c>
      <c r="F134">
        <v>24.579865000000002</v>
      </c>
      <c r="G134">
        <f t="shared" ref="G134:G137" si="28">F134-E134</f>
        <v>8.9690910000000024</v>
      </c>
      <c r="H134" s="34">
        <f>2^-G134</f>
        <v>1.9954211686110689E-3</v>
      </c>
      <c r="I134" s="24">
        <f>H134/$K$135</f>
        <v>0.89656039240318941</v>
      </c>
      <c r="L134" s="24"/>
      <c r="M134" s="12"/>
      <c r="N134" s="11"/>
    </row>
    <row r="135" spans="3:14">
      <c r="C135" t="s">
        <v>94</v>
      </c>
      <c r="E135">
        <v>15.675758</v>
      </c>
      <c r="F135">
        <v>24.345313999999998</v>
      </c>
      <c r="G135">
        <f t="shared" si="28"/>
        <v>8.6695559999999983</v>
      </c>
      <c r="H135" s="34">
        <f>2^-G135</f>
        <v>2.4558599397645378E-3</v>
      </c>
      <c r="I135" s="24">
        <f t="shared" ref="I135:I137" si="29">H135/$K$135</f>
        <v>1.1034396075968105</v>
      </c>
      <c r="K135" s="24">
        <f>AVERAGE(H134:H135)</f>
        <v>2.2256405541878034E-3</v>
      </c>
      <c r="L135" s="24">
        <f>STDEV(H134:H135)/SQRT(2)</f>
        <v>2.3021938557673443E-4</v>
      </c>
      <c r="M135" s="184">
        <f>TTEST(H134:H135,H136:H137,2,2)</f>
        <v>1.0912064538613282E-3</v>
      </c>
      <c r="N135" s="11"/>
    </row>
    <row r="136" spans="3:14">
      <c r="C136" t="s">
        <v>97</v>
      </c>
      <c r="E136">
        <v>15.412827999999999</v>
      </c>
      <c r="F136">
        <v>22.169191000000001</v>
      </c>
      <c r="G136">
        <f t="shared" si="28"/>
        <v>6.7563630000000021</v>
      </c>
      <c r="H136" s="34">
        <f t="shared" ref="H136" si="30">2^-G136</f>
        <v>9.2497943115934164E-3</v>
      </c>
      <c r="I136" s="24">
        <f t="shared" si="29"/>
        <v>4.1560144535418555</v>
      </c>
      <c r="K136" s="24"/>
      <c r="L136" s="24"/>
      <c r="M136" s="12"/>
      <c r="N136" s="11"/>
    </row>
    <row r="137" spans="3:14">
      <c r="C137" t="s">
        <v>98</v>
      </c>
      <c r="E137">
        <v>15.758725999999999</v>
      </c>
      <c r="F137">
        <v>22.502946999999999</v>
      </c>
      <c r="G137">
        <f t="shared" si="28"/>
        <v>6.7442209999999996</v>
      </c>
      <c r="H137" s="34">
        <f>2^-G137</f>
        <v>9.3279708794363602E-3</v>
      </c>
      <c r="I137" s="24">
        <f t="shared" si="29"/>
        <v>4.191139877409535</v>
      </c>
      <c r="K137" s="24">
        <f>AVERAGE(H136:H137)</f>
        <v>9.2888825955148892E-3</v>
      </c>
      <c r="L137" s="24">
        <f>STDEV(H136:H137)/SQRT(2)</f>
        <v>3.9088283921471893E-5</v>
      </c>
      <c r="M137" s="12"/>
      <c r="N137" s="11"/>
    </row>
    <row r="138" spans="3:14">
      <c r="L138" s="24"/>
      <c r="M138" s="12"/>
      <c r="N138" s="11"/>
    </row>
    <row r="139" spans="3:14">
      <c r="L139" s="24"/>
      <c r="M139" s="12"/>
      <c r="N139" s="11"/>
    </row>
    <row r="140" spans="3:14">
      <c r="L140" s="24"/>
      <c r="M140" s="12"/>
      <c r="N140" s="11"/>
    </row>
    <row r="141" spans="3:14">
      <c r="L141" s="24"/>
      <c r="M141" s="12"/>
      <c r="N141" s="11"/>
    </row>
    <row r="142" spans="3:14">
      <c r="L142" s="24"/>
      <c r="M142" s="12"/>
      <c r="N142" s="11"/>
    </row>
    <row r="143" spans="3:14">
      <c r="L143" s="24"/>
      <c r="M143" s="12"/>
      <c r="N143" s="11"/>
    </row>
    <row r="144" spans="3:14">
      <c r="L144" s="24"/>
      <c r="M144" s="12"/>
      <c r="N144" s="11"/>
    </row>
    <row r="145" spans="3:14">
      <c r="L145" s="24"/>
      <c r="M145" s="12"/>
      <c r="N145" s="11"/>
    </row>
    <row r="146" spans="3:14">
      <c r="L146" s="24"/>
      <c r="M146" s="12"/>
      <c r="N146" s="11"/>
    </row>
    <row r="147" spans="3:14">
      <c r="L147" s="24"/>
      <c r="M147" s="12"/>
      <c r="N147" s="11"/>
    </row>
    <row r="148" spans="3:14">
      <c r="L148" s="24"/>
      <c r="M148" s="12"/>
      <c r="N148" s="11"/>
    </row>
    <row r="149" spans="3:14">
      <c r="L149" s="24"/>
      <c r="M149" s="12"/>
      <c r="N149" s="11"/>
    </row>
    <row r="150" spans="3:14">
      <c r="H150" s="34"/>
      <c r="L150" s="24"/>
      <c r="M150" s="12"/>
      <c r="N150" s="11"/>
    </row>
    <row r="151" spans="3:14">
      <c r="E151" t="s">
        <v>28</v>
      </c>
      <c r="F151" s="31" t="s">
        <v>21</v>
      </c>
      <c r="G151" s="1" t="s">
        <v>3</v>
      </c>
      <c r="H151" s="25" t="s">
        <v>4</v>
      </c>
      <c r="K151" s="26" t="s">
        <v>12</v>
      </c>
      <c r="L151" s="27" t="s">
        <v>13</v>
      </c>
      <c r="M151" s="12"/>
      <c r="N151" s="11"/>
    </row>
    <row r="152" spans="3:14">
      <c r="C152" t="s">
        <v>93</v>
      </c>
      <c r="E152">
        <v>15.610773999999999</v>
      </c>
      <c r="F152">
        <v>28.722147</v>
      </c>
      <c r="G152">
        <f t="shared" ref="G152:G155" si="31">F152-E152</f>
        <v>13.111373</v>
      </c>
      <c r="H152" s="34">
        <f>2^-G152</f>
        <v>1.130013007541186E-4</v>
      </c>
      <c r="I152">
        <f>H152/$K$153</f>
        <v>0.54161254389408142</v>
      </c>
      <c r="L152" s="24"/>
      <c r="M152" s="12"/>
      <c r="N152" s="11"/>
    </row>
    <row r="153" spans="3:14">
      <c r="C153" t="s">
        <v>94</v>
      </c>
      <c r="E153">
        <v>15.675758</v>
      </c>
      <c r="F153">
        <v>27.358090000000001</v>
      </c>
      <c r="G153">
        <f t="shared" si="31"/>
        <v>11.682332000000001</v>
      </c>
      <c r="H153" s="34">
        <f>2^-G153</f>
        <v>3.042759651735232E-4</v>
      </c>
      <c r="I153">
        <f t="shared" ref="I153:I155" si="32">H153/$K$153</f>
        <v>1.4583874561059185</v>
      </c>
      <c r="K153" s="24">
        <f>AVERAGE(H152:H153)</f>
        <v>2.086386329638209E-4</v>
      </c>
      <c r="L153" s="24">
        <f>STDEV(H152:H153)/SQRT(2)</f>
        <v>9.5637332209702299E-5</v>
      </c>
      <c r="M153" s="184">
        <f>TTEST(H152:H153,H154:H155,2,2)</f>
        <v>0.34093914833529193</v>
      </c>
      <c r="N153" s="11">
        <f>TTEST(G152:G153,G154:G155,2,2)</f>
        <v>0.26008687714409728</v>
      </c>
    </row>
    <row r="154" spans="3:14">
      <c r="C154" t="s">
        <v>97</v>
      </c>
      <c r="E154">
        <v>15.412827999999999</v>
      </c>
      <c r="F154">
        <v>26.891242999999999</v>
      </c>
      <c r="G154">
        <f t="shared" si="31"/>
        <v>11.478415</v>
      </c>
      <c r="H154" s="34">
        <f>2^-G154</f>
        <v>3.5047156051224625E-4</v>
      </c>
      <c r="I154">
        <f t="shared" si="32"/>
        <v>1.6798018446229945</v>
      </c>
      <c r="K154" s="24"/>
      <c r="L154" s="24"/>
      <c r="M154" s="12"/>
      <c r="N154" s="11"/>
    </row>
    <row r="155" spans="3:14">
      <c r="C155" t="s">
        <v>98</v>
      </c>
      <c r="E155">
        <v>15.758725999999999</v>
      </c>
      <c r="F155">
        <v>25.187999999999999</v>
      </c>
      <c r="G155">
        <f t="shared" si="31"/>
        <v>9.4292739999999995</v>
      </c>
      <c r="H155" s="34">
        <f>2^-G155</f>
        <v>1.4504597732257494E-3</v>
      </c>
      <c r="I155">
        <f t="shared" si="32"/>
        <v>6.9520191568608825</v>
      </c>
      <c r="K155" s="24">
        <f>AVERAGE(H154:H155)</f>
        <v>9.0046566686899777E-4</v>
      </c>
      <c r="L155" s="24">
        <f>STDEV(H154:H155)/SQRT(2)</f>
        <v>5.4999410635675147E-4</v>
      </c>
      <c r="M155" s="12"/>
      <c r="N155" s="11"/>
    </row>
    <row r="156" spans="3:14">
      <c r="M156" s="11"/>
      <c r="N156" s="11"/>
    </row>
    <row r="157" spans="3:14">
      <c r="M157" s="11"/>
      <c r="N157" s="11"/>
    </row>
    <row r="192" spans="8:12">
      <c r="H192" s="24"/>
      <c r="J192" s="24"/>
      <c r="K192" s="24"/>
      <c r="L192" s="5"/>
    </row>
    <row r="193" spans="8:13">
      <c r="H193" s="24"/>
      <c r="J193" s="24"/>
      <c r="K193" s="24"/>
      <c r="L193" s="5"/>
    </row>
    <row r="194" spans="8:13">
      <c r="H194" s="24"/>
      <c r="K194" s="24"/>
      <c r="L194" s="5"/>
    </row>
    <row r="201" spans="8:13">
      <c r="H201" s="24"/>
      <c r="J201" s="24"/>
      <c r="K201" s="24"/>
      <c r="L201" s="5"/>
    </row>
    <row r="202" spans="8:13">
      <c r="H202" s="24"/>
      <c r="K202" s="24"/>
      <c r="L202" s="4"/>
      <c r="M202" s="23"/>
    </row>
    <row r="203" spans="8:13">
      <c r="M203" s="23"/>
    </row>
    <row r="205" spans="8:13">
      <c r="M205" s="23"/>
    </row>
    <row r="209" spans="8:12">
      <c r="H209" s="24"/>
      <c r="K209" s="24"/>
      <c r="L209" s="5"/>
    </row>
    <row r="210" spans="8:12">
      <c r="H210" s="24"/>
      <c r="K210" s="24"/>
      <c r="L210" s="5"/>
    </row>
    <row r="211" spans="8:12">
      <c r="H211" s="24"/>
      <c r="K211" s="24"/>
      <c r="L211" s="5"/>
    </row>
    <row r="212" spans="8:12">
      <c r="H212" s="24"/>
      <c r="K212" s="24"/>
      <c r="L212" s="5"/>
    </row>
    <row r="213" spans="8:12">
      <c r="H213" s="24"/>
      <c r="K213" s="24"/>
      <c r="L213" s="5"/>
    </row>
    <row r="214" spans="8:12">
      <c r="H214" s="24"/>
      <c r="K214" s="24"/>
      <c r="L214" s="5"/>
    </row>
    <row r="215" spans="8:12">
      <c r="H215" s="24"/>
      <c r="K215" s="24"/>
      <c r="L215" s="5"/>
    </row>
    <row r="216" spans="8:12">
      <c r="H216" s="24"/>
      <c r="K216" s="24"/>
      <c r="L216" s="5"/>
    </row>
    <row r="261" spans="4:14">
      <c r="D261" s="30"/>
      <c r="H261" s="24"/>
      <c r="K261" s="24"/>
      <c r="L261" s="5"/>
    </row>
    <row r="262" spans="4:14">
      <c r="D262" s="30"/>
      <c r="H262" s="24"/>
      <c r="K262" s="24"/>
      <c r="L262" s="5"/>
    </row>
    <row r="263" spans="4:14">
      <c r="D263" s="30"/>
      <c r="H263" s="24"/>
      <c r="K263" s="24"/>
      <c r="L263" s="5"/>
    </row>
    <row r="264" spans="4:14">
      <c r="H264" s="24"/>
      <c r="K264" s="24"/>
      <c r="L264" s="5"/>
    </row>
    <row r="265" spans="4:14">
      <c r="F265" s="5"/>
      <c r="H265" s="24"/>
      <c r="K265" s="24"/>
      <c r="L265" s="5"/>
    </row>
    <row r="266" spans="4:14">
      <c r="F266" s="5"/>
      <c r="H266" s="24"/>
      <c r="J266" s="5"/>
      <c r="K266" s="24"/>
      <c r="L266" s="5"/>
    </row>
    <row r="267" spans="4:14">
      <c r="E267" s="5"/>
      <c r="F267" s="5"/>
      <c r="H267" s="24"/>
      <c r="K267" s="24"/>
      <c r="N267" s="23"/>
    </row>
    <row r="268" spans="4:14">
      <c r="E268" s="5"/>
      <c r="F268" s="5"/>
      <c r="H268" s="24"/>
      <c r="K268" s="24"/>
      <c r="N268" s="23"/>
    </row>
    <row r="269" spans="4:14">
      <c r="E269" s="5"/>
      <c r="F269" s="5"/>
      <c r="H269" s="24"/>
      <c r="K269" s="24"/>
    </row>
    <row r="270" spans="4:14">
      <c r="E270" s="5"/>
      <c r="F270" s="5"/>
      <c r="H270" s="24"/>
      <c r="J270" s="26"/>
      <c r="K270" s="27"/>
      <c r="L270" s="8"/>
      <c r="M270" s="8"/>
      <c r="N270" s="23"/>
    </row>
    <row r="271" spans="4:14">
      <c r="H271" s="24"/>
      <c r="K271" s="24"/>
      <c r="L271" s="5"/>
    </row>
    <row r="272" spans="4:14">
      <c r="E272" s="26"/>
      <c r="F272" s="26"/>
      <c r="G272" s="1"/>
      <c r="H272" s="25"/>
      <c r="K272" s="24"/>
      <c r="L272" s="5"/>
    </row>
    <row r="273" spans="4:12">
      <c r="H273" s="24"/>
      <c r="K273" s="24"/>
      <c r="L273" s="5"/>
    </row>
    <row r="274" spans="4:12">
      <c r="H274" s="24"/>
      <c r="K274" s="24"/>
      <c r="L274" s="5"/>
    </row>
    <row r="275" spans="4:12">
      <c r="H275" s="24"/>
      <c r="K275" s="24"/>
      <c r="L275" s="5"/>
    </row>
    <row r="276" spans="4:12">
      <c r="H276" s="24"/>
      <c r="K276" s="24"/>
      <c r="L276" s="5"/>
    </row>
    <row r="277" spans="4:12">
      <c r="H277" s="24"/>
      <c r="K277" s="24"/>
      <c r="L277" s="5"/>
    </row>
    <row r="278" spans="4:12">
      <c r="H278" s="24"/>
      <c r="K278" s="24"/>
      <c r="L278" s="5"/>
    </row>
    <row r="279" spans="4:12">
      <c r="H279" s="24"/>
      <c r="K279" s="24"/>
      <c r="L279" s="5"/>
    </row>
    <row r="280" spans="4:12">
      <c r="H280" s="24"/>
      <c r="K280" s="24"/>
      <c r="L280" s="5"/>
    </row>
    <row r="281" spans="4:12">
      <c r="E281" s="26"/>
      <c r="F281" s="26"/>
      <c r="G281" s="1"/>
      <c r="H281" s="25"/>
      <c r="K281" s="24"/>
      <c r="L281" s="5"/>
    </row>
    <row r="282" spans="4:12">
      <c r="D282" s="30"/>
      <c r="H282" s="24"/>
      <c r="K282" s="24"/>
      <c r="L282" s="5"/>
    </row>
    <row r="283" spans="4:12">
      <c r="D283" s="30"/>
      <c r="H283" s="24"/>
      <c r="K283" s="24"/>
      <c r="L283" s="5"/>
    </row>
    <row r="284" spans="4:12">
      <c r="D284" s="30"/>
      <c r="H284" s="24"/>
      <c r="K284" s="24"/>
      <c r="L284" s="5"/>
    </row>
    <row r="285" spans="4:12">
      <c r="D285" s="30"/>
      <c r="H285" s="24"/>
      <c r="K285" s="24"/>
      <c r="L285" s="5"/>
    </row>
    <row r="286" spans="4:12">
      <c r="H286" s="24"/>
      <c r="K286" s="24"/>
      <c r="L286" s="5"/>
    </row>
    <row r="287" spans="4:12">
      <c r="H287" s="24"/>
      <c r="K287" s="24"/>
      <c r="L287" s="5"/>
    </row>
    <row r="288" spans="4:12">
      <c r="H288" s="24"/>
      <c r="K288" s="24"/>
      <c r="L288" s="5"/>
    </row>
    <row r="289" spans="5:14">
      <c r="E289" s="5"/>
      <c r="F289" s="5"/>
      <c r="H289" s="24"/>
      <c r="K289" s="24"/>
      <c r="L289" s="5"/>
    </row>
    <row r="290" spans="5:14">
      <c r="E290" s="5"/>
      <c r="F290" s="5"/>
      <c r="H290" s="24"/>
      <c r="J290" s="5"/>
      <c r="K290" s="24"/>
      <c r="L290" s="5"/>
    </row>
    <row r="291" spans="5:14">
      <c r="E291" s="5"/>
      <c r="F291" s="5"/>
      <c r="H291" s="24"/>
      <c r="K291" s="24"/>
      <c r="N291" s="23"/>
    </row>
    <row r="292" spans="5:14">
      <c r="E292" s="5"/>
      <c r="F292" s="5"/>
      <c r="H292" s="24"/>
      <c r="K292" s="24"/>
      <c r="N292" s="23"/>
    </row>
    <row r="293" spans="5:14">
      <c r="E293" s="5"/>
      <c r="F293" s="5"/>
      <c r="H293" s="24"/>
      <c r="K293" s="24"/>
    </row>
    <row r="294" spans="5:14">
      <c r="E294" s="5"/>
      <c r="F294" s="5"/>
      <c r="H294" s="24"/>
      <c r="J294" s="26"/>
      <c r="K294" s="27"/>
      <c r="L294" s="8"/>
      <c r="M294" s="8"/>
      <c r="N294" s="23"/>
    </row>
    <row r="295" spans="5:14">
      <c r="H295" s="24"/>
      <c r="K295" s="24"/>
      <c r="L295" s="5"/>
    </row>
    <row r="296" spans="5:14">
      <c r="H296" s="24"/>
      <c r="K296" s="24"/>
      <c r="L296" s="5"/>
    </row>
    <row r="297" spans="5:14">
      <c r="H297" s="24"/>
      <c r="K297" s="24"/>
      <c r="L297" s="5"/>
    </row>
    <row r="298" spans="5:14">
      <c r="H298" s="24"/>
      <c r="K298" s="24"/>
      <c r="L298" s="5"/>
    </row>
    <row r="299" spans="5:14">
      <c r="G299" s="1"/>
      <c r="H299" s="25"/>
      <c r="K299" s="24"/>
      <c r="L299" s="5"/>
    </row>
    <row r="300" spans="5:14">
      <c r="H300" s="24"/>
      <c r="K300" s="24"/>
      <c r="L300" s="5"/>
    </row>
    <row r="301" spans="5:14">
      <c r="H301" s="24"/>
      <c r="K301" s="24"/>
      <c r="L301" s="5"/>
    </row>
    <row r="302" spans="5:14">
      <c r="H302" s="24"/>
      <c r="K302" s="24"/>
      <c r="L302" s="5"/>
    </row>
    <row r="303" spans="5:14">
      <c r="H303" s="24"/>
      <c r="K303" s="24"/>
      <c r="L303" s="5"/>
    </row>
    <row r="304" spans="5:14">
      <c r="H304" s="24"/>
      <c r="K304" s="24"/>
      <c r="L304" s="5"/>
    </row>
    <row r="305" spans="6:13">
      <c r="H305" s="24"/>
      <c r="K305" s="24"/>
      <c r="L305" s="5"/>
    </row>
    <row r="306" spans="6:13">
      <c r="H306" s="24"/>
      <c r="K306" s="24"/>
      <c r="L306" s="5"/>
    </row>
    <row r="307" spans="6:13">
      <c r="F307" s="5"/>
      <c r="G307" s="1"/>
      <c r="H307" s="25"/>
      <c r="J307" s="5"/>
      <c r="K307" s="24"/>
      <c r="L307" s="5"/>
    </row>
    <row r="308" spans="6:13">
      <c r="H308" s="24"/>
      <c r="K308" s="24"/>
      <c r="L308" s="4"/>
      <c r="M308" s="23"/>
    </row>
    <row r="309" spans="6:13">
      <c r="H309" s="24"/>
      <c r="K309" s="24"/>
      <c r="L309" s="4"/>
      <c r="M309" s="23"/>
    </row>
    <row r="310" spans="6:13">
      <c r="H310" s="24"/>
      <c r="K310" s="24"/>
      <c r="L310" s="4"/>
    </row>
    <row r="311" spans="6:13">
      <c r="H311" s="24"/>
      <c r="J311" s="26"/>
      <c r="K311" s="27"/>
      <c r="L311" s="8"/>
      <c r="M311" s="23"/>
    </row>
    <row r="312" spans="6:13">
      <c r="H312" s="24"/>
      <c r="K312" s="24"/>
      <c r="L312" s="5"/>
    </row>
    <row r="313" spans="6:13">
      <c r="H313" s="24"/>
      <c r="K313" s="24"/>
      <c r="L313" s="5"/>
    </row>
    <row r="314" spans="6:13">
      <c r="H314" s="24"/>
      <c r="K314" s="24"/>
      <c r="L314" s="5"/>
    </row>
    <row r="315" spans="6:13">
      <c r="H315" s="24"/>
      <c r="K315" s="24"/>
      <c r="L315" s="5"/>
    </row>
    <row r="316" spans="6:13">
      <c r="G316" s="1"/>
      <c r="H316" s="25"/>
      <c r="K316" s="24"/>
      <c r="L316" s="5"/>
    </row>
    <row r="317" spans="6:13">
      <c r="H317" s="24"/>
      <c r="K317" s="24"/>
      <c r="L317" s="5"/>
    </row>
    <row r="318" spans="6:13">
      <c r="H318" s="24"/>
      <c r="K318" s="24"/>
      <c r="L318" s="5"/>
    </row>
    <row r="319" spans="6:13">
      <c r="H319" s="24"/>
      <c r="K319" s="24"/>
      <c r="L319" s="5"/>
    </row>
    <row r="320" spans="6:13">
      <c r="H320" s="24"/>
      <c r="K320" s="24"/>
      <c r="L320" s="5"/>
    </row>
    <row r="321" spans="7:13">
      <c r="H321" s="24"/>
      <c r="K321" s="24"/>
      <c r="L321" s="5"/>
    </row>
    <row r="322" spans="7:13">
      <c r="H322" s="24"/>
      <c r="K322" s="24"/>
      <c r="L322" s="5"/>
    </row>
    <row r="323" spans="7:13">
      <c r="H323" s="24"/>
      <c r="K323" s="24"/>
      <c r="L323" s="5"/>
    </row>
    <row r="324" spans="7:13">
      <c r="G324" s="1"/>
      <c r="H324" s="25"/>
      <c r="J324" s="5"/>
      <c r="K324" s="24"/>
      <c r="L324" s="5"/>
    </row>
    <row r="325" spans="7:13">
      <c r="H325" s="24"/>
      <c r="K325" s="24"/>
      <c r="L325" s="4"/>
      <c r="M325" s="23"/>
    </row>
    <row r="326" spans="7:13">
      <c r="H326" s="24"/>
      <c r="K326" s="24"/>
      <c r="L326" s="4"/>
      <c r="M326" s="23"/>
    </row>
    <row r="327" spans="7:13">
      <c r="H327" s="24"/>
      <c r="K327" s="24"/>
      <c r="L327" s="4"/>
    </row>
    <row r="328" spans="7:13">
      <c r="H328" s="24"/>
      <c r="J328" s="26"/>
      <c r="K328" s="27"/>
      <c r="L328" s="8"/>
      <c r="M328" s="23"/>
    </row>
    <row r="329" spans="7:13">
      <c r="H329" s="24"/>
      <c r="K329" s="24"/>
      <c r="L329" s="5"/>
    </row>
    <row r="330" spans="7:13">
      <c r="H330" s="24"/>
      <c r="K330" s="24"/>
      <c r="L330" s="5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E80"/>
  <sheetViews>
    <sheetView topLeftCell="C38" zoomScale="75" zoomScaleNormal="75" zoomScalePageLayoutView="75" workbookViewId="0">
      <selection activeCell="L79" sqref="L79:M80"/>
    </sheetView>
  </sheetViews>
  <sheetFormatPr baseColWidth="10" defaultRowHeight="15" x14ac:dyDescent="0"/>
  <sheetData>
    <row r="3" spans="2:31">
      <c r="B3" t="s">
        <v>754</v>
      </c>
      <c r="T3" t="s">
        <v>12</v>
      </c>
      <c r="U3" t="s">
        <v>83</v>
      </c>
      <c r="V3" t="s">
        <v>17</v>
      </c>
      <c r="W3" t="s">
        <v>14</v>
      </c>
      <c r="X3" t="s">
        <v>273</v>
      </c>
      <c r="Y3" t="s">
        <v>7</v>
      </c>
    </row>
    <row r="4" spans="2:31">
      <c r="B4" s="32" t="s">
        <v>6</v>
      </c>
      <c r="E4" t="s">
        <v>6</v>
      </c>
      <c r="F4" t="s">
        <v>84</v>
      </c>
      <c r="G4" t="s">
        <v>85</v>
      </c>
      <c r="H4" t="s">
        <v>85</v>
      </c>
      <c r="J4" t="s">
        <v>6</v>
      </c>
      <c r="N4" t="s">
        <v>12</v>
      </c>
      <c r="O4" t="s">
        <v>13</v>
      </c>
      <c r="P4" t="s">
        <v>59</v>
      </c>
      <c r="T4" t="s">
        <v>86</v>
      </c>
      <c r="U4">
        <v>1</v>
      </c>
      <c r="V4">
        <v>1</v>
      </c>
      <c r="W4">
        <v>1</v>
      </c>
      <c r="X4">
        <v>1</v>
      </c>
      <c r="Y4">
        <v>1</v>
      </c>
      <c r="AE4" s="32" t="s">
        <v>6</v>
      </c>
    </row>
    <row r="5" spans="2:31">
      <c r="C5" t="s">
        <v>86</v>
      </c>
      <c r="D5" t="s">
        <v>747</v>
      </c>
      <c r="E5">
        <v>29.884671999999998</v>
      </c>
      <c r="F5">
        <v>21.726825999999999</v>
      </c>
      <c r="G5">
        <f>E5-F5</f>
        <v>8.1578459999999993</v>
      </c>
      <c r="H5">
        <f>2^-G5</f>
        <v>3.5014155326762784E-3</v>
      </c>
      <c r="J5" t="s">
        <v>86</v>
      </c>
      <c r="K5">
        <v>3.5014155326762784E-3</v>
      </c>
      <c r="L5">
        <v>5.6194708394065179E-3</v>
      </c>
      <c r="M5">
        <v>3.1720495002467253E-3</v>
      </c>
      <c r="N5">
        <f>AVERAGE(K5:M5)</f>
        <v>4.0976452907765075E-3</v>
      </c>
      <c r="O5">
        <f>STDEV(K5:M5)/SQRT(3)</f>
        <v>7.6683010855879317E-4</v>
      </c>
      <c r="P5">
        <f>TTEST(K5:M5,K6:M6,2,2)</f>
        <v>1.8278420008385005E-2</v>
      </c>
      <c r="Q5">
        <f>N5/N5</f>
        <v>1</v>
      </c>
      <c r="R5">
        <f>O5/N5</f>
        <v>0.18713921146002321</v>
      </c>
      <c r="T5" t="s">
        <v>87</v>
      </c>
      <c r="U5">
        <v>0.21</v>
      </c>
      <c r="V5">
        <v>0.21</v>
      </c>
      <c r="W5">
        <v>0.31572460860827684</v>
      </c>
      <c r="X5">
        <v>0.30856206757756155</v>
      </c>
      <c r="Y5">
        <v>0.1723277979495334</v>
      </c>
    </row>
    <row r="6" spans="2:31">
      <c r="C6" t="s">
        <v>88</v>
      </c>
      <c r="D6" t="s">
        <v>746</v>
      </c>
      <c r="E6">
        <v>28.121576999999998</v>
      </c>
      <c r="F6">
        <v>21.858468999999999</v>
      </c>
      <c r="G6">
        <f>E6-F6</f>
        <v>6.263107999999999</v>
      </c>
      <c r="H6">
        <f>2^-G6</f>
        <v>1.3020169136878363E-2</v>
      </c>
      <c r="J6" t="s">
        <v>87</v>
      </c>
      <c r="K6">
        <v>1.3020169136878363E-2</v>
      </c>
      <c r="L6">
        <v>2.2436835153957613E-2</v>
      </c>
      <c r="M6">
        <v>1.3430231655719849E-2</v>
      </c>
      <c r="N6">
        <f>AVERAGE(K6:M6)</f>
        <v>1.6295745315518608E-2</v>
      </c>
      <c r="O6">
        <f>STDEV(K6:M6)/SQRT(3)</f>
        <v>3.0728258503736582E-3</v>
      </c>
      <c r="Q6">
        <f>N6/N5</f>
        <v>3.9768560134277875</v>
      </c>
      <c r="R6">
        <f>O6/N5</f>
        <v>0.74990040189431695</v>
      </c>
    </row>
    <row r="7" spans="2:31">
      <c r="T7" t="s">
        <v>13</v>
      </c>
    </row>
    <row r="8" spans="2:31">
      <c r="C8" t="s">
        <v>86</v>
      </c>
      <c r="D8" t="s">
        <v>743</v>
      </c>
      <c r="E8">
        <v>29.026188000000001</v>
      </c>
      <c r="F8">
        <v>21.550837999999999</v>
      </c>
      <c r="G8">
        <f>E8-F8</f>
        <v>7.4753500000000024</v>
      </c>
      <c r="H8">
        <f>2^-G8</f>
        <v>5.6194708394065179E-3</v>
      </c>
      <c r="K8">
        <f>K5/N5</f>
        <v>0.85449454118386048</v>
      </c>
      <c r="L8">
        <f>L5/N5</f>
        <v>1.371390259682927</v>
      </c>
      <c r="M8" s="18">
        <f>M5/N5</f>
        <v>0.77411519913321214</v>
      </c>
      <c r="N8">
        <f>AVERAGE(K8:M8)</f>
        <v>1</v>
      </c>
      <c r="T8" t="s">
        <v>86</v>
      </c>
      <c r="U8">
        <v>0.50135043882678987</v>
      </c>
      <c r="V8">
        <v>0.121</v>
      </c>
      <c r="W8">
        <v>0.42338467581515599</v>
      </c>
      <c r="X8">
        <v>0.14147466214996079</v>
      </c>
      <c r="Y8">
        <v>0.25754993661633713</v>
      </c>
    </row>
    <row r="9" spans="2:31">
      <c r="C9" t="s">
        <v>88</v>
      </c>
      <c r="D9" t="s">
        <v>742</v>
      </c>
      <c r="E9">
        <v>27.299385000000001</v>
      </c>
      <c r="F9">
        <v>21.821397999999999</v>
      </c>
      <c r="G9">
        <f>E9-F9</f>
        <v>5.4779870000000024</v>
      </c>
      <c r="H9">
        <f>2^-G9</f>
        <v>2.2436835153957613E-2</v>
      </c>
      <c r="K9">
        <f>0.013020169/N5</f>
        <v>3.1774758613946954</v>
      </c>
      <c r="L9">
        <f>L6/N5</f>
        <v>5.4755435284897027</v>
      </c>
      <c r="M9">
        <f>M6/N5</f>
        <v>3.2775486169948125</v>
      </c>
      <c r="N9">
        <f>AVERAGE(K9:M9)</f>
        <v>3.9768560022930703</v>
      </c>
      <c r="T9" t="s">
        <v>87</v>
      </c>
      <c r="U9">
        <v>0.10455366533207595</v>
      </c>
      <c r="V9">
        <v>2.5999999999999999E-2</v>
      </c>
      <c r="W9">
        <v>0.13937764236671837</v>
      </c>
      <c r="X9">
        <v>7.1898141136300359E-2</v>
      </c>
      <c r="Y9">
        <v>1.9842483736946498E-2</v>
      </c>
    </row>
    <row r="11" spans="2:31">
      <c r="C11" t="s">
        <v>86</v>
      </c>
      <c r="D11" t="s">
        <v>753</v>
      </c>
      <c r="E11">
        <v>30.067862999999999</v>
      </c>
      <c r="F11">
        <v>21.767493999999999</v>
      </c>
      <c r="G11">
        <f>E11-F11</f>
        <v>8.3003689999999999</v>
      </c>
      <c r="H11">
        <f>2^-G11</f>
        <v>3.1720495002467253E-3</v>
      </c>
    </row>
    <row r="12" spans="2:31">
      <c r="C12" t="s">
        <v>88</v>
      </c>
      <c r="D12" t="s">
        <v>752</v>
      </c>
      <c r="E12">
        <v>27.583621999999998</v>
      </c>
      <c r="F12">
        <v>21.36525</v>
      </c>
      <c r="G12">
        <f>E12-F12</f>
        <v>6.2183719999999987</v>
      </c>
      <c r="H12">
        <f>2^-G12</f>
        <v>1.3430231655719849E-2</v>
      </c>
    </row>
    <row r="15" spans="2:31">
      <c r="B15" s="32" t="s">
        <v>62</v>
      </c>
      <c r="E15" t="s">
        <v>62</v>
      </c>
      <c r="F15" t="s">
        <v>84</v>
      </c>
      <c r="G15" t="s">
        <v>89</v>
      </c>
      <c r="H15" t="s">
        <v>85</v>
      </c>
      <c r="J15" t="s">
        <v>62</v>
      </c>
      <c r="N15" t="s">
        <v>12</v>
      </c>
      <c r="O15" t="s">
        <v>13</v>
      </c>
      <c r="AE15" s="32" t="s">
        <v>62</v>
      </c>
    </row>
    <row r="16" spans="2:31">
      <c r="C16" t="s">
        <v>86</v>
      </c>
      <c r="D16" t="s">
        <v>753</v>
      </c>
      <c r="E16">
        <v>33.067863000000003</v>
      </c>
      <c r="F16">
        <v>21.726825999999999</v>
      </c>
      <c r="G16">
        <f>E16-F16</f>
        <v>11.341037000000004</v>
      </c>
      <c r="H16">
        <f>2^-G16</f>
        <v>3.8548517541411674E-4</v>
      </c>
      <c r="J16" t="s">
        <v>86</v>
      </c>
      <c r="L16">
        <v>3.8548517541411674E-4</v>
      </c>
      <c r="M16">
        <v>4.7583931459784563E-5</v>
      </c>
      <c r="N16">
        <f>AVERAGE(L16:M16)</f>
        <v>2.1653455343695064E-4</v>
      </c>
      <c r="O16">
        <f>STDEV(L16:M16)/SQRT(2)</f>
        <v>1.6895062197716607E-4</v>
      </c>
      <c r="P16">
        <f>TTEST(L16:M16,L17:M17,2,2)</f>
        <v>0.18513647092574648</v>
      </c>
      <c r="Q16">
        <v>1</v>
      </c>
      <c r="R16">
        <f>O16/N16</f>
        <v>0.78024786019363968</v>
      </c>
    </row>
    <row r="17" spans="2:31">
      <c r="C17" t="s">
        <v>88</v>
      </c>
      <c r="D17" t="s">
        <v>752</v>
      </c>
      <c r="E17">
        <v>29.583621999999998</v>
      </c>
      <c r="F17">
        <v>21.858468999999999</v>
      </c>
      <c r="G17">
        <f>E17-F17</f>
        <v>7.7251529999999988</v>
      </c>
      <c r="H17">
        <f>2^-G17</f>
        <v>4.7260381809090613E-3</v>
      </c>
      <c r="I17">
        <f>H17/H16</f>
        <v>12.259973877937073</v>
      </c>
      <c r="J17" t="s">
        <v>88</v>
      </c>
      <c r="L17">
        <v>4.7260381809090604E-3</v>
      </c>
      <c r="M17">
        <v>1.720297744919647E-3</v>
      </c>
      <c r="N17">
        <f>AVERAGE(L17:M17)</f>
        <v>3.2231679629143536E-3</v>
      </c>
      <c r="O17">
        <f>STDEV(L17:M17)/SQRT(2)</f>
        <v>1.5028702179947064E-3</v>
      </c>
      <c r="Q17">
        <f>N17/N16</f>
        <v>14.88523615171127</v>
      </c>
      <c r="R17">
        <f>O17/N16</f>
        <v>6.9405561105161171</v>
      </c>
    </row>
    <row r="19" spans="2:31">
      <c r="C19" t="s">
        <v>86</v>
      </c>
      <c r="D19" t="s">
        <v>751</v>
      </c>
      <c r="E19">
        <v>35.910004000000001</v>
      </c>
      <c r="F19">
        <v>21.550837999999999</v>
      </c>
      <c r="G19">
        <f>E19-F19</f>
        <v>14.359166000000002</v>
      </c>
      <c r="H19">
        <f>2^-G19</f>
        <v>4.7583931459784563E-5</v>
      </c>
      <c r="L19">
        <f>L16/N16</f>
        <v>1.7802478601936398</v>
      </c>
      <c r="M19" s="18">
        <f>M16/N16</f>
        <v>0.21975213980636024</v>
      </c>
      <c r="N19">
        <f>AVERAGE(K19:M19)</f>
        <v>1</v>
      </c>
    </row>
    <row r="20" spans="2:31">
      <c r="C20" t="s">
        <v>88</v>
      </c>
      <c r="D20" t="s">
        <v>750</v>
      </c>
      <c r="E20">
        <v>31.004524</v>
      </c>
      <c r="F20">
        <v>21.821397999999999</v>
      </c>
      <c r="G20">
        <f>E20-F20</f>
        <v>9.1831260000000015</v>
      </c>
      <c r="H20">
        <f>2^-G20</f>
        <v>1.720297744919647E-3</v>
      </c>
      <c r="I20">
        <f>H20/H19</f>
        <v>36.152913223943088</v>
      </c>
      <c r="L20">
        <f>L17/N16</f>
        <v>21.825792262227388</v>
      </c>
      <c r="M20">
        <f>M17/N16</f>
        <v>7.9446800411951521</v>
      </c>
      <c r="N20">
        <f>AVERAGE(K20:M20)</f>
        <v>14.88523615171127</v>
      </c>
    </row>
    <row r="23" spans="2:31">
      <c r="T23" t="s">
        <v>12</v>
      </c>
      <c r="U23" t="s">
        <v>15</v>
      </c>
      <c r="V23" t="s">
        <v>73</v>
      </c>
      <c r="W23" t="s">
        <v>67</v>
      </c>
      <c r="X23" t="s">
        <v>18</v>
      </c>
    </row>
    <row r="24" spans="2:31">
      <c r="T24" t="s">
        <v>86</v>
      </c>
      <c r="U24" s="6">
        <v>1</v>
      </c>
      <c r="V24">
        <v>1</v>
      </c>
      <c r="W24" s="6">
        <v>1</v>
      </c>
      <c r="X24" s="6">
        <v>1</v>
      </c>
    </row>
    <row r="25" spans="2:31">
      <c r="T25" t="s">
        <v>87</v>
      </c>
      <c r="U25">
        <v>3.9768560134277875</v>
      </c>
      <c r="V25">
        <v>14.885</v>
      </c>
      <c r="W25" s="6">
        <v>3.7811476660565946</v>
      </c>
      <c r="X25" s="6">
        <v>3.4489119465655067</v>
      </c>
    </row>
    <row r="26" spans="2:31">
      <c r="B26" s="32" t="s">
        <v>20</v>
      </c>
      <c r="E26" t="s">
        <v>20</v>
      </c>
      <c r="F26" t="s">
        <v>84</v>
      </c>
      <c r="G26" t="s">
        <v>89</v>
      </c>
      <c r="H26" t="s">
        <v>85</v>
      </c>
      <c r="J26" s="32" t="s">
        <v>68</v>
      </c>
      <c r="N26" t="s">
        <v>12</v>
      </c>
      <c r="O26" t="s">
        <v>13</v>
      </c>
      <c r="U26" s="6"/>
      <c r="V26" s="6"/>
      <c r="W26" s="6"/>
      <c r="X26" s="6"/>
      <c r="AE26" s="32"/>
    </row>
    <row r="27" spans="2:31">
      <c r="C27" t="s">
        <v>86</v>
      </c>
      <c r="D27" t="s">
        <v>749</v>
      </c>
      <c r="E27">
        <v>32.118257999999997</v>
      </c>
      <c r="F27">
        <v>21.726825999999999</v>
      </c>
      <c r="G27">
        <f>E27-F27</f>
        <v>10.391431999999998</v>
      </c>
      <c r="H27">
        <f>2^-G27</f>
        <v>7.4450440228605039E-4</v>
      </c>
      <c r="J27" t="s">
        <v>86</v>
      </c>
      <c r="K27">
        <v>7.4450440228605039E-4</v>
      </c>
      <c r="L27">
        <v>1.3803960825686634E-3</v>
      </c>
      <c r="M27">
        <v>7.9990206682094419E-4</v>
      </c>
      <c r="N27">
        <f>AVERAGE(K27:M27)</f>
        <v>9.7493418389188588E-4</v>
      </c>
      <c r="O27">
        <f>STDEV(K27:M27)/SQRT(3)</f>
        <v>2.0336071299369599E-4</v>
      </c>
      <c r="P27">
        <f>TTEST(K27:M27,K28:M28,2,2)</f>
        <v>3.7045180860663184E-2</v>
      </c>
      <c r="Q27">
        <v>1</v>
      </c>
      <c r="R27">
        <f>O27/N27</f>
        <v>0.20858917079088429</v>
      </c>
      <c r="T27" t="s">
        <v>13</v>
      </c>
    </row>
    <row r="28" spans="2:31">
      <c r="C28" t="s">
        <v>88</v>
      </c>
      <c r="D28" t="s">
        <v>748</v>
      </c>
      <c r="E28">
        <v>30.118258000000001</v>
      </c>
      <c r="F28">
        <v>21.858468999999999</v>
      </c>
      <c r="G28">
        <f>E28-F28</f>
        <v>8.2597890000000014</v>
      </c>
      <c r="H28">
        <f>2^-G28</f>
        <v>3.2625393099795044E-3</v>
      </c>
      <c r="J28" t="s">
        <v>88</v>
      </c>
      <c r="K28">
        <v>3.2625393099795044E-3</v>
      </c>
      <c r="L28">
        <v>5.3373672571178652E-3</v>
      </c>
      <c r="M28">
        <v>2.4592037748474155E-3</v>
      </c>
      <c r="N28">
        <f>AVERAGE(K28:M28)</f>
        <v>3.686370113981595E-3</v>
      </c>
      <c r="O28">
        <f>STDEV(K28:M28)/SQRT(3)</f>
        <v>8.5745372479308058E-4</v>
      </c>
      <c r="Q28">
        <f>N28/N27</f>
        <v>3.7811476660565946</v>
      </c>
      <c r="R28">
        <f>O28/N27</f>
        <v>0.87949908717957814</v>
      </c>
      <c r="T28" t="s">
        <v>86</v>
      </c>
      <c r="U28">
        <v>0.18713921146002321</v>
      </c>
      <c r="V28">
        <v>0.43828046511948687</v>
      </c>
      <c r="W28">
        <v>0.20899999999999999</v>
      </c>
      <c r="X28">
        <v>0.16351975332555799</v>
      </c>
    </row>
    <row r="29" spans="2:31">
      <c r="T29" t="s">
        <v>87</v>
      </c>
      <c r="U29">
        <v>0.74990040189431695</v>
      </c>
      <c r="V29">
        <v>3.8986459502112183</v>
      </c>
      <c r="W29">
        <v>0.879</v>
      </c>
      <c r="X29">
        <v>0.24921447160018526</v>
      </c>
    </row>
    <row r="30" spans="2:31">
      <c r="C30" t="s">
        <v>86</v>
      </c>
      <c r="D30" t="s">
        <v>737</v>
      </c>
      <c r="E30">
        <v>31.051539999999999</v>
      </c>
      <c r="F30">
        <v>21.550837999999999</v>
      </c>
      <c r="G30">
        <f>E30-F30</f>
        <v>9.5007020000000004</v>
      </c>
      <c r="H30">
        <f>2^-G30</f>
        <v>1.3803960825686634E-3</v>
      </c>
      <c r="K30">
        <f t="shared" ref="K30:M31" si="0">K27/$N$27</f>
        <v>0.7636458076729119</v>
      </c>
      <c r="L30">
        <f t="shared" si="0"/>
        <v>1.415886431490375</v>
      </c>
      <c r="M30">
        <f t="shared" si="0"/>
        <v>0.82046776083671336</v>
      </c>
      <c r="N30">
        <f>AVERAGE(K30:M30)</f>
        <v>1.0000000000000002</v>
      </c>
    </row>
    <row r="31" spans="2:31">
      <c r="C31" t="s">
        <v>88</v>
      </c>
      <c r="D31" t="s">
        <v>736</v>
      </c>
      <c r="E31">
        <v>29.371054000000001</v>
      </c>
      <c r="F31">
        <v>21.821397999999999</v>
      </c>
      <c r="G31">
        <f>E31-F31</f>
        <v>7.5496560000000024</v>
      </c>
      <c r="H31">
        <f>2^-G31</f>
        <v>5.3373672571178652E-3</v>
      </c>
      <c r="K31">
        <f t="shared" si="0"/>
        <v>3.3464200598194429</v>
      </c>
      <c r="L31">
        <f t="shared" si="0"/>
        <v>5.4745923830584919</v>
      </c>
      <c r="M31">
        <f t="shared" si="0"/>
        <v>2.5224305552918493</v>
      </c>
      <c r="N31">
        <f>AVERAGE(K31:M31)</f>
        <v>3.781147666056595</v>
      </c>
    </row>
    <row r="33" spans="2:18">
      <c r="C33" t="s">
        <v>86</v>
      </c>
      <c r="D33" t="s">
        <v>733</v>
      </c>
      <c r="E33">
        <v>32.055382999999999</v>
      </c>
      <c r="F33">
        <v>21.767493999999999</v>
      </c>
      <c r="G33">
        <f>E33-F33</f>
        <v>10.287889</v>
      </c>
      <c r="H33">
        <f>2^-G33</f>
        <v>7.9990206682094419E-4</v>
      </c>
    </row>
    <row r="34" spans="2:18">
      <c r="C34" t="s">
        <v>88</v>
      </c>
      <c r="D34" t="s">
        <v>732</v>
      </c>
      <c r="E34">
        <v>30.032843</v>
      </c>
      <c r="F34">
        <v>21.36525</v>
      </c>
      <c r="G34">
        <f>E34-F34</f>
        <v>8.6675930000000001</v>
      </c>
      <c r="H34">
        <f>2^-G34</f>
        <v>2.4592037748474155E-3</v>
      </c>
    </row>
    <row r="38" spans="2:18">
      <c r="B38" s="32" t="s">
        <v>17</v>
      </c>
      <c r="E38" t="s">
        <v>8</v>
      </c>
      <c r="F38" t="s">
        <v>84</v>
      </c>
      <c r="G38" t="s">
        <v>89</v>
      </c>
      <c r="H38" t="s">
        <v>85</v>
      </c>
      <c r="J38" s="32" t="s">
        <v>17</v>
      </c>
      <c r="N38" t="s">
        <v>12</v>
      </c>
      <c r="O38" t="s">
        <v>13</v>
      </c>
    </row>
    <row r="39" spans="2:18">
      <c r="C39" t="s">
        <v>86</v>
      </c>
      <c r="D39" t="s">
        <v>747</v>
      </c>
      <c r="E39">
        <v>29.884671999999998</v>
      </c>
      <c r="F39">
        <v>21.726825999999999</v>
      </c>
      <c r="G39">
        <f>E39-F39</f>
        <v>8.1578459999999993</v>
      </c>
      <c r="H39">
        <f>2^-G39</f>
        <v>3.5014155326762784E-3</v>
      </c>
      <c r="J39" t="s">
        <v>86</v>
      </c>
      <c r="L39">
        <v>3.5014155326762784E-3</v>
      </c>
      <c r="M39">
        <v>2.5962337562774065E-3</v>
      </c>
      <c r="N39">
        <f>AVERAGE(K39:M39)</f>
        <v>3.0488246444768424E-3</v>
      </c>
      <c r="O39">
        <f>STDEV(K39:M39)/SQRT(3)</f>
        <v>3.6953891277388218E-4</v>
      </c>
      <c r="P39">
        <f>TTEST(K39:M39,K40:M40,2,2)</f>
        <v>2.5618231553481662E-2</v>
      </c>
      <c r="Q39">
        <v>1</v>
      </c>
      <c r="R39">
        <f>O39/N39</f>
        <v>0.12120700790166059</v>
      </c>
    </row>
    <row r="40" spans="2:18">
      <c r="C40" t="s">
        <v>88</v>
      </c>
      <c r="D40" t="s">
        <v>746</v>
      </c>
      <c r="E40">
        <v>34.921576999999999</v>
      </c>
      <c r="F40">
        <v>21.858468999999999</v>
      </c>
      <c r="G40">
        <f>E40-F40</f>
        <v>13.063108</v>
      </c>
      <c r="H40">
        <f>2^-G40</f>
        <v>1.1684567866652613E-4</v>
      </c>
      <c r="J40" t="s">
        <v>88</v>
      </c>
      <c r="L40">
        <v>1.1684567866652613E-4</v>
      </c>
      <c r="M40">
        <v>3.0991796361791305E-4</v>
      </c>
      <c r="N40">
        <f>AVERAGE(K40:M40)</f>
        <v>2.133818211422196E-4</v>
      </c>
      <c r="O40">
        <f>STDEV(K40:M40)/SQRT(3)</f>
        <v>7.8821430267355541E-5</v>
      </c>
      <c r="Q40">
        <f>N40/N39</f>
        <v>6.9988223668020919E-2</v>
      </c>
      <c r="R40">
        <f>O40/N39</f>
        <v>2.5853054687860134E-2</v>
      </c>
    </row>
    <row r="42" spans="2:18">
      <c r="C42" t="s">
        <v>86</v>
      </c>
      <c r="D42" t="s">
        <v>745</v>
      </c>
      <c r="E42">
        <v>30.140201999999999</v>
      </c>
      <c r="F42">
        <v>21.550837999999999</v>
      </c>
      <c r="G42">
        <f>E42-F42</f>
        <v>8.5893639999999998</v>
      </c>
      <c r="H42">
        <f>2^-G42</f>
        <v>2.5962337562774065E-3</v>
      </c>
      <c r="L42">
        <f>L39/$N$39</f>
        <v>1.1484476613042787</v>
      </c>
      <c r="M42">
        <f>M39/$N$39</f>
        <v>0.85155233869572133</v>
      </c>
      <c r="N42">
        <f>AVERAGE(K42:M42)</f>
        <v>1</v>
      </c>
    </row>
    <row r="43" spans="2:18">
      <c r="C43" t="s">
        <v>88</v>
      </c>
      <c r="D43" t="s">
        <v>744</v>
      </c>
      <c r="E43">
        <v>33.477224</v>
      </c>
      <c r="F43">
        <v>21.821397999999999</v>
      </c>
      <c r="G43">
        <f>E43-F43</f>
        <v>11.655826000000001</v>
      </c>
      <c r="H43">
        <f>2^-G43</f>
        <v>3.0991796361791305E-4</v>
      </c>
      <c r="L43">
        <f>L40/$N$39</f>
        <v>3.8324827529257935E-2</v>
      </c>
      <c r="M43">
        <f>M40/$N$39</f>
        <v>0.10165161980678389</v>
      </c>
      <c r="N43">
        <f>AVERAGE(K43:M43)</f>
        <v>6.9988223668020905E-2</v>
      </c>
    </row>
    <row r="46" spans="2:18">
      <c r="B46" s="32" t="s">
        <v>90</v>
      </c>
      <c r="E46" t="s">
        <v>65</v>
      </c>
      <c r="F46" t="s">
        <v>84</v>
      </c>
      <c r="G46" t="s">
        <v>89</v>
      </c>
      <c r="H46" t="s">
        <v>85</v>
      </c>
      <c r="J46" s="32" t="s">
        <v>90</v>
      </c>
      <c r="N46" t="s">
        <v>12</v>
      </c>
      <c r="O46" t="s">
        <v>13</v>
      </c>
    </row>
    <row r="47" spans="2:18">
      <c r="C47" t="s">
        <v>86</v>
      </c>
      <c r="D47" t="s">
        <v>743</v>
      </c>
      <c r="E47">
        <v>29.026188000000001</v>
      </c>
      <c r="F47">
        <v>21.726825999999999</v>
      </c>
      <c r="G47">
        <f>E47-F47</f>
        <v>7.2993620000000021</v>
      </c>
      <c r="H47">
        <f>2^-G47</f>
        <v>6.3485287223805156E-3</v>
      </c>
      <c r="J47" t="s">
        <v>86</v>
      </c>
      <c r="L47">
        <v>6.3485287223805156E-3</v>
      </c>
      <c r="M47">
        <v>1.5181688806701478E-3</v>
      </c>
      <c r="N47">
        <f>AVERAGE(L47:M47)</f>
        <v>3.9333488015253319E-3</v>
      </c>
      <c r="O47">
        <f>STDEV(L47:M47)/SQRT(3)</f>
        <v>1.9719861477035532E-3</v>
      </c>
      <c r="P47">
        <f>TTEST(K47:M47,K48:M48,2,2)</f>
        <v>0.3482576557268543</v>
      </c>
      <c r="Q47">
        <v>1</v>
      </c>
      <c r="R47">
        <f>O47/N47</f>
        <v>0.50135043882678987</v>
      </c>
    </row>
    <row r="48" spans="2:18">
      <c r="C48" t="s">
        <v>88</v>
      </c>
      <c r="D48" t="s">
        <v>742</v>
      </c>
      <c r="E48">
        <v>31.299385000000001</v>
      </c>
      <c r="F48">
        <v>21.858468999999999</v>
      </c>
      <c r="G48">
        <f>E48-F48</f>
        <v>9.4409160000000014</v>
      </c>
      <c r="H48">
        <f>2^-G48</f>
        <v>1.4388022140840158E-3</v>
      </c>
      <c r="J48" t="s">
        <v>88</v>
      </c>
      <c r="L48">
        <v>1.4388022140840158E-3</v>
      </c>
      <c r="M48">
        <v>4.3145927147981674E-4</v>
      </c>
      <c r="N48">
        <f>AVERAGE(L48:M48)</f>
        <v>9.3513074278191621E-4</v>
      </c>
      <c r="O48">
        <f>STDEV(L48:M48)/SQRT(3)</f>
        <v>4.1124603422900162E-4</v>
      </c>
      <c r="Q48">
        <f>N48/N47</f>
        <v>0.23774416914647323</v>
      </c>
      <c r="R48">
        <f>O48/N47</f>
        <v>0.10455366533207595</v>
      </c>
    </row>
    <row r="50" spans="2:18">
      <c r="C50" t="s">
        <v>86</v>
      </c>
      <c r="D50" t="s">
        <v>741</v>
      </c>
      <c r="E50">
        <v>30.914290000000001</v>
      </c>
      <c r="F50">
        <v>21.550837999999999</v>
      </c>
      <c r="G50">
        <f>E50-F50</f>
        <v>9.3634520000000023</v>
      </c>
      <c r="H50">
        <f>2^-G50</f>
        <v>1.5181688806701478E-3</v>
      </c>
      <c r="L50">
        <f>L47/$N$47</f>
        <v>1.6140263787230336</v>
      </c>
      <c r="M50">
        <f>M47/$N$47</f>
        <v>0.38597362127696633</v>
      </c>
      <c r="N50">
        <f>AVERAGE(K50:M50)</f>
        <v>1</v>
      </c>
    </row>
    <row r="51" spans="2:18">
      <c r="C51" t="s">
        <v>88</v>
      </c>
      <c r="D51" t="s">
        <v>740</v>
      </c>
      <c r="E51">
        <v>32.999885999999996</v>
      </c>
      <c r="F51">
        <v>21.821397999999999</v>
      </c>
      <c r="G51">
        <f>E51-F51</f>
        <v>11.178487999999998</v>
      </c>
      <c r="H51">
        <f>2^-G51</f>
        <v>4.3145927147981674E-4</v>
      </c>
      <c r="L51">
        <f>L48/N47</f>
        <v>0.36579573454712583</v>
      </c>
      <c r="M51">
        <f>M48/$N$47</f>
        <v>0.10969260374582064</v>
      </c>
      <c r="N51">
        <f>AVERAGE(K51:M51)</f>
        <v>0.23774416914647323</v>
      </c>
    </row>
    <row r="53" spans="2:18">
      <c r="E53" t="s">
        <v>18</v>
      </c>
      <c r="F53" t="s">
        <v>84</v>
      </c>
      <c r="G53" t="s">
        <v>89</v>
      </c>
      <c r="H53" t="s">
        <v>85</v>
      </c>
      <c r="J53" s="32" t="s">
        <v>18</v>
      </c>
      <c r="N53" t="s">
        <v>12</v>
      </c>
      <c r="O53" t="s">
        <v>13</v>
      </c>
    </row>
    <row r="54" spans="2:18">
      <c r="B54" s="32" t="s">
        <v>10</v>
      </c>
      <c r="C54" t="s">
        <v>86</v>
      </c>
      <c r="D54" t="s">
        <v>739</v>
      </c>
      <c r="E54">
        <v>33.550837999999999</v>
      </c>
      <c r="F54">
        <v>26.332433999999999</v>
      </c>
      <c r="G54" s="9">
        <f>E54-F54</f>
        <v>7.2184039999999996</v>
      </c>
      <c r="H54">
        <f>2^-G54</f>
        <v>6.714966883476471E-3</v>
      </c>
      <c r="J54" t="s">
        <v>86</v>
      </c>
      <c r="L54">
        <v>6.7149668834764701E-3</v>
      </c>
      <c r="M54">
        <v>1.0078117555782862E-2</v>
      </c>
      <c r="N54">
        <f>AVERAGE(L54:M54)</f>
        <v>8.396542219629665E-3</v>
      </c>
      <c r="O54">
        <f>STDEV(L54:M54)/SQRT(3)</f>
        <v>1.3730005125414759E-3</v>
      </c>
      <c r="P54">
        <f>TTEST(K54:M54,K55:M55,2,2)</f>
        <v>2.1507797566029115E-2</v>
      </c>
      <c r="Q54">
        <v>1</v>
      </c>
      <c r="R54">
        <f>O54/N54</f>
        <v>0.16351975332555799</v>
      </c>
    </row>
    <row r="55" spans="2:18">
      <c r="C55" t="s">
        <v>88</v>
      </c>
      <c r="D55" t="s">
        <v>738</v>
      </c>
      <c r="E55">
        <v>31.821397999999999</v>
      </c>
      <c r="F55">
        <v>26.83389</v>
      </c>
      <c r="G55" s="9">
        <f>E55-F55</f>
        <v>4.9875079999999983</v>
      </c>
      <c r="H55">
        <f>2^-G55</f>
        <v>3.1521762199200616E-2</v>
      </c>
      <c r="J55" t="s">
        <v>88</v>
      </c>
      <c r="L55">
        <v>3.1521762199200616E-2</v>
      </c>
      <c r="M55">
        <v>2.6396107343044203E-2</v>
      </c>
      <c r="N55">
        <f>AVERAGE(L55:M55)</f>
        <v>2.8958934771122408E-2</v>
      </c>
      <c r="O55">
        <f>STDEV(L55:M55)/SQRT(3)</f>
        <v>2.0925398325336536E-3</v>
      </c>
      <c r="Q55">
        <f>N55/N54</f>
        <v>3.4489119465655067</v>
      </c>
      <c r="R55">
        <f>O55/N54</f>
        <v>0.24921447160018526</v>
      </c>
    </row>
    <row r="56" spans="2:18">
      <c r="C56" t="s">
        <v>86</v>
      </c>
      <c r="D56" t="s">
        <v>737</v>
      </c>
      <c r="E56">
        <v>33.051540000000003</v>
      </c>
      <c r="F56">
        <v>26.41891</v>
      </c>
      <c r="G56" s="9">
        <f>E56-F56</f>
        <v>6.6326300000000025</v>
      </c>
      <c r="H56">
        <f>2^-G56</f>
        <v>1.0078117555782862E-2</v>
      </c>
    </row>
    <row r="57" spans="2:18">
      <c r="C57" t="s">
        <v>88</v>
      </c>
      <c r="D57" t="s">
        <v>736</v>
      </c>
      <c r="E57">
        <v>31.371054000000001</v>
      </c>
      <c r="F57">
        <v>26.127523</v>
      </c>
      <c r="G57" s="9">
        <f>E57-F57</f>
        <v>5.2435310000000008</v>
      </c>
      <c r="H57">
        <f>2^-G57</f>
        <v>2.6396107343044203E-2</v>
      </c>
      <c r="L57">
        <f>L54/$N$54</f>
        <v>0.79973002074330524</v>
      </c>
      <c r="M57">
        <f>M54/$N$54</f>
        <v>1.2002699792566949</v>
      </c>
      <c r="N57">
        <f>AVERAGE(K57:M57)</f>
        <v>1</v>
      </c>
    </row>
    <row r="58" spans="2:18">
      <c r="L58">
        <f>L55/$N$54</f>
        <v>3.7541360925343987</v>
      </c>
      <c r="M58">
        <f>M55/$N$54</f>
        <v>3.1436878005966151</v>
      </c>
      <c r="N58">
        <f>AVERAGE(K58:M58)</f>
        <v>3.4489119465655067</v>
      </c>
    </row>
    <row r="60" spans="2:18">
      <c r="B60" t="s">
        <v>279</v>
      </c>
      <c r="E60" t="s">
        <v>279</v>
      </c>
      <c r="F60" t="s">
        <v>84</v>
      </c>
      <c r="G60" t="s">
        <v>89</v>
      </c>
      <c r="H60" t="s">
        <v>85</v>
      </c>
    </row>
    <row r="61" spans="2:18">
      <c r="C61" t="s">
        <v>86</v>
      </c>
      <c r="D61" t="s">
        <v>735</v>
      </c>
      <c r="E61">
        <v>31.240746999999999</v>
      </c>
      <c r="F61">
        <v>26.332433999999999</v>
      </c>
      <c r="G61" s="9">
        <f>E61-F61</f>
        <v>4.9083129999999997</v>
      </c>
      <c r="H61">
        <f>2^-G61</f>
        <v>3.3300485009374423E-2</v>
      </c>
      <c r="J61" t="s">
        <v>14</v>
      </c>
      <c r="N61" t="s">
        <v>12</v>
      </c>
      <c r="O61" t="s">
        <v>13</v>
      </c>
    </row>
    <row r="62" spans="2:18">
      <c r="C62" t="s">
        <v>88</v>
      </c>
      <c r="D62" t="s">
        <v>734</v>
      </c>
      <c r="E62">
        <v>33.384591999999998</v>
      </c>
      <c r="F62">
        <v>26.83389</v>
      </c>
      <c r="G62" s="9">
        <f>E62-F62</f>
        <v>6.5507019999999976</v>
      </c>
      <c r="H62">
        <f>2^-G62</f>
        <v>1.0666997795668928E-2</v>
      </c>
      <c r="K62" t="s">
        <v>86</v>
      </c>
      <c r="L62">
        <v>3.3300485009374402E-2</v>
      </c>
      <c r="M62">
        <v>1.0558121620127404E-2</v>
      </c>
      <c r="N62">
        <f>AVERAGE(K62:M62)</f>
        <v>2.1929303314750903E-2</v>
      </c>
      <c r="O62">
        <f>STDEV(K62:M62)/SQRT(3)</f>
        <v>9.2845309747680363E-3</v>
      </c>
      <c r="P62">
        <f>TTEST(L62:M62,L63:M63,1,1)</f>
        <v>0.14969718549158337</v>
      </c>
      <c r="Q62">
        <v>1</v>
      </c>
      <c r="R62">
        <f>O62/N62</f>
        <v>0.42338467581515599</v>
      </c>
    </row>
    <row r="63" spans="2:18">
      <c r="C63" t="s">
        <v>86</v>
      </c>
      <c r="D63" t="s">
        <v>733</v>
      </c>
      <c r="E63">
        <v>32.984413000000004</v>
      </c>
      <c r="F63">
        <v>26.41891</v>
      </c>
      <c r="G63" s="9">
        <f>E63-F63</f>
        <v>6.5655030000000032</v>
      </c>
      <c r="H63">
        <f>2^-G63</f>
        <v>1.0558121620127404E-2</v>
      </c>
      <c r="K63" t="s">
        <v>88</v>
      </c>
      <c r="L63">
        <v>1.0666997795668928E-2</v>
      </c>
      <c r="M63">
        <v>3.1802436165349127E-3</v>
      </c>
      <c r="N63">
        <f>AVERAGE(K63:M63)</f>
        <v>6.9236207061019201E-3</v>
      </c>
      <c r="O63">
        <f>STDEV(K63:M63)/SQRT(3)</f>
        <v>3.0564545947546445E-3</v>
      </c>
      <c r="Q63">
        <f>N63/N62</f>
        <v>0.315724608608277</v>
      </c>
      <c r="R63">
        <f>O63/N62</f>
        <v>0.13937764236671843</v>
      </c>
    </row>
    <row r="64" spans="2:18">
      <c r="C64" t="s">
        <v>88</v>
      </c>
      <c r="D64" t="s">
        <v>732</v>
      </c>
      <c r="E64">
        <v>34.424169999999997</v>
      </c>
      <c r="F64">
        <v>26.127523</v>
      </c>
      <c r="G64" s="9">
        <f>E64-F64</f>
        <v>8.2966469999999966</v>
      </c>
      <c r="H64">
        <f>2^-G64</f>
        <v>3.1802436165349127E-3</v>
      </c>
    </row>
    <row r="65" spans="2:18">
      <c r="L65">
        <f>L62/$N$62</f>
        <v>1.5185382103304026</v>
      </c>
      <c r="M65">
        <f>M62/$N$62</f>
        <v>0.48146178966959741</v>
      </c>
      <c r="N65">
        <f>AVERAGE(K65:M65)</f>
        <v>1</v>
      </c>
    </row>
    <row r="66" spans="2:18">
      <c r="L66">
        <f>L63/$N$62</f>
        <v>0.48642666128356643</v>
      </c>
      <c r="M66">
        <f>M63/$N$62</f>
        <v>0.14502255593298757</v>
      </c>
      <c r="N66">
        <f>AVERAGE(K66:M66)</f>
        <v>0.315724608608277</v>
      </c>
    </row>
    <row r="67" spans="2:18">
      <c r="B67" t="s">
        <v>280</v>
      </c>
      <c r="E67" t="s">
        <v>280</v>
      </c>
      <c r="F67" t="s">
        <v>84</v>
      </c>
      <c r="G67" t="s">
        <v>89</v>
      </c>
      <c r="H67" t="s">
        <v>85</v>
      </c>
      <c r="J67" t="s">
        <v>280</v>
      </c>
      <c r="N67" t="s">
        <v>12</v>
      </c>
      <c r="O67" t="s">
        <v>13</v>
      </c>
    </row>
    <row r="68" spans="2:18">
      <c r="C68" t="s">
        <v>86</v>
      </c>
      <c r="D68" t="s">
        <v>731</v>
      </c>
      <c r="E68">
        <v>32.593006000000003</v>
      </c>
      <c r="F68">
        <v>26.332433999999999</v>
      </c>
      <c r="G68" s="9">
        <f>E68-F68</f>
        <v>6.2605720000000034</v>
      </c>
      <c r="H68">
        <f>2^-G68</f>
        <v>1.3043076394397947E-2</v>
      </c>
      <c r="K68" t="s">
        <v>86</v>
      </c>
      <c r="L68">
        <v>1.30430763943979E-2</v>
      </c>
      <c r="M68">
        <v>9.1906333495205845E-3</v>
      </c>
      <c r="N68">
        <f>AVERAGE(K68:M68)</f>
        <v>1.1116854871959243E-2</v>
      </c>
      <c r="O68">
        <f>STDEV(K68:M68)/SQRT(3)</f>
        <v>1.5727532871805635E-3</v>
      </c>
      <c r="P68">
        <f>TTEST(L68:M68,L69:M69,1,1)</f>
        <v>3.9032005422091051E-2</v>
      </c>
      <c r="Q68">
        <v>1</v>
      </c>
      <c r="R68">
        <f>O68/N68</f>
        <v>0.14147466214995935</v>
      </c>
    </row>
    <row r="69" spans="2:18">
      <c r="C69" t="s">
        <v>88</v>
      </c>
      <c r="D69" t="s">
        <v>730</v>
      </c>
      <c r="E69">
        <v>34.659171999999998</v>
      </c>
      <c r="F69">
        <v>26.83389</v>
      </c>
      <c r="G69" s="9">
        <f>E69-F69</f>
        <v>7.8252819999999979</v>
      </c>
      <c r="H69">
        <f>2^-G69</f>
        <v>4.4091552754564793E-3</v>
      </c>
      <c r="K69" t="s">
        <v>88</v>
      </c>
      <c r="L69">
        <v>4.4091552754564793E-3</v>
      </c>
      <c r="M69">
        <v>2.4513241730463996E-3</v>
      </c>
      <c r="N69">
        <f>AVERAGE(K69:M69)</f>
        <v>3.4302397242514395E-3</v>
      </c>
      <c r="O69">
        <f>STDEV(K69:M69)/SQRT(3)</f>
        <v>7.9928120057589551E-4</v>
      </c>
      <c r="Q69">
        <f>N69/N68</f>
        <v>0.30856206757756222</v>
      </c>
      <c r="R69">
        <f>O69/N68</f>
        <v>7.1898141136300497E-2</v>
      </c>
    </row>
    <row r="70" spans="2:18">
      <c r="C70" t="s">
        <v>86</v>
      </c>
      <c r="D70" t="s">
        <v>729</v>
      </c>
      <c r="E70">
        <v>33.184530000000002</v>
      </c>
      <c r="F70">
        <v>26.41891</v>
      </c>
      <c r="G70" s="9">
        <f>E70-F70</f>
        <v>6.765620000000002</v>
      </c>
      <c r="H70">
        <f>2^-G70</f>
        <v>9.1906333495205845E-3</v>
      </c>
    </row>
    <row r="71" spans="2:18">
      <c r="C71" t="s">
        <v>88</v>
      </c>
      <c r="D71" t="s">
        <v>728</v>
      </c>
      <c r="E71">
        <v>34.799745999999999</v>
      </c>
      <c r="F71">
        <v>26.127523</v>
      </c>
      <c r="G71" s="9">
        <f>E71-F71</f>
        <v>8.6722229999999989</v>
      </c>
      <c r="H71">
        <f>2^-G71</f>
        <v>2.4513241730463996E-3</v>
      </c>
      <c r="L71">
        <f>L68/$N$68</f>
        <v>1.1732703669000204</v>
      </c>
      <c r="M71">
        <f>M68/$N$68</f>
        <v>0.82672963309997949</v>
      </c>
      <c r="N71">
        <f>AVERAGE(K71:M71)</f>
        <v>1</v>
      </c>
    </row>
    <row r="72" spans="2:18">
      <c r="L72">
        <f>L69/$N$68</f>
        <v>0.39661894719683483</v>
      </c>
      <c r="M72">
        <f>M69/$N$68</f>
        <v>0.22050518795828952</v>
      </c>
      <c r="N72">
        <f>AVERAGE(K72:M72)</f>
        <v>0.30856206757756216</v>
      </c>
    </row>
    <row r="75" spans="2:18">
      <c r="B75" t="s">
        <v>16</v>
      </c>
      <c r="E75" t="s">
        <v>16</v>
      </c>
      <c r="F75" t="s">
        <v>84</v>
      </c>
      <c r="G75" t="s">
        <v>89</v>
      </c>
      <c r="H75" t="s">
        <v>85</v>
      </c>
      <c r="N75" t="s">
        <v>12</v>
      </c>
      <c r="O75" t="s">
        <v>13</v>
      </c>
    </row>
    <row r="76" spans="2:18">
      <c r="C76" t="s">
        <v>86</v>
      </c>
      <c r="D76" t="s">
        <v>727</v>
      </c>
      <c r="E76">
        <v>29.733709999999999</v>
      </c>
      <c r="F76">
        <v>26.332433999999999</v>
      </c>
      <c r="G76" s="9">
        <f>E76-F76</f>
        <v>3.4012759999999993</v>
      </c>
      <c r="H76">
        <f>2^-G76</f>
        <v>9.4648535929212962E-2</v>
      </c>
      <c r="J76" t="s">
        <v>16</v>
      </c>
      <c r="K76" t="s">
        <v>86</v>
      </c>
      <c r="L76">
        <v>9.4648535929213004E-2</v>
      </c>
      <c r="M76">
        <v>4.9256229299630049E-2</v>
      </c>
      <c r="N76">
        <f>AVERAGE(K76:M76)</f>
        <v>7.1952382614421523E-2</v>
      </c>
      <c r="O76">
        <f>STDEV(K76:M76)/SQRT(3)</f>
        <v>1.8531331581738728E-2</v>
      </c>
      <c r="P76">
        <f>TTEST(L76:M76,L77:M77,1,1)</f>
        <v>0.10766197530755603</v>
      </c>
      <c r="Q76">
        <v>1</v>
      </c>
      <c r="R76">
        <f>O76/N76</f>
        <v>0.25754993661633752</v>
      </c>
    </row>
    <row r="77" spans="2:18">
      <c r="C77" t="s">
        <v>88</v>
      </c>
      <c r="D77" t="s">
        <v>726</v>
      </c>
      <c r="E77">
        <v>32.977150000000002</v>
      </c>
      <c r="F77">
        <v>26.83389</v>
      </c>
      <c r="G77" s="9">
        <f>E77-F77</f>
        <v>6.1432600000000015</v>
      </c>
      <c r="H77">
        <f>2^-G77</f>
        <v>1.4147981030264132E-2</v>
      </c>
      <c r="K77" t="s">
        <v>88</v>
      </c>
      <c r="L77">
        <v>1.4147981030264132E-2</v>
      </c>
      <c r="M77">
        <v>1.0650810276066968E-2</v>
      </c>
      <c r="N77">
        <f>AVERAGE(K77:M77)</f>
        <v>1.239939565316555E-2</v>
      </c>
      <c r="O77">
        <f>STDEV(K77:M77)/SQRT(3)</f>
        <v>1.4277139818612108E-3</v>
      </c>
      <c r="Q77">
        <f>N77/N76</f>
        <v>0.17232779794953337</v>
      </c>
      <c r="R77">
        <f>O77/N76</f>
        <v>1.9842483736946494E-2</v>
      </c>
    </row>
    <row r="78" spans="2:18">
      <c r="C78" t="s">
        <v>86</v>
      </c>
      <c r="D78" t="s">
        <v>725</v>
      </c>
      <c r="E78">
        <v>30.762460000000001</v>
      </c>
      <c r="F78">
        <v>26.41891</v>
      </c>
      <c r="G78" s="9">
        <f>E78-F78</f>
        <v>4.3435500000000005</v>
      </c>
      <c r="H78">
        <f>2^-G78</f>
        <v>4.9256229299630049E-2</v>
      </c>
    </row>
    <row r="79" spans="2:18">
      <c r="C79" t="s">
        <v>88</v>
      </c>
      <c r="D79" t="s">
        <v>724</v>
      </c>
      <c r="E79">
        <v>32.680416000000001</v>
      </c>
      <c r="F79">
        <v>26.127523</v>
      </c>
      <c r="G79" s="9">
        <f>E79-F79</f>
        <v>6.552893000000001</v>
      </c>
      <c r="H79">
        <f>2^-G79</f>
        <v>1.0650810276066968E-2</v>
      </c>
      <c r="L79">
        <f>L76/N76</f>
        <v>1.315432963998088</v>
      </c>
      <c r="M79">
        <f>M76/N76</f>
        <v>0.68456703600191204</v>
      </c>
      <c r="N79">
        <f>AVERAGE(L79:M79)</f>
        <v>1</v>
      </c>
    </row>
    <row r="80" spans="2:18">
      <c r="L80">
        <f>L77/N76</f>
        <v>0.19662977814202962</v>
      </c>
      <c r="M80">
        <f>M77/N76</f>
        <v>0.14802581775703713</v>
      </c>
      <c r="N80">
        <f>AVERAGE(L80:M80)</f>
        <v>0.17232779794953337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L22"/>
  <sheetViews>
    <sheetView topLeftCell="A10" workbookViewId="0">
      <selection activeCell="B22" sqref="B22"/>
    </sheetView>
  </sheetViews>
  <sheetFormatPr baseColWidth="10" defaultRowHeight="15" x14ac:dyDescent="0"/>
  <sheetData>
    <row r="2" spans="5:12">
      <c r="E2" t="s">
        <v>512</v>
      </c>
      <c r="H2" t="s">
        <v>511</v>
      </c>
      <c r="K2" t="s">
        <v>758</v>
      </c>
    </row>
    <row r="3" spans="5:12">
      <c r="E3" t="s">
        <v>39</v>
      </c>
      <c r="F3" t="s">
        <v>40</v>
      </c>
      <c r="H3" t="s">
        <v>39</v>
      </c>
      <c r="I3" t="s">
        <v>40</v>
      </c>
      <c r="K3" t="s">
        <v>39</v>
      </c>
      <c r="L3" t="s">
        <v>40</v>
      </c>
    </row>
    <row r="5" spans="5:12">
      <c r="E5">
        <v>39.5</v>
      </c>
      <c r="F5">
        <v>24.6</v>
      </c>
      <c r="H5">
        <v>42.9</v>
      </c>
      <c r="I5">
        <v>6.01</v>
      </c>
      <c r="K5">
        <v>24.1</v>
      </c>
      <c r="L5">
        <v>30.3</v>
      </c>
    </row>
    <row r="6" spans="5:12">
      <c r="E6">
        <v>36.200000000000003</v>
      </c>
      <c r="F6">
        <v>25.9</v>
      </c>
      <c r="H6">
        <v>27.7</v>
      </c>
      <c r="I6">
        <v>7.41</v>
      </c>
      <c r="K6">
        <v>21.5</v>
      </c>
      <c r="L6">
        <v>31.2</v>
      </c>
    </row>
    <row r="7" spans="5:12">
      <c r="E7">
        <v>29</v>
      </c>
      <c r="F7">
        <v>21.6</v>
      </c>
      <c r="H7">
        <v>10.9</v>
      </c>
      <c r="I7">
        <v>3.9</v>
      </c>
      <c r="K7">
        <v>18.8</v>
      </c>
      <c r="L7">
        <v>30</v>
      </c>
    </row>
    <row r="8" spans="5:12">
      <c r="E8">
        <v>41.9</v>
      </c>
      <c r="F8">
        <v>26</v>
      </c>
      <c r="H8">
        <v>21.7</v>
      </c>
      <c r="I8">
        <v>9.16</v>
      </c>
      <c r="K8">
        <v>9.57</v>
      </c>
      <c r="L8">
        <v>32.4</v>
      </c>
    </row>
    <row r="10" spans="5:12">
      <c r="E10">
        <f>AVERAGE(E5:E9)</f>
        <v>36.65</v>
      </c>
      <c r="F10">
        <f>AVERAGE(F5:F9)</f>
        <v>24.524999999999999</v>
      </c>
      <c r="H10">
        <f>AVERAGE(H5:H9)</f>
        <v>25.8</v>
      </c>
      <c r="I10">
        <f>AVERAGE(I5:I9)</f>
        <v>6.62</v>
      </c>
      <c r="K10">
        <f>AVERAGE(K5:K9)</f>
        <v>18.4925</v>
      </c>
      <c r="L10">
        <f>AVERAGE(L5:L9)</f>
        <v>30.975000000000001</v>
      </c>
    </row>
    <row r="11" spans="5:12">
      <c r="E11">
        <f>STDEV(E5:E8)</f>
        <v>5.6098128311023228</v>
      </c>
      <c r="F11">
        <f>STDEV(F5:F8)</f>
        <v>2.0516253719104425</v>
      </c>
      <c r="H11">
        <f>STDEV(H5:H8)</f>
        <v>13.35215338437961</v>
      </c>
      <c r="I11">
        <f>STDEV(I5:I8)</f>
        <v>2.2245748657515052</v>
      </c>
      <c r="K11">
        <f>STDEV(K5:K8)</f>
        <v>6.3296833780740354</v>
      </c>
      <c r="L11">
        <f>STDEV(L5:L8)</f>
        <v>1.0781929326423902</v>
      </c>
    </row>
    <row r="12" spans="5:12">
      <c r="E12">
        <f>SQRT(4)</f>
        <v>2</v>
      </c>
      <c r="F12">
        <f>SQRT(4)</f>
        <v>2</v>
      </c>
      <c r="H12">
        <f>SQRT(4)</f>
        <v>2</v>
      </c>
      <c r="I12">
        <f>SQRT(4)</f>
        <v>2</v>
      </c>
      <c r="K12">
        <f>SQRT(4)</f>
        <v>2</v>
      </c>
      <c r="L12">
        <f>SQRT(4)</f>
        <v>2</v>
      </c>
    </row>
    <row r="13" spans="5:12">
      <c r="E13">
        <f>E11/E12</f>
        <v>2.8049064155511614</v>
      </c>
      <c r="F13">
        <f>F11/F12</f>
        <v>1.0258126859552212</v>
      </c>
      <c r="H13">
        <f>H11/H12</f>
        <v>6.6760766921898052</v>
      </c>
      <c r="I13">
        <f>I11/I12</f>
        <v>1.1122874328757526</v>
      </c>
      <c r="K13">
        <f>K11/K12</f>
        <v>3.1648416890370177</v>
      </c>
      <c r="L13">
        <f>L11/L12</f>
        <v>0.53909646632119512</v>
      </c>
    </row>
    <row r="14" spans="5:12">
      <c r="F14">
        <f>TTEST(F5:F8,E5:E8,2,2)</f>
        <v>6.6520226158252541E-3</v>
      </c>
      <c r="I14">
        <f>TTEST(I5:I8,H5:H8,2,2)</f>
        <v>2.9805386310056557E-2</v>
      </c>
      <c r="L14">
        <f>TTEST(L5:L8,K5:K8,2,2)</f>
        <v>8.0943910600061626E-3</v>
      </c>
    </row>
    <row r="17" spans="5:12">
      <c r="F17" t="s">
        <v>757</v>
      </c>
      <c r="G17" t="s">
        <v>756</v>
      </c>
      <c r="L17" t="s">
        <v>755</v>
      </c>
    </row>
    <row r="18" spans="5:12">
      <c r="E18" t="s">
        <v>39</v>
      </c>
      <c r="F18">
        <v>36.65</v>
      </c>
      <c r="G18">
        <v>25.8</v>
      </c>
      <c r="K18" t="s">
        <v>39</v>
      </c>
      <c r="L18">
        <v>18.5</v>
      </c>
    </row>
    <row r="19" spans="5:12">
      <c r="E19" t="s">
        <v>40</v>
      </c>
      <c r="F19">
        <v>24.5</v>
      </c>
      <c r="G19">
        <v>6.26</v>
      </c>
      <c r="K19" t="s">
        <v>40</v>
      </c>
      <c r="L19">
        <v>30.975000000000001</v>
      </c>
    </row>
    <row r="21" spans="5:12">
      <c r="F21">
        <v>2.8</v>
      </c>
      <c r="G21">
        <v>6.67</v>
      </c>
      <c r="L21">
        <v>3.16</v>
      </c>
    </row>
    <row r="22" spans="5:12">
      <c r="F22">
        <v>1.02</v>
      </c>
      <c r="G22">
        <v>1.1100000000000001</v>
      </c>
      <c r="L22">
        <v>0.53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21"/>
  <sheetViews>
    <sheetView topLeftCell="M2" workbookViewId="0">
      <selection activeCell="J27" sqref="J27"/>
    </sheetView>
  </sheetViews>
  <sheetFormatPr baseColWidth="10" defaultRowHeight="15" x14ac:dyDescent="0"/>
  <sheetData>
    <row r="2" spans="2:21">
      <c r="B2" s="32" t="s">
        <v>759</v>
      </c>
      <c r="M2" s="32" t="s">
        <v>760</v>
      </c>
    </row>
    <row r="4" spans="2:21">
      <c r="B4" t="s">
        <v>761</v>
      </c>
      <c r="I4" t="s">
        <v>757</v>
      </c>
    </row>
    <row r="5" spans="2:21">
      <c r="N5" t="s">
        <v>39</v>
      </c>
      <c r="O5" t="s">
        <v>40</v>
      </c>
    </row>
    <row r="6" spans="2:21">
      <c r="C6" t="s">
        <v>39</v>
      </c>
      <c r="D6" t="s">
        <v>40</v>
      </c>
      <c r="I6" t="s">
        <v>39</v>
      </c>
      <c r="J6" t="s">
        <v>40</v>
      </c>
      <c r="N6">
        <v>5</v>
      </c>
      <c r="O6">
        <v>0</v>
      </c>
      <c r="T6" t="s">
        <v>756</v>
      </c>
    </row>
    <row r="7" spans="2:21">
      <c r="C7">
        <v>6</v>
      </c>
      <c r="D7">
        <v>17</v>
      </c>
      <c r="I7">
        <v>12.444444444444445</v>
      </c>
      <c r="J7">
        <v>20.222222222222221</v>
      </c>
      <c r="N7">
        <v>6</v>
      </c>
      <c r="O7">
        <v>1</v>
      </c>
    </row>
    <row r="8" spans="2:21">
      <c r="C8">
        <v>11</v>
      </c>
      <c r="D8">
        <v>36</v>
      </c>
      <c r="I8">
        <v>1.4347968411272172</v>
      </c>
      <c r="J8">
        <v>3.1036617163252047</v>
      </c>
      <c r="N8">
        <v>6</v>
      </c>
      <c r="O8">
        <v>4</v>
      </c>
      <c r="T8" t="s">
        <v>39</v>
      </c>
      <c r="U8" t="s">
        <v>40</v>
      </c>
    </row>
    <row r="9" spans="2:21">
      <c r="C9">
        <v>13</v>
      </c>
      <c r="D9">
        <v>14</v>
      </c>
      <c r="N9">
        <v>8</v>
      </c>
      <c r="O9">
        <v>0</v>
      </c>
      <c r="T9">
        <v>5.666666666666667</v>
      </c>
      <c r="U9">
        <v>1.2222222222222223</v>
      </c>
    </row>
    <row r="10" spans="2:21">
      <c r="C10">
        <v>14</v>
      </c>
      <c r="D10">
        <v>12</v>
      </c>
      <c r="N10">
        <v>4</v>
      </c>
      <c r="O10">
        <v>1</v>
      </c>
      <c r="T10">
        <v>0.6454972243679028</v>
      </c>
      <c r="U10">
        <v>0.40061680838488772</v>
      </c>
    </row>
    <row r="11" spans="2:21">
      <c r="C11">
        <v>8</v>
      </c>
      <c r="D11">
        <v>20</v>
      </c>
      <c r="N11">
        <v>6</v>
      </c>
      <c r="O11">
        <v>1</v>
      </c>
    </row>
    <row r="12" spans="2:21">
      <c r="C12">
        <v>15</v>
      </c>
      <c r="D12">
        <v>24</v>
      </c>
      <c r="N12">
        <v>3</v>
      </c>
      <c r="O12">
        <v>1</v>
      </c>
    </row>
    <row r="13" spans="2:21">
      <c r="C13">
        <v>19</v>
      </c>
      <c r="D13">
        <v>34</v>
      </c>
      <c r="N13">
        <v>9</v>
      </c>
      <c r="O13">
        <v>2</v>
      </c>
    </row>
    <row r="14" spans="2:21">
      <c r="C14">
        <v>17</v>
      </c>
      <c r="D14">
        <v>14</v>
      </c>
      <c r="N14">
        <v>4</v>
      </c>
      <c r="O14">
        <v>1</v>
      </c>
    </row>
    <row r="15" spans="2:21">
      <c r="C15">
        <v>9</v>
      </c>
      <c r="D15">
        <v>11</v>
      </c>
    </row>
    <row r="16" spans="2:21">
      <c r="M16" t="s">
        <v>12</v>
      </c>
      <c r="N16">
        <f>AVERAGE(N6:N15)</f>
        <v>5.666666666666667</v>
      </c>
      <c r="O16">
        <f>AVERAGE(O6:O15)</f>
        <v>1.2222222222222223</v>
      </c>
    </row>
    <row r="17" spans="2:15">
      <c r="B17" t="s">
        <v>12</v>
      </c>
      <c r="C17">
        <f>AVERAGE(C7:C16)</f>
        <v>12.444444444444445</v>
      </c>
      <c r="D17">
        <f>AVERAGE(D7:D16)</f>
        <v>20.222222222222221</v>
      </c>
      <c r="M17" t="s">
        <v>127</v>
      </c>
      <c r="N17">
        <f>COUNT(N6:N15)</f>
        <v>9</v>
      </c>
      <c r="O17">
        <f>COUNT(O6:O15)</f>
        <v>9</v>
      </c>
    </row>
    <row r="18" spans="2:15">
      <c r="B18" t="s">
        <v>127</v>
      </c>
      <c r="C18">
        <f>COUNT(C7:C16)</f>
        <v>9</v>
      </c>
      <c r="D18">
        <f>COUNT(D7:D16)</f>
        <v>9</v>
      </c>
      <c r="M18" t="s">
        <v>144</v>
      </c>
      <c r="N18">
        <f>STDEV(N6:N15)/SQRT(N17)</f>
        <v>0.6454972243679028</v>
      </c>
      <c r="O18">
        <f>STDEV(O6:O15)/SQRT(O17)</f>
        <v>0.40061680838488772</v>
      </c>
    </row>
    <row r="19" spans="2:15">
      <c r="B19" t="s">
        <v>144</v>
      </c>
      <c r="C19">
        <f>STDEV(C7:C16)/SQRT(C18)</f>
        <v>1.4347968411272172</v>
      </c>
      <c r="D19">
        <f>STDEV(D7:D16)/SQRT(D18)</f>
        <v>3.1036617163252047</v>
      </c>
    </row>
    <row r="20" spans="2:15">
      <c r="M20" t="s">
        <v>126</v>
      </c>
      <c r="O20">
        <f>TTEST(N6:N14,O6:O14,2,2)</f>
        <v>2.4621946072338184E-5</v>
      </c>
    </row>
    <row r="21" spans="2:15">
      <c r="B21" t="s">
        <v>126</v>
      </c>
      <c r="D21">
        <f>TTEST(C7:C15,D7:D15,2,2)</f>
        <v>3.7040298870651286E-2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51"/>
  <sheetViews>
    <sheetView topLeftCell="K1" workbookViewId="0">
      <selection activeCell="W29" sqref="W29"/>
    </sheetView>
  </sheetViews>
  <sheetFormatPr baseColWidth="10" defaultRowHeight="15" x14ac:dyDescent="0"/>
  <cols>
    <col min="8" max="8" width="12.1640625" bestFit="1" customWidth="1"/>
  </cols>
  <sheetData>
    <row r="2" spans="2:32">
      <c r="B2" t="s">
        <v>1042</v>
      </c>
      <c r="X2" t="s">
        <v>1046</v>
      </c>
    </row>
    <row r="3" spans="2:32">
      <c r="L3" t="s">
        <v>1035</v>
      </c>
      <c r="T3" t="s">
        <v>59</v>
      </c>
      <c r="Y3" t="s">
        <v>73</v>
      </c>
      <c r="Z3" t="s">
        <v>15</v>
      </c>
      <c r="AA3" t="s">
        <v>67</v>
      </c>
      <c r="AB3" t="s">
        <v>17</v>
      </c>
      <c r="AC3" t="s">
        <v>83</v>
      </c>
    </row>
    <row r="4" spans="2:32">
      <c r="B4" s="32" t="s">
        <v>6</v>
      </c>
      <c r="E4" t="s">
        <v>6</v>
      </c>
      <c r="F4" t="s">
        <v>84</v>
      </c>
      <c r="G4" t="s">
        <v>124</v>
      </c>
      <c r="H4" t="s">
        <v>85</v>
      </c>
      <c r="I4" t="s">
        <v>290</v>
      </c>
      <c r="K4" s="31" t="s">
        <v>6</v>
      </c>
      <c r="O4" t="s">
        <v>12</v>
      </c>
      <c r="P4" t="s">
        <v>13</v>
      </c>
      <c r="Q4" t="s">
        <v>59</v>
      </c>
      <c r="X4" t="s">
        <v>86</v>
      </c>
      <c r="Y4">
        <v>1</v>
      </c>
      <c r="Z4" s="6">
        <v>1</v>
      </c>
      <c r="AA4" s="6">
        <v>1</v>
      </c>
      <c r="AB4">
        <v>1</v>
      </c>
      <c r="AC4">
        <v>1</v>
      </c>
      <c r="AF4" s="32"/>
    </row>
    <row r="5" spans="2:32">
      <c r="C5" t="s">
        <v>86</v>
      </c>
      <c r="E5">
        <v>29.884671999999998</v>
      </c>
      <c r="F5">
        <v>21.726825999999999</v>
      </c>
      <c r="G5">
        <f>E5-F5</f>
        <v>8.1578459999999993</v>
      </c>
      <c r="H5">
        <f>2^-G5</f>
        <v>3.5014155326762784E-3</v>
      </c>
      <c r="I5">
        <v>1</v>
      </c>
      <c r="K5" t="s">
        <v>86</v>
      </c>
      <c r="L5">
        <v>3.5014155326762784E-3</v>
      </c>
      <c r="M5">
        <v>5.6194708394065179E-3</v>
      </c>
      <c r="N5">
        <v>3.1720495002467253E-3</v>
      </c>
      <c r="O5">
        <f t="shared" ref="O5:O6" si="0">AVERAGE(L5:N5)</f>
        <v>4.0976452907765075E-3</v>
      </c>
      <c r="P5">
        <f t="shared" ref="P5:P6" si="1">STDEV(L5:N5)/SQRT(3)</f>
        <v>7.6683010855879317E-4</v>
      </c>
      <c r="Q5">
        <f>TTEST(L5:N5,L6:N6,2,2)</f>
        <v>1.8278420008385005E-2</v>
      </c>
      <c r="R5">
        <f>O5/O5</f>
        <v>1</v>
      </c>
      <c r="S5">
        <f>P5/O5</f>
        <v>0.18713921146002321</v>
      </c>
      <c r="T5">
        <f>TTEST(L5:N5,L6:N6,2,2)</f>
        <v>1.8278420008385005E-2</v>
      </c>
      <c r="X5" t="s">
        <v>87</v>
      </c>
      <c r="Y5">
        <v>8.4064020253041107</v>
      </c>
      <c r="Z5">
        <v>3.9768560134277875</v>
      </c>
      <c r="AA5" s="6">
        <v>3.7811476660565946</v>
      </c>
      <c r="AB5">
        <v>6.9900000000000004E-2</v>
      </c>
      <c r="AC5">
        <v>0.23</v>
      </c>
    </row>
    <row r="6" spans="2:32">
      <c r="C6" t="s">
        <v>88</v>
      </c>
      <c r="E6">
        <v>28.121576999999998</v>
      </c>
      <c r="F6">
        <v>21.858468999999999</v>
      </c>
      <c r="G6">
        <f t="shared" ref="G6" si="2">E6-F6</f>
        <v>6.263107999999999</v>
      </c>
      <c r="H6">
        <f>2^-G6</f>
        <v>1.3020169136878363E-2</v>
      </c>
      <c r="I6">
        <f>H6/H5</f>
        <v>3.7185444045044553</v>
      </c>
      <c r="K6" t="s">
        <v>87</v>
      </c>
      <c r="L6">
        <v>1.3020169136878363E-2</v>
      </c>
      <c r="M6">
        <v>2.2436835153957613E-2</v>
      </c>
      <c r="N6">
        <v>1.3430231655719849E-2</v>
      </c>
      <c r="O6">
        <f t="shared" si="0"/>
        <v>1.6295745315518608E-2</v>
      </c>
      <c r="P6">
        <f t="shared" si="1"/>
        <v>3.0728258503736582E-3</v>
      </c>
      <c r="R6">
        <f>O6/O5</f>
        <v>3.9768560134277875</v>
      </c>
      <c r="S6">
        <f>P6/O5</f>
        <v>0.74990040189431695</v>
      </c>
      <c r="Y6" s="6"/>
      <c r="Z6" s="6"/>
      <c r="AA6" s="6"/>
    </row>
    <row r="7" spans="2:32">
      <c r="X7" t="s">
        <v>13</v>
      </c>
    </row>
    <row r="8" spans="2:32">
      <c r="C8" t="s">
        <v>86</v>
      </c>
      <c r="E8">
        <v>29.026188000000001</v>
      </c>
      <c r="F8">
        <v>21.550837999999999</v>
      </c>
      <c r="G8">
        <f>E8-F8</f>
        <v>7.4753500000000024</v>
      </c>
      <c r="H8">
        <f>2^-G8</f>
        <v>5.6194708394065179E-3</v>
      </c>
      <c r="I8">
        <v>1</v>
      </c>
      <c r="X8" t="s">
        <v>86</v>
      </c>
      <c r="Y8">
        <v>0.30611593569683754</v>
      </c>
      <c r="Z8">
        <v>0.18713921146002321</v>
      </c>
      <c r="AA8">
        <v>0.20899999999999999</v>
      </c>
      <c r="AB8">
        <v>0.121</v>
      </c>
      <c r="AC8">
        <v>0.50135043882678987</v>
      </c>
    </row>
    <row r="9" spans="2:32">
      <c r="C9" t="s">
        <v>88</v>
      </c>
      <c r="E9">
        <v>27.299385000000001</v>
      </c>
      <c r="F9">
        <v>21.821397999999999</v>
      </c>
      <c r="G9">
        <f>E9-F9</f>
        <v>5.4779870000000024</v>
      </c>
      <c r="H9">
        <f>2^-G9</f>
        <v>2.2436835153957613E-2</v>
      </c>
      <c r="I9">
        <f>H9/H8</f>
        <v>3.9926953613887255</v>
      </c>
      <c r="X9" t="s">
        <v>87</v>
      </c>
      <c r="Y9">
        <v>2.7229998778846567</v>
      </c>
      <c r="Z9">
        <v>0.74990040189431695</v>
      </c>
      <c r="AA9">
        <v>0.879</v>
      </c>
      <c r="AB9">
        <v>2.5999999999999999E-2</v>
      </c>
      <c r="AC9">
        <v>0.10455366533207595</v>
      </c>
    </row>
    <row r="11" spans="2:32">
      <c r="C11" t="s">
        <v>86</v>
      </c>
      <c r="E11">
        <v>30.067862999999999</v>
      </c>
      <c r="F11">
        <v>21.767493999999999</v>
      </c>
      <c r="G11">
        <f>E11-F11</f>
        <v>8.3003689999999999</v>
      </c>
      <c r="H11">
        <f>2^-G11</f>
        <v>3.1720495002467253E-3</v>
      </c>
      <c r="I11">
        <v>1</v>
      </c>
    </row>
    <row r="12" spans="2:32">
      <c r="C12" t="s">
        <v>88</v>
      </c>
      <c r="E12">
        <v>27.583621999999998</v>
      </c>
      <c r="F12">
        <v>21.36525</v>
      </c>
      <c r="G12">
        <f>E12-F12</f>
        <v>6.2183719999999987</v>
      </c>
      <c r="H12">
        <f>2^-G12</f>
        <v>1.3430231655719849E-2</v>
      </c>
      <c r="I12">
        <f>H12/H11</f>
        <v>4.233928775284002</v>
      </c>
    </row>
    <row r="15" spans="2:32">
      <c r="B15" s="32" t="s">
        <v>1043</v>
      </c>
      <c r="E15" t="s">
        <v>1044</v>
      </c>
      <c r="F15" t="s">
        <v>84</v>
      </c>
      <c r="G15" t="s">
        <v>89</v>
      </c>
      <c r="H15" t="s">
        <v>85</v>
      </c>
      <c r="K15" t="s">
        <v>1043</v>
      </c>
      <c r="O15" t="s">
        <v>12</v>
      </c>
      <c r="P15" t="s">
        <v>13</v>
      </c>
      <c r="AF15" s="32"/>
    </row>
    <row r="16" spans="2:32">
      <c r="C16" t="s">
        <v>86</v>
      </c>
      <c r="E16">
        <v>33.067863000000003</v>
      </c>
      <c r="F16">
        <v>21.726825999999999</v>
      </c>
      <c r="G16">
        <f>E16-F16</f>
        <v>11.341037000000004</v>
      </c>
      <c r="H16">
        <f>2^-G16</f>
        <v>3.8548517541411674E-4</v>
      </c>
      <c r="I16">
        <v>1</v>
      </c>
      <c r="K16" t="s">
        <v>86</v>
      </c>
      <c r="L16">
        <v>9.1884618831594613E-4</v>
      </c>
      <c r="M16">
        <v>3.8548517541411674E-4</v>
      </c>
      <c r="N16">
        <v>4.7583931459784563E-5</v>
      </c>
      <c r="O16">
        <f>AVERAGE(L16:N16)</f>
        <v>4.5063843172994921E-4</v>
      </c>
      <c r="P16">
        <f>STDEV(M16:N16)/SQRT(3)</f>
        <v>1.3794760518996886E-4</v>
      </c>
      <c r="Q16">
        <f>TTEST(L16:N16,L17:N17,2,2)</f>
        <v>3.5159577873390538E-2</v>
      </c>
      <c r="R16">
        <v>1</v>
      </c>
      <c r="S16">
        <f>P16/O16</f>
        <v>0.30611593569683754</v>
      </c>
      <c r="T16">
        <f>TTEST(L16:N16,L17:N17,2,2)</f>
        <v>3.5159577873390538E-2</v>
      </c>
    </row>
    <row r="17" spans="2:32">
      <c r="C17" t="s">
        <v>88</v>
      </c>
      <c r="E17">
        <v>29.583621999999998</v>
      </c>
      <c r="F17">
        <v>21.858468999999999</v>
      </c>
      <c r="G17">
        <f>E17-F17</f>
        <v>7.7251529999999988</v>
      </c>
      <c r="H17">
        <f>2^-G17</f>
        <v>4.7260381809090613E-3</v>
      </c>
      <c r="I17">
        <f>H17/H16</f>
        <v>12.259973877937073</v>
      </c>
      <c r="K17" t="s">
        <v>88</v>
      </c>
      <c r="L17">
        <v>4.918407549694831E-3</v>
      </c>
      <c r="M17">
        <v>4.7260381809090613E-3</v>
      </c>
      <c r="N17">
        <v>1.720297744919647E-3</v>
      </c>
      <c r="O17">
        <f>AVERAGE(L17:N17)</f>
        <v>3.7882478251745131E-3</v>
      </c>
      <c r="P17">
        <f>STDEV(M17:N17)/SQRT(3)</f>
        <v>1.227088394570785E-3</v>
      </c>
      <c r="R17">
        <f>O17/O16</f>
        <v>8.4064020253041107</v>
      </c>
      <c r="S17">
        <f>P17/O16</f>
        <v>2.7229998778846567</v>
      </c>
    </row>
    <row r="19" spans="2:32">
      <c r="C19" t="s">
        <v>86</v>
      </c>
      <c r="E19">
        <v>35.910004000000001</v>
      </c>
      <c r="F19">
        <v>21.550837999999999</v>
      </c>
      <c r="G19">
        <f>E19-F19</f>
        <v>14.359166000000002</v>
      </c>
      <c r="H19">
        <f>2^-G19</f>
        <v>4.7583931459784563E-5</v>
      </c>
      <c r="I19">
        <v>1</v>
      </c>
    </row>
    <row r="20" spans="2:32">
      <c r="C20" t="s">
        <v>88</v>
      </c>
      <c r="E20">
        <v>31.004524</v>
      </c>
      <c r="F20">
        <v>21.821397999999999</v>
      </c>
      <c r="G20">
        <f>E20-F20</f>
        <v>9.1831260000000015</v>
      </c>
      <c r="H20">
        <f>2^-G20</f>
        <v>1.720297744919647E-3</v>
      </c>
      <c r="I20">
        <f>H20/H19</f>
        <v>36.152913223943088</v>
      </c>
    </row>
    <row r="22" spans="2:32">
      <c r="C22" t="s">
        <v>86</v>
      </c>
      <c r="E22">
        <v>31.855383</v>
      </c>
      <c r="F22">
        <v>21.767493999999999</v>
      </c>
      <c r="G22">
        <f>E22-F22</f>
        <v>10.087889000000001</v>
      </c>
      <c r="H22">
        <f>2^-G22</f>
        <v>9.1884618831594613E-4</v>
      </c>
      <c r="I22">
        <v>1</v>
      </c>
    </row>
    <row r="23" spans="2:32">
      <c r="C23" t="s">
        <v>88</v>
      </c>
      <c r="E23">
        <v>29.032843</v>
      </c>
      <c r="F23">
        <v>21.36525</v>
      </c>
      <c r="G23">
        <f>E23-F23</f>
        <v>7.6675930000000001</v>
      </c>
      <c r="H23">
        <f>2^-G23</f>
        <v>4.918407549694831E-3</v>
      </c>
      <c r="I23">
        <f>H23/H22</f>
        <v>5.3528083505567441</v>
      </c>
    </row>
    <row r="26" spans="2:32">
      <c r="B26" s="32" t="s">
        <v>102</v>
      </c>
      <c r="E26" t="s">
        <v>102</v>
      </c>
      <c r="F26" t="s">
        <v>84</v>
      </c>
      <c r="G26" t="s">
        <v>89</v>
      </c>
      <c r="H26" t="s">
        <v>85</v>
      </c>
      <c r="K26" s="32" t="s">
        <v>102</v>
      </c>
      <c r="O26" t="s">
        <v>12</v>
      </c>
      <c r="P26" t="s">
        <v>13</v>
      </c>
      <c r="AF26" s="32"/>
    </row>
    <row r="27" spans="2:32">
      <c r="C27" t="s">
        <v>86</v>
      </c>
      <c r="E27">
        <v>32.118257999999997</v>
      </c>
      <c r="F27">
        <v>21.726825999999999</v>
      </c>
      <c r="G27">
        <f t="shared" ref="G27:G28" si="3">E27-F27</f>
        <v>10.391431999999998</v>
      </c>
      <c r="H27">
        <f>2^-G27</f>
        <v>7.4450440228605039E-4</v>
      </c>
      <c r="I27">
        <v>1</v>
      </c>
      <c r="K27" t="s">
        <v>86</v>
      </c>
      <c r="L27">
        <v>7.4450440228605039E-4</v>
      </c>
      <c r="M27">
        <v>1.3803960825686634E-3</v>
      </c>
      <c r="N27">
        <v>7.9990206682094419E-4</v>
      </c>
      <c r="O27">
        <f t="shared" ref="O27:O28" si="4">AVERAGE(L27:N27)</f>
        <v>9.7493418389188588E-4</v>
      </c>
      <c r="P27">
        <f t="shared" ref="P27:P28" si="5">STDEV(L27:N27)/SQRT(3)</f>
        <v>2.0336071299369599E-4</v>
      </c>
      <c r="Q27">
        <f>TTEST(L27:N27,L28:N28,2,2)</f>
        <v>3.7045180860663184E-2</v>
      </c>
      <c r="R27">
        <v>1</v>
      </c>
      <c r="S27">
        <f>P27/O27</f>
        <v>0.20858917079088429</v>
      </c>
      <c r="T27">
        <f>TTEST(L27:N27,L28:N28,2,2)</f>
        <v>3.7045180860663184E-2</v>
      </c>
    </row>
    <row r="28" spans="2:32">
      <c r="C28" t="s">
        <v>88</v>
      </c>
      <c r="E28">
        <v>30.118258000000001</v>
      </c>
      <c r="F28">
        <v>21.858468999999999</v>
      </c>
      <c r="G28">
        <f t="shared" si="3"/>
        <v>8.2597890000000014</v>
      </c>
      <c r="H28">
        <f>2^-G28</f>
        <v>3.2625393099795044E-3</v>
      </c>
      <c r="I28">
        <f>H28/H27</f>
        <v>4.382162549961639</v>
      </c>
      <c r="K28" t="s">
        <v>88</v>
      </c>
      <c r="L28">
        <v>3.2625393099795044E-3</v>
      </c>
      <c r="M28">
        <v>5.3373672571178652E-3</v>
      </c>
      <c r="N28">
        <v>2.4592037748474155E-3</v>
      </c>
      <c r="O28">
        <f t="shared" si="4"/>
        <v>3.686370113981595E-3</v>
      </c>
      <c r="P28">
        <f t="shared" si="5"/>
        <v>8.5745372479308058E-4</v>
      </c>
      <c r="R28">
        <f>O28/O27</f>
        <v>3.7811476660565946</v>
      </c>
      <c r="S28">
        <f>P28/O27</f>
        <v>0.87949908717957814</v>
      </c>
    </row>
    <row r="30" spans="2:32">
      <c r="C30" t="s">
        <v>86</v>
      </c>
      <c r="E30">
        <v>31.051539999999999</v>
      </c>
      <c r="F30">
        <v>21.550837999999999</v>
      </c>
      <c r="G30">
        <f>E30-F30</f>
        <v>9.5007020000000004</v>
      </c>
      <c r="H30">
        <f>2^-G30</f>
        <v>1.3803960825686634E-3</v>
      </c>
      <c r="I30">
        <v>1</v>
      </c>
    </row>
    <row r="31" spans="2:32">
      <c r="C31" t="s">
        <v>88</v>
      </c>
      <c r="E31">
        <v>29.371054000000001</v>
      </c>
      <c r="F31">
        <v>21.821397999999999</v>
      </c>
      <c r="G31">
        <f>E31-F31</f>
        <v>7.5496560000000024</v>
      </c>
      <c r="H31">
        <f>2^-G31</f>
        <v>5.3373672571178652E-3</v>
      </c>
      <c r="I31">
        <f>H31/H30</f>
        <v>3.8665476702788131</v>
      </c>
    </row>
    <row r="33" spans="2:20">
      <c r="C33" t="s">
        <v>86</v>
      </c>
      <c r="E33">
        <v>32.055382999999999</v>
      </c>
      <c r="F33">
        <v>21.767493999999999</v>
      </c>
      <c r="G33">
        <f>E33-F33</f>
        <v>10.287889</v>
      </c>
      <c r="H33">
        <f>2^-G33</f>
        <v>7.9990206682094419E-4</v>
      </c>
      <c r="I33">
        <v>1</v>
      </c>
    </row>
    <row r="34" spans="2:20">
      <c r="C34" t="s">
        <v>88</v>
      </c>
      <c r="E34">
        <v>30.032843</v>
      </c>
      <c r="F34">
        <v>21.36525</v>
      </c>
      <c r="G34">
        <f>E34-F34</f>
        <v>8.6675930000000001</v>
      </c>
      <c r="H34">
        <f>2^-G34</f>
        <v>2.4592037748474155E-3</v>
      </c>
      <c r="I34">
        <f>H34/H33</f>
        <v>3.0743810734494592</v>
      </c>
    </row>
    <row r="38" spans="2:20">
      <c r="B38" s="32" t="s">
        <v>488</v>
      </c>
      <c r="E38" t="s">
        <v>488</v>
      </c>
      <c r="F38" t="s">
        <v>84</v>
      </c>
      <c r="G38" t="s">
        <v>89</v>
      </c>
      <c r="H38" t="s">
        <v>85</v>
      </c>
      <c r="K38" s="32" t="s">
        <v>488</v>
      </c>
      <c r="O38" t="s">
        <v>12</v>
      </c>
      <c r="P38" t="s">
        <v>13</v>
      </c>
    </row>
    <row r="39" spans="2:20">
      <c r="C39" t="s">
        <v>86</v>
      </c>
      <c r="E39">
        <v>29.884671999999998</v>
      </c>
      <c r="F39">
        <v>21.726825999999999</v>
      </c>
      <c r="G39">
        <f>E39-F39</f>
        <v>8.1578459999999993</v>
      </c>
      <c r="H39">
        <f>2^-G39</f>
        <v>3.5014155326762784E-3</v>
      </c>
      <c r="I39">
        <v>1</v>
      </c>
      <c r="K39" t="s">
        <v>86</v>
      </c>
      <c r="M39">
        <v>3.5014155326762784E-3</v>
      </c>
      <c r="N39">
        <v>2.5962337562774065E-3</v>
      </c>
      <c r="O39">
        <f>AVERAGE(L39:N39)</f>
        <v>3.0488246444768424E-3</v>
      </c>
      <c r="P39">
        <f>STDEV(L39:N39)/SQRT(3)</f>
        <v>3.6953891277388218E-4</v>
      </c>
      <c r="Q39">
        <f>TTEST(L39:N39,L40:N40,2,2)</f>
        <v>2.5618231553481662E-2</v>
      </c>
      <c r="R39">
        <v>1</v>
      </c>
      <c r="S39">
        <f>P39/O39</f>
        <v>0.12120700790166059</v>
      </c>
      <c r="T39">
        <f>TTEST(M39:N39,M40:N40,2,2)</f>
        <v>2.5618231553481662E-2</v>
      </c>
    </row>
    <row r="40" spans="2:20">
      <c r="C40" t="s">
        <v>88</v>
      </c>
      <c r="E40">
        <v>34.921576999999999</v>
      </c>
      <c r="F40">
        <v>21.858468999999999</v>
      </c>
      <c r="G40">
        <f>E40-F40</f>
        <v>13.063108</v>
      </c>
      <c r="H40">
        <f>2^-G40</f>
        <v>1.1684567866652613E-4</v>
      </c>
      <c r="I40">
        <f>H40/H39</f>
        <v>3.3370983128419518E-2</v>
      </c>
      <c r="K40" t="s">
        <v>88</v>
      </c>
      <c r="M40">
        <v>1.1684567866652613E-4</v>
      </c>
      <c r="N40">
        <v>3.0991796361791305E-4</v>
      </c>
      <c r="O40">
        <f>AVERAGE(L40:N40)</f>
        <v>2.133818211422196E-4</v>
      </c>
      <c r="P40">
        <f>STDEV(L40:N40)/SQRT(3)</f>
        <v>7.8821430267355541E-5</v>
      </c>
      <c r="R40">
        <f>O40/O39</f>
        <v>6.9988223668020919E-2</v>
      </c>
      <c r="S40">
        <f>P40/O39</f>
        <v>2.5853054687860134E-2</v>
      </c>
    </row>
    <row r="42" spans="2:20">
      <c r="C42" t="s">
        <v>86</v>
      </c>
      <c r="E42">
        <v>30.140201999999999</v>
      </c>
      <c r="F42">
        <v>21.550837999999999</v>
      </c>
      <c r="G42">
        <f>E42-F42</f>
        <v>8.5893639999999998</v>
      </c>
      <c r="H42">
        <f>2^-G42</f>
        <v>2.5962337562774065E-3</v>
      </c>
      <c r="I42">
        <v>1</v>
      </c>
    </row>
    <row r="43" spans="2:20">
      <c r="C43" t="s">
        <v>88</v>
      </c>
      <c r="E43">
        <v>33.477224</v>
      </c>
      <c r="F43">
        <v>21.821397999999999</v>
      </c>
      <c r="G43">
        <f>E43-F43</f>
        <v>11.655826000000001</v>
      </c>
      <c r="H43">
        <f>2^-G43</f>
        <v>3.0991796361791305E-4</v>
      </c>
      <c r="I43">
        <f>H43/H42</f>
        <v>0.11937213391073344</v>
      </c>
    </row>
    <row r="46" spans="2:20">
      <c r="B46" s="32" t="s">
        <v>25</v>
      </c>
      <c r="E46" t="s">
        <v>25</v>
      </c>
      <c r="F46" t="s">
        <v>84</v>
      </c>
      <c r="G46" t="s">
        <v>89</v>
      </c>
      <c r="H46" t="s">
        <v>85</v>
      </c>
      <c r="K46" s="32" t="s">
        <v>1045</v>
      </c>
      <c r="O46" t="s">
        <v>12</v>
      </c>
      <c r="P46" t="s">
        <v>13</v>
      </c>
    </row>
    <row r="47" spans="2:20">
      <c r="C47" t="s">
        <v>86</v>
      </c>
      <c r="E47">
        <v>29.026188000000001</v>
      </c>
      <c r="F47">
        <v>21.726825999999999</v>
      </c>
      <c r="G47">
        <f>E47-F47</f>
        <v>7.2993620000000021</v>
      </c>
      <c r="H47">
        <f>2^-G47</f>
        <v>6.3485287223805156E-3</v>
      </c>
      <c r="I47">
        <v>1</v>
      </c>
      <c r="K47" t="s">
        <v>86</v>
      </c>
      <c r="M47">
        <v>6.3485287223805156E-3</v>
      </c>
      <c r="N47">
        <v>1.5181688806701478E-3</v>
      </c>
      <c r="O47">
        <f>AVERAGE(M47:N47)</f>
        <v>3.9333488015253319E-3</v>
      </c>
      <c r="P47">
        <f>STDEV(M47:N47)/SQRT(3)</f>
        <v>1.9719861477035532E-3</v>
      </c>
      <c r="Q47">
        <f>TTEST(L47:N47,L48:N48,2,2)</f>
        <v>0.3482576557268543</v>
      </c>
      <c r="R47">
        <v>1</v>
      </c>
      <c r="S47">
        <f>P47/O47</f>
        <v>0.50135043882678987</v>
      </c>
      <c r="T47">
        <f>TTEST(M47:N47,M48:N48,2,2)</f>
        <v>0.3482576557268543</v>
      </c>
    </row>
    <row r="48" spans="2:20">
      <c r="C48" t="s">
        <v>88</v>
      </c>
      <c r="E48">
        <v>31.299385000000001</v>
      </c>
      <c r="F48">
        <v>21.858468999999999</v>
      </c>
      <c r="G48">
        <f>E48-F48</f>
        <v>9.4409160000000014</v>
      </c>
      <c r="H48">
        <f>2^-G48</f>
        <v>1.4388022140840158E-3</v>
      </c>
      <c r="I48">
        <f>H48/H47</f>
        <v>0.22663553667352809</v>
      </c>
      <c r="K48" t="s">
        <v>88</v>
      </c>
      <c r="M48">
        <v>1.4388022140840158E-3</v>
      </c>
      <c r="N48">
        <v>4.3145927147981674E-4</v>
      </c>
      <c r="O48">
        <f>AVERAGE(M48:N48)</f>
        <v>9.3513074278191621E-4</v>
      </c>
      <c r="P48">
        <f>STDEV(M48:N48)/SQRT(3)</f>
        <v>4.1124603422900162E-4</v>
      </c>
      <c r="R48">
        <f>O48/O47</f>
        <v>0.23774416914647323</v>
      </c>
      <c r="S48">
        <f>P48/O47</f>
        <v>0.10455366533207595</v>
      </c>
    </row>
    <row r="50" spans="3:9">
      <c r="C50" t="s">
        <v>86</v>
      </c>
      <c r="E50">
        <v>30.914290000000001</v>
      </c>
      <c r="F50">
        <v>21.550837999999999</v>
      </c>
      <c r="G50">
        <f>E50-F50</f>
        <v>9.3634520000000023</v>
      </c>
      <c r="H50">
        <f>2^-G50</f>
        <v>1.5181688806701478E-3</v>
      </c>
      <c r="I50">
        <v>1</v>
      </c>
    </row>
    <row r="51" spans="3:9">
      <c r="C51" t="s">
        <v>88</v>
      </c>
      <c r="E51">
        <v>32.999885999999996</v>
      </c>
      <c r="F51">
        <v>21.821397999999999</v>
      </c>
      <c r="G51">
        <f>E51-F51</f>
        <v>11.178487999999998</v>
      </c>
      <c r="H51">
        <f>2^-G51</f>
        <v>4.3145927147981674E-4</v>
      </c>
      <c r="I51">
        <f>H51/H50</f>
        <v>0.28419715156416764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13"/>
  <sheetViews>
    <sheetView workbookViewId="0">
      <selection activeCell="N31" sqref="N31"/>
    </sheetView>
  </sheetViews>
  <sheetFormatPr baseColWidth="10" defaultRowHeight="15" x14ac:dyDescent="0"/>
  <sheetData>
    <row r="3" spans="2:11">
      <c r="B3" s="165"/>
      <c r="C3" s="165" t="s">
        <v>39</v>
      </c>
      <c r="D3" s="165" t="s">
        <v>762</v>
      </c>
      <c r="E3" s="165" t="s">
        <v>763</v>
      </c>
      <c r="H3" s="165"/>
      <c r="I3" s="165" t="s">
        <v>39</v>
      </c>
      <c r="J3" s="165" t="s">
        <v>762</v>
      </c>
      <c r="K3" s="165" t="s">
        <v>763</v>
      </c>
    </row>
    <row r="4" spans="2:11">
      <c r="B4" s="188" t="s">
        <v>764</v>
      </c>
      <c r="C4" s="16">
        <v>90.81</v>
      </c>
      <c r="D4" s="16">
        <v>0</v>
      </c>
      <c r="E4" s="16">
        <v>74.06</v>
      </c>
      <c r="H4" s="188" t="s">
        <v>765</v>
      </c>
      <c r="I4" s="16">
        <v>17.13</v>
      </c>
      <c r="J4" s="16">
        <v>0</v>
      </c>
      <c r="K4" s="16">
        <v>12.8</v>
      </c>
    </row>
    <row r="5" spans="2:11">
      <c r="B5" s="188"/>
      <c r="C5" s="16">
        <v>96.41</v>
      </c>
      <c r="D5" s="16">
        <v>0</v>
      </c>
      <c r="E5" s="16">
        <v>78.41</v>
      </c>
      <c r="H5" s="188"/>
      <c r="I5" s="16">
        <v>17.27</v>
      </c>
      <c r="J5" s="16">
        <v>0</v>
      </c>
      <c r="K5" s="16">
        <v>14.3</v>
      </c>
    </row>
    <row r="6" spans="2:11">
      <c r="B6" s="188"/>
      <c r="C6" s="16">
        <v>90</v>
      </c>
      <c r="D6" s="16">
        <v>0</v>
      </c>
      <c r="E6" s="16">
        <v>77.87</v>
      </c>
      <c r="H6" s="188"/>
      <c r="I6" s="16">
        <v>17.96</v>
      </c>
      <c r="J6" s="16">
        <v>0</v>
      </c>
      <c r="K6" s="16">
        <v>14.38</v>
      </c>
    </row>
    <row r="7" spans="2:11">
      <c r="B7" s="188"/>
      <c r="C7" s="16">
        <v>84.46</v>
      </c>
      <c r="D7" s="16">
        <v>0</v>
      </c>
      <c r="E7" s="16">
        <v>88.88</v>
      </c>
      <c r="H7" s="188"/>
      <c r="I7" s="16">
        <v>19.2</v>
      </c>
      <c r="J7" s="16">
        <v>0</v>
      </c>
      <c r="K7" s="16">
        <v>18.309999999999999</v>
      </c>
    </row>
    <row r="8" spans="2:11">
      <c r="B8" s="188"/>
      <c r="C8" s="16">
        <v>77.78</v>
      </c>
      <c r="D8" s="16">
        <v>0</v>
      </c>
      <c r="E8" s="16">
        <v>82.72</v>
      </c>
      <c r="H8" s="188"/>
      <c r="I8" s="16">
        <v>16.48</v>
      </c>
      <c r="J8" s="16">
        <v>0</v>
      </c>
      <c r="K8" s="16">
        <v>18.829999999999998</v>
      </c>
    </row>
    <row r="9" spans="2:11">
      <c r="B9" s="188"/>
      <c r="C9" s="16"/>
      <c r="D9" s="16"/>
      <c r="E9" s="16"/>
      <c r="H9" s="188"/>
      <c r="I9" s="16"/>
      <c r="J9" s="16"/>
      <c r="K9" s="16"/>
    </row>
    <row r="10" spans="2:11">
      <c r="B10" s="188"/>
      <c r="C10" s="16"/>
      <c r="D10" s="16"/>
      <c r="E10" s="16"/>
      <c r="H10" s="188"/>
      <c r="I10" s="16"/>
      <c r="J10" s="16"/>
      <c r="K10" s="16"/>
    </row>
    <row r="11" spans="2:11">
      <c r="B11" s="188"/>
      <c r="C11" s="16"/>
      <c r="D11" s="16"/>
      <c r="E11" s="16"/>
    </row>
    <row r="12" spans="2:11">
      <c r="B12" s="188"/>
      <c r="C12" s="16"/>
      <c r="D12" s="16"/>
      <c r="E12" s="16"/>
    </row>
    <row r="13" spans="2:11">
      <c r="B13" s="188"/>
      <c r="C13" s="16"/>
      <c r="D13" s="16"/>
      <c r="E13" s="16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K16"/>
  <sheetViews>
    <sheetView workbookViewId="0">
      <selection activeCell="K20" sqref="K20"/>
    </sheetView>
  </sheetViews>
  <sheetFormatPr baseColWidth="10" defaultRowHeight="15" x14ac:dyDescent="0"/>
  <sheetData>
    <row r="2" spans="2:37">
      <c r="B2" t="s">
        <v>766</v>
      </c>
      <c r="N2" t="s">
        <v>1023</v>
      </c>
      <c r="R2" t="s">
        <v>1024</v>
      </c>
      <c r="V2" t="s">
        <v>770</v>
      </c>
      <c r="AA2" t="s">
        <v>764</v>
      </c>
      <c r="AE2" t="s">
        <v>765</v>
      </c>
      <c r="AI2" t="s">
        <v>771</v>
      </c>
    </row>
    <row r="3" spans="2:37">
      <c r="N3" s="202" t="s">
        <v>39</v>
      </c>
      <c r="O3" s="202" t="s">
        <v>763</v>
      </c>
      <c r="P3" s="202" t="s">
        <v>762</v>
      </c>
      <c r="R3" s="202" t="s">
        <v>39</v>
      </c>
      <c r="S3" s="202" t="s">
        <v>763</v>
      </c>
      <c r="T3" s="202" t="s">
        <v>762</v>
      </c>
      <c r="V3" s="202" t="s">
        <v>39</v>
      </c>
      <c r="W3" s="202" t="s">
        <v>763</v>
      </c>
      <c r="X3" s="202" t="s">
        <v>762</v>
      </c>
      <c r="AA3" s="202" t="s">
        <v>39</v>
      </c>
      <c r="AB3" s="202" t="s">
        <v>763</v>
      </c>
      <c r="AC3" s="202" t="s">
        <v>762</v>
      </c>
      <c r="AE3" s="202" t="s">
        <v>39</v>
      </c>
      <c r="AF3" s="202" t="s">
        <v>763</v>
      </c>
      <c r="AG3" s="202" t="s">
        <v>762</v>
      </c>
      <c r="AI3" s="202" t="s">
        <v>39</v>
      </c>
      <c r="AJ3" s="202" t="s">
        <v>763</v>
      </c>
      <c r="AK3" s="202" t="s">
        <v>762</v>
      </c>
    </row>
    <row r="4" spans="2:37">
      <c r="C4" s="231" t="s">
        <v>767</v>
      </c>
      <c r="D4" s="231"/>
      <c r="E4" s="231"/>
      <c r="F4" s="231" t="s">
        <v>52</v>
      </c>
      <c r="G4" s="231"/>
      <c r="H4" s="231"/>
      <c r="I4" s="231" t="s">
        <v>147</v>
      </c>
      <c r="J4" s="231"/>
      <c r="K4" s="231"/>
      <c r="N4" s="169">
        <v>2.6</v>
      </c>
      <c r="O4" s="169">
        <v>1.9</v>
      </c>
      <c r="P4" s="169">
        <v>3.2</v>
      </c>
      <c r="R4" s="169">
        <v>8.3699999999999992</v>
      </c>
      <c r="S4" s="169">
        <v>7.86</v>
      </c>
      <c r="T4" s="169">
        <v>8.89</v>
      </c>
      <c r="V4" s="169">
        <v>74</v>
      </c>
      <c r="W4" s="169">
        <v>75</v>
      </c>
      <c r="X4" s="169">
        <v>83</v>
      </c>
      <c r="AA4" s="169">
        <v>7</v>
      </c>
      <c r="AB4" s="169">
        <v>10</v>
      </c>
      <c r="AC4" s="169">
        <v>7</v>
      </c>
      <c r="AE4" s="169">
        <v>19</v>
      </c>
      <c r="AF4" s="169">
        <v>14</v>
      </c>
      <c r="AG4" s="169">
        <v>10</v>
      </c>
      <c r="AI4" s="169">
        <v>0</v>
      </c>
      <c r="AJ4" s="169">
        <v>1</v>
      </c>
      <c r="AK4" s="169">
        <v>0</v>
      </c>
    </row>
    <row r="5" spans="2:37">
      <c r="B5" s="165"/>
      <c r="C5" t="s">
        <v>1025</v>
      </c>
      <c r="D5" t="s">
        <v>144</v>
      </c>
      <c r="E5" t="s">
        <v>1026</v>
      </c>
      <c r="F5" t="s">
        <v>1025</v>
      </c>
      <c r="G5" t="s">
        <v>144</v>
      </c>
      <c r="H5" t="s">
        <v>1026</v>
      </c>
      <c r="I5" t="s">
        <v>1025</v>
      </c>
      <c r="J5" t="s">
        <v>144</v>
      </c>
      <c r="K5" t="s">
        <v>1026</v>
      </c>
      <c r="N5" s="169">
        <v>5.4</v>
      </c>
      <c r="O5" s="169">
        <v>1.8</v>
      </c>
      <c r="P5" s="169">
        <v>4.2</v>
      </c>
      <c r="R5" s="169">
        <v>9.8000000000000007</v>
      </c>
      <c r="S5" s="169">
        <v>8.2200000000000006</v>
      </c>
      <c r="T5" s="169">
        <v>7.95</v>
      </c>
      <c r="V5" s="169">
        <v>72</v>
      </c>
      <c r="W5" s="169">
        <v>75</v>
      </c>
      <c r="X5" s="169">
        <v>87</v>
      </c>
      <c r="AA5" s="169">
        <v>19</v>
      </c>
      <c r="AB5" s="169">
        <v>6</v>
      </c>
      <c r="AC5" s="169">
        <v>4</v>
      </c>
      <c r="AE5" s="169">
        <v>8</v>
      </c>
      <c r="AF5" s="169">
        <v>18</v>
      </c>
      <c r="AG5" s="169">
        <v>9</v>
      </c>
      <c r="AI5" s="169">
        <v>1</v>
      </c>
      <c r="AJ5" s="169">
        <v>1</v>
      </c>
      <c r="AK5" s="169">
        <v>0</v>
      </c>
    </row>
    <row r="6" spans="2:37">
      <c r="B6" s="188" t="s">
        <v>768</v>
      </c>
      <c r="C6" s="16">
        <v>3.5307689999999998</v>
      </c>
      <c r="D6" s="16">
        <v>0.4154677</v>
      </c>
      <c r="E6" s="16">
        <v>13</v>
      </c>
      <c r="F6" s="16">
        <v>2.1875</v>
      </c>
      <c r="G6" s="16">
        <v>0.1586072</v>
      </c>
      <c r="H6" s="16">
        <v>8</v>
      </c>
      <c r="I6" s="16">
        <v>3.25</v>
      </c>
      <c r="J6" s="16">
        <v>0.3329164</v>
      </c>
      <c r="K6" s="16">
        <v>7</v>
      </c>
      <c r="N6" s="169">
        <v>4</v>
      </c>
      <c r="O6" s="169">
        <v>2.6</v>
      </c>
      <c r="P6" s="169">
        <v>2.7</v>
      </c>
      <c r="R6" s="169">
        <v>7.32</v>
      </c>
      <c r="S6" s="169">
        <v>7.87</v>
      </c>
      <c r="T6" s="169">
        <v>7.21</v>
      </c>
      <c r="V6" s="169">
        <v>67</v>
      </c>
      <c r="W6" s="169">
        <v>77</v>
      </c>
      <c r="X6" s="169">
        <v>78</v>
      </c>
      <c r="AA6" s="169">
        <v>9</v>
      </c>
      <c r="AB6" s="169">
        <v>12</v>
      </c>
      <c r="AC6" s="169">
        <v>10</v>
      </c>
      <c r="AE6" s="169">
        <v>23</v>
      </c>
      <c r="AF6" s="169">
        <v>9</v>
      </c>
      <c r="AG6" s="169">
        <v>11</v>
      </c>
      <c r="AI6" s="169">
        <v>1</v>
      </c>
      <c r="AJ6" s="169">
        <v>1</v>
      </c>
      <c r="AK6" s="169">
        <v>1</v>
      </c>
    </row>
    <row r="7" spans="2:37">
      <c r="B7" s="188" t="s">
        <v>769</v>
      </c>
      <c r="C7" s="16">
        <v>8.49</v>
      </c>
      <c r="D7" s="16">
        <v>0.31013020000000002</v>
      </c>
      <c r="E7" s="16">
        <v>13</v>
      </c>
      <c r="F7" s="16">
        <v>7.3637499999999996</v>
      </c>
      <c r="G7" s="16">
        <v>0.209173</v>
      </c>
      <c r="H7" s="16">
        <v>8</v>
      </c>
      <c r="I7" s="16">
        <v>7.9249999999999998</v>
      </c>
      <c r="J7" s="16">
        <v>0.35575040000000002</v>
      </c>
      <c r="K7" s="16">
        <v>7</v>
      </c>
      <c r="N7" s="169">
        <v>3.8</v>
      </c>
      <c r="O7" s="169">
        <v>3</v>
      </c>
      <c r="P7" s="169">
        <v>2.9</v>
      </c>
      <c r="R7" s="169">
        <v>9.92</v>
      </c>
      <c r="S7" s="169">
        <v>7.23</v>
      </c>
      <c r="T7" s="169">
        <v>7.65</v>
      </c>
      <c r="V7" s="169">
        <v>71</v>
      </c>
      <c r="W7" s="169">
        <v>80</v>
      </c>
      <c r="X7" s="169">
        <v>76</v>
      </c>
      <c r="AA7" s="169">
        <v>20</v>
      </c>
      <c r="AB7" s="169">
        <v>6</v>
      </c>
      <c r="AC7" s="169">
        <v>10</v>
      </c>
      <c r="AE7" s="169">
        <v>8</v>
      </c>
      <c r="AF7" s="169">
        <v>13</v>
      </c>
      <c r="AG7" s="169">
        <v>13</v>
      </c>
      <c r="AI7" s="169">
        <v>1</v>
      </c>
      <c r="AJ7" s="169">
        <v>1</v>
      </c>
      <c r="AK7" s="169">
        <v>1</v>
      </c>
    </row>
    <row r="8" spans="2:37">
      <c r="B8" s="188" t="s">
        <v>764</v>
      </c>
      <c r="C8" s="16">
        <v>12.23077</v>
      </c>
      <c r="D8" s="16">
        <v>1.9187129999999999</v>
      </c>
      <c r="E8" s="16">
        <v>13</v>
      </c>
      <c r="F8" s="16">
        <v>7.375</v>
      </c>
      <c r="G8" s="16">
        <v>0.8647357</v>
      </c>
      <c r="H8" s="16">
        <v>8</v>
      </c>
      <c r="I8" s="16">
        <v>7.75</v>
      </c>
      <c r="J8" s="16">
        <v>1.4361409999999999</v>
      </c>
      <c r="K8" s="16">
        <v>7</v>
      </c>
      <c r="N8" s="169">
        <v>6.1</v>
      </c>
      <c r="O8" s="169">
        <v>2.2000000000000002</v>
      </c>
      <c r="P8" s="169"/>
      <c r="R8" s="169">
        <v>8.5500000000000007</v>
      </c>
      <c r="S8" s="169">
        <v>7.42</v>
      </c>
      <c r="T8" s="169"/>
      <c r="V8" s="169">
        <v>72</v>
      </c>
      <c r="W8" s="169">
        <v>78</v>
      </c>
      <c r="X8" s="169"/>
      <c r="AA8" s="169">
        <v>14</v>
      </c>
      <c r="AB8" s="169">
        <v>8</v>
      </c>
      <c r="AC8" s="169"/>
      <c r="AE8" s="169">
        <v>12</v>
      </c>
      <c r="AF8" s="169">
        <v>13</v>
      </c>
      <c r="AG8" s="169"/>
      <c r="AI8" s="169">
        <v>2</v>
      </c>
      <c r="AJ8" s="169">
        <v>1</v>
      </c>
      <c r="AK8" s="169"/>
    </row>
    <row r="9" spans="2:37">
      <c r="B9" s="188" t="s">
        <v>770</v>
      </c>
      <c r="C9" s="16">
        <v>75.692310000000006</v>
      </c>
      <c r="D9" s="16">
        <v>1.809464</v>
      </c>
      <c r="E9" s="16">
        <v>13</v>
      </c>
      <c r="F9" s="16">
        <v>79.75</v>
      </c>
      <c r="G9" s="16">
        <v>1.4607969999999999</v>
      </c>
      <c r="H9" s="16">
        <v>8</v>
      </c>
      <c r="I9" s="16">
        <v>81</v>
      </c>
      <c r="J9" s="16">
        <v>2.4832770000000002</v>
      </c>
      <c r="K9" s="16">
        <v>7</v>
      </c>
      <c r="N9" s="169">
        <v>3.1</v>
      </c>
      <c r="O9" s="169">
        <v>1.6</v>
      </c>
      <c r="P9" s="169"/>
      <c r="R9" s="169">
        <v>10.28</v>
      </c>
      <c r="S9" s="169">
        <v>6.9</v>
      </c>
      <c r="T9" s="169"/>
      <c r="V9" s="169">
        <v>70</v>
      </c>
      <c r="W9" s="169">
        <v>84</v>
      </c>
      <c r="X9" s="169"/>
      <c r="AA9" s="169">
        <v>21</v>
      </c>
      <c r="AB9" s="169">
        <v>6</v>
      </c>
      <c r="AC9" s="169"/>
      <c r="AE9" s="169">
        <v>8</v>
      </c>
      <c r="AF9" s="169">
        <v>10</v>
      </c>
      <c r="AG9" s="169"/>
      <c r="AI9" s="169">
        <v>1</v>
      </c>
      <c r="AJ9" s="169">
        <v>0</v>
      </c>
      <c r="AK9" s="169"/>
    </row>
    <row r="10" spans="2:37">
      <c r="B10" s="188" t="s">
        <v>765</v>
      </c>
      <c r="C10" s="16">
        <v>11.3</v>
      </c>
      <c r="D10" s="16">
        <v>1.32</v>
      </c>
      <c r="E10" s="16">
        <v>13</v>
      </c>
      <c r="F10" s="16">
        <v>12.13</v>
      </c>
      <c r="G10" s="16">
        <v>1.1000000000000001</v>
      </c>
      <c r="H10" s="16">
        <v>8</v>
      </c>
      <c r="I10" s="16">
        <v>10.75</v>
      </c>
      <c r="J10" s="16">
        <v>0.85391260000000002</v>
      </c>
      <c r="K10" s="16">
        <v>7</v>
      </c>
      <c r="N10" s="169">
        <v>3.7</v>
      </c>
      <c r="O10" s="169">
        <v>2.2000000000000002</v>
      </c>
      <c r="P10" s="169"/>
      <c r="R10" s="169">
        <v>7.68</v>
      </c>
      <c r="S10" s="169">
        <v>6.47</v>
      </c>
      <c r="T10" s="169"/>
      <c r="V10" s="169">
        <v>84</v>
      </c>
      <c r="W10" s="169">
        <v>85</v>
      </c>
      <c r="X10" s="169"/>
      <c r="AA10" s="169">
        <v>5</v>
      </c>
      <c r="AB10" s="169">
        <v>5</v>
      </c>
      <c r="AC10" s="169"/>
      <c r="AE10" s="169">
        <v>10</v>
      </c>
      <c r="AF10" s="169">
        <v>10</v>
      </c>
      <c r="AG10" s="169"/>
      <c r="AI10" s="169">
        <v>1</v>
      </c>
      <c r="AJ10" s="169">
        <v>0</v>
      </c>
      <c r="AK10" s="169"/>
    </row>
    <row r="11" spans="2:37">
      <c r="B11" s="188" t="s">
        <v>771</v>
      </c>
      <c r="C11" s="16">
        <v>0.76923079999999999</v>
      </c>
      <c r="D11" s="16">
        <v>0.16617280000000001</v>
      </c>
      <c r="E11" s="16">
        <v>13</v>
      </c>
      <c r="F11" s="16">
        <v>0.625</v>
      </c>
      <c r="G11" s="16">
        <v>0.18298130000000001</v>
      </c>
      <c r="H11" s="16">
        <v>8</v>
      </c>
      <c r="I11" s="16">
        <v>0.5</v>
      </c>
      <c r="J11" s="16">
        <v>0.28867510000000002</v>
      </c>
      <c r="K11" s="16">
        <v>7</v>
      </c>
      <c r="N11" s="169">
        <v>2.2999999999999998</v>
      </c>
      <c r="O11" s="169">
        <v>2.2000000000000002</v>
      </c>
      <c r="P11" s="169"/>
      <c r="R11" s="169">
        <v>10.02</v>
      </c>
      <c r="S11" s="169">
        <v>6.94</v>
      </c>
      <c r="T11" s="169"/>
      <c r="V11" s="169">
        <v>66</v>
      </c>
      <c r="W11" s="169">
        <v>84</v>
      </c>
      <c r="X11" s="169"/>
      <c r="AA11" s="169">
        <v>25</v>
      </c>
      <c r="AB11" s="169">
        <v>6</v>
      </c>
      <c r="AC11" s="169"/>
      <c r="AE11" s="169">
        <v>8</v>
      </c>
      <c r="AF11" s="169">
        <v>10</v>
      </c>
      <c r="AG11" s="169"/>
      <c r="AI11" s="169">
        <v>1</v>
      </c>
      <c r="AJ11" s="169">
        <v>0</v>
      </c>
      <c r="AK11" s="169"/>
    </row>
    <row r="12" spans="2:37">
      <c r="B12" s="188" t="s">
        <v>772</v>
      </c>
      <c r="C12" s="16">
        <v>0</v>
      </c>
      <c r="D12" s="16">
        <v>0</v>
      </c>
      <c r="E12" s="16">
        <v>13</v>
      </c>
      <c r="F12" s="16">
        <v>0.125</v>
      </c>
      <c r="G12" s="16">
        <v>0.125</v>
      </c>
      <c r="H12" s="16">
        <v>8</v>
      </c>
      <c r="I12" s="16">
        <v>0</v>
      </c>
      <c r="J12" s="16">
        <v>0</v>
      </c>
      <c r="K12" s="16">
        <v>7</v>
      </c>
      <c r="N12" s="169">
        <v>3.1</v>
      </c>
      <c r="O12" s="169"/>
      <c r="P12" s="169"/>
      <c r="R12" s="169">
        <v>7.36</v>
      </c>
      <c r="S12" s="169"/>
      <c r="T12" s="169"/>
      <c r="V12" s="169">
        <v>80</v>
      </c>
      <c r="W12" s="169"/>
      <c r="X12" s="169"/>
      <c r="AA12" s="169">
        <v>6</v>
      </c>
      <c r="AB12" s="169"/>
      <c r="AC12" s="169"/>
      <c r="AE12" s="169">
        <v>13</v>
      </c>
      <c r="AF12" s="169"/>
      <c r="AG12" s="169"/>
      <c r="AI12" s="169">
        <v>1</v>
      </c>
      <c r="AJ12" s="169"/>
      <c r="AK12" s="169"/>
    </row>
    <row r="13" spans="2:37">
      <c r="B13" s="188"/>
      <c r="C13" s="16"/>
      <c r="D13" s="16"/>
      <c r="E13" s="16"/>
      <c r="F13" s="16"/>
      <c r="G13" s="16"/>
      <c r="H13" s="16"/>
      <c r="I13" s="16"/>
      <c r="J13" s="16"/>
      <c r="K13" s="16"/>
      <c r="N13" s="169">
        <v>2.7</v>
      </c>
      <c r="O13" s="169"/>
      <c r="P13" s="169"/>
      <c r="R13" s="169">
        <v>8.08</v>
      </c>
      <c r="S13" s="169"/>
      <c r="T13" s="169"/>
      <c r="V13" s="169">
        <v>84</v>
      </c>
      <c r="W13" s="169"/>
      <c r="X13" s="169"/>
      <c r="AA13" s="169">
        <v>4</v>
      </c>
      <c r="AB13" s="169"/>
      <c r="AC13" s="169"/>
      <c r="AE13" s="169">
        <v>12</v>
      </c>
      <c r="AF13" s="169"/>
      <c r="AG13" s="169"/>
      <c r="AI13" s="169">
        <v>0</v>
      </c>
      <c r="AJ13" s="169"/>
      <c r="AK13" s="169"/>
    </row>
    <row r="14" spans="2:37">
      <c r="B14" s="188"/>
      <c r="C14" s="16"/>
      <c r="D14" s="16"/>
      <c r="E14" s="16"/>
      <c r="F14" s="16"/>
      <c r="G14" s="16"/>
      <c r="H14" s="16"/>
      <c r="I14" s="16"/>
      <c r="J14" s="16"/>
      <c r="K14" s="16"/>
      <c r="N14" s="169">
        <v>5.9</v>
      </c>
      <c r="O14" s="169"/>
      <c r="P14" s="169"/>
      <c r="R14" s="169">
        <v>7.71</v>
      </c>
      <c r="S14" s="169"/>
      <c r="T14" s="169"/>
      <c r="V14" s="169">
        <v>81</v>
      </c>
      <c r="W14" s="169"/>
      <c r="X14" s="169"/>
      <c r="AA14" s="169">
        <v>12</v>
      </c>
      <c r="AB14" s="169"/>
      <c r="AC14" s="169"/>
      <c r="AE14" s="169">
        <v>7</v>
      </c>
      <c r="AF14" s="169"/>
      <c r="AG14" s="169"/>
      <c r="AI14" s="169">
        <v>0</v>
      </c>
      <c r="AJ14" s="169"/>
      <c r="AK14" s="169"/>
    </row>
    <row r="15" spans="2:37">
      <c r="N15" s="169">
        <v>1.6</v>
      </c>
      <c r="O15" s="169"/>
      <c r="P15" s="169"/>
      <c r="R15" s="169">
        <v>7.92</v>
      </c>
      <c r="S15" s="169"/>
      <c r="T15" s="169"/>
      <c r="V15" s="169">
        <v>83</v>
      </c>
      <c r="W15" s="169"/>
      <c r="X15" s="169"/>
      <c r="AA15" s="169">
        <v>8</v>
      </c>
      <c r="AB15" s="169"/>
      <c r="AC15" s="169"/>
      <c r="AE15" s="169">
        <v>9</v>
      </c>
      <c r="AF15" s="169"/>
      <c r="AG15" s="169"/>
      <c r="AI15" s="169">
        <v>0</v>
      </c>
      <c r="AJ15" s="169"/>
      <c r="AK15" s="169"/>
    </row>
    <row r="16" spans="2:37">
      <c r="N16" s="169">
        <v>1.6</v>
      </c>
      <c r="O16" s="169"/>
      <c r="P16" s="169"/>
      <c r="R16" s="169">
        <v>7.36</v>
      </c>
      <c r="S16" s="169"/>
      <c r="T16" s="169"/>
      <c r="V16" s="169">
        <v>80</v>
      </c>
      <c r="W16" s="169"/>
      <c r="X16" s="169"/>
      <c r="AA16" s="169">
        <v>9</v>
      </c>
      <c r="AB16" s="169"/>
      <c r="AC16" s="169"/>
      <c r="AE16" s="169">
        <v>10</v>
      </c>
      <c r="AF16" s="169"/>
      <c r="AG16" s="169"/>
      <c r="AI16" s="169">
        <v>1</v>
      </c>
      <c r="AJ16" s="169"/>
      <c r="AK16" s="169"/>
    </row>
  </sheetData>
  <mergeCells count="3">
    <mergeCell ref="C4:E4"/>
    <mergeCell ref="F4:H4"/>
    <mergeCell ref="I4:K4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L18"/>
  <sheetViews>
    <sheetView workbookViewId="0">
      <selection activeCell="H34" sqref="H34"/>
    </sheetView>
  </sheetViews>
  <sheetFormatPr baseColWidth="10" defaultRowHeight="15" x14ac:dyDescent="0"/>
  <sheetData>
    <row r="6" spans="2:12">
      <c r="B6" s="31" t="s">
        <v>774</v>
      </c>
    </row>
    <row r="9" spans="2:12">
      <c r="L9" s="16"/>
    </row>
    <row r="10" spans="2:12">
      <c r="B10" s="188"/>
      <c r="C10" s="16"/>
      <c r="D10" s="16"/>
      <c r="E10" s="16"/>
      <c r="F10" s="16"/>
      <c r="G10" s="16"/>
      <c r="H10" s="16"/>
      <c r="I10" s="16"/>
      <c r="J10" s="16"/>
      <c r="K10" s="16"/>
      <c r="L10" s="16"/>
    </row>
    <row r="11" spans="2:12">
      <c r="B11" s="188"/>
      <c r="C11" s="16"/>
      <c r="D11" s="16"/>
      <c r="E11" s="16"/>
      <c r="F11" s="16"/>
      <c r="G11" s="16"/>
      <c r="H11" s="16"/>
      <c r="I11" s="16"/>
      <c r="J11" s="16"/>
      <c r="K11" s="16"/>
      <c r="L11" s="16"/>
    </row>
    <row r="12" spans="2:12">
      <c r="B12" s="165" t="s">
        <v>39</v>
      </c>
      <c r="D12" s="165"/>
      <c r="E12" s="165"/>
      <c r="F12" s="165"/>
      <c r="G12" s="165"/>
      <c r="H12" t="s">
        <v>202</v>
      </c>
      <c r="I12" t="s">
        <v>70</v>
      </c>
      <c r="L12" s="165"/>
    </row>
    <row r="13" spans="2:12">
      <c r="B13" s="188" t="s">
        <v>597</v>
      </c>
      <c r="C13" s="16">
        <v>27.884620000000002</v>
      </c>
      <c r="D13" s="16">
        <v>28.037590000000002</v>
      </c>
      <c r="E13" s="16">
        <v>27.010490000000001</v>
      </c>
      <c r="F13" s="16">
        <v>31.774480000000001</v>
      </c>
      <c r="G13" s="16"/>
      <c r="H13">
        <f>AVERAGE(C13:G13)</f>
        <v>28.676795000000002</v>
      </c>
      <c r="I13">
        <f>STDEV(C13:F13)</f>
        <v>2.114107295834343</v>
      </c>
      <c r="L13" s="16"/>
    </row>
    <row r="14" spans="2:12">
      <c r="B14" s="188" t="s">
        <v>596</v>
      </c>
      <c r="C14" s="16">
        <v>73.579539999999994</v>
      </c>
      <c r="D14" s="16">
        <v>88.680070000000001</v>
      </c>
      <c r="E14" s="16">
        <v>94.73339</v>
      </c>
      <c r="F14" s="16">
        <v>85.555070000000001</v>
      </c>
      <c r="G14" s="16"/>
      <c r="H14">
        <f>AVERAGE(C14:G14)</f>
        <v>85.637017499999999</v>
      </c>
      <c r="I14">
        <f>STDEV(C14:F14)</f>
        <v>8.8955726859353117</v>
      </c>
      <c r="L14" s="16"/>
    </row>
    <row r="16" spans="2:12">
      <c r="B16" s="165" t="s">
        <v>773</v>
      </c>
      <c r="D16" s="165"/>
      <c r="E16" s="165"/>
      <c r="F16" s="165"/>
    </row>
    <row r="17" spans="2:9">
      <c r="B17" s="188" t="s">
        <v>597</v>
      </c>
      <c r="C17" s="16">
        <v>78.064009999999996</v>
      </c>
      <c r="D17" s="16">
        <v>89.149100000000004</v>
      </c>
      <c r="E17" s="16">
        <v>88.914910000000006</v>
      </c>
      <c r="F17" s="16">
        <v>94.067139999999995</v>
      </c>
      <c r="H17">
        <f>AVERAGE(C17:G17)</f>
        <v>87.548789999999997</v>
      </c>
      <c r="I17">
        <f>STDEV(C17:F17)</f>
        <v>6.7546826799734525</v>
      </c>
    </row>
    <row r="18" spans="2:9">
      <c r="B18" s="188" t="s">
        <v>596</v>
      </c>
      <c r="C18" s="16">
        <v>86.546970000000002</v>
      </c>
      <c r="D18" s="16">
        <v>88.784809999999993</v>
      </c>
      <c r="E18" s="16">
        <v>92.531880000000001</v>
      </c>
      <c r="F18" s="16">
        <v>85.323970000000003</v>
      </c>
      <c r="H18">
        <f>AVERAGE(C18:G18)</f>
        <v>88.296907500000003</v>
      </c>
      <c r="I18">
        <f>STDEV(C18:F18)</f>
        <v>3.1661585324635371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2"/>
  <sheetViews>
    <sheetView topLeftCell="B1" workbookViewId="0">
      <selection activeCell="D6" sqref="D6:F9"/>
    </sheetView>
  </sheetViews>
  <sheetFormatPr baseColWidth="10" defaultRowHeight="15" x14ac:dyDescent="0"/>
  <sheetData>
    <row r="3" spans="2:6">
      <c r="B3" s="19" t="s">
        <v>775</v>
      </c>
    </row>
    <row r="5" spans="2:6">
      <c r="B5" s="19" t="s">
        <v>776</v>
      </c>
    </row>
    <row r="6" spans="2:6">
      <c r="D6" t="s">
        <v>777</v>
      </c>
      <c r="E6" t="s">
        <v>396</v>
      </c>
      <c r="F6" t="s">
        <v>778</v>
      </c>
    </row>
    <row r="7" spans="2:6">
      <c r="B7" t="s">
        <v>779</v>
      </c>
      <c r="D7">
        <v>200.3</v>
      </c>
      <c r="E7">
        <v>146.6</v>
      </c>
      <c r="F7">
        <v>251.7</v>
      </c>
    </row>
    <row r="8" spans="2:6">
      <c r="D8">
        <v>201.3</v>
      </c>
      <c r="E8">
        <v>165.1</v>
      </c>
      <c r="F8">
        <v>232.5</v>
      </c>
    </row>
    <row r="9" spans="2:6">
      <c r="D9">
        <v>208</v>
      </c>
      <c r="E9">
        <v>144.69999999999999</v>
      </c>
      <c r="F9">
        <v>244.8</v>
      </c>
    </row>
    <row r="10" spans="2:6">
      <c r="C10" t="s">
        <v>12</v>
      </c>
      <c r="D10">
        <f>AVERAGE(D7:D9)</f>
        <v>203.20000000000002</v>
      </c>
      <c r="E10">
        <f>AVERAGE(E7:E9)</f>
        <v>152.13333333333333</v>
      </c>
      <c r="F10">
        <f>AVERAGE(F7:F9)</f>
        <v>243</v>
      </c>
    </row>
    <row r="11" spans="2:6">
      <c r="C11" t="s">
        <v>13</v>
      </c>
      <c r="D11">
        <f>STDEV(D7:D9)</f>
        <v>4.1868842830916577</v>
      </c>
      <c r="E11">
        <f>STDEV(E7:E9)/SQRT(3)</f>
        <v>6.5064924840073752</v>
      </c>
      <c r="F11">
        <f>STDEV(F7:F9)/SQRT(3)</f>
        <v>5.6151580565465808</v>
      </c>
    </row>
    <row r="12" spans="2:6">
      <c r="C12" s="26" t="s">
        <v>126</v>
      </c>
      <c r="D12" s="26"/>
      <c r="E12" s="26">
        <f>TTEST(D7:D9,E7:E9,2,2)</f>
        <v>1.8180796355763036E-3</v>
      </c>
      <c r="F12" s="26">
        <f>TTEST(D7:D9,F7:F9,2,2)</f>
        <v>2.8730471601373367E-3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2:H10"/>
  <sheetViews>
    <sheetView workbookViewId="0">
      <selection activeCell="F4" sqref="F4:H7"/>
    </sheetView>
  </sheetViews>
  <sheetFormatPr baseColWidth="10" defaultRowHeight="15" x14ac:dyDescent="0"/>
  <cols>
    <col min="6" max="7" width="12.1640625" bestFit="1" customWidth="1"/>
  </cols>
  <sheetData>
    <row r="2" spans="5:8">
      <c r="E2" t="s">
        <v>780</v>
      </c>
    </row>
    <row r="4" spans="5:8">
      <c r="F4" t="s">
        <v>781</v>
      </c>
      <c r="G4" t="s">
        <v>782</v>
      </c>
      <c r="H4" t="s">
        <v>10</v>
      </c>
    </row>
    <row r="5" spans="5:8">
      <c r="F5">
        <v>210</v>
      </c>
      <c r="G5">
        <v>93</v>
      </c>
      <c r="H5">
        <v>192</v>
      </c>
    </row>
    <row r="6" spans="5:8">
      <c r="F6">
        <v>208</v>
      </c>
      <c r="G6">
        <v>99</v>
      </c>
      <c r="H6">
        <v>205</v>
      </c>
    </row>
    <row r="7" spans="5:8">
      <c r="F7">
        <v>224</v>
      </c>
      <c r="G7">
        <v>84</v>
      </c>
      <c r="H7">
        <v>171</v>
      </c>
    </row>
    <row r="8" spans="5:8">
      <c r="E8" t="s">
        <v>12</v>
      </c>
      <c r="F8">
        <v>214</v>
      </c>
      <c r="G8">
        <v>92</v>
      </c>
      <c r="H8">
        <v>189</v>
      </c>
    </row>
    <row r="9" spans="5:8">
      <c r="E9" t="s">
        <v>13</v>
      </c>
      <c r="F9">
        <v>5</v>
      </c>
      <c r="G9">
        <v>7.55</v>
      </c>
      <c r="H9">
        <v>17.2</v>
      </c>
    </row>
    <row r="10" spans="5:8">
      <c r="E10" t="s">
        <v>59</v>
      </c>
      <c r="F10">
        <f>TTEST(F5:F7,G5:G7,2,2)</f>
        <v>5.2191244424216316E-5</v>
      </c>
      <c r="G10">
        <f>TTEST(H5:H7,F5:F7,2,2)</f>
        <v>9.0601067573681457E-2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6:P43"/>
  <sheetViews>
    <sheetView topLeftCell="A3" workbookViewId="0">
      <selection activeCell="M30" sqref="M30"/>
    </sheetView>
  </sheetViews>
  <sheetFormatPr baseColWidth="10" defaultRowHeight="15" x14ac:dyDescent="0"/>
  <sheetData>
    <row r="6" spans="4:16">
      <c r="E6" t="s">
        <v>791</v>
      </c>
      <c r="F6" t="s">
        <v>28</v>
      </c>
      <c r="G6" t="s">
        <v>89</v>
      </c>
      <c r="H6" t="s">
        <v>284</v>
      </c>
      <c r="I6" t="s">
        <v>343</v>
      </c>
      <c r="J6" t="s">
        <v>12</v>
      </c>
      <c r="K6" t="s">
        <v>13</v>
      </c>
      <c r="L6" t="s">
        <v>790</v>
      </c>
      <c r="M6" t="s">
        <v>789</v>
      </c>
      <c r="N6" t="s">
        <v>788</v>
      </c>
      <c r="O6" t="s">
        <v>787</v>
      </c>
      <c r="P6" t="s">
        <v>786</v>
      </c>
    </row>
    <row r="7" spans="4:16">
      <c r="D7" t="s">
        <v>22</v>
      </c>
      <c r="E7">
        <v>25.862822695999999</v>
      </c>
      <c r="F7">
        <v>16.516100111</v>
      </c>
      <c r="G7">
        <v>9.3467225849999984</v>
      </c>
      <c r="H7">
        <v>-0.24236230400000203</v>
      </c>
      <c r="I7">
        <v>1.1829280316578179</v>
      </c>
      <c r="J7">
        <f>AVERAGE(I7:I9)</f>
        <v>1.0242698082323287</v>
      </c>
      <c r="K7">
        <f>STDEV(I7:I9)/SQRT(3)</f>
        <v>0.14880891366751881</v>
      </c>
      <c r="L7">
        <f>TTEST(I7:I9,I10:I12,2,2)</f>
        <v>0.69123081955649379</v>
      </c>
      <c r="M7">
        <f>TTEST(I7:I9,I13:I15,2,2)</f>
        <v>5.3664373113000612E-3</v>
      </c>
      <c r="N7">
        <f>TTEST(I7:I9,I16:I18,2,2)</f>
        <v>4.1212688654895663E-3</v>
      </c>
      <c r="O7">
        <f>TTEST(I22:I24,I25:I26,2,2)</f>
        <v>0.29298226186632642</v>
      </c>
      <c r="P7">
        <f>TTEST(I28:I29,I30:I31,2,2)</f>
        <v>2.2234789947283263E-3</v>
      </c>
    </row>
    <row r="8" spans="4:16">
      <c r="D8" t="s">
        <v>22</v>
      </c>
      <c r="E8">
        <v>26.926322418000002</v>
      </c>
      <c r="F8">
        <v>16.877015326000002</v>
      </c>
      <c r="G8">
        <v>10.049307091999999</v>
      </c>
      <c r="H8">
        <v>0.46022220299999894</v>
      </c>
      <c r="I8">
        <v>0.72687429730750575</v>
      </c>
    </row>
    <row r="9" spans="4:16">
      <c r="D9" t="s">
        <v>22</v>
      </c>
      <c r="E9">
        <v>26.139440352000001</v>
      </c>
      <c r="F9">
        <v>16.768215361999999</v>
      </c>
      <c r="G9">
        <v>9.3712249900000018</v>
      </c>
      <c r="H9">
        <v>-0.21785989899999869</v>
      </c>
      <c r="I9">
        <v>1.1630070957316629</v>
      </c>
    </row>
    <row r="10" spans="4:16">
      <c r="D10" t="s">
        <v>267</v>
      </c>
      <c r="E10">
        <v>26.018841026</v>
      </c>
      <c r="F10">
        <v>16.465254498</v>
      </c>
      <c r="G10">
        <v>9.5535865280000003</v>
      </c>
      <c r="H10">
        <v>-3.5498361000000145E-2</v>
      </c>
      <c r="I10">
        <v>1.0249108045386777</v>
      </c>
      <c r="J10">
        <f>AVERAGE(I10:I12)</f>
        <v>1.1626034682229502</v>
      </c>
      <c r="K10">
        <f>STDEV(I10:I12)/SQRT(3)</f>
        <v>0.28760355814954275</v>
      </c>
    </row>
    <row r="11" spans="4:16">
      <c r="D11" t="s">
        <v>267</v>
      </c>
      <c r="E11">
        <v>25.134939364000001</v>
      </c>
      <c r="F11">
        <v>16.324156260000002</v>
      </c>
      <c r="G11">
        <v>8.8107831039999986</v>
      </c>
      <c r="H11">
        <v>-0.7783017850000018</v>
      </c>
      <c r="I11">
        <v>1.7151108050639179</v>
      </c>
    </row>
    <row r="12" spans="4:16">
      <c r="D12" t="s">
        <v>267</v>
      </c>
      <c r="E12">
        <v>26.413436269999998</v>
      </c>
      <c r="F12">
        <v>16.405054140000001</v>
      </c>
      <c r="G12">
        <v>10.008382129999998</v>
      </c>
      <c r="H12">
        <v>0.4192972409999971</v>
      </c>
      <c r="I12">
        <v>0.74778879506625484</v>
      </c>
    </row>
    <row r="13" spans="4:16">
      <c r="D13" t="s">
        <v>274</v>
      </c>
      <c r="E13">
        <v>28.602985403999998</v>
      </c>
      <c r="F13">
        <v>16.618646099999999</v>
      </c>
      <c r="G13">
        <v>11.984339303999999</v>
      </c>
      <c r="H13">
        <v>2.3952544149999984</v>
      </c>
      <c r="I13">
        <v>0.19008881959857277</v>
      </c>
      <c r="J13">
        <f>AVERAGE(I13:I15)</f>
        <v>0.19702065946666339</v>
      </c>
      <c r="K13">
        <f>STDEV(I13:I15)/SQRT(3)</f>
        <v>2.3849029577038775E-2</v>
      </c>
    </row>
    <row r="14" spans="4:16">
      <c r="D14" t="s">
        <v>274</v>
      </c>
      <c r="E14">
        <v>28.893404386</v>
      </c>
      <c r="F14">
        <v>16.657009219999999</v>
      </c>
      <c r="G14">
        <v>12.236395166000001</v>
      </c>
      <c r="H14">
        <v>2.6473102770000008</v>
      </c>
      <c r="I14">
        <v>0.15961738767476724</v>
      </c>
    </row>
    <row r="15" spans="4:16">
      <c r="D15" t="s">
        <v>274</v>
      </c>
      <c r="E15">
        <v>28.044905799999999</v>
      </c>
      <c r="F15">
        <v>16.405054140000001</v>
      </c>
      <c r="G15">
        <v>11.639851659999998</v>
      </c>
      <c r="H15">
        <v>2.0507667709999975</v>
      </c>
      <c r="I15">
        <v>0.24135577112665021</v>
      </c>
    </row>
    <row r="16" spans="4:16">
      <c r="D16" t="s">
        <v>785</v>
      </c>
      <c r="E16">
        <v>28.862822695999999</v>
      </c>
      <c r="F16">
        <v>16.618646099999999</v>
      </c>
      <c r="G16">
        <v>12.244176595999999</v>
      </c>
      <c r="H16">
        <v>2.6550917069999986</v>
      </c>
      <c r="I16">
        <v>0.15875878076473485</v>
      </c>
      <c r="J16">
        <f>AVERAGE(I16:I18)</f>
        <v>0.13956257741112532</v>
      </c>
      <c r="K16">
        <f>STDEV(I16:I18)/SQRT(3)</f>
        <v>1.7842694492626411E-2</v>
      </c>
    </row>
    <row r="17" spans="4:11">
      <c r="D17" t="s">
        <v>785</v>
      </c>
      <c r="E17">
        <v>28.926322417999998</v>
      </c>
      <c r="F17">
        <v>16.657009219999999</v>
      </c>
      <c r="G17">
        <v>12.269313197999999</v>
      </c>
      <c r="H17">
        <v>2.6802283089999985</v>
      </c>
      <c r="I17">
        <v>0.15601662675639061</v>
      </c>
    </row>
    <row r="18" spans="4:11">
      <c r="D18" t="s">
        <v>785</v>
      </c>
      <c r="E18">
        <v>29.139440352000001</v>
      </c>
      <c r="F18">
        <v>16.283794146000002</v>
      </c>
      <c r="G18">
        <v>12.855646205999999</v>
      </c>
      <c r="H18">
        <v>3.266561316999999</v>
      </c>
      <c r="I18">
        <v>0.10391232471225056</v>
      </c>
    </row>
    <row r="20" spans="4:11">
      <c r="I20">
        <f>AVERAGE(G22:G24)</f>
        <v>0.69333333333333458</v>
      </c>
      <c r="J20">
        <f>AVERAGE(G28:G29)</f>
        <v>4.625</v>
      </c>
    </row>
    <row r="22" spans="4:11">
      <c r="D22" t="s">
        <v>538</v>
      </c>
      <c r="E22">
        <v>20.32</v>
      </c>
      <c r="F22">
        <v>20.51</v>
      </c>
      <c r="G22">
        <f>F22-E22</f>
        <v>0.19000000000000128</v>
      </c>
      <c r="H22">
        <f>G22-I20</f>
        <v>-0.5033333333333333</v>
      </c>
      <c r="I22">
        <f>2^-H22</f>
        <v>1.4174848672222597</v>
      </c>
      <c r="J22">
        <f>AVERAGE(I22:I24)</f>
        <v>1.0605248562289356</v>
      </c>
      <c r="K22">
        <f>STDEV(I22:I24)/SQRT(3)</f>
        <v>0.2367090705419902</v>
      </c>
    </row>
    <row r="23" spans="4:11">
      <c r="D23" t="s">
        <v>538</v>
      </c>
      <c r="E23">
        <v>20.02</v>
      </c>
      <c r="F23">
        <v>20.51</v>
      </c>
      <c r="G23">
        <v>0.49</v>
      </c>
      <c r="H23">
        <f>G23-I20</f>
        <v>-0.20333333333333459</v>
      </c>
      <c r="I23">
        <f>2^-H23</f>
        <v>1.1513554801999819</v>
      </c>
    </row>
    <row r="24" spans="4:11">
      <c r="D24" t="s">
        <v>538</v>
      </c>
      <c r="E24">
        <v>19.11</v>
      </c>
      <c r="F24">
        <v>20.51</v>
      </c>
      <c r="G24">
        <f>F24-E24</f>
        <v>1.4000000000000021</v>
      </c>
      <c r="H24">
        <f>G24-I20</f>
        <v>0.70666666666666755</v>
      </c>
      <c r="I24">
        <f>2^-H24</f>
        <v>0.61273422126456434</v>
      </c>
    </row>
    <row r="25" spans="4:11">
      <c r="D25" t="s">
        <v>10</v>
      </c>
      <c r="E25">
        <v>20.45</v>
      </c>
      <c r="F25">
        <v>20.440000000000001</v>
      </c>
      <c r="G25">
        <f>F25-E25</f>
        <v>-9.9999999999980105E-3</v>
      </c>
      <c r="H25">
        <f>G25-I20</f>
        <v>-0.70333333333333259</v>
      </c>
      <c r="I25">
        <f>2^-H25</f>
        <v>1.6282625352113995</v>
      </c>
      <c r="J25">
        <f>AVERAGE(I25:I27)</f>
        <v>1.4754113406669687</v>
      </c>
      <c r="K25">
        <f>STDEV(I25:I27)/SQRT(3)</f>
        <v>0.12480247773624775</v>
      </c>
    </row>
    <row r="26" spans="4:11">
      <c r="D26" t="s">
        <v>10</v>
      </c>
      <c r="E26">
        <v>20.149999999999999</v>
      </c>
      <c r="F26">
        <v>20.440000000000001</v>
      </c>
      <c r="G26">
        <f>F26-E26</f>
        <v>0.2900000000000027</v>
      </c>
      <c r="H26">
        <f>G26-I20</f>
        <v>-0.40333333333333188</v>
      </c>
      <c r="I26">
        <f>2^-H26</f>
        <v>1.322560146122538</v>
      </c>
    </row>
    <row r="28" spans="4:11">
      <c r="D28" t="s">
        <v>708</v>
      </c>
      <c r="E28">
        <v>21.88</v>
      </c>
      <c r="F28">
        <v>26.54</v>
      </c>
      <c r="G28">
        <v>4.66</v>
      </c>
      <c r="H28">
        <f>G28-J20</f>
        <v>3.5000000000000142E-2</v>
      </c>
      <c r="I28">
        <f>2^-H28</f>
        <v>0.97603176077622467</v>
      </c>
      <c r="J28">
        <f>AVERAGE(I28:I29)</f>
        <v>1.000294291904513</v>
      </c>
      <c r="K28">
        <f>STDEV(I28:I29)</f>
        <v>3.4312400579124859E-2</v>
      </c>
    </row>
    <row r="29" spans="4:11">
      <c r="D29" t="s">
        <v>708</v>
      </c>
      <c r="E29">
        <v>21.95</v>
      </c>
      <c r="F29">
        <v>26.54</v>
      </c>
      <c r="G29">
        <v>4.59</v>
      </c>
      <c r="H29">
        <f>G29-J20</f>
        <v>-3.5000000000000142E-2</v>
      </c>
      <c r="I29">
        <f>2^-H29</f>
        <v>1.0245568230328015</v>
      </c>
    </row>
    <row r="30" spans="4:11">
      <c r="D30" t="s">
        <v>702</v>
      </c>
      <c r="E30">
        <v>21.58</v>
      </c>
      <c r="F30">
        <v>28.33</v>
      </c>
      <c r="G30">
        <v>6.75</v>
      </c>
      <c r="H30">
        <f>G30-J20</f>
        <v>2.125</v>
      </c>
      <c r="I30">
        <f>2^-H30</f>
        <v>0.2292510108011678</v>
      </c>
      <c r="J30">
        <f>AVERAGE(I30:I31)</f>
        <v>0.25477126515414777</v>
      </c>
      <c r="K30">
        <f>STDEV(I30:I31)</f>
        <v>3.6091089821195306E-2</v>
      </c>
    </row>
    <row r="31" spans="4:11">
      <c r="D31" t="s">
        <v>702</v>
      </c>
      <c r="E31">
        <v>21.42</v>
      </c>
      <c r="F31">
        <v>27.88</v>
      </c>
      <c r="G31">
        <v>6.4599999999999973</v>
      </c>
      <c r="H31">
        <f>G31-J20</f>
        <v>1.8349999999999973</v>
      </c>
      <c r="I31">
        <f>2^-H31</f>
        <v>0.28029151950712777</v>
      </c>
    </row>
    <row r="36" spans="5:7">
      <c r="E36" t="s">
        <v>784</v>
      </c>
    </row>
    <row r="37" spans="5:7">
      <c r="F37" t="s">
        <v>207</v>
      </c>
      <c r="G37" t="s">
        <v>13</v>
      </c>
    </row>
    <row r="38" spans="5:7">
      <c r="E38" t="s">
        <v>781</v>
      </c>
      <c r="F38">
        <v>1</v>
      </c>
      <c r="G38">
        <v>0</v>
      </c>
    </row>
    <row r="39" spans="5:7">
      <c r="E39" t="s">
        <v>782</v>
      </c>
      <c r="F39">
        <v>0.42699999999999999</v>
      </c>
      <c r="G39">
        <v>5.0000000000000001E-3</v>
      </c>
    </row>
    <row r="40" spans="5:7">
      <c r="E40" t="s">
        <v>388</v>
      </c>
      <c r="F40">
        <v>0.255</v>
      </c>
      <c r="G40">
        <v>0.03</v>
      </c>
    </row>
    <row r="41" spans="5:7">
      <c r="E41" t="s">
        <v>783</v>
      </c>
      <c r="F41">
        <v>0.13900000000000001</v>
      </c>
      <c r="G41">
        <v>0.02</v>
      </c>
    </row>
    <row r="42" spans="5:7">
      <c r="E42" t="s">
        <v>10</v>
      </c>
      <c r="F42">
        <v>1.65</v>
      </c>
      <c r="G42">
        <v>7.0000000000000007E-2</v>
      </c>
    </row>
    <row r="43" spans="5:7">
      <c r="E43" t="s">
        <v>6</v>
      </c>
      <c r="F43">
        <v>1.1599999999999999</v>
      </c>
      <c r="G43">
        <v>0.28000000000000003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O22"/>
  <sheetViews>
    <sheetView workbookViewId="0">
      <selection activeCell="E13" sqref="E13:I16"/>
    </sheetView>
  </sheetViews>
  <sheetFormatPr baseColWidth="10" defaultRowHeight="15" x14ac:dyDescent="0"/>
  <sheetData>
    <row r="2" spans="3:15">
      <c r="C2" t="s">
        <v>792</v>
      </c>
    </row>
    <row r="4" spans="3:15">
      <c r="C4" t="s">
        <v>793</v>
      </c>
      <c r="E4" t="s">
        <v>538</v>
      </c>
      <c r="G4" t="s">
        <v>274</v>
      </c>
      <c r="I4" t="s">
        <v>785</v>
      </c>
    </row>
    <row r="5" spans="3:15">
      <c r="E5">
        <v>327</v>
      </c>
      <c r="G5">
        <v>207</v>
      </c>
      <c r="I5">
        <v>197</v>
      </c>
    </row>
    <row r="6" spans="3:15">
      <c r="E6">
        <v>371</v>
      </c>
      <c r="G6">
        <v>221</v>
      </c>
      <c r="I6">
        <v>166</v>
      </c>
    </row>
    <row r="7" spans="3:15">
      <c r="E7">
        <v>362</v>
      </c>
      <c r="G7">
        <v>195</v>
      </c>
      <c r="I7">
        <v>150</v>
      </c>
      <c r="M7" t="s">
        <v>538</v>
      </c>
      <c r="N7" t="s">
        <v>274</v>
      </c>
      <c r="O7" t="s">
        <v>785</v>
      </c>
    </row>
    <row r="8" spans="3:15">
      <c r="D8" t="s">
        <v>12</v>
      </c>
      <c r="E8">
        <f>AVERAGE(E5:E7)</f>
        <v>353.33333333333331</v>
      </c>
      <c r="G8">
        <f>AVERAGE(G5:G7)</f>
        <v>207.66666666666666</v>
      </c>
      <c r="I8">
        <f>AVERAGE(I5:I7)</f>
        <v>171</v>
      </c>
      <c r="L8" t="s">
        <v>205</v>
      </c>
      <c r="M8">
        <v>353.33333333333331</v>
      </c>
      <c r="N8">
        <v>207.66666666666666</v>
      </c>
      <c r="O8">
        <v>171</v>
      </c>
    </row>
    <row r="9" spans="3:15">
      <c r="D9" t="s">
        <v>13</v>
      </c>
      <c r="E9">
        <f>STDEV(E5:E7)/SQRT(3)</f>
        <v>13.420548092798265</v>
      </c>
      <c r="G9">
        <f>STDEV(G5:G7)/SQRT(3)</f>
        <v>7.5129517797230969</v>
      </c>
      <c r="I9">
        <f>STDEV(I5:I7)/SQRT(3)</f>
        <v>13.796134724383252</v>
      </c>
      <c r="L9" t="s">
        <v>794</v>
      </c>
      <c r="M9">
        <v>354.66666666666669</v>
      </c>
      <c r="N9">
        <v>344</v>
      </c>
      <c r="O9">
        <v>280</v>
      </c>
    </row>
    <row r="10" spans="3:15">
      <c r="D10" t="s">
        <v>126</v>
      </c>
      <c r="G10">
        <f>TTEST($E$5:$E$7,G5:G7,2,2)</f>
        <v>6.9337649609755865E-4</v>
      </c>
      <c r="I10">
        <f>TTEST($E$5:$E$7,I5:I7,2,2)</f>
        <v>6.9269369675558972E-4</v>
      </c>
    </row>
    <row r="12" spans="3:15">
      <c r="D12" t="s">
        <v>794</v>
      </c>
      <c r="M12">
        <v>13.420548092798384</v>
      </c>
      <c r="N12">
        <v>21.571586249817919</v>
      </c>
      <c r="O12">
        <v>26.274195198584739</v>
      </c>
    </row>
    <row r="13" spans="3:15">
      <c r="E13" t="s">
        <v>538</v>
      </c>
      <c r="G13" t="s">
        <v>274</v>
      </c>
      <c r="I13" t="s">
        <v>785</v>
      </c>
      <c r="M13">
        <v>14.518187826921825</v>
      </c>
      <c r="N13">
        <v>31.466031067027096</v>
      </c>
      <c r="O13">
        <v>14.047538337136984</v>
      </c>
    </row>
    <row r="14" spans="3:15">
      <c r="E14">
        <v>365</v>
      </c>
      <c r="G14">
        <v>365</v>
      </c>
      <c r="I14">
        <v>252</v>
      </c>
    </row>
    <row r="15" spans="3:15">
      <c r="E15">
        <v>326</v>
      </c>
      <c r="G15">
        <v>356</v>
      </c>
      <c r="I15">
        <v>292</v>
      </c>
    </row>
    <row r="16" spans="3:15">
      <c r="E16">
        <v>373</v>
      </c>
      <c r="G16">
        <v>311</v>
      </c>
      <c r="I16">
        <v>296</v>
      </c>
    </row>
    <row r="17" spans="4:9">
      <c r="D17" t="s">
        <v>12</v>
      </c>
      <c r="E17">
        <f>AVERAGE(E14:E16)</f>
        <v>354.66666666666669</v>
      </c>
      <c r="G17">
        <f>AVERAGE(G14:G16)</f>
        <v>344</v>
      </c>
      <c r="I17">
        <f>AVERAGE(I14:I16)</f>
        <v>280</v>
      </c>
    </row>
    <row r="18" spans="4:9">
      <c r="D18" t="s">
        <v>13</v>
      </c>
      <c r="E18">
        <f>STDEV(E14:E16)/SQRT(3)</f>
        <v>14.518187826921711</v>
      </c>
      <c r="G18">
        <f>STDEV(G14:G16)/SQRT(3)</f>
        <v>16.703293088490067</v>
      </c>
      <c r="I18">
        <f>STDEV(I14:I16)/SQRT(3)</f>
        <v>14.047538337136984</v>
      </c>
    </row>
    <row r="19" spans="4:9">
      <c r="G19">
        <f>TTEST($E$14:$E$16,G14:G16,2,2)</f>
        <v>0.65500527357365446</v>
      </c>
      <c r="I19">
        <f>TTEST($E$14:$E$16,I14:I16,2,2)</f>
        <v>2.0907648582770243E-2</v>
      </c>
    </row>
    <row r="22" spans="4:9">
      <c r="F22" t="s">
        <v>795</v>
      </c>
      <c r="G22">
        <f>TTEST($G$5:$G$7,G14:G16,2,2)</f>
        <v>1.7396340458471766E-3</v>
      </c>
      <c r="H22" t="s">
        <v>796</v>
      </c>
      <c r="I22">
        <f>TTEST($I$5:$I$7,I14:I16,2,2)</f>
        <v>5.2040229448058429E-3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G183"/>
  <sheetViews>
    <sheetView topLeftCell="E1" workbookViewId="0">
      <selection activeCell="P19" sqref="P19"/>
    </sheetView>
  </sheetViews>
  <sheetFormatPr baseColWidth="10" defaultRowHeight="15" x14ac:dyDescent="0"/>
  <cols>
    <col min="9" max="10" width="13.83203125" bestFit="1" customWidth="1"/>
    <col min="15" max="15" width="12.1640625" bestFit="1" customWidth="1"/>
  </cols>
  <sheetData>
    <row r="1" spans="2:29">
      <c r="K1" s="9"/>
    </row>
    <row r="2" spans="2:29">
      <c r="K2" s="9"/>
    </row>
    <row r="3" spans="2:29">
      <c r="B3" s="32" t="s">
        <v>797</v>
      </c>
      <c r="J3" s="161"/>
      <c r="K3" s="9"/>
      <c r="Q3" s="189"/>
    </row>
    <row r="4" spans="2:29">
      <c r="K4" s="9"/>
      <c r="Q4" s="189"/>
      <c r="S4" t="s">
        <v>12</v>
      </c>
      <c r="AB4" t="s">
        <v>13</v>
      </c>
    </row>
    <row r="5" spans="2:29">
      <c r="K5" s="9"/>
      <c r="Q5" s="189"/>
      <c r="R5" t="s">
        <v>104</v>
      </c>
      <c r="S5" t="s">
        <v>262</v>
      </c>
      <c r="T5" t="s">
        <v>798</v>
      </c>
      <c r="AA5" t="s">
        <v>104</v>
      </c>
      <c r="AB5" t="s">
        <v>262</v>
      </c>
      <c r="AC5" t="s">
        <v>798</v>
      </c>
    </row>
    <row r="6" spans="2:29">
      <c r="K6" s="9"/>
      <c r="M6" s="189"/>
      <c r="Q6" t="s">
        <v>538</v>
      </c>
      <c r="R6">
        <v>1</v>
      </c>
      <c r="S6">
        <v>1</v>
      </c>
      <c r="T6">
        <v>1</v>
      </c>
      <c r="Z6" t="s">
        <v>19</v>
      </c>
      <c r="AA6">
        <v>9.7007797365072999E-4</v>
      </c>
      <c r="AB6">
        <v>2.4922427028913666E-3</v>
      </c>
      <c r="AC6">
        <v>1.0441306956586001E-3</v>
      </c>
    </row>
    <row r="7" spans="2:29">
      <c r="E7" t="s">
        <v>84</v>
      </c>
      <c r="F7" t="s">
        <v>62</v>
      </c>
      <c r="G7" s="1" t="s">
        <v>3</v>
      </c>
      <c r="H7" s="1"/>
      <c r="I7" s="2" t="s">
        <v>4</v>
      </c>
      <c r="J7" t="s">
        <v>799</v>
      </c>
      <c r="K7" s="190" t="s">
        <v>92</v>
      </c>
      <c r="M7" s="189" t="s">
        <v>12</v>
      </c>
      <c r="N7" t="s">
        <v>13</v>
      </c>
      <c r="O7" t="s">
        <v>359</v>
      </c>
      <c r="Q7" t="s">
        <v>19</v>
      </c>
      <c r="R7">
        <v>5.1346277919482928</v>
      </c>
      <c r="S7">
        <v>3.3153315747741918</v>
      </c>
      <c r="T7" s="189">
        <v>34.473975418651719</v>
      </c>
      <c r="Z7" t="s">
        <v>783</v>
      </c>
      <c r="AA7">
        <v>9.9853625778696994E-3</v>
      </c>
      <c r="AB7">
        <v>2.10421753959327E-3</v>
      </c>
      <c r="AC7">
        <v>8.3504664309442199E-4</v>
      </c>
    </row>
    <row r="8" spans="2:29">
      <c r="D8" t="s">
        <v>538</v>
      </c>
      <c r="E8">
        <v>15.024641000000001</v>
      </c>
      <c r="F8">
        <v>30.208068999999998</v>
      </c>
      <c r="G8">
        <f>F8-E8</f>
        <v>15.183427999999997</v>
      </c>
      <c r="I8" s="7">
        <f>2^-G8</f>
        <v>2.6874026123586578E-5</v>
      </c>
      <c r="K8" s="9">
        <f>I8/$J$10</f>
        <v>0.78646262067168116</v>
      </c>
      <c r="M8" s="189"/>
      <c r="Q8" t="s">
        <v>783</v>
      </c>
      <c r="R8" s="189">
        <v>50.224308566466597</v>
      </c>
      <c r="S8">
        <v>3.5725511526334652</v>
      </c>
      <c r="T8" s="189">
        <v>164.86600468947168</v>
      </c>
    </row>
    <row r="9" spans="2:29">
      <c r="D9" t="s">
        <v>538</v>
      </c>
      <c r="E9">
        <v>15.235198</v>
      </c>
      <c r="F9">
        <v>29.979165999999999</v>
      </c>
      <c r="G9">
        <f t="shared" ref="G9:G25" si="0">F9-E9</f>
        <v>14.743967999999999</v>
      </c>
      <c r="I9" s="191">
        <f t="shared" ref="I9:I25" si="1">2^-G9</f>
        <v>3.6443776695417071E-5</v>
      </c>
      <c r="K9" s="9">
        <f t="shared" ref="K9:K25" si="2">I9/$J$10</f>
        <v>1.0665193222349258</v>
      </c>
      <c r="M9" s="189"/>
      <c r="Z9" t="s">
        <v>800</v>
      </c>
      <c r="AA9">
        <v>3.5404427753264013E-4</v>
      </c>
      <c r="AB9">
        <v>3.5404427753264013E-4</v>
      </c>
      <c r="AC9">
        <v>1.2356992250965127E-5</v>
      </c>
    </row>
    <row r="10" spans="2:29">
      <c r="D10" t="s">
        <v>538</v>
      </c>
      <c r="E10">
        <v>15.23001</v>
      </c>
      <c r="F10">
        <v>29.869</v>
      </c>
      <c r="G10">
        <f t="shared" si="0"/>
        <v>14.63899</v>
      </c>
      <c r="I10" s="191">
        <f t="shared" si="1"/>
        <v>3.9194479712496903E-5</v>
      </c>
      <c r="J10" s="7">
        <f>AVERAGE(I8:I10)</f>
        <v>3.417076084383352E-5</v>
      </c>
      <c r="K10" s="9">
        <f>I10/$J$10</f>
        <v>1.1470180570933928</v>
      </c>
      <c r="M10" s="189">
        <f>AVERAGE(K8:K10)</f>
        <v>1</v>
      </c>
      <c r="N10">
        <f>STDEV(K8:K10)/SQRT(3)</f>
        <v>0.10926827971596334</v>
      </c>
      <c r="Q10" t="s">
        <v>800</v>
      </c>
      <c r="R10">
        <v>2.716689123598913</v>
      </c>
      <c r="S10">
        <v>0.82963623491680483</v>
      </c>
      <c r="T10" s="189">
        <v>1.486167395294715</v>
      </c>
      <c r="Z10" t="s">
        <v>801</v>
      </c>
      <c r="AA10">
        <v>1.5577406321550069E-3</v>
      </c>
      <c r="AB10">
        <v>1.5577406321550069E-3</v>
      </c>
      <c r="AC10">
        <v>6.6338904481267539E-5</v>
      </c>
    </row>
    <row r="11" spans="2:29">
      <c r="D11" t="s">
        <v>800</v>
      </c>
      <c r="E11">
        <v>15.186408999999999</v>
      </c>
      <c r="F11">
        <v>30</v>
      </c>
      <c r="G11">
        <f t="shared" si="0"/>
        <v>14.813591000000001</v>
      </c>
      <c r="I11" s="191">
        <f t="shared" si="1"/>
        <v>3.4726799972079132E-5</v>
      </c>
      <c r="K11" s="9">
        <f>I11/$J$10</f>
        <v>1.0162723660379356</v>
      </c>
      <c r="M11" s="189"/>
      <c r="Q11" t="s">
        <v>801</v>
      </c>
      <c r="R11" s="189">
        <v>1.4715995167175757</v>
      </c>
      <c r="S11">
        <v>0.96031172805164811</v>
      </c>
      <c r="T11">
        <v>5.0726291745682666</v>
      </c>
      <c r="Z11" t="s">
        <v>802</v>
      </c>
      <c r="AA11">
        <v>6.498178968191308E-4</v>
      </c>
      <c r="AB11">
        <v>6.498178968191308E-4</v>
      </c>
      <c r="AC11">
        <v>1.218773798257343E-4</v>
      </c>
    </row>
    <row r="12" spans="2:29">
      <c r="D12" t="s">
        <v>800</v>
      </c>
      <c r="E12">
        <v>15.119138</v>
      </c>
      <c r="F12">
        <v>28.820309000000002</v>
      </c>
      <c r="G12">
        <f t="shared" si="0"/>
        <v>13.701171000000002</v>
      </c>
      <c r="I12" s="191">
        <f t="shared" si="1"/>
        <v>7.5082124585808735E-5</v>
      </c>
      <c r="K12" s="9">
        <f t="shared" si="2"/>
        <v>2.1972623006244274</v>
      </c>
      <c r="M12" s="189"/>
      <c r="Q12" t="s">
        <v>802</v>
      </c>
      <c r="R12" s="189">
        <v>0.17646052498517462</v>
      </c>
      <c r="S12">
        <v>0.56932877487833788</v>
      </c>
      <c r="T12" s="189">
        <v>85.974221767810263</v>
      </c>
    </row>
    <row r="13" spans="2:29">
      <c r="D13" t="s">
        <v>800</v>
      </c>
      <c r="E13">
        <v>15.111230000000001</v>
      </c>
      <c r="F13">
        <v>29.632000000000001</v>
      </c>
      <c r="G13">
        <f t="shared" si="0"/>
        <v>14.520770000000001</v>
      </c>
      <c r="I13" s="191">
        <f t="shared" si="1"/>
        <v>4.2541487357668238E-5</v>
      </c>
      <c r="J13" s="7">
        <f>AVERAGE(I11:I13)</f>
        <v>5.0783470638518701E-5</v>
      </c>
      <c r="K13" s="9">
        <f>I13/$J$10</f>
        <v>1.2449675192217824</v>
      </c>
      <c r="M13" s="189">
        <f>AVERAGE(K11:K13)</f>
        <v>1.486167395294715</v>
      </c>
      <c r="N13">
        <f>STDEV(K11:K13)/SQRT(3)</f>
        <v>0.36162473254367411</v>
      </c>
      <c r="O13">
        <f>TTEST(K8:K10,K11:K13,2,2)</f>
        <v>0.26754310235238771</v>
      </c>
    </row>
    <row r="14" spans="2:29">
      <c r="D14" t="s">
        <v>19</v>
      </c>
      <c r="E14">
        <v>15.087821999999999</v>
      </c>
      <c r="F14">
        <v>24.655476</v>
      </c>
      <c r="G14">
        <f t="shared" si="0"/>
        <v>9.567654000000001</v>
      </c>
      <c r="I14" s="191">
        <f t="shared" si="1"/>
        <v>1.3177989521009734E-3</v>
      </c>
      <c r="K14" s="9">
        <f t="shared" si="2"/>
        <v>38.565104187277242</v>
      </c>
      <c r="M14" s="189"/>
    </row>
    <row r="15" spans="2:29">
      <c r="D15" t="s">
        <v>19</v>
      </c>
      <c r="E15">
        <v>15.118868000000001</v>
      </c>
      <c r="F15">
        <v>25.123017999999998</v>
      </c>
      <c r="G15">
        <f t="shared" si="0"/>
        <v>10.004149999999997</v>
      </c>
      <c r="I15" s="191">
        <f t="shared" si="1"/>
        <v>9.7375739505613202E-4</v>
      </c>
      <c r="K15" s="9">
        <f t="shared" si="2"/>
        <v>28.496801681015452</v>
      </c>
      <c r="M15" s="189"/>
    </row>
    <row r="16" spans="2:29">
      <c r="D16" t="s">
        <v>19</v>
      </c>
      <c r="E16">
        <v>15.236649999999999</v>
      </c>
      <c r="F16">
        <v>24.889246999999997</v>
      </c>
      <c r="G16">
        <f t="shared" si="0"/>
        <v>9.6525969999999983</v>
      </c>
      <c r="I16" s="191">
        <f t="shared" si="1"/>
        <v>1.2424495609437251E-3</v>
      </c>
      <c r="J16" s="7">
        <f>AVERAGE(I14:I16)</f>
        <v>1.1780019693669434E-3</v>
      </c>
      <c r="K16" s="9">
        <f t="shared" si="2"/>
        <v>36.360020387662466</v>
      </c>
      <c r="M16" s="189">
        <f>AVERAGE(K14:K16)</f>
        <v>34.473975418651719</v>
      </c>
      <c r="N16">
        <f>STDEV(K14:K16)/SQRT(3)</f>
        <v>3.055626125594531</v>
      </c>
      <c r="O16">
        <f>TTEST(K8:K10,K14:K16,2,2)</f>
        <v>3.9541625192829756E-4</v>
      </c>
    </row>
    <row r="17" spans="4:28">
      <c r="D17" t="s">
        <v>801</v>
      </c>
      <c r="E17">
        <v>15.457578</v>
      </c>
      <c r="F17">
        <v>27.155476</v>
      </c>
      <c r="G17">
        <f t="shared" si="0"/>
        <v>11.697898</v>
      </c>
      <c r="I17" s="191">
        <f t="shared" si="1"/>
        <v>3.0101061827459449E-4</v>
      </c>
      <c r="K17" s="9">
        <f t="shared" si="2"/>
        <v>8.8090112962443765</v>
      </c>
      <c r="M17" s="189"/>
    </row>
    <row r="18" spans="4:28">
      <c r="D18" t="s">
        <v>801</v>
      </c>
      <c r="E18">
        <v>15.281343</v>
      </c>
      <c r="F18">
        <v>28.923017999999999</v>
      </c>
      <c r="G18">
        <f t="shared" si="0"/>
        <v>13.641674999999999</v>
      </c>
      <c r="I18" s="191">
        <f t="shared" si="1"/>
        <v>7.8243205392012415E-5</v>
      </c>
      <c r="K18" s="9">
        <f t="shared" si="2"/>
        <v>2.2897706536180986</v>
      </c>
      <c r="M18" s="189"/>
    </row>
    <row r="19" spans="4:28">
      <c r="D19" t="s">
        <v>801</v>
      </c>
      <c r="E19">
        <v>15.2447</v>
      </c>
      <c r="F19">
        <v>28.039247</v>
      </c>
      <c r="G19">
        <f t="shared" si="0"/>
        <v>12.794547</v>
      </c>
      <c r="I19" s="191">
        <f t="shared" si="1"/>
        <v>1.4075297145426768E-4</v>
      </c>
      <c r="J19" s="7">
        <f>AVERAGE(I17:I19)</f>
        <v>1.7333559837362487E-4</v>
      </c>
      <c r="K19" s="9">
        <f t="shared" si="2"/>
        <v>4.1191055738423241</v>
      </c>
      <c r="M19" s="189">
        <f>AVERAGE(K17:K19)</f>
        <v>5.0726291745682666</v>
      </c>
      <c r="N19">
        <f>STDEV(K17:K19)/SQRT(3)</f>
        <v>1.9413938362229683</v>
      </c>
      <c r="O19">
        <f>TTEST(K14:K16,K17:K19,2,2)</f>
        <v>1.2500998885793158E-3</v>
      </c>
    </row>
    <row r="20" spans="4:28">
      <c r="D20" t="s">
        <v>783</v>
      </c>
      <c r="E20">
        <v>15.262907</v>
      </c>
      <c r="F20">
        <v>23.147606</v>
      </c>
      <c r="G20">
        <f t="shared" si="0"/>
        <v>7.8846989999999995</v>
      </c>
      <c r="I20" s="191">
        <f t="shared" si="1"/>
        <v>4.2312539769108794E-3</v>
      </c>
      <c r="K20" s="9">
        <f t="shared" si="2"/>
        <v>123.82674170611728</v>
      </c>
      <c r="M20" s="189"/>
    </row>
    <row r="21" spans="4:28">
      <c r="D21" t="s">
        <v>783</v>
      </c>
      <c r="E21">
        <v>15.438803</v>
      </c>
      <c r="F21">
        <v>22.572659000000002</v>
      </c>
      <c r="G21">
        <f t="shared" si="0"/>
        <v>7.1338560000000015</v>
      </c>
      <c r="I21" s="191">
        <f t="shared" si="1"/>
        <v>7.1202519145961542E-3</v>
      </c>
      <c r="K21" s="9">
        <f t="shared" si="2"/>
        <v>208.37264780661388</v>
      </c>
      <c r="M21" s="189"/>
    </row>
    <row r="22" spans="4:28">
      <c r="D22" t="s">
        <v>783</v>
      </c>
      <c r="E22">
        <v>15.36665</v>
      </c>
      <c r="F22">
        <v>22.860132499999999</v>
      </c>
      <c r="G22">
        <f t="shared" si="0"/>
        <v>7.4934824999999989</v>
      </c>
      <c r="I22" s="191">
        <f t="shared" si="1"/>
        <v>5.5492845610597826E-3</v>
      </c>
      <c r="J22" s="7">
        <f>AVERAGE(I20:I22)</f>
        <v>5.6335968175222724E-3</v>
      </c>
      <c r="K22" s="9">
        <f t="shared" si="2"/>
        <v>162.39862455568385</v>
      </c>
      <c r="M22" s="189">
        <f>AVERAGE(K20:K22)</f>
        <v>164.86600468947168</v>
      </c>
      <c r="N22">
        <f>STDEV(K20:K22)/SQRT(3)</f>
        <v>24.437461223375575</v>
      </c>
      <c r="O22">
        <f>TTEST(K8:K10,K20:K22,2,2)</f>
        <v>2.574185768971126E-3</v>
      </c>
    </row>
    <row r="23" spans="4:28">
      <c r="D23" t="s">
        <v>802</v>
      </c>
      <c r="E23">
        <v>14.611629000000001</v>
      </c>
      <c r="F23">
        <v>23.147606</v>
      </c>
      <c r="G23">
        <f t="shared" si="0"/>
        <v>8.535976999999999</v>
      </c>
      <c r="I23" s="191">
        <f t="shared" si="1"/>
        <v>2.6941072505965468E-3</v>
      </c>
      <c r="K23" s="9">
        <f t="shared" si="2"/>
        <v>78.842471869710423</v>
      </c>
      <c r="M23" s="189"/>
    </row>
    <row r="24" spans="4:28">
      <c r="D24" t="s">
        <v>802</v>
      </c>
      <c r="E24">
        <v>15.522402</v>
      </c>
      <c r="F24">
        <v>23.872658999999999</v>
      </c>
      <c r="G24">
        <f t="shared" si="0"/>
        <v>8.3502569999999992</v>
      </c>
      <c r="I24" s="191">
        <f t="shared" si="1"/>
        <v>3.0642357244342147E-3</v>
      </c>
      <c r="K24" s="9">
        <f t="shared" si="2"/>
        <v>89.674202410602419</v>
      </c>
      <c r="M24" s="189"/>
    </row>
    <row r="25" spans="4:28">
      <c r="D25" t="s">
        <v>802</v>
      </c>
      <c r="E25">
        <v>15.155554</v>
      </c>
      <c r="F25">
        <v>23.510132499999997</v>
      </c>
      <c r="G25">
        <f t="shared" si="0"/>
        <v>8.354578499999997</v>
      </c>
      <c r="I25" s="191">
        <f t="shared" si="1"/>
        <v>3.0550707372568901E-3</v>
      </c>
      <c r="J25" s="7">
        <f>AVERAGE(I23:I25)</f>
        <v>2.9378045707625505E-3</v>
      </c>
      <c r="K25" s="9">
        <f t="shared" si="2"/>
        <v>89.405991023117949</v>
      </c>
      <c r="M25" s="189">
        <f>AVERAGE(K23:K25)</f>
        <v>85.974221767810263</v>
      </c>
      <c r="N25">
        <f>STDEV(K23:K25)/SQRT(3)</f>
        <v>3.5667154261719758</v>
      </c>
      <c r="O25">
        <f>TTEST(K20:K22,K23:K25,2,2)</f>
        <v>3.3074857124483673E-2</v>
      </c>
    </row>
    <row r="26" spans="4:28">
      <c r="I26" s="9"/>
      <c r="J26" s="9"/>
      <c r="K26" s="9"/>
      <c r="M26" s="189"/>
    </row>
    <row r="27" spans="4:28">
      <c r="E27" t="s">
        <v>84</v>
      </c>
      <c r="F27" t="s">
        <v>6</v>
      </c>
      <c r="G27" s="1" t="s">
        <v>3</v>
      </c>
      <c r="I27" s="2" t="s">
        <v>4</v>
      </c>
      <c r="J27" s="2"/>
      <c r="K27" s="9"/>
      <c r="M27" s="189" t="s">
        <v>12</v>
      </c>
      <c r="N27" t="s">
        <v>13</v>
      </c>
      <c r="O27" t="s">
        <v>359</v>
      </c>
      <c r="S27" s="189"/>
    </row>
    <row r="28" spans="4:28">
      <c r="D28" t="s">
        <v>538</v>
      </c>
      <c r="E28">
        <v>15.024641000000001</v>
      </c>
      <c r="F28">
        <v>31.66086</v>
      </c>
      <c r="G28">
        <f>F28-E28</f>
        <v>16.636218999999997</v>
      </c>
      <c r="I28" s="29">
        <f>2^-G28</f>
        <v>9.8174583293803715E-6</v>
      </c>
      <c r="J28" s="29"/>
      <c r="K28" s="9">
        <f>I28/$J$30</f>
        <v>0.94157618686251454</v>
      </c>
      <c r="M28" s="189"/>
      <c r="S28" s="189"/>
    </row>
    <row r="29" spans="4:28">
      <c r="D29" t="s">
        <v>538</v>
      </c>
      <c r="E29">
        <v>15.235198</v>
      </c>
      <c r="F29">
        <v>31.767223000000001</v>
      </c>
      <c r="G29">
        <f t="shared" ref="G29:G45" si="3">F29-E29</f>
        <v>16.532025000000001</v>
      </c>
      <c r="I29" s="29">
        <f t="shared" ref="I29:I45" si="4">2^-G29</f>
        <v>1.0552724154293216E-5</v>
      </c>
      <c r="J29" s="29"/>
      <c r="K29" s="9">
        <f t="shared" ref="K29:K45" si="5">I29/$J$30</f>
        <v>1.012094315743175</v>
      </c>
      <c r="M29" s="189"/>
      <c r="S29" s="189"/>
    </row>
    <row r="30" spans="4:28">
      <c r="D30" t="s">
        <v>538</v>
      </c>
      <c r="E30">
        <v>15.23001</v>
      </c>
      <c r="F30">
        <v>31.7140415</v>
      </c>
      <c r="G30">
        <f t="shared" si="3"/>
        <v>16.4840315</v>
      </c>
      <c r="I30" s="29">
        <f t="shared" si="4"/>
        <v>1.0909681428646913E-5</v>
      </c>
      <c r="J30" s="7">
        <f>AVERAGE(I28:I30)</f>
        <v>1.0426621304106834E-5</v>
      </c>
      <c r="K30" s="9">
        <f t="shared" si="5"/>
        <v>1.0463294973943105</v>
      </c>
      <c r="M30" s="189">
        <f>AVERAGE(K28:K30)</f>
        <v>1</v>
      </c>
      <c r="N30">
        <f>STDEV(K28:K30)/SQRT(3)</f>
        <v>3.0838387181208776E-2</v>
      </c>
      <c r="O30" t="e">
        <f>TTEST(H28:H30,H34:H36,2,2)</f>
        <v>#DIV/0!</v>
      </c>
    </row>
    <row r="31" spans="4:28">
      <c r="D31" t="s">
        <v>800</v>
      </c>
      <c r="E31">
        <v>15.186408999999999</v>
      </c>
      <c r="F31">
        <v>30.607412</v>
      </c>
      <c r="G31">
        <f t="shared" si="3"/>
        <v>15.421003000000001</v>
      </c>
      <c r="I31" s="29">
        <f t="shared" si="4"/>
        <v>2.2793737042508162E-5</v>
      </c>
      <c r="J31" s="29"/>
      <c r="K31" s="9">
        <f t="shared" si="5"/>
        <v>2.1861096109369744</v>
      </c>
      <c r="M31" s="189"/>
      <c r="S31" s="189"/>
    </row>
    <row r="32" spans="4:28">
      <c r="D32" t="s">
        <v>800</v>
      </c>
      <c r="E32">
        <v>15.119138</v>
      </c>
      <c r="F32">
        <v>29.969280000000001</v>
      </c>
      <c r="G32">
        <f t="shared" si="3"/>
        <v>14.850142000000002</v>
      </c>
      <c r="I32" s="29">
        <f t="shared" si="4"/>
        <v>3.3858040342995336E-5</v>
      </c>
      <c r="J32" s="29"/>
      <c r="K32" s="9">
        <f t="shared" si="5"/>
        <v>3.2472686362608512</v>
      </c>
      <c r="M32" s="189"/>
      <c r="S32" t="s">
        <v>803</v>
      </c>
      <c r="AB32" t="s">
        <v>13</v>
      </c>
    </row>
    <row r="33" spans="4:29">
      <c r="D33" t="s">
        <v>800</v>
      </c>
      <c r="E33">
        <v>15.111230000000001</v>
      </c>
      <c r="F33">
        <v>30.288346000000001</v>
      </c>
      <c r="G33">
        <f t="shared" si="3"/>
        <v>15.177116</v>
      </c>
      <c r="I33" s="29">
        <f t="shared" si="4"/>
        <v>2.6991861470108207E-5</v>
      </c>
      <c r="J33" s="7">
        <f>AVERAGE(I31:I33)</f>
        <v>2.788121295187057E-5</v>
      </c>
      <c r="K33" s="9">
        <f t="shared" si="5"/>
        <v>2.5887447796225862</v>
      </c>
      <c r="M33" s="189">
        <f>AVERAGE(K31:K33)</f>
        <v>2.6740410089401379</v>
      </c>
      <c r="N33">
        <f>STDEV(K31:K33)/SQRT(3)</f>
        <v>0.30928476862400894</v>
      </c>
      <c r="S33" t="s">
        <v>282</v>
      </c>
      <c r="T33" t="s">
        <v>280</v>
      </c>
      <c r="U33" t="s">
        <v>65</v>
      </c>
      <c r="AA33" t="s">
        <v>282</v>
      </c>
      <c r="AB33" t="s">
        <v>280</v>
      </c>
      <c r="AC33" t="s">
        <v>65</v>
      </c>
    </row>
    <row r="34" spans="4:29">
      <c r="D34" t="s">
        <v>19</v>
      </c>
      <c r="E34">
        <v>15.087821999999999</v>
      </c>
      <c r="F34">
        <v>28.898643</v>
      </c>
      <c r="G34">
        <f t="shared" si="3"/>
        <v>13.810821000000001</v>
      </c>
      <c r="I34" s="29">
        <f t="shared" si="4"/>
        <v>6.9587080185902605E-5</v>
      </c>
      <c r="J34" s="29"/>
      <c r="K34" s="9">
        <f t="shared" si="5"/>
        <v>6.6739817392709631</v>
      </c>
      <c r="M34" s="189"/>
      <c r="R34" t="s">
        <v>538</v>
      </c>
      <c r="S34" s="24">
        <v>3.1700067448615762E-5</v>
      </c>
      <c r="T34" s="24">
        <v>2.06349890067331E-5</v>
      </c>
      <c r="U34" s="24">
        <v>2.834973623040919E-5</v>
      </c>
      <c r="Z34" t="s">
        <v>538</v>
      </c>
      <c r="AA34">
        <v>1.647052291462752E-6</v>
      </c>
      <c r="AB34">
        <v>3.6624788783688835E-7</v>
      </c>
      <c r="AC34">
        <v>2.7840877089704156E-6</v>
      </c>
    </row>
    <row r="35" spans="4:29">
      <c r="D35" t="s">
        <v>19</v>
      </c>
      <c r="E35">
        <v>15.118868000000001</v>
      </c>
      <c r="F35">
        <v>29.877628000000001</v>
      </c>
      <c r="G35">
        <f t="shared" si="3"/>
        <v>14.758760000000001</v>
      </c>
      <c r="I35" s="29">
        <f t="shared" si="4"/>
        <v>3.6072026487123553E-5</v>
      </c>
      <c r="J35" s="29"/>
      <c r="K35" s="9">
        <f t="shared" si="5"/>
        <v>3.4596083846370744</v>
      </c>
      <c r="M35" s="189"/>
      <c r="R35" t="s">
        <v>19</v>
      </c>
      <c r="S35" s="24">
        <v>4.9190378978593102E-6</v>
      </c>
      <c r="T35" s="24">
        <v>4.7275265279764099E-6</v>
      </c>
      <c r="U35" s="24">
        <v>5.7304408069163128E-6</v>
      </c>
      <c r="Z35" t="s">
        <v>19</v>
      </c>
      <c r="AA35">
        <v>3.0523350487233291E-7</v>
      </c>
      <c r="AB35">
        <v>8.3945341731716222E-8</v>
      </c>
      <c r="AC35">
        <v>6.4049448931989477E-7</v>
      </c>
    </row>
    <row r="36" spans="4:29">
      <c r="D36" t="s">
        <v>19</v>
      </c>
      <c r="E36">
        <v>15.236649999999999</v>
      </c>
      <c r="F36">
        <v>29.388135500000001</v>
      </c>
      <c r="G36">
        <f t="shared" si="3"/>
        <v>14.151485500000001</v>
      </c>
      <c r="I36" s="29">
        <f t="shared" si="4"/>
        <v>5.4951351899535163E-5</v>
      </c>
      <c r="J36" s="7">
        <f>AVERAGE(I34:I36)</f>
        <v>5.3536819524187109E-5</v>
      </c>
      <c r="K36" s="9">
        <f t="shared" si="5"/>
        <v>5.2702932519368417</v>
      </c>
      <c r="M36" s="189">
        <f>AVERAGE(K34:K36)</f>
        <v>5.1346277919482928</v>
      </c>
      <c r="N36">
        <f>STDEV(K34:K36)/SQRT(3)</f>
        <v>0.93038573604724162</v>
      </c>
      <c r="R36" t="s">
        <v>783</v>
      </c>
      <c r="S36" s="24">
        <v>2.1644037816568923E-6</v>
      </c>
      <c r="T36" s="24">
        <v>5.2009671759810699E-6</v>
      </c>
      <c r="U36" s="24">
        <v>6.0936289425397495E-6</v>
      </c>
      <c r="Z36" t="s">
        <v>783</v>
      </c>
      <c r="AA36">
        <v>1.0802879564323758E-6</v>
      </c>
      <c r="AB36">
        <v>1.048391153242902E-7</v>
      </c>
      <c r="AC36">
        <v>2.6446427975408693E-6</v>
      </c>
    </row>
    <row r="37" spans="4:29">
      <c r="D37" t="s">
        <v>801</v>
      </c>
      <c r="E37">
        <v>15.457578</v>
      </c>
      <c r="F37">
        <v>31.804554</v>
      </c>
      <c r="G37">
        <f t="shared" si="3"/>
        <v>16.346975999999998</v>
      </c>
      <c r="I37" s="29">
        <f t="shared" si="4"/>
        <v>1.1996923391606259E-5</v>
      </c>
      <c r="J37" s="29"/>
      <c r="K37" s="9">
        <f t="shared" si="5"/>
        <v>1.150605075383424</v>
      </c>
      <c r="M37" s="189"/>
      <c r="S37" s="24"/>
      <c r="T37" s="24"/>
      <c r="U37" s="24"/>
    </row>
    <row r="38" spans="4:29">
      <c r="D38" t="s">
        <v>801</v>
      </c>
      <c r="E38">
        <v>15.281343</v>
      </c>
      <c r="F38">
        <v>30.988662999999999</v>
      </c>
      <c r="G38">
        <f t="shared" si="3"/>
        <v>15.707319999999999</v>
      </c>
      <c r="I38" s="29">
        <f t="shared" si="4"/>
        <v>1.8690698352635332E-5</v>
      </c>
      <c r="J38" s="29"/>
      <c r="K38" s="9">
        <f t="shared" si="5"/>
        <v>1.7925939580517272</v>
      </c>
      <c r="M38" s="189"/>
      <c r="R38" t="s">
        <v>800</v>
      </c>
      <c r="S38" s="24">
        <v>2.287756962915953E-5</v>
      </c>
      <c r="T38" s="24">
        <v>1.4964656209315E-5</v>
      </c>
      <c r="U38" s="24">
        <v>2.4255451290858704E-5</v>
      </c>
      <c r="Z38" t="s">
        <v>800</v>
      </c>
      <c r="AA38">
        <v>5.5075253740976495E-6</v>
      </c>
      <c r="AB38">
        <v>2.5464681250411573E-7</v>
      </c>
      <c r="AC38">
        <v>3.0787955055885869E-6</v>
      </c>
    </row>
    <row r="39" spans="4:29">
      <c r="D39" t="s">
        <v>801</v>
      </c>
      <c r="E39">
        <v>15.2447</v>
      </c>
      <c r="F39">
        <v>31.396608499999999</v>
      </c>
      <c r="G39">
        <f t="shared" si="3"/>
        <v>16.151908499999998</v>
      </c>
      <c r="I39" s="29">
        <f t="shared" si="4"/>
        <v>1.3733810613958441E-5</v>
      </c>
      <c r="J39" s="7">
        <f>AVERAGE(I37:I39)</f>
        <v>1.4807144119400012E-5</v>
      </c>
      <c r="K39" s="9">
        <f t="shared" si="5"/>
        <v>1.3171870554605232</v>
      </c>
      <c r="M39" s="189">
        <f>AVERAGE(K37:K38)</f>
        <v>1.4715995167175757</v>
      </c>
      <c r="N39">
        <f>STDEV(K37:K39)/SQRT(3)</f>
        <v>0.19234098837849053</v>
      </c>
      <c r="O39">
        <f>TTEST(I34:I35,I37:I38,2,2)</f>
        <v>0.15952382699944134</v>
      </c>
      <c r="R39" t="s">
        <v>801</v>
      </c>
      <c r="S39" s="24">
        <v>2.8441954852853531E-5</v>
      </c>
      <c r="T39" s="24">
        <v>1.9878363326130698E-5</v>
      </c>
      <c r="U39" s="24">
        <v>2.0460474736807297E-5</v>
      </c>
      <c r="Z39" t="s">
        <v>801</v>
      </c>
      <c r="AA39">
        <v>8.4404713780958113E-6</v>
      </c>
      <c r="AB39">
        <v>5.2268251636383171E-8</v>
      </c>
      <c r="AC39">
        <v>3.2860008837953206E-6</v>
      </c>
    </row>
    <row r="40" spans="4:29">
      <c r="D40" t="s">
        <v>783</v>
      </c>
      <c r="E40">
        <v>15.262907</v>
      </c>
      <c r="F40">
        <v>26.706721999999999</v>
      </c>
      <c r="G40">
        <f t="shared" si="3"/>
        <v>11.443814999999999</v>
      </c>
      <c r="I40" s="29">
        <f t="shared" si="4"/>
        <v>3.5897848483285922E-4</v>
      </c>
      <c r="J40" s="29"/>
      <c r="K40" s="9">
        <f t="shared" si="5"/>
        <v>34.429032604403204</v>
      </c>
      <c r="M40" s="189"/>
      <c r="R40" t="s">
        <v>802</v>
      </c>
      <c r="S40" s="24">
        <v>2.7397408803937566E-5</v>
      </c>
      <c r="T40" s="24">
        <v>1.55063758044322E-5</v>
      </c>
      <c r="U40" s="24">
        <v>2.21211143582383E-5</v>
      </c>
      <c r="Z40" t="s">
        <v>802</v>
      </c>
      <c r="AA40">
        <v>8.3964393130046421E-6</v>
      </c>
      <c r="AB40">
        <v>4.7899734280667975E-7</v>
      </c>
      <c r="AC40">
        <v>4.7308362068371759E-6</v>
      </c>
    </row>
    <row r="41" spans="4:29">
      <c r="D41" t="s">
        <v>783</v>
      </c>
      <c r="E41">
        <v>15.438803</v>
      </c>
      <c r="F41">
        <v>25.911266000000001</v>
      </c>
      <c r="G41">
        <f t="shared" si="3"/>
        <v>10.472463000000001</v>
      </c>
      <c r="I41" s="29">
        <f t="shared" si="4"/>
        <v>7.0384091386329456E-4</v>
      </c>
      <c r="J41" s="29"/>
      <c r="K41" s="9">
        <f t="shared" si="5"/>
        <v>67.504217649687334</v>
      </c>
      <c r="M41" s="189"/>
    </row>
    <row r="42" spans="4:29">
      <c r="D42" t="s">
        <v>783</v>
      </c>
      <c r="E42">
        <v>15.36665</v>
      </c>
      <c r="F42">
        <v>26.308993999999998</v>
      </c>
      <c r="G42">
        <f t="shared" si="3"/>
        <v>10.942343999999999</v>
      </c>
      <c r="I42" s="29">
        <f t="shared" si="4"/>
        <v>5.0819013835331443E-4</v>
      </c>
      <c r="J42" s="7">
        <f>AVERAGE(I40:I42)</f>
        <v>5.2366984568315603E-4</v>
      </c>
      <c r="K42" s="9">
        <f t="shared" si="5"/>
        <v>48.739675445309274</v>
      </c>
      <c r="M42" s="189">
        <f>AVERAGE(K40:K42)</f>
        <v>50.224308566466597</v>
      </c>
      <c r="N42">
        <f>STDEV(K40:K42)/SQRT(3)</f>
        <v>9.576796055627991</v>
      </c>
      <c r="O42" t="e">
        <f>TTEST(H28:H29,H40:H41,2,2)</f>
        <v>#DIV/0!</v>
      </c>
    </row>
    <row r="43" spans="4:29">
      <c r="D43" t="s">
        <v>802</v>
      </c>
      <c r="E43">
        <v>14.611629000000001</v>
      </c>
      <c r="F43">
        <v>32.271008000000002</v>
      </c>
      <c r="G43">
        <f t="shared" si="3"/>
        <v>17.659379000000001</v>
      </c>
      <c r="I43" s="29">
        <f t="shared" si="4"/>
        <v>4.8305570567506305E-6</v>
      </c>
      <c r="J43" s="29"/>
      <c r="K43" s="9">
        <f t="shared" si="5"/>
        <v>0.46329073588277081</v>
      </c>
      <c r="M43" s="189"/>
    </row>
    <row r="44" spans="4:29">
      <c r="D44" t="s">
        <v>802</v>
      </c>
      <c r="E44">
        <v>15.522402</v>
      </c>
      <c r="F44">
        <v>39.287419999999997</v>
      </c>
      <c r="G44">
        <f t="shared" si="3"/>
        <v>23.765017999999998</v>
      </c>
      <c r="I44" s="29">
        <f t="shared" si="4"/>
        <v>7.0148232785332786E-8</v>
      </c>
      <c r="J44" s="29"/>
      <c r="K44" s="9">
        <f t="shared" si="5"/>
        <v>6.7278009567397273E-3</v>
      </c>
      <c r="M44" s="189"/>
    </row>
    <row r="45" spans="4:29">
      <c r="D45" t="s">
        <v>802</v>
      </c>
      <c r="E45">
        <v>15.155554</v>
      </c>
      <c r="F45">
        <v>35.779213999999996</v>
      </c>
      <c r="G45">
        <f t="shared" si="3"/>
        <v>20.623659999999994</v>
      </c>
      <c r="I45" s="29">
        <f t="shared" si="4"/>
        <v>6.1895591789693048E-7</v>
      </c>
      <c r="J45" s="7">
        <f>AVERAGE(I43:I45)</f>
        <v>1.8398870691442977E-6</v>
      </c>
      <c r="K45" s="9">
        <f t="shared" si="5"/>
        <v>5.9363038116013317E-2</v>
      </c>
      <c r="M45" s="189">
        <f>AVERAGE(K43:K45)</f>
        <v>0.17646052498517462</v>
      </c>
      <c r="N45">
        <f>STDEV(K43:K45)/SQRT(3)</f>
        <v>0.14421776873923786</v>
      </c>
      <c r="O45">
        <f>TTEST(I40:I42,I43:I45,2,2)</f>
        <v>6.4039702024893917E-3</v>
      </c>
    </row>
    <row r="46" spans="4:29">
      <c r="I46" s="29"/>
      <c r="J46" s="29"/>
      <c r="K46" s="9"/>
      <c r="M46" s="189"/>
    </row>
    <row r="47" spans="4:29">
      <c r="I47" s="29"/>
      <c r="J47" s="29"/>
      <c r="K47" s="9"/>
      <c r="M47" s="189"/>
    </row>
    <row r="48" spans="4:29">
      <c r="E48" t="s">
        <v>84</v>
      </c>
      <c r="F48" t="s">
        <v>8</v>
      </c>
      <c r="G48" s="1" t="s">
        <v>3</v>
      </c>
      <c r="I48" s="192" t="s">
        <v>4</v>
      </c>
      <c r="J48" s="192"/>
      <c r="K48" s="9"/>
      <c r="M48" s="189" t="s">
        <v>12</v>
      </c>
      <c r="N48" t="s">
        <v>13</v>
      </c>
      <c r="O48" t="s">
        <v>359</v>
      </c>
    </row>
    <row r="49" spans="4:24">
      <c r="D49" t="s">
        <v>538</v>
      </c>
      <c r="E49">
        <v>15.024641000000001</v>
      </c>
      <c r="F49">
        <v>30.127524999999999</v>
      </c>
      <c r="G49">
        <f>F49-E49</f>
        <v>15.102883999999998</v>
      </c>
      <c r="I49" s="29">
        <f>2^-G49</f>
        <v>2.8417043688567262E-5</v>
      </c>
      <c r="J49" s="29"/>
      <c r="K49" s="9">
        <f>I49/$J$51</f>
        <v>0.89643480205932946</v>
      </c>
      <c r="M49" s="189"/>
    </row>
    <row r="50" spans="4:24">
      <c r="D50" t="s">
        <v>538</v>
      </c>
      <c r="E50">
        <v>15.235198</v>
      </c>
      <c r="F50">
        <v>30.097435000000001</v>
      </c>
      <c r="G50">
        <f t="shared" ref="G50:G66" si="6">F50-E50</f>
        <v>14.862237</v>
      </c>
      <c r="I50" s="29">
        <f t="shared" ref="I50:I66" si="7">2^-G50</f>
        <v>3.3575374101156164E-5</v>
      </c>
      <c r="J50" s="29"/>
      <c r="K50" s="9">
        <f t="shared" ref="K50:K66" si="8">I50/$J$51</f>
        <v>1.059157812694884</v>
      </c>
      <c r="M50" s="189"/>
      <c r="R50" s="189"/>
      <c r="W50" s="189"/>
      <c r="X50" s="189"/>
    </row>
    <row r="51" spans="4:24">
      <c r="D51" t="s">
        <v>538</v>
      </c>
      <c r="E51">
        <v>15.23001</v>
      </c>
      <c r="F51">
        <v>30.112479999999998</v>
      </c>
      <c r="G51">
        <f t="shared" si="6"/>
        <v>14.882469999999998</v>
      </c>
      <c r="I51" s="29">
        <f t="shared" si="7"/>
        <v>3.310778455612385E-5</v>
      </c>
      <c r="J51" s="7">
        <f>AVERAGE(I49:I51)</f>
        <v>3.1700067448615762E-5</v>
      </c>
      <c r="K51" s="9">
        <f t="shared" si="8"/>
        <v>1.0444073852457862</v>
      </c>
      <c r="M51" s="189">
        <f>AVERAGE(K49:K51)</f>
        <v>1</v>
      </c>
      <c r="N51">
        <f>STDEV(K49:K51)/SQRT(3)</f>
        <v>5.1957374984534073E-2</v>
      </c>
      <c r="O51" t="e">
        <f>TTEST(H49:H51,H55:H57,2,2)</f>
        <v>#DIV/0!</v>
      </c>
      <c r="R51" s="189"/>
      <c r="W51" s="189"/>
      <c r="X51" s="189"/>
    </row>
    <row r="52" spans="4:24">
      <c r="D52" t="s">
        <v>800</v>
      </c>
      <c r="E52">
        <v>15.186408999999999</v>
      </c>
      <c r="F52">
        <v>30.877279999999999</v>
      </c>
      <c r="G52">
        <f t="shared" si="6"/>
        <v>15.690871</v>
      </c>
      <c r="I52" s="29">
        <f t="shared" si="7"/>
        <v>1.8905021295389855E-5</v>
      </c>
      <c r="J52" s="29"/>
      <c r="K52" s="9">
        <f t="shared" si="8"/>
        <v>0.59637164261665876</v>
      </c>
      <c r="M52" s="189"/>
      <c r="R52" s="189"/>
      <c r="W52" s="189"/>
      <c r="X52" s="189"/>
    </row>
    <row r="53" spans="4:24">
      <c r="D53" t="s">
        <v>800</v>
      </c>
      <c r="E53">
        <v>15.119138</v>
      </c>
      <c r="F53">
        <v>31.053730000000002</v>
      </c>
      <c r="G53">
        <f t="shared" si="6"/>
        <v>15.934592000000002</v>
      </c>
      <c r="I53" s="29">
        <f t="shared" si="7"/>
        <v>1.5966504191371168E-5</v>
      </c>
      <c r="J53" s="29"/>
      <c r="K53" s="9">
        <f>I53/$J$51</f>
        <v>0.50367413940844386</v>
      </c>
      <c r="M53" s="189"/>
      <c r="R53" s="189"/>
    </row>
    <row r="54" spans="4:24">
      <c r="D54" t="s">
        <v>800</v>
      </c>
      <c r="E54">
        <v>15.111230000000001</v>
      </c>
      <c r="F54">
        <v>29.965505</v>
      </c>
      <c r="G54">
        <f t="shared" si="6"/>
        <v>14.854274999999999</v>
      </c>
      <c r="I54" s="29">
        <f t="shared" si="7"/>
        <v>3.3761183400717563E-5</v>
      </c>
      <c r="J54" s="29"/>
      <c r="K54" s="9">
        <f t="shared" si="8"/>
        <v>1.0650192923230453</v>
      </c>
      <c r="M54" s="189">
        <f>AVERAGE(K52:K54)</f>
        <v>0.72168835811604926</v>
      </c>
      <c r="N54">
        <f>STDEV(K52:K54)/SQRT(3)</f>
        <v>0.17373860112522077</v>
      </c>
      <c r="R54" s="189"/>
    </row>
    <row r="55" spans="4:24">
      <c r="D55" t="s">
        <v>19</v>
      </c>
      <c r="E55">
        <v>15.087821999999999</v>
      </c>
      <c r="F55">
        <v>32.912112999999998</v>
      </c>
      <c r="G55">
        <f t="shared" si="6"/>
        <v>17.824290999999999</v>
      </c>
      <c r="I55" s="29">
        <f t="shared" si="7"/>
        <v>4.3087744176922275E-6</v>
      </c>
      <c r="J55" s="29"/>
      <c r="K55" s="9">
        <f t="shared" si="8"/>
        <v>0.13592319400192246</v>
      </c>
      <c r="M55" s="189"/>
      <c r="R55" s="189"/>
    </row>
    <row r="56" spans="4:24">
      <c r="D56" t="s">
        <v>19</v>
      </c>
      <c r="E56">
        <v>15.118868000000001</v>
      </c>
      <c r="F56">
        <v>32.661470000000001</v>
      </c>
      <c r="G56">
        <f t="shared" si="6"/>
        <v>17.542602000000002</v>
      </c>
      <c r="I56" s="29">
        <f t="shared" si="7"/>
        <v>5.237820318172053E-6</v>
      </c>
      <c r="J56" s="29"/>
      <c r="K56" s="9">
        <f t="shared" si="8"/>
        <v>0.16523057329964044</v>
      </c>
      <c r="M56" s="189"/>
      <c r="R56" s="189"/>
    </row>
    <row r="57" spans="4:24">
      <c r="D57" t="s">
        <v>19</v>
      </c>
      <c r="E57">
        <v>15.236649999999999</v>
      </c>
      <c r="F57">
        <v>32.7867915</v>
      </c>
      <c r="G57">
        <f t="shared" si="6"/>
        <v>17.550141500000002</v>
      </c>
      <c r="I57" s="29">
        <f t="shared" si="7"/>
        <v>5.2105189577136367E-6</v>
      </c>
      <c r="J57" s="29"/>
      <c r="K57" s="9">
        <f t="shared" si="8"/>
        <v>0.16436933347727509</v>
      </c>
      <c r="M57" s="189">
        <f>AVERAGE(K55:K57)</f>
        <v>0.15517436692627931</v>
      </c>
      <c r="N57">
        <f>STDEV(K55:K57)/SQRT(3)</f>
        <v>9.6287967010512329E-3</v>
      </c>
    </row>
    <row r="58" spans="4:24">
      <c r="D58" t="s">
        <v>801</v>
      </c>
      <c r="E58">
        <v>15.457578</v>
      </c>
      <c r="F58">
        <v>29.887108000000001</v>
      </c>
      <c r="G58">
        <f t="shared" si="6"/>
        <v>14.429530000000002</v>
      </c>
      <c r="I58" s="29">
        <f t="shared" si="7"/>
        <v>4.5318825570046633E-5</v>
      </c>
      <c r="J58" s="29"/>
      <c r="K58" s="9">
        <f t="shared" si="8"/>
        <v>1.4296129067708201</v>
      </c>
      <c r="M58" s="189"/>
      <c r="R58" s="189"/>
    </row>
    <row r="59" spans="4:24">
      <c r="D59" t="s">
        <v>801</v>
      </c>
      <c r="E59">
        <v>15.281343</v>
      </c>
      <c r="F59">
        <v>30.867756</v>
      </c>
      <c r="G59">
        <f t="shared" si="6"/>
        <v>15.586413</v>
      </c>
      <c r="I59" s="29">
        <f t="shared" si="7"/>
        <v>2.032460725441972E-5</v>
      </c>
      <c r="J59" s="29"/>
      <c r="K59" s="9">
        <f t="shared" si="8"/>
        <v>0.6411534387857345</v>
      </c>
      <c r="M59" s="189"/>
    </row>
    <row r="60" spans="4:24">
      <c r="D60" t="s">
        <v>801</v>
      </c>
      <c r="E60">
        <v>15.2447</v>
      </c>
      <c r="F60">
        <v>30.877431999999999</v>
      </c>
      <c r="G60">
        <f t="shared" si="6"/>
        <v>15.632731999999999</v>
      </c>
      <c r="I60" s="29">
        <f t="shared" si="7"/>
        <v>1.9682431734094241E-5</v>
      </c>
      <c r="J60" s="29"/>
      <c r="K60" s="9">
        <f t="shared" si="8"/>
        <v>0.62089557903933446</v>
      </c>
      <c r="M60" s="189">
        <f>AVERAGE(K58:K60)</f>
        <v>0.89722064153196313</v>
      </c>
      <c r="N60">
        <f>STDEV(K58:K60)/SQRT(3)</f>
        <v>0.26626036022722627</v>
      </c>
      <c r="O60">
        <f>TTEST(I55:I57,I58:I60,2,2)</f>
        <v>4.955950131385687E-2</v>
      </c>
    </row>
    <row r="61" spans="4:24">
      <c r="D61" t="s">
        <v>783</v>
      </c>
      <c r="E61">
        <v>15.262907</v>
      </c>
      <c r="F61">
        <v>34.766500000000001</v>
      </c>
      <c r="G61">
        <f t="shared" si="6"/>
        <v>19.503593000000002</v>
      </c>
      <c r="I61" s="29">
        <f t="shared" si="7"/>
        <v>1.3453444261936742E-6</v>
      </c>
      <c r="J61" s="29"/>
      <c r="K61" s="9">
        <f t="shared" si="8"/>
        <v>4.2439796961770214E-2</v>
      </c>
      <c r="M61" s="189"/>
    </row>
    <row r="62" spans="4:24">
      <c r="D62" t="s">
        <v>783</v>
      </c>
      <c r="E62">
        <v>15.438803</v>
      </c>
      <c r="F62">
        <v>35.617652999999997</v>
      </c>
      <c r="G62">
        <f t="shared" si="6"/>
        <v>20.178849999999997</v>
      </c>
      <c r="I62" s="29">
        <f t="shared" si="7"/>
        <v>8.4248246799150279E-7</v>
      </c>
      <c r="J62" s="29"/>
      <c r="K62" s="9">
        <f t="shared" si="8"/>
        <v>2.657667745840368E-2</v>
      </c>
      <c r="M62" s="189"/>
    </row>
    <row r="63" spans="4:24">
      <c r="D63" t="s">
        <v>783</v>
      </c>
      <c r="E63">
        <v>15.36665</v>
      </c>
      <c r="F63">
        <v>33.192076499999999</v>
      </c>
      <c r="G63">
        <f t="shared" si="6"/>
        <v>17.825426499999999</v>
      </c>
      <c r="I63" s="29">
        <f t="shared" si="7"/>
        <v>4.3053844507854998E-6</v>
      </c>
      <c r="J63" s="29"/>
      <c r="K63" s="9">
        <f t="shared" si="8"/>
        <v>0.13581625521031823</v>
      </c>
      <c r="M63" s="189">
        <f>AVERAGE(K61:K63)</f>
        <v>6.8277576543497379E-2</v>
      </c>
      <c r="N63">
        <f>STDEV(K61:K63)/SQRT(3)</f>
        <v>3.4078411920841156E-2</v>
      </c>
      <c r="O63" t="e">
        <f>TTEST(H49:H50,H61:H62,2,2)</f>
        <v>#DIV/0!</v>
      </c>
    </row>
    <row r="64" spans="4:24">
      <c r="D64" t="s">
        <v>802</v>
      </c>
      <c r="E64">
        <v>14.611629000000001</v>
      </c>
      <c r="F64">
        <v>30.028966</v>
      </c>
      <c r="G64">
        <f t="shared" si="6"/>
        <v>15.417337</v>
      </c>
      <c r="I64" s="29">
        <f t="shared" si="7"/>
        <v>2.2851731349114612E-5</v>
      </c>
      <c r="J64" s="29"/>
      <c r="K64" s="9">
        <f t="shared" si="8"/>
        <v>0.72087327215174335</v>
      </c>
      <c r="M64" s="189"/>
    </row>
    <row r="65" spans="4:25">
      <c r="D65" t="s">
        <v>802</v>
      </c>
      <c r="E65">
        <v>15.522402</v>
      </c>
      <c r="F65">
        <v>30.005388</v>
      </c>
      <c r="G65">
        <f t="shared" si="6"/>
        <v>14.482986</v>
      </c>
      <c r="I65" s="29">
        <f t="shared" si="7"/>
        <v>4.3670361522615155E-5</v>
      </c>
      <c r="J65" s="29"/>
      <c r="K65" s="9">
        <f t="shared" si="8"/>
        <v>1.3776109969924402</v>
      </c>
      <c r="M65" s="189"/>
    </row>
    <row r="66" spans="4:25">
      <c r="D66" t="s">
        <v>802</v>
      </c>
      <c r="E66">
        <v>15.155554</v>
      </c>
      <c r="F66">
        <v>31.117176999999998</v>
      </c>
      <c r="G66">
        <f t="shared" si="6"/>
        <v>15.961622999999998</v>
      </c>
      <c r="I66" s="29">
        <f t="shared" si="7"/>
        <v>1.567013354008292E-5</v>
      </c>
      <c r="J66" s="29"/>
      <c r="K66" s="9">
        <f t="shared" si="8"/>
        <v>0.49432492739907979</v>
      </c>
      <c r="M66" s="189">
        <f>AVERAGE(K64:K66)</f>
        <v>0.86426973218108782</v>
      </c>
      <c r="N66">
        <f>STDEV(K64:K66)/SQRT(3)</f>
        <v>0.26487133904730187</v>
      </c>
      <c r="O66">
        <f>TTEST(I61:I63,I64:I66,2,2)</f>
        <v>4.0713313680614441E-2</v>
      </c>
    </row>
    <row r="67" spans="4:25">
      <c r="I67" s="29"/>
      <c r="J67" s="29"/>
      <c r="M67" s="189"/>
    </row>
    <row r="68" spans="4:25">
      <c r="E68" t="s">
        <v>84</v>
      </c>
      <c r="F68" t="s">
        <v>68</v>
      </c>
      <c r="G68" s="1" t="s">
        <v>3</v>
      </c>
      <c r="I68" s="192" t="s">
        <v>4</v>
      </c>
      <c r="J68" s="192"/>
      <c r="M68" s="189" t="s">
        <v>12</v>
      </c>
      <c r="N68" t="s">
        <v>13</v>
      </c>
      <c r="O68" t="s">
        <v>359</v>
      </c>
    </row>
    <row r="69" spans="4:25">
      <c r="D69" t="s">
        <v>538</v>
      </c>
      <c r="E69">
        <v>15.024641000000001</v>
      </c>
      <c r="F69">
        <v>22.214815000000002</v>
      </c>
      <c r="G69">
        <f>F69-E69</f>
        <v>7.1901740000000007</v>
      </c>
      <c r="I69" s="29">
        <f>2^-G69</f>
        <v>6.8476562685231852E-3</v>
      </c>
      <c r="J69" s="29"/>
      <c r="K69" s="9">
        <f>I69/$J$71</f>
        <v>0.829996834131702</v>
      </c>
      <c r="M69" s="189"/>
    </row>
    <row r="70" spans="4:25">
      <c r="D70" t="s">
        <v>538</v>
      </c>
      <c r="E70">
        <v>15.235198</v>
      </c>
      <c r="F70">
        <v>22.0945298</v>
      </c>
      <c r="G70">
        <f t="shared" ref="G70:G86" si="9">F70-E70</f>
        <v>6.8593317999999996</v>
      </c>
      <c r="I70" s="29">
        <f t="shared" ref="I70:I86" si="10">2^-G70</f>
        <v>8.6126218242192354E-3</v>
      </c>
      <c r="J70" s="29"/>
      <c r="K70" s="9">
        <f t="shared" ref="K70:K86" si="11">I70/$J$71</f>
        <v>1.0439263548515199</v>
      </c>
      <c r="M70" s="189"/>
      <c r="X70" s="189"/>
      <c r="Y70" s="189"/>
    </row>
    <row r="71" spans="4:25">
      <c r="D71" t="s">
        <v>538</v>
      </c>
      <c r="E71">
        <v>15.23001</v>
      </c>
      <c r="F71">
        <v>21.9800565</v>
      </c>
      <c r="G71">
        <f t="shared" si="9"/>
        <v>6.7500464999999998</v>
      </c>
      <c r="I71" s="29">
        <f t="shared" si="10"/>
        <v>9.2903811396635744E-3</v>
      </c>
      <c r="J71" s="7">
        <f>AVERAGE(I69:I71)</f>
        <v>8.2502197441353311E-3</v>
      </c>
      <c r="K71" s="9">
        <f t="shared" si="11"/>
        <v>1.1260768110167783</v>
      </c>
      <c r="M71" s="189">
        <f>AVERAGE(K69:K71)</f>
        <v>1</v>
      </c>
      <c r="N71">
        <f>STDEV(K69:K71)/SQRT(3)</f>
        <v>8.8247722663671924E-2</v>
      </c>
      <c r="O71" t="e">
        <f>TTEST(H69:H71,H75:H77,2,2)</f>
        <v>#DIV/0!</v>
      </c>
      <c r="X71" s="189"/>
      <c r="Y71" s="189"/>
    </row>
    <row r="72" spans="4:25">
      <c r="D72" t="s">
        <v>800</v>
      </c>
      <c r="E72">
        <v>15.186408999999999</v>
      </c>
      <c r="F72">
        <v>22.492529000000001</v>
      </c>
      <c r="G72">
        <f t="shared" si="9"/>
        <v>7.3061200000000017</v>
      </c>
      <c r="I72" s="29">
        <f t="shared" si="10"/>
        <v>6.3188599242239843E-3</v>
      </c>
      <c r="J72" s="29"/>
      <c r="K72" s="9">
        <f t="shared" si="11"/>
        <v>0.76590201475733366</v>
      </c>
      <c r="M72" s="189"/>
      <c r="N72" s="18"/>
      <c r="X72" s="189"/>
      <c r="Y72" s="189"/>
    </row>
    <row r="73" spans="4:25">
      <c r="D73" t="s">
        <v>800</v>
      </c>
      <c r="E73">
        <v>15.119138</v>
      </c>
      <c r="F73">
        <v>22.174517000000002</v>
      </c>
      <c r="G73">
        <f t="shared" si="9"/>
        <v>7.0553790000000021</v>
      </c>
      <c r="I73" s="29">
        <f t="shared" si="10"/>
        <v>7.5182937506007306E-3</v>
      </c>
      <c r="J73" s="29"/>
      <c r="K73" s="9">
        <f t="shared" si="11"/>
        <v>0.9112840607603343</v>
      </c>
      <c r="M73" s="189"/>
      <c r="N73" s="18"/>
      <c r="R73" s="189"/>
    </row>
    <row r="74" spans="4:25">
      <c r="D74" t="s">
        <v>800</v>
      </c>
      <c r="E74">
        <v>15.111230000000001</v>
      </c>
      <c r="F74">
        <v>22.333523</v>
      </c>
      <c r="G74">
        <f t="shared" si="9"/>
        <v>7.2222929999999987</v>
      </c>
      <c r="I74" s="29">
        <f t="shared" si="10"/>
        <v>6.6968900624574459E-3</v>
      </c>
      <c r="J74" s="29"/>
      <c r="K74" s="9">
        <f t="shared" si="11"/>
        <v>0.8117226292327463</v>
      </c>
      <c r="M74" s="189">
        <f>AVERAGE(K72:K74)</f>
        <v>0.82963623491680483</v>
      </c>
      <c r="N74">
        <f>STDEV(K72:K74)/SQRT(3)</f>
        <v>4.2913314858590602E-2</v>
      </c>
      <c r="R74" s="189"/>
    </row>
    <row r="75" spans="4:25">
      <c r="D75" t="s">
        <v>19</v>
      </c>
      <c r="E75">
        <v>15.087821999999999</v>
      </c>
      <c r="F75">
        <v>20.111924999999999</v>
      </c>
      <c r="G75">
        <f t="shared" si="9"/>
        <v>5.0241030000000002</v>
      </c>
      <c r="I75" s="29">
        <f t="shared" si="10"/>
        <v>3.0732245632145886E-2</v>
      </c>
      <c r="J75" s="29"/>
      <c r="K75" s="9">
        <f t="shared" si="11"/>
        <v>3.7250214643060753</v>
      </c>
      <c r="M75" s="189"/>
      <c r="N75" s="18"/>
      <c r="R75" s="189"/>
    </row>
    <row r="76" spans="4:25">
      <c r="D76" t="s">
        <v>19</v>
      </c>
      <c r="E76">
        <v>15.118868000000001</v>
      </c>
      <c r="F76">
        <v>20.593465999999999</v>
      </c>
      <c r="G76">
        <f t="shared" si="9"/>
        <v>5.4745979999999985</v>
      </c>
      <c r="I76" s="29">
        <f t="shared" si="10"/>
        <v>2.2489602933824536E-2</v>
      </c>
      <c r="J76" s="29"/>
      <c r="K76" s="9">
        <f t="shared" si="11"/>
        <v>2.725939869639384</v>
      </c>
      <c r="M76" s="189"/>
      <c r="N76" s="18"/>
      <c r="R76" s="189"/>
    </row>
    <row r="77" spans="4:25">
      <c r="D77" t="s">
        <v>19</v>
      </c>
      <c r="E77">
        <v>15.236649999999999</v>
      </c>
      <c r="F77">
        <v>20.352695499999999</v>
      </c>
      <c r="G77">
        <f t="shared" si="9"/>
        <v>5.1160455000000002</v>
      </c>
      <c r="I77" s="29">
        <f t="shared" si="10"/>
        <v>2.8834793483701538E-2</v>
      </c>
      <c r="J77" s="29"/>
      <c r="K77" s="9">
        <f t="shared" si="11"/>
        <v>3.4950333903771171</v>
      </c>
      <c r="M77" s="189">
        <f>AVERAGE(K75:K77)</f>
        <v>3.3153315747741918</v>
      </c>
      <c r="N77">
        <f>STDEV(K75:K77)/SQRT(3)</f>
        <v>0.30208197844220835</v>
      </c>
      <c r="R77" s="189"/>
    </row>
    <row r="78" spans="4:25">
      <c r="D78" t="s">
        <v>801</v>
      </c>
      <c r="E78">
        <v>15.457578</v>
      </c>
      <c r="F78">
        <v>21.976126000000001</v>
      </c>
      <c r="G78">
        <f t="shared" si="9"/>
        <v>6.5185480000000009</v>
      </c>
      <c r="I78" s="29">
        <f t="shared" si="10"/>
        <v>1.0907407127634092E-2</v>
      </c>
      <c r="J78" s="29"/>
      <c r="K78" s="9">
        <f t="shared" si="11"/>
        <v>1.3220747405410167</v>
      </c>
      <c r="M78" s="189"/>
      <c r="N78" s="18"/>
      <c r="R78" s="189"/>
    </row>
    <row r="79" spans="4:25">
      <c r="D79" t="s">
        <v>801</v>
      </c>
      <c r="E79">
        <v>15.281343</v>
      </c>
      <c r="F79">
        <v>22.747160000000001</v>
      </c>
      <c r="G79">
        <f t="shared" si="9"/>
        <v>7.4658170000000013</v>
      </c>
      <c r="I79" s="29">
        <f t="shared" si="10"/>
        <v>5.6567259730411958E-3</v>
      </c>
      <c r="J79" s="29"/>
      <c r="K79" s="9">
        <f t="shared" si="11"/>
        <v>0.68564549169278544</v>
      </c>
      <c r="M79" s="189"/>
      <c r="N79" s="18"/>
      <c r="R79" s="189"/>
    </row>
    <row r="80" spans="4:25">
      <c r="D80" t="s">
        <v>801</v>
      </c>
      <c r="E80">
        <v>15.2447</v>
      </c>
      <c r="F80">
        <v>22.361643000000001</v>
      </c>
      <c r="G80">
        <f t="shared" si="9"/>
        <v>7.1169430000000009</v>
      </c>
      <c r="I80" s="29">
        <f t="shared" si="10"/>
        <v>7.2042152372139914E-3</v>
      </c>
      <c r="J80" s="29"/>
      <c r="K80" s="9">
        <f t="shared" si="11"/>
        <v>0.87321495192114218</v>
      </c>
      <c r="M80" s="189">
        <f>AVERAGE(K78:K80)</f>
        <v>0.96031172805164811</v>
      </c>
      <c r="N80">
        <f>STDEV(K78:K80)/SQRT(3)</f>
        <v>0.18881201719049065</v>
      </c>
      <c r="O80">
        <f>TTEST(I75:I77,I78:I80,2,2)</f>
        <v>2.7140255402577501E-3</v>
      </c>
      <c r="R80" s="189"/>
    </row>
    <row r="81" spans="4:33">
      <c r="D81" t="s">
        <v>783</v>
      </c>
      <c r="E81">
        <v>15.262907</v>
      </c>
      <c r="F81">
        <v>20.180508</v>
      </c>
      <c r="G81">
        <f t="shared" si="9"/>
        <v>4.9176009999999994</v>
      </c>
      <c r="I81" s="29">
        <f t="shared" si="10"/>
        <v>3.3086786745749247E-2</v>
      </c>
      <c r="J81" s="29"/>
      <c r="K81" s="9">
        <f t="shared" si="11"/>
        <v>4.0104127855829521</v>
      </c>
      <c r="M81" s="189"/>
      <c r="N81" s="18"/>
      <c r="R81" s="189"/>
    </row>
    <row r="82" spans="4:33">
      <c r="D82" t="s">
        <v>783</v>
      </c>
      <c r="E82">
        <v>15.438803</v>
      </c>
      <c r="F82">
        <v>20.715378000000001</v>
      </c>
      <c r="G82">
        <f t="shared" si="9"/>
        <v>5.2765750000000011</v>
      </c>
      <c r="I82" s="29">
        <f t="shared" si="10"/>
        <v>2.5798392782083075E-2</v>
      </c>
      <c r="J82" s="29"/>
      <c r="K82" s="9">
        <f t="shared" si="11"/>
        <v>3.1269946234367714</v>
      </c>
      <c r="M82" s="189"/>
      <c r="N82" s="18"/>
    </row>
    <row r="83" spans="4:33">
      <c r="D83" t="s">
        <v>783</v>
      </c>
      <c r="E83">
        <v>15.36665</v>
      </c>
      <c r="F83">
        <v>20.447943000000002</v>
      </c>
      <c r="G83">
        <f t="shared" si="9"/>
        <v>5.0812930000000023</v>
      </c>
      <c r="I83" s="29">
        <f t="shared" si="10"/>
        <v>2.9537816641337821E-2</v>
      </c>
      <c r="J83" s="29"/>
      <c r="K83" s="9">
        <f t="shared" si="11"/>
        <v>3.5802460488806713</v>
      </c>
      <c r="M83" s="189">
        <f>AVERAGE(K81:K83)</f>
        <v>3.5725511526334652</v>
      </c>
      <c r="N83">
        <f>STDEV(K81:K83)/SQRT(3)</f>
        <v>0.25504987804586204</v>
      </c>
      <c r="O83" t="e">
        <f>TTEST(H69:H70,H81:H82,2,2)</f>
        <v>#DIV/0!</v>
      </c>
    </row>
    <row r="84" spans="4:33">
      <c r="D84" t="s">
        <v>802</v>
      </c>
      <c r="E84">
        <v>14.611629000000001</v>
      </c>
      <c r="F84">
        <v>22.048829999999999</v>
      </c>
      <c r="G84">
        <f t="shared" si="9"/>
        <v>7.4372009999999982</v>
      </c>
      <c r="I84" s="29">
        <f t="shared" si="10"/>
        <v>5.7700478568930682E-3</v>
      </c>
      <c r="J84" s="29"/>
      <c r="K84" s="9">
        <f t="shared" si="11"/>
        <v>0.699381111757018</v>
      </c>
      <c r="M84" s="189"/>
      <c r="N84" s="18"/>
    </row>
    <row r="85" spans="4:33">
      <c r="D85" t="s">
        <v>802</v>
      </c>
      <c r="E85">
        <v>15.522402</v>
      </c>
      <c r="F85">
        <v>23.670356999999999</v>
      </c>
      <c r="G85">
        <f t="shared" si="9"/>
        <v>8.1479549999999996</v>
      </c>
      <c r="I85" s="29">
        <f t="shared" si="10"/>
        <v>3.5255034311094747E-3</v>
      </c>
      <c r="J85" s="29"/>
      <c r="K85" s="9">
        <f t="shared" si="11"/>
        <v>0.42732236721519795</v>
      </c>
      <c r="M85" s="189"/>
      <c r="N85" s="18"/>
    </row>
    <row r="86" spans="4:33">
      <c r="D86" t="s">
        <v>802</v>
      </c>
      <c r="E86">
        <v>15.155554</v>
      </c>
      <c r="F86">
        <v>22.859593499999999</v>
      </c>
      <c r="G86">
        <f t="shared" si="9"/>
        <v>7.7040394999999986</v>
      </c>
      <c r="I86" s="29">
        <f t="shared" si="10"/>
        <v>4.7957112102143852E-3</v>
      </c>
      <c r="J86" s="29"/>
      <c r="K86" s="9">
        <f t="shared" si="11"/>
        <v>0.58128284566279786</v>
      </c>
      <c r="M86" s="189">
        <f>AVERAGE(K84:K86)</f>
        <v>0.56932877487833788</v>
      </c>
      <c r="N86">
        <f>STDEV(K84:K86)/SQRT(3)</f>
        <v>7.8763707752275883E-2</v>
      </c>
      <c r="O86">
        <f>TTEST(I81:I83,I84:I86,2,2)</f>
        <v>3.5553948273695397E-4</v>
      </c>
    </row>
    <row r="87" spans="4:33">
      <c r="I87" s="29"/>
      <c r="J87" s="29"/>
      <c r="M87" s="189" t="s">
        <v>12</v>
      </c>
      <c r="N87" t="s">
        <v>13</v>
      </c>
    </row>
    <row r="88" spans="4:33">
      <c r="E88" t="s">
        <v>84</v>
      </c>
      <c r="F88" t="s">
        <v>21</v>
      </c>
      <c r="G88" s="1" t="s">
        <v>3</v>
      </c>
      <c r="I88" s="192" t="s">
        <v>4</v>
      </c>
      <c r="J88" s="192"/>
      <c r="M88" s="189"/>
      <c r="AF88" s="193"/>
      <c r="AG88" s="189"/>
    </row>
    <row r="89" spans="4:33">
      <c r="D89" t="s">
        <v>538</v>
      </c>
      <c r="E89">
        <v>15.024641000000001</v>
      </c>
      <c r="F89">
        <v>26.965997999999999</v>
      </c>
      <c r="G89">
        <f>F89-E89</f>
        <v>11.941356999999998</v>
      </c>
      <c r="I89" s="29">
        <f>2^-G89</f>
        <v>2.5426896430600098E-4</v>
      </c>
      <c r="J89" s="29"/>
      <c r="K89" s="9">
        <f>I89/$J$91</f>
        <v>0.61452949157714287</v>
      </c>
      <c r="M89" s="189"/>
      <c r="AF89" s="193"/>
      <c r="AG89" s="189"/>
    </row>
    <row r="90" spans="4:33">
      <c r="D90" t="s">
        <v>538</v>
      </c>
      <c r="E90">
        <v>15.235198</v>
      </c>
      <c r="F90">
        <v>25.99532</v>
      </c>
      <c r="G90">
        <f t="shared" ref="G90:G106" si="12">F90-E90</f>
        <v>10.760121999999999</v>
      </c>
      <c r="I90" s="29">
        <f t="shared" ref="I90:I106" si="13">2^-G90</f>
        <v>5.7660781066435425E-4</v>
      </c>
      <c r="J90" s="29"/>
      <c r="K90" s="9">
        <f t="shared" ref="K90:K106" si="14">I90/$J$91</f>
        <v>1.3935735558372757</v>
      </c>
      <c r="M90" s="189"/>
      <c r="AF90" s="193"/>
      <c r="AG90" s="189"/>
    </row>
    <row r="91" spans="4:33">
      <c r="D91" t="s">
        <v>538</v>
      </c>
      <c r="E91">
        <v>15.23001</v>
      </c>
      <c r="F91">
        <v>26.480658999999999</v>
      </c>
      <c r="G91">
        <f t="shared" si="12"/>
        <v>11.250648999999999</v>
      </c>
      <c r="I91" s="29">
        <f t="shared" si="13"/>
        <v>4.1040928757534535E-4</v>
      </c>
      <c r="J91" s="7">
        <f>AVERAGE(I89:I91)</f>
        <v>4.1376202084856682E-4</v>
      </c>
      <c r="K91" s="9">
        <f t="shared" si="14"/>
        <v>0.99189695258558175</v>
      </c>
      <c r="M91" s="189">
        <f>AVERAGE(K89:K91)</f>
        <v>1</v>
      </c>
      <c r="N91">
        <f>STDEV(I89:I90)/SQRT(2)</f>
        <v>1.6116942317917664E-4</v>
      </c>
      <c r="AF91" s="193"/>
      <c r="AG91" s="189"/>
    </row>
    <row r="92" spans="4:33">
      <c r="D92" t="s">
        <v>800</v>
      </c>
      <c r="E92">
        <v>15.186408999999999</v>
      </c>
      <c r="F92">
        <v>25.621926999999999</v>
      </c>
      <c r="G92">
        <f t="shared" si="12"/>
        <v>10.435518</v>
      </c>
      <c r="I92" s="29">
        <f t="shared" si="13"/>
        <v>7.2209786628761076E-4</v>
      </c>
      <c r="J92" s="29"/>
      <c r="K92" s="9">
        <f t="shared" si="14"/>
        <v>1.7452009365351879</v>
      </c>
      <c r="M92" s="189"/>
      <c r="AF92" s="193"/>
      <c r="AG92" s="189"/>
    </row>
    <row r="93" spans="4:33">
      <c r="D93" t="s">
        <v>800</v>
      </c>
      <c r="E93">
        <v>15.119138</v>
      </c>
      <c r="F93">
        <v>25.735052</v>
      </c>
      <c r="G93">
        <f t="shared" si="12"/>
        <v>10.615914</v>
      </c>
      <c r="I93" s="29">
        <f t="shared" si="13"/>
        <v>6.3722301720215487E-4</v>
      </c>
      <c r="J93" s="29"/>
      <c r="K93" s="9">
        <f t="shared" si="14"/>
        <v>1.5400713093369505</v>
      </c>
      <c r="M93" s="189"/>
      <c r="AF93" s="193"/>
      <c r="AG93" s="189"/>
    </row>
    <row r="94" spans="4:33">
      <c r="D94" t="s">
        <v>800</v>
      </c>
      <c r="E94">
        <v>15.111230000000001</v>
      </c>
      <c r="F94">
        <v>25.678489499999998</v>
      </c>
      <c r="G94">
        <f t="shared" si="12"/>
        <v>10.567259499999997</v>
      </c>
      <c r="I94" s="29">
        <f t="shared" si="13"/>
        <v>6.5907967448359769E-4</v>
      </c>
      <c r="J94" s="29"/>
      <c r="K94" s="9">
        <f t="shared" si="14"/>
        <v>1.5928955323930394</v>
      </c>
      <c r="M94" s="189">
        <f>AVERAGE(K92:K94)</f>
        <v>1.6260559260883927</v>
      </c>
      <c r="N94">
        <f>STDEV(I92:I93)/SQRT(2)</f>
        <v>4.2437424542727945E-5</v>
      </c>
    </row>
    <row r="95" spans="4:33">
      <c r="D95" t="s">
        <v>19</v>
      </c>
      <c r="E95">
        <v>15.087821999999999</v>
      </c>
      <c r="F95">
        <v>25.252272000000001</v>
      </c>
      <c r="G95">
        <f t="shared" si="12"/>
        <v>10.164450000000002</v>
      </c>
      <c r="I95" s="29">
        <f t="shared" si="13"/>
        <v>8.7135606933557222E-4</v>
      </c>
      <c r="J95" s="29"/>
      <c r="K95" s="9">
        <f t="shared" si="14"/>
        <v>2.1059353575964881</v>
      </c>
      <c r="M95" s="189"/>
      <c r="R95" s="189"/>
    </row>
    <row r="96" spans="4:33">
      <c r="D96" t="s">
        <v>19</v>
      </c>
      <c r="E96">
        <v>15.118868000000001</v>
      </c>
      <c r="F96">
        <v>25.910613999999999</v>
      </c>
      <c r="G96">
        <f t="shared" si="12"/>
        <v>10.791745999999998</v>
      </c>
      <c r="I96" s="29">
        <f t="shared" si="13"/>
        <v>5.6410603815830853E-4</v>
      </c>
      <c r="J96" s="29"/>
      <c r="K96" s="9">
        <f t="shared" si="14"/>
        <v>1.3633586693177098</v>
      </c>
      <c r="M96" s="189"/>
      <c r="R96" s="189"/>
      <c r="AF96" s="193"/>
    </row>
    <row r="97" spans="4:33">
      <c r="D97" t="s">
        <v>19</v>
      </c>
      <c r="E97">
        <v>15.236649999999999</v>
      </c>
      <c r="F97">
        <v>25.581443</v>
      </c>
      <c r="G97">
        <f t="shared" si="12"/>
        <v>10.344793000000001</v>
      </c>
      <c r="I97" s="29">
        <f t="shared" si="13"/>
        <v>7.6896577028973242E-4</v>
      </c>
      <c r="J97" s="29"/>
      <c r="K97" s="9">
        <f t="shared" si="14"/>
        <v>1.8584735464910322</v>
      </c>
      <c r="M97" s="189">
        <f>AVERAGE(K96:K98)</f>
        <v>1.8150916012710496</v>
      </c>
      <c r="N97">
        <f>STDEV(I95:I96)/SQRT(2)</f>
        <v>1.5362501558863182E-4</v>
      </c>
      <c r="R97" s="189"/>
    </row>
    <row r="98" spans="4:33">
      <c r="D98" t="s">
        <v>801</v>
      </c>
      <c r="E98">
        <v>15.457578</v>
      </c>
      <c r="F98">
        <v>25.543693999999999</v>
      </c>
      <c r="G98">
        <f t="shared" si="12"/>
        <v>10.086115999999999</v>
      </c>
      <c r="I98" s="29">
        <f t="shared" si="13"/>
        <v>9.1997609845347061E-4</v>
      </c>
      <c r="J98" s="29"/>
      <c r="K98" s="9">
        <f t="shared" si="14"/>
        <v>2.2234425880044064</v>
      </c>
      <c r="M98" s="189"/>
      <c r="R98" s="189"/>
      <c r="AF98" s="193"/>
      <c r="AG98" s="189"/>
    </row>
    <row r="99" spans="4:33">
      <c r="D99" t="s">
        <v>801</v>
      </c>
      <c r="E99">
        <v>15.281343</v>
      </c>
      <c r="F99">
        <v>25.531815000000002</v>
      </c>
      <c r="G99">
        <f t="shared" si="12"/>
        <v>10.250472000000002</v>
      </c>
      <c r="I99" s="29">
        <f t="shared" si="13"/>
        <v>8.2091928513882589E-4</v>
      </c>
      <c r="J99" s="29"/>
      <c r="K99" s="9">
        <f t="shared" si="14"/>
        <v>1.98403730592585</v>
      </c>
      <c r="M99" s="189"/>
      <c r="R99" s="189"/>
      <c r="AF99" s="193"/>
      <c r="AG99" s="189"/>
    </row>
    <row r="100" spans="4:33">
      <c r="D100" t="s">
        <v>801</v>
      </c>
      <c r="E100">
        <v>15.2447</v>
      </c>
      <c r="F100">
        <v>25.537754499999998</v>
      </c>
      <c r="G100">
        <f t="shared" si="12"/>
        <v>10.293054499999998</v>
      </c>
      <c r="I100" s="29">
        <f t="shared" si="13"/>
        <v>7.9704317716942561E-4</v>
      </c>
      <c r="J100" s="29"/>
      <c r="K100" s="9">
        <f t="shared" si="14"/>
        <v>1.9263323770867222</v>
      </c>
      <c r="M100" s="189">
        <f>AVERAGE(K98:K100)</f>
        <v>2.0446040903389928</v>
      </c>
      <c r="N100">
        <f>STDEV(I98:I99)/SQRT(2)</f>
        <v>4.9528406657322356E-5</v>
      </c>
      <c r="R100" s="189"/>
      <c r="AF100" s="193"/>
      <c r="AG100" s="189"/>
    </row>
    <row r="101" spans="4:33">
      <c r="D101" t="s">
        <v>783</v>
      </c>
      <c r="E101">
        <v>15.262907</v>
      </c>
      <c r="F101">
        <v>22.647390000000001</v>
      </c>
      <c r="G101">
        <f t="shared" si="12"/>
        <v>7.3844830000000012</v>
      </c>
      <c r="I101" s="29">
        <f t="shared" si="13"/>
        <v>5.9847927348356394E-3</v>
      </c>
      <c r="J101" s="29"/>
      <c r="K101" s="9">
        <f t="shared" si="14"/>
        <v>14.464335616308341</v>
      </c>
      <c r="M101" s="189"/>
      <c r="R101" s="189"/>
      <c r="AF101" s="193"/>
      <c r="AG101" s="189"/>
    </row>
    <row r="102" spans="4:33">
      <c r="D102" t="s">
        <v>783</v>
      </c>
      <c r="E102">
        <v>15.438803</v>
      </c>
      <c r="F102">
        <v>22.825752000000001</v>
      </c>
      <c r="G102">
        <f t="shared" si="12"/>
        <v>7.3869490000000013</v>
      </c>
      <c r="I102" s="29">
        <f t="shared" si="13"/>
        <v>5.9745716608791081E-3</v>
      </c>
      <c r="J102" s="29"/>
      <c r="K102" s="9">
        <f t="shared" si="14"/>
        <v>14.439632831998729</v>
      </c>
      <c r="M102" s="189"/>
      <c r="R102" s="189"/>
      <c r="AF102" s="193"/>
      <c r="AG102" s="189"/>
    </row>
    <row r="103" spans="4:33">
      <c r="D103" t="s">
        <v>783</v>
      </c>
      <c r="E103">
        <v>15.36665</v>
      </c>
      <c r="F103">
        <v>22.736571000000001</v>
      </c>
      <c r="G103">
        <f t="shared" si="12"/>
        <v>7.3699210000000015</v>
      </c>
      <c r="I103" s="29">
        <f t="shared" si="13"/>
        <v>6.0455067906143413E-3</v>
      </c>
      <c r="J103" s="29"/>
      <c r="K103" s="9">
        <f t="shared" si="14"/>
        <v>14.611072273419078</v>
      </c>
      <c r="M103" s="189">
        <f>AVERAGE(K101:K103)</f>
        <v>14.505013573908714</v>
      </c>
      <c r="N103">
        <f>STDEV(I101:I102)/SQRT(2)</f>
        <v>5.1105369782656817E-6</v>
      </c>
      <c r="R103" s="189"/>
      <c r="AF103" s="193"/>
      <c r="AG103" s="189"/>
    </row>
    <row r="104" spans="4:33">
      <c r="D104" t="s">
        <v>802</v>
      </c>
      <c r="E104">
        <v>14.611629000000001</v>
      </c>
      <c r="F104">
        <v>21.776764</v>
      </c>
      <c r="G104">
        <f t="shared" si="12"/>
        <v>7.1651349999999994</v>
      </c>
      <c r="I104" s="29">
        <f t="shared" si="13"/>
        <v>6.967539540861341E-3</v>
      </c>
      <c r="J104" s="29"/>
      <c r="K104" s="9">
        <f t="shared" si="14"/>
        <v>16.839485476631982</v>
      </c>
      <c r="M104" s="189"/>
    </row>
    <row r="105" spans="4:33">
      <c r="D105" t="s">
        <v>802</v>
      </c>
      <c r="E105">
        <v>15.522402</v>
      </c>
      <c r="F105">
        <v>21.693335999999999</v>
      </c>
      <c r="G105">
        <f t="shared" si="12"/>
        <v>6.170933999999999</v>
      </c>
      <c r="I105" s="29">
        <f t="shared" si="13"/>
        <v>1.387917861120677E-2</v>
      </c>
      <c r="J105" s="29"/>
      <c r="K105" s="9">
        <f t="shared" si="14"/>
        <v>33.543868001085642</v>
      </c>
      <c r="M105" s="189"/>
    </row>
    <row r="106" spans="4:33">
      <c r="D106" t="s">
        <v>802</v>
      </c>
      <c r="E106">
        <v>15.155554</v>
      </c>
      <c r="F106">
        <v>21.735050000000001</v>
      </c>
      <c r="G106">
        <f t="shared" si="12"/>
        <v>6.5794960000000007</v>
      </c>
      <c r="I106" s="29">
        <f t="shared" si="13"/>
        <v>1.0456211221225364E-2</v>
      </c>
      <c r="J106" s="29"/>
      <c r="K106" s="9">
        <f t="shared" si="14"/>
        <v>25.271075387202451</v>
      </c>
      <c r="M106" s="189">
        <f>AVERAGE(K104:K106)</f>
        <v>25.218142954973359</v>
      </c>
      <c r="N106">
        <f>STDEV(I104:I105)/SQRT(2)</f>
        <v>3.4558195351727136E-3</v>
      </c>
    </row>
    <row r="107" spans="4:33">
      <c r="I107" s="29"/>
      <c r="J107" s="29"/>
      <c r="M107" s="189"/>
    </row>
    <row r="108" spans="4:33">
      <c r="I108" s="29"/>
      <c r="J108" s="29"/>
      <c r="M108" s="189"/>
    </row>
    <row r="109" spans="4:33">
      <c r="I109" s="29"/>
      <c r="J109" s="29"/>
      <c r="M109" s="189"/>
    </row>
    <row r="110" spans="4:33">
      <c r="D110" s="193"/>
      <c r="E110" s="194" t="s">
        <v>84</v>
      </c>
      <c r="F110" s="194" t="s">
        <v>722</v>
      </c>
      <c r="G110" s="195" t="s">
        <v>3</v>
      </c>
      <c r="I110" s="192" t="s">
        <v>4</v>
      </c>
      <c r="J110" s="196"/>
      <c r="M110" s="189" t="s">
        <v>12</v>
      </c>
      <c r="N110" t="s">
        <v>13</v>
      </c>
      <c r="O110" t="s">
        <v>359</v>
      </c>
    </row>
    <row r="111" spans="4:33">
      <c r="D111" s="193" t="s">
        <v>538</v>
      </c>
      <c r="E111" s="194">
        <v>15.024641000000001</v>
      </c>
      <c r="F111" s="197">
        <v>34.016486999999998</v>
      </c>
      <c r="G111" s="197">
        <f>F111-E111</f>
        <v>18.991845999999995</v>
      </c>
      <c r="I111" s="29">
        <f>2^-G111</f>
        <v>1.9181593405831708E-6</v>
      </c>
      <c r="J111" s="198"/>
      <c r="K111" s="9">
        <f>I111/$J$113</f>
        <v>0.92956644656185061</v>
      </c>
      <c r="M111" s="189"/>
    </row>
    <row r="112" spans="4:33">
      <c r="D112" s="193" t="s">
        <v>538</v>
      </c>
      <c r="E112" s="194">
        <v>15.235198</v>
      </c>
      <c r="F112" s="197">
        <v>34.567999999999998</v>
      </c>
      <c r="G112" s="194">
        <f t="shared" ref="G112:G128" si="15">F112-E112</f>
        <v>19.332801999999997</v>
      </c>
      <c r="I112" s="29">
        <f t="shared" ref="I112:I128" si="16">2^-G112</f>
        <v>1.5144212599440292E-6</v>
      </c>
      <c r="J112" s="198"/>
      <c r="K112" s="9">
        <f t="shared" ref="K112:K128" si="17">I112/$J$113</f>
        <v>0.73390940961969164</v>
      </c>
      <c r="M112" s="189"/>
    </row>
    <row r="113" spans="4:15">
      <c r="D113" s="193" t="s">
        <v>538</v>
      </c>
      <c r="E113" s="194">
        <v>15.23001</v>
      </c>
      <c r="F113" s="197">
        <v>33.698</v>
      </c>
      <c r="G113" s="194">
        <f t="shared" si="15"/>
        <v>18.46799</v>
      </c>
      <c r="I113" s="29">
        <f t="shared" si="16"/>
        <v>2.7579161014927188E-6</v>
      </c>
      <c r="J113" s="7">
        <f>AVERAGE(I111:I113)</f>
        <v>2.0634989006733065E-6</v>
      </c>
      <c r="K113" s="9">
        <f>I113/$J$113</f>
        <v>1.3365241438184572</v>
      </c>
      <c r="M113" s="189">
        <f>AVERAGE(K111:K113)</f>
        <v>0.99999999999999967</v>
      </c>
      <c r="N113">
        <f>STDEV(I111:I113)/SQRT(3)</f>
        <v>3.6624788783688835E-7</v>
      </c>
    </row>
    <row r="114" spans="4:15">
      <c r="D114" s="193" t="s">
        <v>800</v>
      </c>
      <c r="E114" s="194">
        <v>15.186408999999999</v>
      </c>
      <c r="F114" s="197">
        <v>34.133232</v>
      </c>
      <c r="G114" s="194">
        <f t="shared" si="15"/>
        <v>18.946823000000002</v>
      </c>
      <c r="I114" s="29">
        <f t="shared" si="16"/>
        <v>1.9789642760586431E-6</v>
      </c>
      <c r="J114" s="198"/>
      <c r="K114" s="9">
        <f t="shared" si="17"/>
        <v>0.9590333561180574</v>
      </c>
      <c r="M114" s="189"/>
    </row>
    <row r="115" spans="4:15">
      <c r="D115" s="193" t="s">
        <v>800</v>
      </c>
      <c r="E115" s="194">
        <v>15.119138</v>
      </c>
      <c r="F115" s="197">
        <v>34.569000000000003</v>
      </c>
      <c r="G115" s="194">
        <f t="shared" si="15"/>
        <v>19.449862000000003</v>
      </c>
      <c r="I115" s="29">
        <f t="shared" si="16"/>
        <v>1.3963944900056972E-6</v>
      </c>
      <c r="J115" s="198"/>
      <c r="K115" s="9">
        <f t="shared" si="17"/>
        <v>0.6767120106291612</v>
      </c>
      <c r="M115" s="189"/>
    </row>
    <row r="116" spans="4:15">
      <c r="D116" s="193" t="s">
        <v>800</v>
      </c>
      <c r="E116" s="194">
        <v>15.111230000000001</v>
      </c>
      <c r="F116" s="197">
        <v>34.887</v>
      </c>
      <c r="G116" s="194">
        <f t="shared" si="15"/>
        <v>19.775770000000001</v>
      </c>
      <c r="I116" s="29">
        <f t="shared" si="16"/>
        <v>1.1140380967301597E-6</v>
      </c>
      <c r="J116" s="198"/>
      <c r="K116" s="9">
        <f t="shared" si="17"/>
        <v>0.53987821188887297</v>
      </c>
      <c r="M116" s="189">
        <f>AVERAGE(K114:K116)</f>
        <v>0.72520785954536393</v>
      </c>
      <c r="N116">
        <f>STDEV(I114:I116)/SQRT(3)</f>
        <v>2.5464681250411573E-7</v>
      </c>
    </row>
    <row r="117" spans="4:15">
      <c r="D117" s="193" t="s">
        <v>19</v>
      </c>
      <c r="E117" s="194">
        <v>15.087821999999999</v>
      </c>
      <c r="F117" s="197">
        <v>36.469320000000003</v>
      </c>
      <c r="G117" s="194">
        <f t="shared" si="15"/>
        <v>21.381498000000004</v>
      </c>
      <c r="I117" s="29">
        <f t="shared" si="16"/>
        <v>3.6603932833592894E-7</v>
      </c>
      <c r="J117" s="198"/>
      <c r="K117" s="9">
        <f t="shared" si="17"/>
        <v>0.17738770212889021</v>
      </c>
      <c r="M117" s="189"/>
    </row>
    <row r="118" spans="4:15">
      <c r="D118" s="193" t="s">
        <v>19</v>
      </c>
      <c r="E118" s="194">
        <v>15.118868000000001</v>
      </c>
      <c r="F118" s="197">
        <v>35.698</v>
      </c>
      <c r="G118" s="194">
        <f t="shared" si="15"/>
        <v>20.579132000000001</v>
      </c>
      <c r="I118" s="29">
        <f t="shared" si="16"/>
        <v>6.3835752651585564E-7</v>
      </c>
      <c r="J118" s="198"/>
      <c r="K118" s="9">
        <f t="shared" si="17"/>
        <v>0.30935685321061407</v>
      </c>
      <c r="M118" s="189"/>
    </row>
    <row r="119" spans="4:15">
      <c r="D119" s="193" t="s">
        <v>19</v>
      </c>
      <c r="E119" s="194">
        <v>15.236649999999999</v>
      </c>
      <c r="F119" s="197">
        <v>36.441000000000003</v>
      </c>
      <c r="G119" s="194">
        <f t="shared" si="15"/>
        <v>21.204350000000005</v>
      </c>
      <c r="I119" s="29">
        <f t="shared" si="16"/>
        <v>4.1386110354113696E-7</v>
      </c>
      <c r="J119" s="198"/>
      <c r="K119" s="9">
        <f t="shared" si="17"/>
        <v>0.20056279332453084</v>
      </c>
      <c r="M119" s="189">
        <f>AVERAGE(K117:K119)</f>
        <v>0.22910244955467837</v>
      </c>
      <c r="N119">
        <f>STDEV(I117:I119)/SQRT(3)</f>
        <v>8.3945341731716222E-8</v>
      </c>
      <c r="O119" t="e">
        <f>TTEST(H111:H113,H117:H119,2,2)</f>
        <v>#DIV/0!</v>
      </c>
    </row>
    <row r="120" spans="4:15">
      <c r="D120" s="193" t="s">
        <v>801</v>
      </c>
      <c r="E120" s="194">
        <v>15.457578</v>
      </c>
      <c r="F120" s="197">
        <v>34.324677000000001</v>
      </c>
      <c r="G120" s="194">
        <f t="shared" si="15"/>
        <v>18.867099000000003</v>
      </c>
      <c r="I120" s="29">
        <f t="shared" si="16"/>
        <v>2.0914008001416772E-6</v>
      </c>
      <c r="J120" s="198"/>
      <c r="K120" s="9">
        <f t="shared" si="17"/>
        <v>1.0135216449397024</v>
      </c>
      <c r="M120" s="189"/>
    </row>
    <row r="121" spans="4:15">
      <c r="D121" s="193" t="s">
        <v>801</v>
      </c>
      <c r="E121" s="194">
        <v>15.281343</v>
      </c>
      <c r="F121" s="197">
        <v>34.268999999999998</v>
      </c>
      <c r="G121" s="197">
        <f>F121-E121</f>
        <v>18.987656999999999</v>
      </c>
      <c r="I121" s="29">
        <f t="shared" si="16"/>
        <v>1.9237369893457179E-6</v>
      </c>
      <c r="J121" s="198"/>
      <c r="K121" s="9">
        <f t="shared" si="17"/>
        <v>0.93226945200601496</v>
      </c>
      <c r="M121" s="189"/>
    </row>
    <row r="122" spans="4:15">
      <c r="D122" s="193" t="s">
        <v>801</v>
      </c>
      <c r="E122" s="194">
        <v>15.2447</v>
      </c>
      <c r="F122" s="197">
        <v>34.213999999999999</v>
      </c>
      <c r="G122" s="194">
        <f t="shared" si="15"/>
        <v>18.969299999999997</v>
      </c>
      <c r="I122" s="29">
        <f t="shared" si="16"/>
        <v>1.9483712083518207E-6</v>
      </c>
      <c r="J122" s="198"/>
      <c r="K122" s="9">
        <f t="shared" si="17"/>
        <v>0.94420753396867796</v>
      </c>
      <c r="M122" s="189">
        <f>AVERAGE(K120:K122)</f>
        <v>0.96333287697146519</v>
      </c>
      <c r="N122">
        <f>STDEV(I120:I122)/SQRT(3)</f>
        <v>5.2268251636383171E-8</v>
      </c>
      <c r="O122">
        <f>TTEST(I117:I118,I120:I121,2,2)</f>
        <v>1.1094806261695189E-2</v>
      </c>
    </row>
    <row r="123" spans="4:15">
      <c r="D123" s="193" t="s">
        <v>783</v>
      </c>
      <c r="E123" s="194">
        <v>15.262907</v>
      </c>
      <c r="F123" s="197">
        <v>36.158659999999998</v>
      </c>
      <c r="G123" s="194">
        <f t="shared" si="15"/>
        <v>20.895752999999999</v>
      </c>
      <c r="I123" s="29">
        <f t="shared" si="16"/>
        <v>5.1256808927992305E-7</v>
      </c>
      <c r="J123" s="198"/>
      <c r="K123" s="9">
        <f t="shared" si="17"/>
        <v>0.24839755868669247</v>
      </c>
      <c r="M123" s="189"/>
    </row>
    <row r="124" spans="4:15">
      <c r="D124" s="193" t="s">
        <v>783</v>
      </c>
      <c r="E124" s="194">
        <v>15.438803</v>
      </c>
      <c r="F124" s="197">
        <v>35.874000000000002</v>
      </c>
      <c r="G124" s="194">
        <f t="shared" si="15"/>
        <v>20.435197000000002</v>
      </c>
      <c r="I124" s="29">
        <f t="shared" si="16"/>
        <v>7.0533061632352364E-7</v>
      </c>
      <c r="J124" s="198"/>
      <c r="K124" s="9">
        <f t="shared" si="17"/>
        <v>0.34181293534655083</v>
      </c>
      <c r="M124" s="189"/>
    </row>
    <row r="125" spans="4:15">
      <c r="D125" s="193" t="s">
        <v>783</v>
      </c>
      <c r="E125" s="194">
        <v>15.36665</v>
      </c>
      <c r="F125" s="197">
        <v>36.844499999999996</v>
      </c>
      <c r="G125" s="194">
        <f t="shared" si="15"/>
        <v>21.477849999999997</v>
      </c>
      <c r="I125" s="29">
        <f t="shared" si="16"/>
        <v>3.4239144719087447E-7</v>
      </c>
      <c r="J125" s="198"/>
      <c r="K125" s="9">
        <f t="shared" si="17"/>
        <v>0.16592761308433668</v>
      </c>
      <c r="M125" s="189">
        <f>AVERAGE(K123:K125)</f>
        <v>0.25204603570585998</v>
      </c>
      <c r="N125">
        <f>STDEV(I123:I125)/SQRT(3)</f>
        <v>1.048391153242902E-7</v>
      </c>
      <c r="O125" t="e">
        <f>TTEST(H111:H112,H123:H124,2,2)</f>
        <v>#DIV/0!</v>
      </c>
    </row>
    <row r="126" spans="4:15">
      <c r="D126" s="193" t="s">
        <v>802</v>
      </c>
      <c r="E126" s="194">
        <v>14.611629000000001</v>
      </c>
      <c r="F126" s="197">
        <v>35.275238000000002</v>
      </c>
      <c r="G126" s="194">
        <f t="shared" si="15"/>
        <v>20.663609000000001</v>
      </c>
      <c r="I126" s="29">
        <f t="shared" si="16"/>
        <v>6.0205181823292268E-7</v>
      </c>
      <c r="J126" s="198"/>
      <c r="K126" s="9">
        <f t="shared" si="17"/>
        <v>0.29176260672417947</v>
      </c>
      <c r="M126" s="189"/>
    </row>
    <row r="127" spans="4:15">
      <c r="D127" s="193" t="s">
        <v>802</v>
      </c>
      <c r="E127" s="194">
        <v>15.522402</v>
      </c>
      <c r="F127" s="197">
        <v>34.5212</v>
      </c>
      <c r="G127" s="194">
        <f t="shared" si="15"/>
        <v>18.998798000000001</v>
      </c>
      <c r="I127" s="29">
        <f t="shared" si="16"/>
        <v>1.9089384271386379E-6</v>
      </c>
      <c r="J127" s="198"/>
      <c r="K127" s="9">
        <f t="shared" si="17"/>
        <v>0.92509786485263623</v>
      </c>
      <c r="M127" s="189"/>
    </row>
    <row r="128" spans="4:15">
      <c r="D128" s="193" t="s">
        <v>802</v>
      </c>
      <c r="E128" s="194">
        <v>15.155554</v>
      </c>
      <c r="F128" s="197">
        <v>33.988889999999998</v>
      </c>
      <c r="G128" s="194">
        <f t="shared" si="15"/>
        <v>18.833335999999996</v>
      </c>
      <c r="I128" s="29">
        <f t="shared" si="16"/>
        <v>2.1409224959581049E-6</v>
      </c>
      <c r="J128" s="198"/>
      <c r="K128" s="9">
        <f t="shared" si="17"/>
        <v>1.0375205410865669</v>
      </c>
      <c r="M128" s="189">
        <f>AVERAGE(K126:K128)</f>
        <v>0.75146033755446096</v>
      </c>
      <c r="N128">
        <f>STDEV(I126:I128)/SQRT(3)</f>
        <v>4.7899734280667975E-7</v>
      </c>
      <c r="O128">
        <f>TTEST(I123:I125,I126:I128,2,2)</f>
        <v>0.10345433215778428</v>
      </c>
    </row>
    <row r="129" spans="4:15">
      <c r="I129" s="29"/>
      <c r="J129" s="29"/>
    </row>
    <row r="130" spans="4:15">
      <c r="I130" s="29"/>
      <c r="J130" s="29"/>
    </row>
    <row r="131" spans="4:15">
      <c r="I131" s="29"/>
      <c r="J131" s="29"/>
    </row>
    <row r="132" spans="4:15">
      <c r="I132" s="29"/>
      <c r="J132" s="29"/>
    </row>
    <row r="133" spans="4:15">
      <c r="I133" s="29"/>
      <c r="J133" s="29"/>
    </row>
    <row r="134" spans="4:15">
      <c r="E134" t="s">
        <v>84</v>
      </c>
      <c r="F134" t="s">
        <v>65</v>
      </c>
      <c r="G134" s="195" t="s">
        <v>3</v>
      </c>
      <c r="I134" s="192" t="s">
        <v>4</v>
      </c>
      <c r="J134" s="196"/>
      <c r="M134" s="189" t="s">
        <v>12</v>
      </c>
      <c r="N134" t="s">
        <v>13</v>
      </c>
      <c r="O134" t="s">
        <v>359</v>
      </c>
    </row>
    <row r="135" spans="4:15">
      <c r="D135" t="s">
        <v>538</v>
      </c>
      <c r="E135">
        <v>15.024641000000001</v>
      </c>
      <c r="F135" s="199">
        <v>30.01614</v>
      </c>
      <c r="G135" s="194">
        <f>F135-E135</f>
        <v>14.991498999999999</v>
      </c>
      <c r="I135" s="29">
        <f>2^-G135</f>
        <v>3.0697932091673045E-5</v>
      </c>
      <c r="J135" s="198"/>
      <c r="K135" s="9">
        <f>I135/$J$137</f>
        <v>1.0828295488246933</v>
      </c>
      <c r="M135" s="189"/>
    </row>
    <row r="136" spans="4:15">
      <c r="D136" t="s">
        <v>538</v>
      </c>
      <c r="E136">
        <v>15.235198</v>
      </c>
      <c r="F136" s="199">
        <v>30.6556</v>
      </c>
      <c r="G136" s="194">
        <f t="shared" ref="G136:G152" si="18">F136-E136</f>
        <v>15.420401999999999</v>
      </c>
      <c r="I136" s="29">
        <f t="shared" ref="I136:I152" si="19">2^-G136</f>
        <v>2.2803234468750454E-5</v>
      </c>
      <c r="J136" s="198"/>
      <c r="K136" s="9">
        <f>I136/$J$137</f>
        <v>0.80435437858821024</v>
      </c>
      <c r="M136" s="189"/>
    </row>
    <row r="137" spans="4:15">
      <c r="D137" t="s">
        <v>538</v>
      </c>
      <c r="E137">
        <v>15.23001</v>
      </c>
      <c r="F137" s="199">
        <v>30.182099999999998</v>
      </c>
      <c r="G137" s="194">
        <f t="shared" si="18"/>
        <v>14.952089999999998</v>
      </c>
      <c r="I137" s="29">
        <f t="shared" si="19"/>
        <v>3.1548042130804064E-5</v>
      </c>
      <c r="J137" s="7">
        <f>AVERAGE(I135:I137)</f>
        <v>2.834973623040919E-5</v>
      </c>
      <c r="K137" s="9">
        <f t="shared" ref="K137:K152" si="20">I137/$J$137</f>
        <v>1.1128160725870961</v>
      </c>
      <c r="M137" s="189">
        <f>AVERAGE(K135:K137)</f>
        <v>1</v>
      </c>
      <c r="N137">
        <f>STDEV(I135:I137)/SQRT(3)</f>
        <v>2.7840877089704156E-6</v>
      </c>
      <c r="O137" t="e">
        <f>TTEST(H135:H137,H141:H143,2,2)</f>
        <v>#DIV/0!</v>
      </c>
    </row>
    <row r="138" spans="4:15">
      <c r="D138" t="s">
        <v>800</v>
      </c>
      <c r="E138">
        <v>15.186408999999999</v>
      </c>
      <c r="F138" s="199">
        <v>30.500903999999998</v>
      </c>
      <c r="G138" s="194">
        <f t="shared" si="18"/>
        <v>15.314494999999999</v>
      </c>
      <c r="I138" s="29">
        <f t="shared" si="19"/>
        <v>2.4540173933562871E-5</v>
      </c>
      <c r="J138" s="198"/>
      <c r="K138" s="9">
        <f t="shared" si="20"/>
        <v>0.86562265462067989</v>
      </c>
      <c r="M138" s="189"/>
    </row>
    <row r="139" spans="4:15">
      <c r="D139" t="s">
        <v>800</v>
      </c>
      <c r="E139">
        <v>15.119138</v>
      </c>
      <c r="F139" s="199">
        <v>30.170999999999999</v>
      </c>
      <c r="G139" s="194">
        <f t="shared" si="18"/>
        <v>15.051862</v>
      </c>
      <c r="I139" s="29">
        <f t="shared" si="19"/>
        <v>2.9440016387080463E-5</v>
      </c>
      <c r="J139" s="198"/>
      <c r="K139" s="9">
        <f t="shared" si="20"/>
        <v>1.0384582116676553</v>
      </c>
      <c r="M139" s="189"/>
    </row>
    <row r="140" spans="4:15">
      <c r="D140" t="s">
        <v>800</v>
      </c>
      <c r="E140">
        <v>15.111230000000001</v>
      </c>
      <c r="F140" s="199">
        <v>30.811199999999999</v>
      </c>
      <c r="G140" s="194">
        <f t="shared" si="18"/>
        <v>15.699969999999999</v>
      </c>
      <c r="I140" s="29">
        <f t="shared" si="19"/>
        <v>1.8786163551932776E-5</v>
      </c>
      <c r="J140" s="198"/>
      <c r="K140" s="9">
        <f t="shared" si="20"/>
        <v>0.66265743706574243</v>
      </c>
      <c r="M140" s="189">
        <f>AVERAGE(K138:K140)</f>
        <v>0.85557943445135931</v>
      </c>
      <c r="N140">
        <f>STDEV(I138:I140)/SQRT(3)</f>
        <v>3.0787955055885869E-6</v>
      </c>
    </row>
    <row r="141" spans="4:15">
      <c r="D141" t="s">
        <v>19</v>
      </c>
      <c r="E141">
        <v>15.087821999999999</v>
      </c>
      <c r="F141" s="199">
        <v>32.853206999999998</v>
      </c>
      <c r="G141" s="194">
        <f t="shared" si="18"/>
        <v>17.765384999999998</v>
      </c>
      <c r="I141" s="29">
        <f t="shared" si="19"/>
        <v>4.4883449853170799E-6</v>
      </c>
      <c r="J141" s="198"/>
      <c r="K141" s="9">
        <f t="shared" si="20"/>
        <v>0.15832052012190087</v>
      </c>
      <c r="M141" s="189"/>
    </row>
    <row r="142" spans="4:15">
      <c r="D142" t="s">
        <v>19</v>
      </c>
      <c r="E142">
        <v>15.118868000000001</v>
      </c>
      <c r="F142" s="199">
        <v>32.323</v>
      </c>
      <c r="G142" s="194">
        <f t="shared" si="18"/>
        <v>17.204132000000001</v>
      </c>
      <c r="I142" s="29">
        <f t="shared" si="19"/>
        <v>6.6227783231595452E-6</v>
      </c>
      <c r="J142" s="198"/>
      <c r="K142" s="9">
        <f t="shared" si="20"/>
        <v>0.23360987450936696</v>
      </c>
      <c r="M142" s="189"/>
    </row>
    <row r="143" spans="4:15">
      <c r="D143" t="s">
        <v>19</v>
      </c>
      <c r="E143">
        <v>15.236649999999999</v>
      </c>
      <c r="F143" s="199">
        <v>32.564100000000003</v>
      </c>
      <c r="G143" s="194">
        <f t="shared" si="18"/>
        <v>17.327450000000006</v>
      </c>
      <c r="I143" s="29">
        <f t="shared" si="19"/>
        <v>6.0801991122723143E-6</v>
      </c>
      <c r="J143" s="198"/>
      <c r="K143" s="9">
        <f t="shared" si="20"/>
        <v>0.2144710999374457</v>
      </c>
      <c r="M143" s="189">
        <f>AVERAGE(K141:K143)</f>
        <v>0.20213383152290451</v>
      </c>
      <c r="N143">
        <f>STDEV(I141:I143)/SQRT(3)</f>
        <v>6.4049448931989477E-7</v>
      </c>
    </row>
    <row r="144" spans="4:15">
      <c r="D144" t="s">
        <v>801</v>
      </c>
      <c r="E144">
        <v>15.457578</v>
      </c>
      <c r="F144" s="199">
        <v>31.445679999999999</v>
      </c>
      <c r="G144" s="194">
        <f t="shared" si="18"/>
        <v>15.988102</v>
      </c>
      <c r="I144" s="29">
        <f t="shared" si="19"/>
        <v>1.538514962578268E-5</v>
      </c>
      <c r="J144" s="198"/>
      <c r="K144" s="9">
        <f t="shared" si="20"/>
        <v>0.54269110304031265</v>
      </c>
      <c r="M144" s="189"/>
    </row>
    <row r="145" spans="4:18">
      <c r="D145" t="s">
        <v>801</v>
      </c>
      <c r="E145">
        <v>15.281343</v>
      </c>
      <c r="F145" s="199">
        <v>30.4788</v>
      </c>
      <c r="G145" s="194">
        <f t="shared" si="18"/>
        <v>15.197457</v>
      </c>
      <c r="I145" s="29">
        <f t="shared" si="19"/>
        <v>2.6613965231804986E-5</v>
      </c>
      <c r="J145" s="198"/>
      <c r="K145" s="9">
        <f t="shared" si="20"/>
        <v>0.93877294009027368</v>
      </c>
      <c r="M145" s="189"/>
    </row>
    <row r="146" spans="4:18">
      <c r="D146" t="s">
        <v>801</v>
      </c>
      <c r="E146">
        <v>15.2447</v>
      </c>
      <c r="F146" s="199">
        <v>30.8996</v>
      </c>
      <c r="G146" s="194">
        <f t="shared" si="18"/>
        <v>15.6549</v>
      </c>
      <c r="I146" s="29">
        <f t="shared" si="19"/>
        <v>1.9382309352834227E-5</v>
      </c>
      <c r="J146" s="198"/>
      <c r="K146" s="9">
        <f t="shared" si="20"/>
        <v>0.68368570329214917</v>
      </c>
      <c r="M146" s="189">
        <f>AVERAGE(K144:K146)</f>
        <v>0.72171658214091183</v>
      </c>
      <c r="N146">
        <f>STDEV(I144:I146)/SQRT(3)</f>
        <v>3.2860008837953206E-6</v>
      </c>
      <c r="O146">
        <f>TTEST(I141:I142,I144:I145,2,2)</f>
        <v>0.1139900723477979</v>
      </c>
    </row>
    <row r="147" spans="4:18">
      <c r="D147" t="s">
        <v>783</v>
      </c>
      <c r="E147">
        <v>15.262907</v>
      </c>
      <c r="F147" s="199">
        <v>31.685829999999999</v>
      </c>
      <c r="G147" s="194">
        <f t="shared" si="18"/>
        <v>16.422922999999997</v>
      </c>
      <c r="I147" s="29">
        <f t="shared" si="19"/>
        <v>1.1381711171531682E-5</v>
      </c>
      <c r="J147" s="198"/>
      <c r="K147" s="9">
        <f t="shared" si="20"/>
        <v>0.40147502886898651</v>
      </c>
      <c r="M147" s="189"/>
    </row>
    <row r="148" spans="4:18">
      <c r="D148" t="s">
        <v>783</v>
      </c>
      <c r="E148">
        <v>15.438803</v>
      </c>
      <c r="F148" s="199">
        <v>33.625399999999999</v>
      </c>
      <c r="G148" s="194">
        <f t="shared" si="18"/>
        <v>18.186596999999999</v>
      </c>
      <c r="I148" s="29">
        <f t="shared" si="19"/>
        <v>3.3518824836701586E-6</v>
      </c>
      <c r="J148" s="198"/>
      <c r="K148" s="9">
        <f t="shared" si="20"/>
        <v>0.11823328642030821</v>
      </c>
      <c r="M148" s="189"/>
    </row>
    <row r="149" spans="4:18">
      <c r="D149" t="s">
        <v>783</v>
      </c>
      <c r="E149">
        <v>15.36665</v>
      </c>
      <c r="F149" s="199">
        <v>33.471499999999999</v>
      </c>
      <c r="G149" s="194">
        <f t="shared" si="18"/>
        <v>18.104849999999999</v>
      </c>
      <c r="I149" s="29">
        <f t="shared" si="19"/>
        <v>3.5472931724174082E-6</v>
      </c>
      <c r="J149" s="198"/>
      <c r="K149" s="9">
        <f t="shared" si="20"/>
        <v>0.1251261438056141</v>
      </c>
      <c r="M149" s="189">
        <f>AVERAGE(K147:K149)</f>
        <v>0.21494481969830295</v>
      </c>
      <c r="N149">
        <f>STDEV(I147:I149)/SQRT(3)</f>
        <v>2.6446427975408693E-6</v>
      </c>
      <c r="O149" t="e">
        <f>TTEST(H135:H136,H147:H148,2,2)</f>
        <v>#DIV/0!</v>
      </c>
    </row>
    <row r="150" spans="4:18">
      <c r="D150" t="s">
        <v>802</v>
      </c>
      <c r="E150">
        <v>14.611629000000001</v>
      </c>
      <c r="F150" s="199">
        <v>30.601922999999999</v>
      </c>
      <c r="G150" s="194">
        <f t="shared" si="18"/>
        <v>15.990293999999999</v>
      </c>
      <c r="I150" s="29">
        <f t="shared" si="19"/>
        <v>1.5361791507785137E-5</v>
      </c>
      <c r="J150" s="198"/>
      <c r="K150" s="9">
        <f t="shared" si="20"/>
        <v>0.54186717586837352</v>
      </c>
      <c r="M150" s="189"/>
    </row>
    <row r="151" spans="4:18">
      <c r="D151" t="s">
        <v>802</v>
      </c>
      <c r="E151">
        <v>15.522402</v>
      </c>
      <c r="F151" s="199">
        <v>30.488900000000001</v>
      </c>
      <c r="G151" s="194">
        <f t="shared" si="18"/>
        <v>14.966498000000001</v>
      </c>
      <c r="I151" s="29">
        <f t="shared" si="19"/>
        <v>3.1234544142953345E-5</v>
      </c>
      <c r="J151" s="198"/>
      <c r="K151" s="9">
        <f t="shared" si="20"/>
        <v>1.1017578396179144</v>
      </c>
      <c r="M151" s="189"/>
    </row>
    <row r="152" spans="4:18">
      <c r="D152" t="s">
        <v>802</v>
      </c>
      <c r="E152">
        <v>15.155554</v>
      </c>
      <c r="F152" s="199">
        <v>30.7821</v>
      </c>
      <c r="G152" s="194">
        <f t="shared" si="18"/>
        <v>15.626545999999999</v>
      </c>
      <c r="I152" s="29">
        <f t="shared" si="19"/>
        <v>1.9767007423976438E-5</v>
      </c>
      <c r="J152" s="198"/>
      <c r="K152" s="9">
        <f t="shared" si="20"/>
        <v>0.69725542641110938</v>
      </c>
      <c r="M152" s="189">
        <f>AVERAGE(K150:K152)</f>
        <v>0.78029348063246573</v>
      </c>
      <c r="N152">
        <f>STDEV(I150:I152)/SQRT(3)</f>
        <v>4.7308362068371759E-6</v>
      </c>
      <c r="O152">
        <f>TTEST(I147:I149,I150:I152,2,2)</f>
        <v>4.1671214722780625E-2</v>
      </c>
    </row>
    <row r="153" spans="4:18">
      <c r="I153" s="29"/>
      <c r="J153" s="29"/>
      <c r="K153" s="9"/>
      <c r="M153" s="189"/>
    </row>
    <row r="154" spans="4:18">
      <c r="I154" s="29"/>
      <c r="J154" s="29"/>
      <c r="K154" s="9"/>
      <c r="Q154" s="189"/>
    </row>
    <row r="155" spans="4:18">
      <c r="I155" s="29"/>
      <c r="J155" s="29"/>
      <c r="K155" s="9"/>
      <c r="Q155" s="189"/>
    </row>
    <row r="156" spans="4:18">
      <c r="I156" s="29"/>
      <c r="J156" s="29"/>
      <c r="K156" s="9"/>
      <c r="Q156" s="189"/>
    </row>
    <row r="157" spans="4:18">
      <c r="I157" s="29"/>
      <c r="J157" s="29"/>
      <c r="K157" s="9"/>
      <c r="Q157" s="189"/>
    </row>
    <row r="158" spans="4:18">
      <c r="I158" s="29"/>
      <c r="J158" s="29"/>
      <c r="K158" s="9"/>
      <c r="Q158" s="189"/>
    </row>
    <row r="159" spans="4:18">
      <c r="I159" s="29"/>
      <c r="J159" s="29"/>
      <c r="K159" s="9"/>
      <c r="Q159" s="189"/>
    </row>
    <row r="160" spans="4:18">
      <c r="I160" s="29"/>
      <c r="J160" s="29"/>
      <c r="K160" s="9"/>
      <c r="R160" s="189"/>
    </row>
    <row r="161" spans="9:18">
      <c r="I161" s="29"/>
      <c r="J161" s="29"/>
      <c r="K161" s="9"/>
      <c r="R161" s="189"/>
    </row>
    <row r="162" spans="9:18">
      <c r="I162" s="29"/>
      <c r="J162" s="29"/>
      <c r="K162" s="9"/>
    </row>
    <row r="163" spans="9:18">
      <c r="I163" s="29"/>
      <c r="J163" s="29"/>
      <c r="K163" s="9"/>
    </row>
    <row r="164" spans="9:18">
      <c r="I164" s="29"/>
      <c r="J164" s="29"/>
      <c r="K164" s="9"/>
    </row>
    <row r="165" spans="9:18">
      <c r="I165" s="29"/>
      <c r="J165" s="29"/>
      <c r="K165" s="9"/>
    </row>
    <row r="166" spans="9:18">
      <c r="I166" s="29"/>
      <c r="J166" s="29"/>
      <c r="K166" s="9"/>
    </row>
    <row r="167" spans="9:18">
      <c r="I167" s="29"/>
      <c r="J167" s="29"/>
      <c r="K167" s="9"/>
    </row>
    <row r="168" spans="9:18">
      <c r="I168" s="29"/>
      <c r="J168" s="29"/>
      <c r="K168" s="9"/>
    </row>
    <row r="169" spans="9:18">
      <c r="I169" s="29"/>
      <c r="J169" s="29"/>
      <c r="K169" s="9"/>
    </row>
    <row r="170" spans="9:18">
      <c r="I170" s="29"/>
      <c r="J170" s="29"/>
      <c r="K170" s="9"/>
    </row>
    <row r="171" spans="9:18">
      <c r="I171" s="29"/>
      <c r="J171" s="29"/>
      <c r="K171" s="9"/>
    </row>
    <row r="172" spans="9:18">
      <c r="I172" s="29"/>
      <c r="J172" s="29"/>
      <c r="K172" s="9"/>
    </row>
    <row r="173" spans="9:18">
      <c r="I173" s="29"/>
      <c r="J173" s="29"/>
      <c r="K173" s="9"/>
    </row>
    <row r="174" spans="9:18">
      <c r="I174" s="29"/>
      <c r="J174" s="29"/>
      <c r="K174" s="9"/>
    </row>
    <row r="175" spans="9:18">
      <c r="I175" s="29"/>
      <c r="J175" s="29"/>
      <c r="K175" s="9"/>
    </row>
    <row r="176" spans="9:18">
      <c r="I176" s="29"/>
      <c r="J176" s="29"/>
      <c r="K176" s="9"/>
    </row>
    <row r="177" spans="9:11">
      <c r="I177" s="29"/>
      <c r="J177" s="29"/>
      <c r="K177" s="9"/>
    </row>
    <row r="178" spans="9:11">
      <c r="I178" s="29"/>
      <c r="J178" s="29"/>
    </row>
    <row r="179" spans="9:11">
      <c r="I179" s="29"/>
      <c r="J179" s="29"/>
    </row>
    <row r="180" spans="9:11">
      <c r="I180" s="29"/>
      <c r="J180" s="29"/>
    </row>
    <row r="181" spans="9:11">
      <c r="I181" s="29"/>
      <c r="J181" s="29"/>
    </row>
    <row r="182" spans="9:11">
      <c r="I182" s="29"/>
      <c r="J182" s="29"/>
    </row>
    <row r="183" spans="9:11">
      <c r="I183" s="29"/>
      <c r="J183" s="29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E32"/>
  <sheetViews>
    <sheetView topLeftCell="A12" workbookViewId="0">
      <selection activeCell="E27" sqref="E27"/>
    </sheetView>
  </sheetViews>
  <sheetFormatPr baseColWidth="10" defaultRowHeight="15" x14ac:dyDescent="0"/>
  <sheetData>
    <row r="3" spans="2:5">
      <c r="B3" t="s">
        <v>804</v>
      </c>
    </row>
    <row r="6" spans="2:5">
      <c r="B6" t="s">
        <v>805</v>
      </c>
    </row>
    <row r="8" spans="2:5">
      <c r="B8" t="s">
        <v>806</v>
      </c>
    </row>
    <row r="9" spans="2:5">
      <c r="B9" t="s">
        <v>807</v>
      </c>
    </row>
    <row r="11" spans="2:5">
      <c r="B11" t="s">
        <v>808</v>
      </c>
    </row>
    <row r="13" spans="2:5">
      <c r="B13" t="s">
        <v>148</v>
      </c>
      <c r="D13" t="s">
        <v>39</v>
      </c>
      <c r="E13" t="s">
        <v>147</v>
      </c>
    </row>
    <row r="14" spans="2:5">
      <c r="D14">
        <v>23.6</v>
      </c>
      <c r="E14" s="5">
        <v>35.6</v>
      </c>
    </row>
    <row r="15" spans="2:5">
      <c r="D15">
        <v>25.9</v>
      </c>
      <c r="E15" s="5">
        <v>39.313200000000002</v>
      </c>
    </row>
    <row r="16" spans="2:5">
      <c r="D16">
        <v>28.4</v>
      </c>
      <c r="E16" s="5">
        <v>43.333100000000002</v>
      </c>
    </row>
    <row r="17" spans="3:5">
      <c r="D17">
        <v>15.6</v>
      </c>
      <c r="E17" s="5">
        <v>39.155900000000003</v>
      </c>
    </row>
    <row r="18" spans="3:5">
      <c r="D18">
        <v>20.6</v>
      </c>
      <c r="E18" s="5">
        <v>23.4666</v>
      </c>
    </row>
    <row r="19" spans="3:5">
      <c r="D19">
        <v>21.6</v>
      </c>
      <c r="E19" s="5">
        <v>23.004100000000001</v>
      </c>
    </row>
    <row r="20" spans="3:5">
      <c r="D20">
        <v>28.7</v>
      </c>
      <c r="E20" s="5">
        <v>62.168100000000003</v>
      </c>
    </row>
    <row r="21" spans="3:5">
      <c r="D21">
        <v>25.4</v>
      </c>
      <c r="E21" s="5">
        <v>43.6</v>
      </c>
    </row>
    <row r="22" spans="3:5">
      <c r="D22">
        <v>27.1</v>
      </c>
      <c r="E22" s="5">
        <v>35.9</v>
      </c>
    </row>
    <row r="23" spans="3:5">
      <c r="D23">
        <v>19.399999999999999</v>
      </c>
      <c r="E23" s="5">
        <v>48.5</v>
      </c>
    </row>
    <row r="24" spans="3:5">
      <c r="C24" t="s">
        <v>12</v>
      </c>
      <c r="D24">
        <f>AVERAGE(D14:D23)</f>
        <v>23.63</v>
      </c>
      <c r="E24" s="5">
        <f>AVERAGE(E14:E23)</f>
        <v>39.4041</v>
      </c>
    </row>
    <row r="25" spans="3:5">
      <c r="C25" t="s">
        <v>133</v>
      </c>
      <c r="D25">
        <f>COUNT(D14:D23)</f>
        <v>10</v>
      </c>
      <c r="E25">
        <f>COUNT(E14:E23)</f>
        <v>10</v>
      </c>
    </row>
    <row r="26" spans="3:5">
      <c r="C26" t="s">
        <v>144</v>
      </c>
      <c r="D26">
        <f>STDEV(D14:D23)/SQRT(D25)</f>
        <v>1.3517930479346485</v>
      </c>
      <c r="E26">
        <f>STDEV(E14:E23)/SQRT(E25)</f>
        <v>3.6266932850432436</v>
      </c>
    </row>
    <row r="27" spans="3:5">
      <c r="C27" t="s">
        <v>126</v>
      </c>
      <c r="E27" s="33">
        <f>TTEST(D14:D23,E14:E23,2,2)</f>
        <v>7.0982402810614899E-4</v>
      </c>
    </row>
    <row r="30" spans="3:5">
      <c r="C30" t="s">
        <v>809</v>
      </c>
      <c r="D30" t="s">
        <v>39</v>
      </c>
      <c r="E30" t="s">
        <v>147</v>
      </c>
    </row>
    <row r="31" spans="3:5">
      <c r="D31">
        <v>23.63</v>
      </c>
      <c r="E31" s="5">
        <v>39.4041</v>
      </c>
    </row>
    <row r="32" spans="3:5">
      <c r="D32">
        <v>1.3517930479346485</v>
      </c>
      <c r="E32">
        <v>3.6266932850432436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workbookViewId="0">
      <selection activeCell="E27" sqref="E27"/>
    </sheetView>
  </sheetViews>
  <sheetFormatPr baseColWidth="10" defaultRowHeight="15" x14ac:dyDescent="0"/>
  <sheetData>
    <row r="1" spans="1:18" ht="20">
      <c r="A1" s="200" t="s">
        <v>813</v>
      </c>
    </row>
    <row r="6" spans="1:18">
      <c r="A6" t="s">
        <v>102</v>
      </c>
      <c r="H6" s="1" t="s">
        <v>3</v>
      </c>
      <c r="I6" s="1" t="s">
        <v>29</v>
      </c>
      <c r="J6" s="2" t="s">
        <v>30</v>
      </c>
      <c r="K6" t="s">
        <v>101</v>
      </c>
      <c r="L6" t="s">
        <v>12</v>
      </c>
      <c r="M6" t="s">
        <v>13</v>
      </c>
      <c r="N6" t="s">
        <v>659</v>
      </c>
    </row>
    <row r="7" spans="1:18">
      <c r="A7" t="s">
        <v>811</v>
      </c>
      <c r="B7" t="s">
        <v>28</v>
      </c>
      <c r="C7">
        <v>15.365152</v>
      </c>
      <c r="F7" t="s">
        <v>68</v>
      </c>
      <c r="G7">
        <v>25.865866</v>
      </c>
      <c r="H7">
        <f>G7-C7</f>
        <v>10.500714</v>
      </c>
      <c r="I7">
        <f>H7-$H$7</f>
        <v>0</v>
      </c>
      <c r="J7" s="55">
        <f>2^-I7</f>
        <v>1</v>
      </c>
      <c r="K7">
        <f>2^-H7</f>
        <v>6.9019230040229132E-4</v>
      </c>
      <c r="N7">
        <f>TTEST(K7:K8,K9:K10,1,1)</f>
        <v>2.8933002842182587E-2</v>
      </c>
      <c r="Q7" t="s">
        <v>11</v>
      </c>
    </row>
    <row r="8" spans="1:18">
      <c r="A8" t="s">
        <v>811</v>
      </c>
      <c r="B8" t="s">
        <v>28</v>
      </c>
      <c r="C8">
        <v>15.859693999999999</v>
      </c>
      <c r="F8" t="s">
        <v>68</v>
      </c>
      <c r="G8">
        <v>25.750563</v>
      </c>
      <c r="H8">
        <f>G8-C8</f>
        <v>9.8908690000000004</v>
      </c>
      <c r="I8">
        <f>H8-$H$7</f>
        <v>-0.60984499999999997</v>
      </c>
      <c r="J8" s="55">
        <f>2^-I8</f>
        <v>1.5260952398174981</v>
      </c>
      <c r="K8">
        <f>2^-H8</f>
        <v>1.0532991842026262E-3</v>
      </c>
      <c r="L8" s="4">
        <f>AVERAGE(J7:J8)</f>
        <v>1.263047619908749</v>
      </c>
      <c r="M8">
        <f>STDEV(J7:J8)</f>
        <v>0.37200551162491602</v>
      </c>
      <c r="P8" t="s">
        <v>811</v>
      </c>
      <c r="Q8" s="4">
        <v>1.263047619908749</v>
      </c>
      <c r="R8">
        <v>0.37200551162491602</v>
      </c>
    </row>
    <row r="9" spans="1:18">
      <c r="A9" t="s">
        <v>810</v>
      </c>
      <c r="B9" t="s">
        <v>28</v>
      </c>
      <c r="C9">
        <v>16.672457000000001</v>
      </c>
      <c r="F9" t="s">
        <v>68</v>
      </c>
      <c r="G9">
        <v>24.192229999999999</v>
      </c>
      <c r="H9">
        <f>G9-C9</f>
        <v>7.5197729999999972</v>
      </c>
      <c r="I9">
        <f>H9-$H$7</f>
        <v>-2.9809410000000032</v>
      </c>
      <c r="J9" s="55">
        <f>2^-I9</f>
        <v>7.895009488674142</v>
      </c>
      <c r="K9">
        <f>2^-H9</f>
        <v>5.4490747606859248E-3</v>
      </c>
      <c r="P9" t="s">
        <v>810</v>
      </c>
      <c r="Q9" s="4">
        <v>7.5820956762802343</v>
      </c>
      <c r="R9">
        <v>0.44252695734133141</v>
      </c>
    </row>
    <row r="10" spans="1:18">
      <c r="A10" t="s">
        <v>810</v>
      </c>
      <c r="B10" t="s">
        <v>28</v>
      </c>
      <c r="C10">
        <v>16.557003999999999</v>
      </c>
      <c r="F10" t="s">
        <v>68</v>
      </c>
      <c r="G10">
        <v>24.195924999999999</v>
      </c>
      <c r="H10">
        <f>G10-C10</f>
        <v>7.6389209999999999</v>
      </c>
      <c r="I10">
        <f>H10-$H$7</f>
        <v>-2.8617930000000005</v>
      </c>
      <c r="J10" s="55">
        <f>2^-I10</f>
        <v>7.2691818638863266</v>
      </c>
      <c r="K10">
        <f>2^-H10</f>
        <v>5.0171333526783232E-3</v>
      </c>
      <c r="L10" s="4">
        <f>AVERAGE(J9:J10)</f>
        <v>7.5820956762802343</v>
      </c>
      <c r="M10">
        <f>STDEV(J9:J10)</f>
        <v>0.44252695734133457</v>
      </c>
    </row>
    <row r="12" spans="1:18">
      <c r="A12" t="s">
        <v>69</v>
      </c>
    </row>
    <row r="13" spans="1:18">
      <c r="H13" s="1" t="s">
        <v>3</v>
      </c>
      <c r="I13" s="1" t="s">
        <v>29</v>
      </c>
      <c r="J13" s="2" t="s">
        <v>30</v>
      </c>
      <c r="K13" t="s">
        <v>101</v>
      </c>
      <c r="L13" t="s">
        <v>12</v>
      </c>
      <c r="M13" t="s">
        <v>13</v>
      </c>
      <c r="N13" t="s">
        <v>659</v>
      </c>
    </row>
    <row r="14" spans="1:18">
      <c r="A14" t="s">
        <v>811</v>
      </c>
      <c r="B14" t="s">
        <v>28</v>
      </c>
      <c r="C14">
        <v>15.365152</v>
      </c>
      <c r="F14" t="s">
        <v>69</v>
      </c>
      <c r="G14">
        <v>22.490922999999999</v>
      </c>
      <c r="H14">
        <f>G14-C14</f>
        <v>7.1257709999999985</v>
      </c>
      <c r="I14">
        <f>H14-$H$14</f>
        <v>0</v>
      </c>
      <c r="J14" s="55">
        <f>2^-I14</f>
        <v>1</v>
      </c>
      <c r="K14">
        <f>2^-H14</f>
        <v>7.160266500472883E-3</v>
      </c>
      <c r="N14">
        <f>TTEST(K14:K15,K16:K17,1,1)</f>
        <v>5.5618826856769485E-2</v>
      </c>
    </row>
    <row r="15" spans="1:18">
      <c r="A15" t="s">
        <v>811</v>
      </c>
      <c r="B15" t="s">
        <v>28</v>
      </c>
      <c r="C15">
        <v>15.859693999999999</v>
      </c>
      <c r="F15" t="s">
        <v>69</v>
      </c>
      <c r="G15">
        <v>22.679209</v>
      </c>
      <c r="H15">
        <f>G15-C15</f>
        <v>6.8195150000000009</v>
      </c>
      <c r="I15">
        <f>H15-$H$14</f>
        <v>-0.30625599999999764</v>
      </c>
      <c r="J15" s="55">
        <f>2^-I15</f>
        <v>1.2364946520875257</v>
      </c>
      <c r="K15">
        <f>2^-H15</f>
        <v>8.8536312353561866E-3</v>
      </c>
      <c r="L15" s="4">
        <f>AVERAGE(J14:J15)</f>
        <v>1.1182473260437629</v>
      </c>
      <c r="M15">
        <f>STDEV(J14:J15)</f>
        <v>0.16722697220544244</v>
      </c>
      <c r="Q15" t="s">
        <v>812</v>
      </c>
    </row>
    <row r="16" spans="1:18">
      <c r="A16" t="s">
        <v>810</v>
      </c>
      <c r="B16" t="s">
        <v>28</v>
      </c>
      <c r="C16">
        <v>16.672457000000001</v>
      </c>
      <c r="F16" t="s">
        <v>69</v>
      </c>
      <c r="G16">
        <v>23.594367999999999</v>
      </c>
      <c r="H16">
        <f>G16-C16</f>
        <v>6.9219109999999979</v>
      </c>
      <c r="I16">
        <f>H16-$H$14</f>
        <v>-0.2038600000000006</v>
      </c>
      <c r="J16" s="55">
        <f>2^-I16</f>
        <v>1.1517758678987498</v>
      </c>
      <c r="K16">
        <f>2^-H16</f>
        <v>8.247022162968503E-3</v>
      </c>
      <c r="P16" t="s">
        <v>811</v>
      </c>
      <c r="Q16" s="4">
        <v>1.1182473260437629</v>
      </c>
      <c r="R16">
        <v>0.16722697220544244</v>
      </c>
    </row>
    <row r="17" spans="1:18">
      <c r="A17" t="s">
        <v>810</v>
      </c>
      <c r="B17" t="s">
        <v>28</v>
      </c>
      <c r="C17">
        <v>16.557003999999999</v>
      </c>
      <c r="F17" t="s">
        <v>69</v>
      </c>
      <c r="G17">
        <v>23.143398000000001</v>
      </c>
      <c r="H17">
        <f>G17-C17</f>
        <v>6.5863940000000021</v>
      </c>
      <c r="I17">
        <f>H17-$H$14</f>
        <v>-0.53937699999999644</v>
      </c>
      <c r="J17" s="55">
        <f>2^-I17</f>
        <v>1.4533447829070871</v>
      </c>
      <c r="K17">
        <f>2^-H17</f>
        <v>1.0406335962686648E-2</v>
      </c>
      <c r="L17" s="4">
        <f>AVERAGE(J16:J17)</f>
        <v>1.3025603254029186</v>
      </c>
      <c r="M17">
        <f>STDEV(J16:J17)</f>
        <v>0.21324142479746322</v>
      </c>
      <c r="P17" t="s">
        <v>810</v>
      </c>
      <c r="Q17" s="4">
        <v>1.3025603254029186</v>
      </c>
      <c r="R17">
        <v>0.21324142479746322</v>
      </c>
    </row>
    <row r="20" spans="1:18">
      <c r="B20" t="s">
        <v>106</v>
      </c>
      <c r="C20" t="s">
        <v>382</v>
      </c>
      <c r="D20" t="s">
        <v>13</v>
      </c>
      <c r="E20" t="s">
        <v>13</v>
      </c>
    </row>
    <row r="21" spans="1:18">
      <c r="A21" t="s">
        <v>811</v>
      </c>
      <c r="B21">
        <v>1.263047619908749</v>
      </c>
      <c r="C21">
        <v>1.1182473260437629</v>
      </c>
      <c r="D21">
        <v>0.37200551162491602</v>
      </c>
      <c r="E21">
        <v>0.16722697220544244</v>
      </c>
    </row>
    <row r="22" spans="1:18">
      <c r="A22" t="s">
        <v>810</v>
      </c>
      <c r="B22">
        <v>7.5820956762802343</v>
      </c>
      <c r="C22">
        <v>1.3025603254029186</v>
      </c>
      <c r="D22">
        <v>0.44252695734133141</v>
      </c>
      <c r="E22">
        <v>0.21324142479746322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23"/>
  <sheetViews>
    <sheetView workbookViewId="0">
      <selection activeCell="G37" sqref="G37"/>
    </sheetView>
  </sheetViews>
  <sheetFormatPr baseColWidth="10" defaultRowHeight="15" x14ac:dyDescent="0"/>
  <sheetData>
    <row r="4" spans="1:7">
      <c r="C4" t="s">
        <v>1047</v>
      </c>
      <c r="D4" t="s">
        <v>51</v>
      </c>
    </row>
    <row r="5" spans="1:7">
      <c r="A5" t="s">
        <v>43</v>
      </c>
      <c r="B5" s="224" t="s">
        <v>39</v>
      </c>
      <c r="C5" s="225"/>
      <c r="D5" s="226"/>
      <c r="E5" s="224" t="s">
        <v>40</v>
      </c>
      <c r="F5" s="225"/>
      <c r="G5" s="226"/>
    </row>
    <row r="6" spans="1:7">
      <c r="B6" s="222"/>
      <c r="C6" s="222"/>
      <c r="D6" s="222"/>
      <c r="E6" s="222"/>
      <c r="F6" s="222"/>
      <c r="G6" s="222"/>
    </row>
    <row r="7" spans="1:7">
      <c r="A7" t="s">
        <v>121</v>
      </c>
      <c r="B7" s="203">
        <v>0</v>
      </c>
      <c r="C7" s="203">
        <v>-1.910358E-3</v>
      </c>
      <c r="D7" s="203">
        <v>-2.5836520000000002E-2</v>
      </c>
      <c r="E7" s="203">
        <v>0</v>
      </c>
      <c r="F7" s="203">
        <v>-3.9201949999999996E-3</v>
      </c>
      <c r="G7" s="203">
        <v>-2.8814380000000001E-2</v>
      </c>
    </row>
    <row r="8" spans="1:7">
      <c r="A8" t="s">
        <v>44</v>
      </c>
      <c r="B8" s="203">
        <v>0.1032568</v>
      </c>
      <c r="C8" s="203">
        <v>9.8759819999999998E-2</v>
      </c>
      <c r="D8" s="203">
        <v>0.12604689999999999</v>
      </c>
      <c r="E8" s="203">
        <v>0</v>
      </c>
      <c r="F8" s="203">
        <v>-6.3367809999999997E-3</v>
      </c>
      <c r="G8" s="203">
        <v>-5.6714189999999998E-2</v>
      </c>
    </row>
    <row r="9" spans="1:7">
      <c r="A9" t="s">
        <v>45</v>
      </c>
      <c r="B9" s="203">
        <v>1.403519</v>
      </c>
      <c r="C9" s="203">
        <v>1.4826520000000001</v>
      </c>
      <c r="D9" s="203">
        <v>1.6578120000000001</v>
      </c>
      <c r="E9" s="203">
        <v>1.1050930000000001</v>
      </c>
      <c r="F9" s="203">
        <v>1.192542</v>
      </c>
      <c r="G9" s="203">
        <v>1.284203</v>
      </c>
    </row>
    <row r="10" spans="1:7">
      <c r="A10" t="s">
        <v>46</v>
      </c>
      <c r="B10" s="203">
        <v>0.58230159999999997</v>
      </c>
      <c r="C10" s="203">
        <v>0.59993490000000005</v>
      </c>
      <c r="D10" s="203">
        <v>0.66650750000000003</v>
      </c>
      <c r="E10" s="203">
        <v>0.40050849999999999</v>
      </c>
      <c r="F10" s="203">
        <v>0.38945540000000001</v>
      </c>
      <c r="G10" s="203">
        <v>0.387712</v>
      </c>
    </row>
    <row r="11" spans="1:7">
      <c r="A11" t="s">
        <v>47</v>
      </c>
      <c r="B11" s="203">
        <v>0.43360929999999998</v>
      </c>
      <c r="C11" s="203">
        <v>0.4818675</v>
      </c>
      <c r="D11" s="203">
        <v>0.51987419999999995</v>
      </c>
      <c r="E11" s="203">
        <v>0.1699803</v>
      </c>
      <c r="F11" s="203">
        <v>0.19823579999999999</v>
      </c>
      <c r="G11" s="203">
        <v>0.1750871</v>
      </c>
    </row>
    <row r="12" spans="1:7">
      <c r="A12" t="s">
        <v>48</v>
      </c>
      <c r="B12" s="203">
        <v>5.8336289999999999E-2</v>
      </c>
      <c r="C12" s="203">
        <v>5.3247019999999999E-2</v>
      </c>
      <c r="D12" s="203">
        <v>7.5581889999999999E-2</v>
      </c>
      <c r="E12" s="203">
        <v>3.9625830000000001E-2</v>
      </c>
      <c r="F12" s="203">
        <v>3.951872E-2</v>
      </c>
      <c r="G12" s="203">
        <v>-5.5436720000000002E-2</v>
      </c>
    </row>
    <row r="13" spans="1:7">
      <c r="A13" t="s">
        <v>49</v>
      </c>
      <c r="B13" s="203">
        <v>0</v>
      </c>
      <c r="C13" s="203">
        <v>-1.060584E-2</v>
      </c>
      <c r="D13" s="203">
        <v>-6.4034850000000004E-2</v>
      </c>
      <c r="E13" s="203">
        <v>0</v>
      </c>
      <c r="F13" s="203">
        <v>8.2180650000000001E-3</v>
      </c>
      <c r="G13" s="203">
        <v>-5.800748E-2</v>
      </c>
    </row>
    <row r="14" spans="1:7">
      <c r="A14" t="s">
        <v>50</v>
      </c>
      <c r="B14" s="203">
        <v>8.7510210000000005E-2</v>
      </c>
      <c r="C14" s="203" t="s">
        <v>1027</v>
      </c>
      <c r="D14" s="203" t="s">
        <v>1027</v>
      </c>
      <c r="E14" s="203">
        <v>0.1535646</v>
      </c>
      <c r="F14" s="203">
        <v>0.19404589999999999</v>
      </c>
      <c r="G14" s="203">
        <v>0.1659243</v>
      </c>
    </row>
    <row r="23" spans="6:6">
      <c r="F23" s="223"/>
    </row>
  </sheetData>
  <mergeCells count="2">
    <mergeCell ref="B5:D5"/>
    <mergeCell ref="E5:G5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Y84"/>
  <sheetViews>
    <sheetView workbookViewId="0">
      <selection activeCell="C33" sqref="C33"/>
    </sheetView>
  </sheetViews>
  <sheetFormatPr baseColWidth="10" defaultRowHeight="15" x14ac:dyDescent="0"/>
  <sheetData>
    <row r="4" spans="2:21">
      <c r="C4" s="166" t="s">
        <v>344</v>
      </c>
      <c r="D4" t="s">
        <v>104</v>
      </c>
      <c r="H4" s="166" t="s">
        <v>344</v>
      </c>
      <c r="I4" t="s">
        <v>28</v>
      </c>
      <c r="O4" t="s">
        <v>124</v>
      </c>
      <c r="P4" t="s">
        <v>101</v>
      </c>
    </row>
    <row r="5" spans="2:21">
      <c r="B5" t="s">
        <v>538</v>
      </c>
      <c r="C5" s="166">
        <v>0</v>
      </c>
      <c r="D5">
        <v>26.465012000000002</v>
      </c>
      <c r="G5" t="s">
        <v>538</v>
      </c>
      <c r="H5" s="166">
        <v>0</v>
      </c>
      <c r="I5">
        <v>15.384515840000001</v>
      </c>
      <c r="M5">
        <v>26.465012000000002</v>
      </c>
      <c r="N5">
        <v>15.384515840000001</v>
      </c>
      <c r="O5">
        <f>M5-N5</f>
        <v>11.080496160000001</v>
      </c>
      <c r="P5">
        <f>2^-O5</f>
        <v>4.6178337020470148E-4</v>
      </c>
    </row>
    <row r="6" spans="2:21">
      <c r="C6" s="166">
        <v>1</v>
      </c>
      <c r="D6">
        <v>26.653377799999998</v>
      </c>
      <c r="H6" s="166">
        <v>1</v>
      </c>
      <c r="I6">
        <v>16.432489920000002</v>
      </c>
      <c r="M6">
        <v>26.653377799999998</v>
      </c>
      <c r="N6">
        <v>16.432489920000002</v>
      </c>
      <c r="O6">
        <f t="shared" ref="O6:O11" si="0">M6-N6</f>
        <v>10.220887879999996</v>
      </c>
      <c r="P6">
        <f t="shared" ref="P6:P11" si="1">2^-O6</f>
        <v>8.3792696364000255E-4</v>
      </c>
      <c r="R6" s="166" t="s">
        <v>344</v>
      </c>
      <c r="S6" t="s">
        <v>538</v>
      </c>
      <c r="T6" t="s">
        <v>274</v>
      </c>
      <c r="U6" t="s">
        <v>396</v>
      </c>
    </row>
    <row r="7" spans="2:21">
      <c r="C7" s="166">
        <v>2</v>
      </c>
      <c r="D7">
        <v>26.528527</v>
      </c>
      <c r="H7" s="166">
        <v>2</v>
      </c>
      <c r="I7">
        <v>15.974197120000003</v>
      </c>
      <c r="M7">
        <v>26.528527</v>
      </c>
      <c r="N7">
        <v>15.974197120000003</v>
      </c>
      <c r="O7">
        <f t="shared" si="0"/>
        <v>10.554329879999997</v>
      </c>
      <c r="P7">
        <f t="shared" si="1"/>
        <v>6.650129797874173E-4</v>
      </c>
      <c r="R7" s="166">
        <v>0</v>
      </c>
      <c r="S7">
        <v>4.6178337020470148E-4</v>
      </c>
      <c r="T7">
        <v>5.0233311343252985E-4</v>
      </c>
      <c r="U7">
        <v>6.743769281734827E-4</v>
      </c>
    </row>
    <row r="8" spans="2:21">
      <c r="C8" s="166">
        <v>3</v>
      </c>
      <c r="D8">
        <v>26.898425</v>
      </c>
      <c r="H8" s="166">
        <v>3</v>
      </c>
      <c r="I8">
        <v>16.009619360000002</v>
      </c>
      <c r="M8">
        <v>26.898425</v>
      </c>
      <c r="N8">
        <v>16.009619360000002</v>
      </c>
      <c r="O8">
        <f t="shared" si="0"/>
        <v>10.888805639999998</v>
      </c>
      <c r="P8">
        <f t="shared" si="1"/>
        <v>5.2740335164495888E-4</v>
      </c>
      <c r="R8" s="166">
        <v>1</v>
      </c>
      <c r="S8">
        <v>8.3792696364000255E-4</v>
      </c>
      <c r="T8">
        <v>5.9971902463930163E-4</v>
      </c>
      <c r="U8">
        <v>7.058187616841798E-4</v>
      </c>
    </row>
    <row r="9" spans="2:21">
      <c r="C9" s="166">
        <v>4</v>
      </c>
      <c r="D9">
        <v>26.927265999999999</v>
      </c>
      <c r="H9" s="166">
        <v>4</v>
      </c>
      <c r="I9">
        <v>15.296262800000003</v>
      </c>
      <c r="M9">
        <v>26.927265999999999</v>
      </c>
      <c r="N9">
        <v>15.296262800000003</v>
      </c>
      <c r="O9">
        <f t="shared" si="0"/>
        <v>11.631003199999997</v>
      </c>
      <c r="P9">
        <f t="shared" si="1"/>
        <v>3.1529650531285337E-4</v>
      </c>
      <c r="R9" s="166">
        <v>2</v>
      </c>
      <c r="S9">
        <v>6.650129797874173E-4</v>
      </c>
      <c r="T9">
        <v>9.1220678407608155E-4</v>
      </c>
      <c r="U9">
        <v>4.9751316408705492E-4</v>
      </c>
    </row>
    <row r="10" spans="2:21">
      <c r="C10" s="166">
        <v>5</v>
      </c>
      <c r="D10">
        <v>26.136248599999998</v>
      </c>
      <c r="H10" s="166">
        <v>5</v>
      </c>
      <c r="I10">
        <v>15.226353919999999</v>
      </c>
      <c r="M10">
        <v>26.136248599999998</v>
      </c>
      <c r="N10">
        <v>15.226353919999999</v>
      </c>
      <c r="O10">
        <f t="shared" si="0"/>
        <v>10.909894679999999</v>
      </c>
      <c r="P10">
        <f t="shared" si="1"/>
        <v>5.1974994468727536E-4</v>
      </c>
      <c r="R10" s="166">
        <v>3</v>
      </c>
      <c r="S10">
        <v>5.2740335164495888E-4</v>
      </c>
      <c r="T10">
        <v>1.014920810199396E-3</v>
      </c>
      <c r="U10">
        <v>1.5165221445855872E-3</v>
      </c>
    </row>
    <row r="11" spans="2:21">
      <c r="C11" s="166">
        <v>6</v>
      </c>
      <c r="D11">
        <v>26.0914088</v>
      </c>
      <c r="H11" s="166">
        <v>6</v>
      </c>
      <c r="I11">
        <v>15.921267200000001</v>
      </c>
      <c r="M11">
        <v>26.0914088</v>
      </c>
      <c r="N11">
        <v>15.921267200000001</v>
      </c>
      <c r="O11">
        <f t="shared" si="0"/>
        <v>10.170141599999999</v>
      </c>
      <c r="P11">
        <f t="shared" si="1"/>
        <v>8.6792524009555007E-4</v>
      </c>
      <c r="R11" s="166">
        <v>4</v>
      </c>
      <c r="S11">
        <v>3.1529650531285337E-4</v>
      </c>
      <c r="T11">
        <v>1.9728063173248228E-3</v>
      </c>
      <c r="U11">
        <v>2.1795430270330645E-3</v>
      </c>
    </row>
    <row r="12" spans="2:21">
      <c r="C12" s="166"/>
      <c r="H12" s="166"/>
      <c r="R12" s="166">
        <v>5</v>
      </c>
      <c r="S12">
        <v>5.1974994468727536E-4</v>
      </c>
      <c r="T12">
        <v>2.2208840059554516E-3</v>
      </c>
      <c r="U12">
        <v>2.5553441506431874E-3</v>
      </c>
    </row>
    <row r="13" spans="2:21">
      <c r="C13" s="166"/>
      <c r="H13" s="166"/>
      <c r="R13" s="166">
        <v>6</v>
      </c>
      <c r="S13">
        <v>8.6792524009555007E-4</v>
      </c>
      <c r="T13">
        <v>3.218993100668417E-3</v>
      </c>
      <c r="U13">
        <v>2.1917261739710465E-3</v>
      </c>
    </row>
    <row r="14" spans="2:21">
      <c r="C14" s="166" t="s">
        <v>344</v>
      </c>
      <c r="D14" t="s">
        <v>104</v>
      </c>
      <c r="H14" s="166" t="s">
        <v>344</v>
      </c>
      <c r="I14" t="s">
        <v>28</v>
      </c>
      <c r="O14" t="s">
        <v>124</v>
      </c>
      <c r="P14" t="s">
        <v>101</v>
      </c>
    </row>
    <row r="15" spans="2:21">
      <c r="B15" t="s">
        <v>274</v>
      </c>
      <c r="C15" s="166">
        <v>0</v>
      </c>
      <c r="D15">
        <v>26.767028</v>
      </c>
      <c r="G15" t="s">
        <v>274</v>
      </c>
      <c r="H15" s="166">
        <v>0</v>
      </c>
      <c r="I15">
        <v>15.807960000000001</v>
      </c>
      <c r="M15">
        <v>26.767028</v>
      </c>
      <c r="N15">
        <v>15.807960000000001</v>
      </c>
      <c r="O15">
        <f>M15-N15</f>
        <v>10.959067999999998</v>
      </c>
      <c r="P15">
        <f>2^-O15</f>
        <v>5.0233311343252985E-4</v>
      </c>
    </row>
    <row r="16" spans="2:21">
      <c r="C16" s="166">
        <v>1</v>
      </c>
      <c r="D16">
        <v>26.680290599999999</v>
      </c>
      <c r="H16" s="166">
        <v>1</v>
      </c>
      <c r="I16">
        <v>15.976864960000002</v>
      </c>
      <c r="M16">
        <v>26.680290599999999</v>
      </c>
      <c r="N16">
        <v>15.976864960000002</v>
      </c>
      <c r="O16">
        <f t="shared" ref="O16:O21" si="2">M16-N16</f>
        <v>10.703425639999997</v>
      </c>
      <c r="P16">
        <f t="shared" ref="P16:P21" si="3">2^-O16</f>
        <v>5.9971902463930163E-4</v>
      </c>
    </row>
    <row r="17" spans="2:16">
      <c r="C17" s="166">
        <v>2</v>
      </c>
      <c r="D17">
        <v>26.775443799999998</v>
      </c>
      <c r="H17" s="166">
        <v>2</v>
      </c>
      <c r="I17">
        <v>16.677092320000003</v>
      </c>
      <c r="M17">
        <v>26.775443799999998</v>
      </c>
      <c r="N17">
        <v>16.677092320000003</v>
      </c>
      <c r="O17">
        <f t="shared" si="2"/>
        <v>10.098351479999994</v>
      </c>
      <c r="P17">
        <f t="shared" si="3"/>
        <v>9.1220678407608155E-4</v>
      </c>
    </row>
    <row r="18" spans="2:16">
      <c r="C18" s="166">
        <v>3</v>
      </c>
      <c r="D18">
        <v>25.387973599999999</v>
      </c>
      <c r="H18" s="166">
        <v>3</v>
      </c>
      <c r="I18">
        <v>15.44355648</v>
      </c>
      <c r="M18">
        <v>25.387973599999999</v>
      </c>
      <c r="N18">
        <v>15.44355648</v>
      </c>
      <c r="O18">
        <f t="shared" si="2"/>
        <v>9.9444171199999989</v>
      </c>
      <c r="P18">
        <f t="shared" si="3"/>
        <v>1.014920810199396E-3</v>
      </c>
    </row>
    <row r="19" spans="2:16">
      <c r="C19" s="166">
        <v>4</v>
      </c>
      <c r="D19">
        <v>24.380791599999998</v>
      </c>
      <c r="H19" s="166">
        <v>4</v>
      </c>
      <c r="I19">
        <v>15.395256639999999</v>
      </c>
      <c r="M19">
        <v>24.380791599999998</v>
      </c>
      <c r="N19">
        <v>15.395256639999999</v>
      </c>
      <c r="O19">
        <f t="shared" si="2"/>
        <v>8.985534959999999</v>
      </c>
      <c r="P19">
        <f t="shared" si="3"/>
        <v>1.9728063173248228E-3</v>
      </c>
    </row>
    <row r="20" spans="2:16">
      <c r="C20" s="166">
        <v>5</v>
      </c>
      <c r="D20">
        <v>24.234091200000002</v>
      </c>
      <c r="H20" s="166">
        <v>5</v>
      </c>
      <c r="I20">
        <v>15.419440960000001</v>
      </c>
      <c r="M20">
        <v>24.234091200000002</v>
      </c>
      <c r="N20">
        <v>15.419440960000001</v>
      </c>
      <c r="O20">
        <f t="shared" si="2"/>
        <v>8.8146502400000006</v>
      </c>
      <c r="P20">
        <f t="shared" si="3"/>
        <v>2.2208840059554516E-3</v>
      </c>
    </row>
    <row r="21" spans="2:16">
      <c r="C21" s="166">
        <v>6</v>
      </c>
      <c r="D21">
        <v>24.2334444</v>
      </c>
      <c r="H21" s="166">
        <v>6</v>
      </c>
      <c r="I21">
        <v>15.9542696</v>
      </c>
      <c r="M21">
        <v>24.2334444</v>
      </c>
      <c r="N21">
        <v>15.9542696</v>
      </c>
      <c r="O21">
        <f t="shared" si="2"/>
        <v>8.2791747999999998</v>
      </c>
      <c r="P21">
        <f t="shared" si="3"/>
        <v>3.218993100668417E-3</v>
      </c>
    </row>
    <row r="22" spans="2:16">
      <c r="C22" s="166"/>
      <c r="H22" s="166"/>
    </row>
    <row r="23" spans="2:16">
      <c r="C23" s="166"/>
      <c r="H23" s="166"/>
    </row>
    <row r="24" spans="2:16">
      <c r="C24" s="166"/>
      <c r="H24" s="166"/>
    </row>
    <row r="25" spans="2:16">
      <c r="C25" s="166" t="s">
        <v>344</v>
      </c>
      <c r="D25" t="s">
        <v>104</v>
      </c>
      <c r="H25" s="166" t="s">
        <v>344</v>
      </c>
      <c r="I25" t="s">
        <v>28</v>
      </c>
      <c r="O25" t="s">
        <v>124</v>
      </c>
      <c r="P25" t="s">
        <v>101</v>
      </c>
    </row>
    <row r="26" spans="2:16">
      <c r="B26" t="s">
        <v>396</v>
      </c>
      <c r="C26" s="166">
        <v>0</v>
      </c>
      <c r="D26">
        <v>26.738311599999999</v>
      </c>
      <c r="G26" t="s">
        <v>396</v>
      </c>
      <c r="H26" s="166">
        <v>0</v>
      </c>
      <c r="I26">
        <v>16.2041544</v>
      </c>
      <c r="M26">
        <v>26.738311599999999</v>
      </c>
      <c r="N26">
        <v>16.2041544</v>
      </c>
      <c r="O26">
        <f>M26-N26</f>
        <v>10.534157199999999</v>
      </c>
      <c r="P26">
        <f>2^-O26</f>
        <v>6.743769281734827E-4</v>
      </c>
    </row>
    <row r="27" spans="2:16">
      <c r="C27" s="166">
        <v>1</v>
      </c>
      <c r="D27">
        <v>26.647710599999996</v>
      </c>
      <c r="H27" s="166">
        <v>1</v>
      </c>
      <c r="I27">
        <v>16.179296000000001</v>
      </c>
      <c r="M27">
        <v>26.647710599999996</v>
      </c>
      <c r="N27">
        <v>16.179296000000001</v>
      </c>
      <c r="O27">
        <f t="shared" ref="O27:O32" si="4">M27-N27</f>
        <v>10.468414599999996</v>
      </c>
      <c r="P27">
        <f t="shared" ref="P27:P32" si="5">2^-O27</f>
        <v>7.058187616841798E-4</v>
      </c>
    </row>
    <row r="28" spans="2:16">
      <c r="C28" s="166">
        <v>2</v>
      </c>
      <c r="D28">
        <v>27.531870799999997</v>
      </c>
      <c r="H28" s="166">
        <v>2</v>
      </c>
      <c r="I28">
        <v>16.55889312</v>
      </c>
      <c r="M28">
        <v>27.531870799999997</v>
      </c>
      <c r="N28">
        <v>16.55889312</v>
      </c>
      <c r="O28">
        <f t="shared" si="4"/>
        <v>10.972977679999996</v>
      </c>
      <c r="P28">
        <f t="shared" si="5"/>
        <v>4.9751316408705492E-4</v>
      </c>
    </row>
    <row r="29" spans="2:16">
      <c r="C29" s="166">
        <v>3</v>
      </c>
      <c r="D29">
        <v>26.1616958</v>
      </c>
      <c r="H29" s="166">
        <v>3</v>
      </c>
      <c r="I29">
        <v>16.79667808</v>
      </c>
      <c r="M29">
        <v>26.1616958</v>
      </c>
      <c r="N29">
        <v>16.79667808</v>
      </c>
      <c r="O29">
        <f t="shared" si="4"/>
        <v>9.3650177200000009</v>
      </c>
      <c r="P29">
        <f t="shared" si="5"/>
        <v>1.5165221445855872E-3</v>
      </c>
    </row>
    <row r="30" spans="2:16">
      <c r="C30" s="166">
        <v>4</v>
      </c>
      <c r="D30">
        <v>25.640212999999999</v>
      </c>
      <c r="H30" s="166">
        <v>4</v>
      </c>
      <c r="I30">
        <v>16.798454400000001</v>
      </c>
      <c r="M30">
        <v>25.640212999999999</v>
      </c>
      <c r="N30">
        <v>16.798454400000001</v>
      </c>
      <c r="O30">
        <f t="shared" si="4"/>
        <v>8.8417585999999986</v>
      </c>
      <c r="P30">
        <f t="shared" si="5"/>
        <v>2.1795430270330645E-3</v>
      </c>
    </row>
    <row r="31" spans="2:16">
      <c r="C31" s="166">
        <v>5</v>
      </c>
      <c r="D31">
        <v>25.406393399999999</v>
      </c>
      <c r="H31" s="166">
        <v>5</v>
      </c>
      <c r="I31">
        <v>16.794126720000001</v>
      </c>
      <c r="M31">
        <v>25.406393399999999</v>
      </c>
      <c r="N31">
        <v>16.794126720000001</v>
      </c>
      <c r="O31">
        <f t="shared" si="4"/>
        <v>8.6122666799999976</v>
      </c>
      <c r="P31">
        <f t="shared" si="5"/>
        <v>2.5553441506431874E-3</v>
      </c>
    </row>
    <row r="32" spans="2:16">
      <c r="C32" s="166">
        <v>6</v>
      </c>
      <c r="D32">
        <v>24.913969999999999</v>
      </c>
      <c r="H32" s="166">
        <v>6</v>
      </c>
      <c r="I32">
        <v>16.080253280000001</v>
      </c>
      <c r="M32">
        <v>24.913969999999999</v>
      </c>
      <c r="N32">
        <v>16.080253280000001</v>
      </c>
      <c r="O32">
        <f t="shared" si="4"/>
        <v>8.8337167199999982</v>
      </c>
      <c r="P32">
        <f t="shared" si="5"/>
        <v>2.1917261739710465E-3</v>
      </c>
    </row>
    <row r="41" spans="3:25">
      <c r="D41" s="166"/>
      <c r="L41" s="166"/>
    </row>
    <row r="42" spans="3:25">
      <c r="D42" s="166"/>
      <c r="L42" s="166"/>
    </row>
    <row r="43" spans="3:25">
      <c r="D43" s="166" t="s">
        <v>344</v>
      </c>
      <c r="E43" t="s">
        <v>814</v>
      </c>
      <c r="G43" t="s">
        <v>349</v>
      </c>
      <c r="L43" s="166" t="s">
        <v>344</v>
      </c>
      <c r="O43" t="s">
        <v>815</v>
      </c>
      <c r="U43" s="166" t="s">
        <v>344</v>
      </c>
      <c r="V43" t="s">
        <v>349</v>
      </c>
      <c r="W43" t="s">
        <v>815</v>
      </c>
      <c r="X43" t="s">
        <v>124</v>
      </c>
      <c r="Y43" t="s">
        <v>101</v>
      </c>
    </row>
    <row r="44" spans="3:25">
      <c r="C44" t="s">
        <v>538</v>
      </c>
      <c r="D44" s="166">
        <v>0</v>
      </c>
      <c r="E44" s="56">
        <v>15</v>
      </c>
      <c r="F44" t="s">
        <v>816</v>
      </c>
      <c r="G44">
        <v>18.903580000000002</v>
      </c>
      <c r="K44" t="s">
        <v>538</v>
      </c>
      <c r="L44" s="166">
        <v>0</v>
      </c>
      <c r="M44" s="56">
        <v>15</v>
      </c>
      <c r="N44" t="s">
        <v>735</v>
      </c>
      <c r="O44">
        <v>14.629032</v>
      </c>
      <c r="T44" t="s">
        <v>538</v>
      </c>
      <c r="U44" s="166">
        <v>0</v>
      </c>
      <c r="V44">
        <v>18.903580000000002</v>
      </c>
      <c r="W44">
        <v>14.629032</v>
      </c>
      <c r="X44">
        <f t="shared" ref="X44:X50" si="6">V44-W44</f>
        <v>4.2745480000000011</v>
      </c>
      <c r="Y44">
        <f t="shared" ref="Y44:Y50" si="7">2^-X44</f>
        <v>5.166933048074808E-2</v>
      </c>
    </row>
    <row r="45" spans="3:25">
      <c r="D45" s="166">
        <v>1</v>
      </c>
      <c r="E45" s="56">
        <v>16</v>
      </c>
      <c r="F45" t="s">
        <v>817</v>
      </c>
      <c r="G45">
        <v>19.038126999999999</v>
      </c>
      <c r="L45" s="166">
        <v>1</v>
      </c>
      <c r="M45" s="56">
        <v>16</v>
      </c>
      <c r="N45" t="s">
        <v>734</v>
      </c>
      <c r="O45">
        <v>14.671866</v>
      </c>
      <c r="U45" s="166">
        <v>1</v>
      </c>
      <c r="V45">
        <v>19.038126999999999</v>
      </c>
      <c r="W45">
        <v>14.671866</v>
      </c>
      <c r="X45">
        <f t="shared" si="6"/>
        <v>4.3662609999999997</v>
      </c>
      <c r="Y45">
        <f t="shared" si="7"/>
        <v>4.8486905763979786E-2</v>
      </c>
    </row>
    <row r="46" spans="3:25">
      <c r="D46" s="166">
        <v>2</v>
      </c>
      <c r="E46" s="56">
        <v>17</v>
      </c>
      <c r="F46" t="s">
        <v>818</v>
      </c>
      <c r="G46">
        <v>18.591805000000001</v>
      </c>
      <c r="L46" s="166">
        <v>2</v>
      </c>
      <c r="M46" s="56">
        <v>17</v>
      </c>
      <c r="N46" t="s">
        <v>819</v>
      </c>
      <c r="O46">
        <v>14.262676000000001</v>
      </c>
      <c r="U46" s="166">
        <v>2</v>
      </c>
      <c r="V46">
        <v>18.591805000000001</v>
      </c>
      <c r="W46">
        <v>14.262676000000001</v>
      </c>
      <c r="X46">
        <f t="shared" si="6"/>
        <v>4.329129</v>
      </c>
      <c r="Y46">
        <f t="shared" si="7"/>
        <v>4.9751057434912899E-2</v>
      </c>
    </row>
    <row r="47" spans="3:25">
      <c r="D47" s="166">
        <v>3</v>
      </c>
      <c r="E47" s="56">
        <v>18</v>
      </c>
      <c r="F47" t="s">
        <v>741</v>
      </c>
      <c r="G47">
        <v>18.498875000000002</v>
      </c>
      <c r="L47" s="166">
        <v>3</v>
      </c>
      <c r="M47" s="56">
        <v>18</v>
      </c>
      <c r="N47" t="s">
        <v>820</v>
      </c>
      <c r="O47">
        <v>14.294302999999999</v>
      </c>
      <c r="U47" s="166">
        <v>3</v>
      </c>
      <c r="V47">
        <v>18.498875000000002</v>
      </c>
      <c r="W47">
        <v>14.294302999999999</v>
      </c>
      <c r="X47">
        <f t="shared" si="6"/>
        <v>4.2045720000000024</v>
      </c>
      <c r="Y47">
        <f t="shared" si="7"/>
        <v>5.4237255964144949E-2</v>
      </c>
    </row>
    <row r="48" spans="3:25">
      <c r="D48" s="166">
        <v>4</v>
      </c>
      <c r="E48" s="56">
        <v>19</v>
      </c>
      <c r="F48" t="s">
        <v>740</v>
      </c>
      <c r="G48">
        <v>17.80519</v>
      </c>
      <c r="L48" s="166">
        <v>4</v>
      </c>
      <c r="M48" s="56">
        <v>19</v>
      </c>
      <c r="N48" t="s">
        <v>821</v>
      </c>
      <c r="O48">
        <v>13.657377500000001</v>
      </c>
      <c r="U48" s="166">
        <v>4</v>
      </c>
      <c r="V48">
        <v>17.80519</v>
      </c>
      <c r="W48">
        <v>13.657377500000001</v>
      </c>
      <c r="X48">
        <f t="shared" si="6"/>
        <v>4.1478124999999988</v>
      </c>
      <c r="Y48">
        <f t="shared" si="7"/>
        <v>5.6413626792425162E-2</v>
      </c>
    </row>
    <row r="49" spans="3:25">
      <c r="D49" s="166">
        <v>5</v>
      </c>
      <c r="E49" s="56">
        <v>20</v>
      </c>
      <c r="F49" t="s">
        <v>822</v>
      </c>
      <c r="G49">
        <v>18.668748999999998</v>
      </c>
      <c r="L49" s="166">
        <v>5</v>
      </c>
      <c r="M49" s="56">
        <v>20</v>
      </c>
      <c r="N49" t="s">
        <v>733</v>
      </c>
      <c r="O49">
        <v>14.487816</v>
      </c>
      <c r="U49" s="166">
        <v>5</v>
      </c>
      <c r="V49">
        <v>18.668748999999998</v>
      </c>
      <c r="W49">
        <v>14.487816</v>
      </c>
      <c r="X49">
        <f t="shared" si="6"/>
        <v>4.1809329999999978</v>
      </c>
      <c r="Y49">
        <f t="shared" si="7"/>
        <v>5.5133270701936625E-2</v>
      </c>
    </row>
    <row r="50" spans="3:25">
      <c r="D50" s="166">
        <v>6</v>
      </c>
      <c r="E50" s="56">
        <v>21</v>
      </c>
      <c r="F50" t="s">
        <v>823</v>
      </c>
      <c r="G50">
        <v>17.565291999999999</v>
      </c>
      <c r="L50" s="166">
        <v>6</v>
      </c>
      <c r="M50" s="56">
        <v>21</v>
      </c>
      <c r="N50" t="s">
        <v>824</v>
      </c>
      <c r="O50">
        <v>13.322559999999999</v>
      </c>
      <c r="U50" s="166">
        <v>6</v>
      </c>
      <c r="V50">
        <v>17.565291999999999</v>
      </c>
      <c r="W50">
        <v>13.322559999999999</v>
      </c>
      <c r="X50">
        <f t="shared" si="6"/>
        <v>4.2427320000000002</v>
      </c>
      <c r="Y50">
        <f t="shared" si="7"/>
        <v>5.2821460410879165E-2</v>
      </c>
    </row>
    <row r="51" spans="3:25">
      <c r="D51" s="166"/>
      <c r="L51" s="166"/>
    </row>
    <row r="52" spans="3:25">
      <c r="D52" s="166"/>
      <c r="L52" s="166"/>
    </row>
    <row r="53" spans="3:25">
      <c r="D53" s="166" t="s">
        <v>344</v>
      </c>
      <c r="G53" t="s">
        <v>349</v>
      </c>
      <c r="L53" s="166" t="s">
        <v>344</v>
      </c>
      <c r="O53" t="s">
        <v>815</v>
      </c>
      <c r="T53" t="s">
        <v>274</v>
      </c>
      <c r="V53" t="s">
        <v>349</v>
      </c>
      <c r="W53" t="s">
        <v>815</v>
      </c>
      <c r="X53" t="s">
        <v>124</v>
      </c>
      <c r="Y53" t="s">
        <v>101</v>
      </c>
    </row>
    <row r="54" spans="3:25">
      <c r="C54" t="s">
        <v>274</v>
      </c>
      <c r="D54" s="166">
        <v>0</v>
      </c>
      <c r="E54" s="56">
        <v>22</v>
      </c>
      <c r="F54" t="s">
        <v>825</v>
      </c>
      <c r="G54">
        <v>18.40502</v>
      </c>
      <c r="K54" t="s">
        <v>274</v>
      </c>
      <c r="L54" s="166">
        <v>0</v>
      </c>
      <c r="M54" s="56">
        <v>22</v>
      </c>
      <c r="N54" t="s">
        <v>826</v>
      </c>
      <c r="O54">
        <v>14.11425</v>
      </c>
      <c r="V54">
        <v>18.40502</v>
      </c>
      <c r="W54">
        <v>14.11425</v>
      </c>
      <c r="X54">
        <f t="shared" ref="X54:X60" si="8">V54-W54</f>
        <v>4.2907700000000002</v>
      </c>
      <c r="Y54">
        <f t="shared" ref="Y54:Y60" si="9">2^-X54</f>
        <v>5.1091602601348499E-2</v>
      </c>
    </row>
    <row r="55" spans="3:25">
      <c r="D55" s="166">
        <v>1</v>
      </c>
      <c r="E55" s="56">
        <v>23</v>
      </c>
      <c r="F55" t="s">
        <v>827</v>
      </c>
      <c r="G55">
        <v>18.628779000000002</v>
      </c>
      <c r="L55" s="166">
        <v>1</v>
      </c>
      <c r="M55" s="56">
        <v>23</v>
      </c>
      <c r="N55" t="s">
        <v>828</v>
      </c>
      <c r="O55">
        <v>14.265058</v>
      </c>
      <c r="V55">
        <v>18.628779000000002</v>
      </c>
      <c r="W55">
        <v>14.265058</v>
      </c>
      <c r="X55">
        <f t="shared" si="8"/>
        <v>4.3637210000000017</v>
      </c>
      <c r="Y55">
        <f t="shared" si="9"/>
        <v>4.8572346702846873E-2</v>
      </c>
    </row>
    <row r="56" spans="3:25">
      <c r="D56" s="166">
        <v>2</v>
      </c>
      <c r="E56" s="56">
        <v>24</v>
      </c>
      <c r="F56" t="s">
        <v>829</v>
      </c>
      <c r="G56">
        <v>19.125316999999999</v>
      </c>
      <c r="L56" s="166">
        <v>2</v>
      </c>
      <c r="M56" s="56">
        <v>24</v>
      </c>
      <c r="N56" t="s">
        <v>830</v>
      </c>
      <c r="O56">
        <v>14.890261000000001</v>
      </c>
      <c r="V56">
        <v>19.125316999999999</v>
      </c>
      <c r="W56">
        <v>14.890261000000001</v>
      </c>
      <c r="X56">
        <f t="shared" si="8"/>
        <v>4.2350559999999984</v>
      </c>
      <c r="Y56">
        <f t="shared" si="9"/>
        <v>5.3103251137506774E-2</v>
      </c>
    </row>
    <row r="57" spans="3:25">
      <c r="D57" s="166">
        <v>3</v>
      </c>
      <c r="E57" s="56">
        <v>25</v>
      </c>
      <c r="F57" t="s">
        <v>753</v>
      </c>
      <c r="G57">
        <v>20.277124000000001</v>
      </c>
      <c r="L57" s="166">
        <v>3</v>
      </c>
      <c r="M57" s="56">
        <v>25</v>
      </c>
      <c r="N57" t="s">
        <v>831</v>
      </c>
      <c r="O57">
        <v>15.574604000000001</v>
      </c>
      <c r="V57">
        <v>20.277124000000001</v>
      </c>
      <c r="W57">
        <v>15.574604000000001</v>
      </c>
      <c r="X57">
        <f t="shared" si="8"/>
        <v>4.7025199999999998</v>
      </c>
      <c r="Y57">
        <f t="shared" si="9"/>
        <v>3.8406119138187728E-2</v>
      </c>
    </row>
    <row r="58" spans="3:25">
      <c r="D58" s="166">
        <v>4</v>
      </c>
      <c r="E58" s="56">
        <v>26</v>
      </c>
      <c r="F58" t="s">
        <v>752</v>
      </c>
      <c r="G58">
        <v>20.271993999999999</v>
      </c>
      <c r="L58" s="166">
        <v>4</v>
      </c>
      <c r="M58" s="56">
        <v>26</v>
      </c>
      <c r="N58" t="s">
        <v>731</v>
      </c>
      <c r="O58">
        <v>14.638622</v>
      </c>
      <c r="V58">
        <v>20.271993999999999</v>
      </c>
      <c r="W58">
        <v>14.638622</v>
      </c>
      <c r="X58">
        <f t="shared" si="8"/>
        <v>5.6333719999999996</v>
      </c>
      <c r="Y58">
        <f t="shared" si="9"/>
        <v>2.0145871118720383E-2</v>
      </c>
    </row>
    <row r="59" spans="3:25">
      <c r="D59" s="166">
        <v>5</v>
      </c>
      <c r="E59" s="56">
        <v>27</v>
      </c>
      <c r="F59" t="s">
        <v>832</v>
      </c>
      <c r="G59">
        <v>19.667207999999999</v>
      </c>
      <c r="L59" s="166">
        <v>5</v>
      </c>
      <c r="M59" s="56">
        <v>27</v>
      </c>
      <c r="N59" t="s">
        <v>730</v>
      </c>
      <c r="O59">
        <v>13.767358</v>
      </c>
      <c r="V59">
        <v>19.667207999999999</v>
      </c>
      <c r="W59">
        <v>13.767358</v>
      </c>
      <c r="X59">
        <f t="shared" si="8"/>
        <v>5.8998499999999989</v>
      </c>
      <c r="Y59">
        <f t="shared" si="9"/>
        <v>1.6748201606915585E-2</v>
      </c>
    </row>
    <row r="60" spans="3:25">
      <c r="D60" s="166">
        <v>6</v>
      </c>
      <c r="E60" s="56">
        <v>28</v>
      </c>
      <c r="F60" t="s">
        <v>833</v>
      </c>
      <c r="G60">
        <v>20.666746</v>
      </c>
      <c r="L60" s="166">
        <v>6</v>
      </c>
      <c r="M60" s="56">
        <v>28</v>
      </c>
      <c r="N60" t="s">
        <v>834</v>
      </c>
      <c r="O60">
        <v>14.423455000000001</v>
      </c>
      <c r="V60">
        <v>20.666746</v>
      </c>
      <c r="W60">
        <v>14.423455000000001</v>
      </c>
      <c r="X60">
        <f t="shared" si="8"/>
        <v>6.2432909999999993</v>
      </c>
      <c r="Y60">
        <f t="shared" si="9"/>
        <v>1.3200249420640249E-2</v>
      </c>
    </row>
    <row r="61" spans="3:25">
      <c r="D61" s="166"/>
      <c r="L61" s="166"/>
    </row>
    <row r="62" spans="3:25">
      <c r="D62" s="166"/>
      <c r="L62" s="166"/>
    </row>
    <row r="63" spans="3:25">
      <c r="D63" s="166"/>
      <c r="L63" s="166"/>
    </row>
    <row r="64" spans="3:25">
      <c r="D64" s="166" t="s">
        <v>344</v>
      </c>
      <c r="G64" t="s">
        <v>349</v>
      </c>
      <c r="L64" s="166" t="s">
        <v>344</v>
      </c>
      <c r="O64" t="s">
        <v>815</v>
      </c>
      <c r="T64" t="s">
        <v>396</v>
      </c>
      <c r="V64" t="s">
        <v>349</v>
      </c>
      <c r="W64" t="s">
        <v>815</v>
      </c>
      <c r="X64" t="s">
        <v>124</v>
      </c>
      <c r="Y64" t="s">
        <v>101</v>
      </c>
    </row>
    <row r="65" spans="3:25">
      <c r="C65" t="s">
        <v>396</v>
      </c>
      <c r="D65" s="166">
        <v>0</v>
      </c>
      <c r="E65" s="56">
        <v>29</v>
      </c>
      <c r="F65" t="s">
        <v>835</v>
      </c>
      <c r="G65">
        <v>19.098794000000002</v>
      </c>
      <c r="K65" t="s">
        <v>396</v>
      </c>
      <c r="L65" s="166">
        <v>0</v>
      </c>
      <c r="M65" s="56">
        <v>29</v>
      </c>
      <c r="N65" t="s">
        <v>836</v>
      </c>
      <c r="O65">
        <v>14.467995</v>
      </c>
      <c r="V65">
        <v>19.098794000000002</v>
      </c>
      <c r="W65">
        <v>14.467995</v>
      </c>
      <c r="X65">
        <f t="shared" ref="X65:X71" si="10">V65-W65</f>
        <v>4.6307990000000014</v>
      </c>
      <c r="Y65">
        <f t="shared" ref="Y65:Y71" si="11">2^-X65</f>
        <v>4.0363665375352221E-2</v>
      </c>
    </row>
    <row r="66" spans="3:25">
      <c r="D66" s="166">
        <v>1</v>
      </c>
      <c r="E66" s="56">
        <v>30</v>
      </c>
      <c r="F66" t="s">
        <v>751</v>
      </c>
      <c r="G66">
        <v>19.034078999999998</v>
      </c>
      <c r="L66" s="166">
        <v>1</v>
      </c>
      <c r="M66" s="56">
        <v>30</v>
      </c>
      <c r="N66" t="s">
        <v>837</v>
      </c>
      <c r="O66">
        <v>14.4458</v>
      </c>
      <c r="V66">
        <v>19.034078999999998</v>
      </c>
      <c r="W66">
        <v>14.4458</v>
      </c>
      <c r="X66">
        <f t="shared" si="10"/>
        <v>4.5882789999999982</v>
      </c>
      <c r="Y66">
        <f t="shared" si="11"/>
        <v>4.1570992422648542E-2</v>
      </c>
    </row>
    <row r="67" spans="3:25">
      <c r="D67" s="166">
        <v>2</v>
      </c>
      <c r="E67" s="56">
        <v>31</v>
      </c>
      <c r="F67" t="s">
        <v>750</v>
      </c>
      <c r="G67">
        <v>19.665621999999999</v>
      </c>
      <c r="L67" s="166">
        <v>2</v>
      </c>
      <c r="M67" s="56">
        <v>31</v>
      </c>
      <c r="N67" t="s">
        <v>729</v>
      </c>
      <c r="O67">
        <v>14.784725999999999</v>
      </c>
      <c r="V67">
        <v>19.665621999999999</v>
      </c>
      <c r="W67">
        <v>14.784725999999999</v>
      </c>
      <c r="X67">
        <f t="shared" si="10"/>
        <v>4.8808959999999999</v>
      </c>
      <c r="Y67">
        <f t="shared" si="11"/>
        <v>3.3939379520352815E-2</v>
      </c>
    </row>
    <row r="68" spans="3:25">
      <c r="D68" s="166">
        <v>3</v>
      </c>
      <c r="E68" s="56">
        <v>32</v>
      </c>
      <c r="F68" t="s">
        <v>838</v>
      </c>
      <c r="G68">
        <v>20.115497000000001</v>
      </c>
      <c r="L68" s="166">
        <v>3</v>
      </c>
      <c r="M68" s="56">
        <v>32</v>
      </c>
      <c r="N68" t="s">
        <v>728</v>
      </c>
      <c r="O68">
        <v>14.997033999999999</v>
      </c>
      <c r="V68">
        <v>20.115497000000001</v>
      </c>
      <c r="W68">
        <v>14.997033999999999</v>
      </c>
      <c r="X68">
        <f t="shared" si="10"/>
        <v>5.118463000000002</v>
      </c>
      <c r="Y68">
        <f t="shared" si="11"/>
        <v>2.8786515961757748E-2</v>
      </c>
    </row>
    <row r="69" spans="3:25">
      <c r="D69" s="166">
        <v>4</v>
      </c>
      <c r="E69" s="56">
        <v>33</v>
      </c>
      <c r="F69" t="s">
        <v>839</v>
      </c>
      <c r="G69">
        <v>20.457294999999998</v>
      </c>
      <c r="L69" s="166">
        <v>4</v>
      </c>
      <c r="M69" s="56">
        <v>33</v>
      </c>
      <c r="N69" t="s">
        <v>840</v>
      </c>
      <c r="O69">
        <v>14.998620000000001</v>
      </c>
      <c r="V69">
        <v>20.457294999999998</v>
      </c>
      <c r="W69">
        <v>14.998620000000001</v>
      </c>
      <c r="X69">
        <f t="shared" si="10"/>
        <v>5.4586749999999977</v>
      </c>
      <c r="Y69">
        <f t="shared" si="11"/>
        <v>2.2739195127775898E-2</v>
      </c>
    </row>
    <row r="70" spans="3:25">
      <c r="D70" s="166">
        <v>5</v>
      </c>
      <c r="E70" s="56">
        <v>34</v>
      </c>
      <c r="F70" t="s">
        <v>841</v>
      </c>
      <c r="G70">
        <v>20.290281</v>
      </c>
      <c r="L70" s="166">
        <v>5</v>
      </c>
      <c r="M70" s="56">
        <v>34</v>
      </c>
      <c r="N70" t="s">
        <v>842</v>
      </c>
      <c r="O70">
        <v>14.994756000000001</v>
      </c>
      <c r="V70">
        <v>20.290281</v>
      </c>
      <c r="W70">
        <v>14.994756000000001</v>
      </c>
      <c r="X70">
        <f t="shared" si="10"/>
        <v>5.2955249999999996</v>
      </c>
      <c r="Y70">
        <f t="shared" si="11"/>
        <v>2.5461743115381026E-2</v>
      </c>
    </row>
    <row r="71" spans="3:25">
      <c r="D71" s="166">
        <v>6</v>
      </c>
      <c r="E71" s="56">
        <v>35</v>
      </c>
      <c r="F71" t="s">
        <v>843</v>
      </c>
      <c r="G71">
        <v>19.938549999999999</v>
      </c>
      <c r="L71" s="166">
        <v>6</v>
      </c>
      <c r="M71" s="56">
        <v>35</v>
      </c>
      <c r="N71" t="s">
        <v>844</v>
      </c>
      <c r="O71">
        <v>14.357369</v>
      </c>
      <c r="V71">
        <v>19.938549999999999</v>
      </c>
      <c r="W71">
        <v>14.357369</v>
      </c>
      <c r="X71">
        <f t="shared" si="10"/>
        <v>5.5811809999999991</v>
      </c>
      <c r="Y71">
        <f t="shared" si="11"/>
        <v>2.0888011973852542E-2</v>
      </c>
    </row>
    <row r="72" spans="3:25">
      <c r="D72" s="166"/>
      <c r="L72" s="166"/>
    </row>
    <row r="73" spans="3:25">
      <c r="D73" s="166"/>
      <c r="L73" s="166"/>
    </row>
    <row r="74" spans="3:25">
      <c r="D74" s="166"/>
      <c r="L74" s="166"/>
    </row>
    <row r="75" spans="3:25">
      <c r="D75" s="166"/>
      <c r="L75" s="166"/>
      <c r="U75" s="166" t="s">
        <v>344</v>
      </c>
      <c r="V75" t="s">
        <v>22</v>
      </c>
      <c r="W75" t="s">
        <v>274</v>
      </c>
      <c r="X75" t="s">
        <v>396</v>
      </c>
    </row>
    <row r="76" spans="3:25">
      <c r="D76" s="166"/>
      <c r="L76" s="166"/>
      <c r="T76" t="s">
        <v>538</v>
      </c>
      <c r="U76" s="166">
        <v>0</v>
      </c>
      <c r="V76">
        <v>5.166933048074808E-2</v>
      </c>
      <c r="W76">
        <v>5.1091602601348499E-2</v>
      </c>
      <c r="X76">
        <v>4.0363665375352221E-2</v>
      </c>
    </row>
    <row r="77" spans="3:25">
      <c r="D77" s="166"/>
      <c r="L77" s="166"/>
      <c r="U77" s="166">
        <v>1</v>
      </c>
      <c r="V77">
        <v>4.8486905763979786E-2</v>
      </c>
      <c r="W77">
        <v>4.8572346702846873E-2</v>
      </c>
      <c r="X77">
        <v>4.1570992422648542E-2</v>
      </c>
    </row>
    <row r="78" spans="3:25">
      <c r="D78" s="166"/>
      <c r="L78" s="166"/>
      <c r="U78" s="166">
        <v>2</v>
      </c>
      <c r="V78">
        <v>4.9751057434912899E-2</v>
      </c>
      <c r="W78">
        <v>5.3103251137506774E-2</v>
      </c>
      <c r="X78">
        <v>3.3939379520352815E-2</v>
      </c>
    </row>
    <row r="79" spans="3:25">
      <c r="D79" s="166"/>
      <c r="L79" s="166"/>
      <c r="U79" s="166">
        <v>3</v>
      </c>
      <c r="V79">
        <v>5.4237255964144949E-2</v>
      </c>
      <c r="W79">
        <v>3.8406119138187728E-2</v>
      </c>
      <c r="X79">
        <v>2.8786515961757748E-2</v>
      </c>
    </row>
    <row r="80" spans="3:25">
      <c r="D80" s="166"/>
      <c r="L80" s="166"/>
      <c r="U80" s="166">
        <v>4</v>
      </c>
      <c r="V80">
        <v>5.6413626792425162E-2</v>
      </c>
      <c r="W80">
        <v>2.0145871118720383E-2</v>
      </c>
      <c r="X80">
        <v>2.2739195127775898E-2</v>
      </c>
    </row>
    <row r="81" spans="4:24">
      <c r="D81" s="166"/>
      <c r="L81" s="166"/>
      <c r="U81" s="166">
        <v>5</v>
      </c>
      <c r="V81">
        <v>5.5133270701936625E-2</v>
      </c>
      <c r="W81">
        <v>1.6748201606915585E-2</v>
      </c>
      <c r="X81">
        <v>2.5461743115381026E-2</v>
      </c>
    </row>
    <row r="82" spans="4:24">
      <c r="D82" s="166"/>
      <c r="L82" s="166"/>
      <c r="U82" s="166">
        <v>6</v>
      </c>
      <c r="V82">
        <v>5.2821460410879165E-2</v>
      </c>
      <c r="W82">
        <v>1.3200249420640249E-2</v>
      </c>
      <c r="X82">
        <v>2.0888011973852542E-2</v>
      </c>
    </row>
    <row r="83" spans="4:24">
      <c r="D83" s="166"/>
      <c r="L83" s="166"/>
    </row>
    <row r="84" spans="4:24">
      <c r="D84" s="166"/>
      <c r="L84" s="166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U75"/>
  <sheetViews>
    <sheetView topLeftCell="A30" workbookViewId="0">
      <selection activeCell="B44" sqref="B44"/>
    </sheetView>
  </sheetViews>
  <sheetFormatPr baseColWidth="10" defaultRowHeight="15" x14ac:dyDescent="0"/>
  <sheetData>
    <row r="6" spans="2:20">
      <c r="E6" t="s">
        <v>855</v>
      </c>
    </row>
    <row r="7" spans="2:20">
      <c r="B7" s="32" t="s">
        <v>854</v>
      </c>
      <c r="E7" t="s">
        <v>854</v>
      </c>
      <c r="F7" t="s">
        <v>84</v>
      </c>
      <c r="G7" t="s">
        <v>89</v>
      </c>
      <c r="H7" t="s">
        <v>85</v>
      </c>
      <c r="P7" t="s">
        <v>12</v>
      </c>
      <c r="Q7" t="s">
        <v>13</v>
      </c>
    </row>
    <row r="8" spans="2:20">
      <c r="C8" t="s">
        <v>22</v>
      </c>
      <c r="D8" t="s">
        <v>853</v>
      </c>
      <c r="E8">
        <v>29.322977000000002</v>
      </c>
      <c r="F8">
        <v>21.624366999999999</v>
      </c>
      <c r="G8">
        <f>E8-F8</f>
        <v>7.6986100000000022</v>
      </c>
      <c r="H8">
        <f t="shared" ref="H8:H24" si="0">2^-G8</f>
        <v>4.813793598834484E-3</v>
      </c>
      <c r="L8" t="s">
        <v>22</v>
      </c>
      <c r="M8">
        <v>4.8137935988344796E-3</v>
      </c>
      <c r="N8">
        <v>2.2599334430254019E-3</v>
      </c>
      <c r="O8">
        <v>1.0403689767691526E-3</v>
      </c>
      <c r="P8">
        <f>AVERAGE(M8:O8)</f>
        <v>2.7046986728763451E-3</v>
      </c>
      <c r="Q8">
        <f>STDEV(M8:O8)/SQRT(3)</f>
        <v>1.1117621788352464E-3</v>
      </c>
      <c r="S8">
        <v>1</v>
      </c>
      <c r="T8">
        <f>Q8/P8</f>
        <v>0.41104844320899125</v>
      </c>
    </row>
    <row r="9" spans="2:20">
      <c r="C9" t="s">
        <v>274</v>
      </c>
      <c r="D9" t="s">
        <v>852</v>
      </c>
      <c r="E9">
        <v>29.156131999999999</v>
      </c>
      <c r="F9">
        <v>21.540527000000001</v>
      </c>
      <c r="G9">
        <f>E9-F9</f>
        <v>7.6156049999999986</v>
      </c>
      <c r="H9">
        <f t="shared" si="0"/>
        <v>5.0988761105967553E-3</v>
      </c>
      <c r="L9" t="s">
        <v>274</v>
      </c>
      <c r="M9">
        <v>5.0988761105967553E-3</v>
      </c>
      <c r="N9">
        <v>3.7685571850443449E-3</v>
      </c>
      <c r="O9">
        <v>1.1178722172095171E-3</v>
      </c>
      <c r="P9">
        <f>AVERAGE(M9:O9)</f>
        <v>3.3284351709502052E-3</v>
      </c>
      <c r="Q9">
        <f>STDEV(M9:O9)/SQRT(3)</f>
        <v>1.1700966541642059E-3</v>
      </c>
      <c r="S9">
        <f>P9/P8</f>
        <v>1.2306121951139717</v>
      </c>
      <c r="T9">
        <f>Q9/P9</f>
        <v>0.35154557444186768</v>
      </c>
    </row>
    <row r="10" spans="2:20">
      <c r="C10" t="s">
        <v>388</v>
      </c>
      <c r="D10" t="s">
        <v>851</v>
      </c>
      <c r="E10">
        <v>29.300419999999999</v>
      </c>
      <c r="F10">
        <v>21.798680999999998</v>
      </c>
      <c r="G10">
        <f>E10-F10</f>
        <v>7.5017390000000006</v>
      </c>
      <c r="H10">
        <f t="shared" si="0"/>
        <v>5.5176168767122925E-3</v>
      </c>
      <c r="L10" t="s">
        <v>388</v>
      </c>
      <c r="M10">
        <v>5.5176168767122925E-3</v>
      </c>
      <c r="N10">
        <v>1.5861885615213441E-3</v>
      </c>
      <c r="O10">
        <v>1.5938836113920207E-3</v>
      </c>
      <c r="P10">
        <f>AVERAGE(M10:O10)</f>
        <v>2.8992296832085524E-3</v>
      </c>
      <c r="Q10">
        <f>STDEV(M10:O10)/SQRT(3)</f>
        <v>1.3091954813009427E-3</v>
      </c>
      <c r="S10">
        <f>P10/P8</f>
        <v>1.0719233577784586</v>
      </c>
      <c r="T10">
        <f>Q10/P10</f>
        <v>0.45156666575380372</v>
      </c>
    </row>
    <row r="11" spans="2:20">
      <c r="C11" t="s">
        <v>86</v>
      </c>
      <c r="D11" t="s">
        <v>745</v>
      </c>
      <c r="E11">
        <v>29.140201999999999</v>
      </c>
      <c r="F11">
        <v>21.726825999999999</v>
      </c>
      <c r="G11">
        <f>E11-F11</f>
        <v>7.4133759999999995</v>
      </c>
      <c r="H11">
        <f t="shared" si="0"/>
        <v>5.8661269157797447E-3</v>
      </c>
      <c r="L11" t="s">
        <v>86</v>
      </c>
      <c r="M11">
        <v>5.8661269157797447E-3</v>
      </c>
      <c r="N11">
        <v>1.5181688806701478E-3</v>
      </c>
      <c r="O11">
        <v>8.8470861982792542E-4</v>
      </c>
      <c r="P11">
        <f>AVERAGE(M11:O11)</f>
        <v>2.7563348054259391E-3</v>
      </c>
      <c r="Q11">
        <f>STDEV(M11:O11)/SQRT(3)</f>
        <v>1.5656120424859048E-3</v>
      </c>
      <c r="S11">
        <f>P11/P8</f>
        <v>1.0190912699693386</v>
      </c>
      <c r="T11">
        <f>Q11/P11</f>
        <v>0.56800503313456119</v>
      </c>
    </row>
    <row r="12" spans="2:20">
      <c r="C12" t="s">
        <v>88</v>
      </c>
      <c r="D12" t="s">
        <v>744</v>
      </c>
      <c r="E12">
        <v>29.477224</v>
      </c>
      <c r="F12">
        <v>21.858468999999999</v>
      </c>
      <c r="G12">
        <f>E12-F12</f>
        <v>7.6187550000000002</v>
      </c>
      <c r="H12">
        <f t="shared" si="0"/>
        <v>5.0877553001390024E-3</v>
      </c>
      <c r="L12" t="s">
        <v>88</v>
      </c>
      <c r="M12">
        <v>5.0877553001390024E-3</v>
      </c>
      <c r="N12">
        <v>1.7258370859192628E-3</v>
      </c>
      <c r="O12">
        <v>1.253976476468023E-3</v>
      </c>
      <c r="P12">
        <f>AVERAGE(M12:O12)</f>
        <v>2.6891896208420963E-3</v>
      </c>
      <c r="Q12">
        <f>STDEV(M12:O12)/SQRT(3)</f>
        <v>1.2069936615566371E-3</v>
      </c>
      <c r="S12">
        <f>P12/P8</f>
        <v>0.99426588544233085</v>
      </c>
      <c r="T12">
        <f>Q12/P12</f>
        <v>0.44883174180133772</v>
      </c>
    </row>
    <row r="13" spans="2:20">
      <c r="H13">
        <f t="shared" si="0"/>
        <v>1</v>
      </c>
    </row>
    <row r="14" spans="2:20">
      <c r="C14" t="s">
        <v>22</v>
      </c>
      <c r="D14" t="s">
        <v>816</v>
      </c>
      <c r="E14">
        <v>29.943964000000001</v>
      </c>
      <c r="F14">
        <v>21.15446</v>
      </c>
      <c r="G14">
        <f t="shared" ref="G14:G24" si="1">E14-F14</f>
        <v>8.7895040000000009</v>
      </c>
      <c r="H14">
        <f t="shared" si="0"/>
        <v>2.2599334430254019E-3</v>
      </c>
    </row>
    <row r="15" spans="2:20">
      <c r="C15" t="s">
        <v>274</v>
      </c>
      <c r="D15" t="s">
        <v>817</v>
      </c>
      <c r="E15">
        <v>29.577019</v>
      </c>
      <c r="F15">
        <v>21.525247</v>
      </c>
      <c r="G15">
        <f t="shared" si="1"/>
        <v>8.0517719999999997</v>
      </c>
      <c r="H15">
        <f t="shared" si="0"/>
        <v>3.7685571850443449E-3</v>
      </c>
    </row>
    <row r="16" spans="2:20">
      <c r="C16" t="s">
        <v>388</v>
      </c>
      <c r="D16" t="s">
        <v>818</v>
      </c>
      <c r="E16">
        <v>30.577976</v>
      </c>
      <c r="F16">
        <v>21.277756</v>
      </c>
      <c r="G16">
        <f t="shared" si="1"/>
        <v>9.3002199999999995</v>
      </c>
      <c r="H16">
        <f t="shared" si="0"/>
        <v>1.5861885615213441E-3</v>
      </c>
    </row>
    <row r="17" spans="2:21">
      <c r="C17" t="s">
        <v>86</v>
      </c>
      <c r="D17" t="s">
        <v>741</v>
      </c>
      <c r="E17">
        <v>30.914290000000001</v>
      </c>
      <c r="F17">
        <v>21.550837999999999</v>
      </c>
      <c r="G17">
        <f t="shared" si="1"/>
        <v>9.3634520000000023</v>
      </c>
      <c r="H17">
        <f t="shared" si="0"/>
        <v>1.5181688806701478E-3</v>
      </c>
    </row>
    <row r="18" spans="2:21">
      <c r="C18" t="s">
        <v>88</v>
      </c>
      <c r="D18" t="s">
        <v>740</v>
      </c>
      <c r="E18">
        <v>30.999886</v>
      </c>
      <c r="F18">
        <v>21.821397999999999</v>
      </c>
      <c r="G18">
        <f t="shared" si="1"/>
        <v>9.1784880000000015</v>
      </c>
      <c r="H18">
        <f t="shared" si="0"/>
        <v>1.7258370859192628E-3</v>
      </c>
    </row>
    <row r="19" spans="2:21">
      <c r="G19">
        <f t="shared" si="1"/>
        <v>0</v>
      </c>
      <c r="H19">
        <f t="shared" si="0"/>
        <v>1</v>
      </c>
    </row>
    <row r="20" spans="2:21">
      <c r="C20" t="s">
        <v>22</v>
      </c>
      <c r="D20" t="s">
        <v>832</v>
      </c>
      <c r="E20">
        <v>30.758717999999998</v>
      </c>
      <c r="F20">
        <v>20.850028999999999</v>
      </c>
      <c r="G20">
        <f t="shared" si="1"/>
        <v>9.908688999999999</v>
      </c>
      <c r="H20">
        <f t="shared" si="0"/>
        <v>1.0403689767691526E-3</v>
      </c>
    </row>
    <row r="21" spans="2:21">
      <c r="C21" t="s">
        <v>274</v>
      </c>
      <c r="D21" t="s">
        <v>833</v>
      </c>
      <c r="E21">
        <v>31.593005999999999</v>
      </c>
      <c r="F21">
        <v>21.787977000000001</v>
      </c>
      <c r="G21">
        <f t="shared" si="1"/>
        <v>9.8050289999999976</v>
      </c>
      <c r="H21">
        <f t="shared" si="0"/>
        <v>1.1178722172095171E-3</v>
      </c>
    </row>
    <row r="22" spans="2:21">
      <c r="C22" t="s">
        <v>388</v>
      </c>
      <c r="D22" t="s">
        <v>835</v>
      </c>
      <c r="E22">
        <v>30.659172000000002</v>
      </c>
      <c r="F22">
        <v>21.365933999999999</v>
      </c>
      <c r="G22">
        <f t="shared" si="1"/>
        <v>9.2932380000000023</v>
      </c>
      <c r="H22">
        <f t="shared" si="0"/>
        <v>1.5938836113920207E-3</v>
      </c>
    </row>
    <row r="23" spans="2:21">
      <c r="C23" t="s">
        <v>86</v>
      </c>
      <c r="D23" t="s">
        <v>751</v>
      </c>
      <c r="E23">
        <v>31.910004000000001</v>
      </c>
      <c r="F23">
        <v>21.767493999999999</v>
      </c>
      <c r="G23">
        <f t="shared" si="1"/>
        <v>10.142510000000001</v>
      </c>
      <c r="H23">
        <f t="shared" si="0"/>
        <v>8.8470861982792542E-4</v>
      </c>
    </row>
    <row r="24" spans="2:21">
      <c r="C24" t="s">
        <v>88</v>
      </c>
      <c r="D24" t="s">
        <v>750</v>
      </c>
      <c r="E24">
        <v>31.004524</v>
      </c>
      <c r="F24">
        <v>21.36525</v>
      </c>
      <c r="G24">
        <f t="shared" si="1"/>
        <v>9.6392740000000003</v>
      </c>
      <c r="H24">
        <f t="shared" si="0"/>
        <v>1.253976476468023E-3</v>
      </c>
    </row>
    <row r="32" spans="2:21">
      <c r="B32" t="s">
        <v>358</v>
      </c>
      <c r="D32" t="s">
        <v>358</v>
      </c>
      <c r="E32" t="s">
        <v>360</v>
      </c>
      <c r="F32" t="s">
        <v>124</v>
      </c>
      <c r="G32" t="s">
        <v>850</v>
      </c>
      <c r="H32" t="s">
        <v>290</v>
      </c>
      <c r="I32" t="s">
        <v>12</v>
      </c>
      <c r="J32" t="s">
        <v>13</v>
      </c>
      <c r="N32" t="s">
        <v>124</v>
      </c>
      <c r="O32" t="s">
        <v>101</v>
      </c>
      <c r="P32" t="s">
        <v>12</v>
      </c>
      <c r="Q32" t="s">
        <v>13</v>
      </c>
      <c r="T32" t="s">
        <v>12</v>
      </c>
      <c r="U32" t="s">
        <v>13</v>
      </c>
    </row>
    <row r="33" spans="3:21">
      <c r="C33" t="s">
        <v>22</v>
      </c>
      <c r="D33">
        <v>28.682649999999999</v>
      </c>
      <c r="E33">
        <v>24.322977000000002</v>
      </c>
      <c r="F33">
        <f>D33-E33</f>
        <v>4.3596729999999972</v>
      </c>
      <c r="G33">
        <f>F33-$L$26</f>
        <v>4.3596729999999972</v>
      </c>
      <c r="H33">
        <f>2^-G33</f>
        <v>4.8708825277548919E-2</v>
      </c>
      <c r="M33" t="s">
        <v>22</v>
      </c>
      <c r="N33">
        <v>4.3596729999999972</v>
      </c>
      <c r="O33">
        <f>2^-N33</f>
        <v>4.8708825277548919E-2</v>
      </c>
      <c r="S33" t="s">
        <v>22</v>
      </c>
      <c r="T33">
        <v>5.9246337833029739E-2</v>
      </c>
      <c r="U33">
        <v>1.6242138587586396E-2</v>
      </c>
    </row>
    <row r="34" spans="3:21">
      <c r="C34" t="s">
        <v>22</v>
      </c>
      <c r="D34">
        <v>29.100501999999999</v>
      </c>
      <c r="E34">
        <v>24.379002</v>
      </c>
      <c r="F34">
        <f>D34-E34</f>
        <v>4.7214999999999989</v>
      </c>
      <c r="G34">
        <f>F34-$L$26</f>
        <v>4.7214999999999989</v>
      </c>
      <c r="H34">
        <f>2^-G34</f>
        <v>3.7904159900329491E-2</v>
      </c>
      <c r="M34" t="s">
        <v>22</v>
      </c>
      <c r="N34">
        <v>4.7214999999999989</v>
      </c>
      <c r="O34">
        <f>2^-N34</f>
        <v>3.7904159900329491E-2</v>
      </c>
      <c r="S34" t="s">
        <v>274</v>
      </c>
      <c r="T34">
        <v>1.6961613786272856E-2</v>
      </c>
      <c r="U34">
        <v>1.2166614942302671E-3</v>
      </c>
    </row>
    <row r="35" spans="3:21">
      <c r="C35" t="s">
        <v>22</v>
      </c>
      <c r="D35">
        <v>29.024387000000001</v>
      </c>
      <c r="E35">
        <v>25.568394000000001</v>
      </c>
      <c r="F35">
        <f>D35-E35</f>
        <v>3.4559929999999994</v>
      </c>
      <c r="G35">
        <f>F35-$L$26</f>
        <v>3.4559929999999994</v>
      </c>
      <c r="H35">
        <f>2^-G35</f>
        <v>9.112602832121082E-2</v>
      </c>
      <c r="I35">
        <f>AVERAGE(H33:H35)</f>
        <v>5.9246337833029739E-2</v>
      </c>
      <c r="J35">
        <f>STDEV(H33:H35)/SQRT(3)</f>
        <v>1.6242138587586396E-2</v>
      </c>
      <c r="M35" t="s">
        <v>22</v>
      </c>
      <c r="N35">
        <v>3.4559929999999994</v>
      </c>
      <c r="O35">
        <f>2^-N35</f>
        <v>9.112602832121082E-2</v>
      </c>
      <c r="P35">
        <f>AVERAGE(O33:O35)</f>
        <v>5.9246337833029739E-2</v>
      </c>
      <c r="Q35">
        <f>STDEV(O33:O35)/SQRT(3)</f>
        <v>1.6242138587586396E-2</v>
      </c>
      <c r="S35" t="s">
        <v>388</v>
      </c>
      <c r="T35">
        <v>2.7552721562513694E-2</v>
      </c>
      <c r="U35">
        <v>3.7075604888585816E-3</v>
      </c>
    </row>
    <row r="36" spans="3:21">
      <c r="S36" t="s">
        <v>86</v>
      </c>
      <c r="T36">
        <v>8.2431861568855222E-2</v>
      </c>
      <c r="U36">
        <v>2.171032849507977E-2</v>
      </c>
    </row>
    <row r="37" spans="3:21">
      <c r="C37" t="s">
        <v>274</v>
      </c>
      <c r="D37">
        <v>29.928988</v>
      </c>
      <c r="E37">
        <v>24.156131999999999</v>
      </c>
      <c r="F37">
        <f>D37-E37</f>
        <v>5.7728560000000009</v>
      </c>
      <c r="G37">
        <f>F37-$L$26</f>
        <v>5.7728560000000009</v>
      </c>
      <c r="H37">
        <f>2^-G37</f>
        <v>1.8289304195806138E-2</v>
      </c>
      <c r="M37" t="s">
        <v>274</v>
      </c>
      <c r="N37">
        <v>5.7728560000000009</v>
      </c>
      <c r="O37">
        <f>2^-N37</f>
        <v>1.8289304195806138E-2</v>
      </c>
      <c r="S37" t="s">
        <v>88</v>
      </c>
      <c r="T37">
        <v>4.4770297894888064E-4</v>
      </c>
      <c r="U37">
        <v>9.5553325643405509E-5</v>
      </c>
    </row>
    <row r="38" spans="3:21">
      <c r="C38" t="s">
        <v>274</v>
      </c>
      <c r="D38">
        <v>30.095917</v>
      </c>
      <c r="E38">
        <v>24.305159</v>
      </c>
      <c r="F38">
        <v>5.7907580000000003</v>
      </c>
      <c r="G38">
        <f>F38-$L$26</f>
        <v>5.7907580000000003</v>
      </c>
      <c r="H38">
        <f>2^-G38</f>
        <v>1.8063759580054305E-2</v>
      </c>
      <c r="M38" t="s">
        <v>274</v>
      </c>
      <c r="N38">
        <v>5.7907580000000003</v>
      </c>
      <c r="O38">
        <f>2^-N38</f>
        <v>1.8063759580054305E-2</v>
      </c>
    </row>
    <row r="39" spans="3:21">
      <c r="C39" t="s">
        <v>274</v>
      </c>
      <c r="D39">
        <v>29.999510000000001</v>
      </c>
      <c r="E39">
        <v>23.894864999999999</v>
      </c>
      <c r="F39">
        <v>6.1046450000000014</v>
      </c>
      <c r="G39">
        <f>F39-$L$26</f>
        <v>6.1046450000000014</v>
      </c>
      <c r="H39">
        <f>2^-G39</f>
        <v>1.4531777582958122E-2</v>
      </c>
      <c r="I39">
        <f>AVERAGE(H37:H39)</f>
        <v>1.6961613786272856E-2</v>
      </c>
      <c r="J39">
        <f>STDEV(H37:H39)/SQRT(3)</f>
        <v>1.2166614942302671E-3</v>
      </c>
      <c r="M39" t="s">
        <v>274</v>
      </c>
      <c r="N39">
        <v>6.1046450000000014</v>
      </c>
      <c r="O39">
        <f>2^-N39</f>
        <v>1.4531777582958122E-2</v>
      </c>
      <c r="P39">
        <f>AVERAGE(O37:O39)</f>
        <v>1.6961613786272856E-2</v>
      </c>
      <c r="Q39">
        <f>STDEV(O37:O39)/SQRT(3)</f>
        <v>1.2166614942302671E-3</v>
      </c>
    </row>
    <row r="41" spans="3:21">
      <c r="C41" t="s">
        <v>388</v>
      </c>
      <c r="D41">
        <v>30.460224</v>
      </c>
      <c r="E41">
        <v>25.300419999999999</v>
      </c>
      <c r="F41">
        <v>5.1598040000000012</v>
      </c>
      <c r="G41">
        <f>F41-$L$26</f>
        <v>5.1598040000000012</v>
      </c>
      <c r="H41">
        <f>2^-G41</f>
        <v>2.7973333577268524E-2</v>
      </c>
      <c r="M41" t="s">
        <v>388</v>
      </c>
      <c r="N41">
        <v>5.1598040000000012</v>
      </c>
      <c r="O41">
        <f>2^-N41</f>
        <v>2.7973333577268524E-2</v>
      </c>
    </row>
    <row r="42" spans="3:21">
      <c r="C42" t="s">
        <v>388</v>
      </c>
      <c r="D42">
        <v>30.464973000000001</v>
      </c>
      <c r="E42">
        <v>24.886762999999998</v>
      </c>
      <c r="F42">
        <v>5.5782100000000021</v>
      </c>
      <c r="G42">
        <f>F42-$L$26</f>
        <v>5.5782100000000021</v>
      </c>
      <c r="H42">
        <f>2^-G42</f>
        <v>2.0931071820362825E-2</v>
      </c>
      <c r="M42" t="s">
        <v>388</v>
      </c>
      <c r="N42">
        <v>5.5782100000000021</v>
      </c>
      <c r="O42">
        <f>2^-N42</f>
        <v>2.0931071820362825E-2</v>
      </c>
    </row>
    <row r="43" spans="3:21">
      <c r="C43" t="s">
        <v>388</v>
      </c>
      <c r="D43">
        <v>30.379857999999999</v>
      </c>
      <c r="E43">
        <v>25.491050000000001</v>
      </c>
      <c r="F43">
        <v>4.8888079999999974</v>
      </c>
      <c r="G43">
        <f>F43-$L$26</f>
        <v>4.8888079999999974</v>
      </c>
      <c r="H43">
        <f>2^-G43</f>
        <v>3.3753759289909736E-2</v>
      </c>
      <c r="I43">
        <f>AVERAGE(H41:H43)</f>
        <v>2.7552721562513694E-2</v>
      </c>
      <c r="J43">
        <f>STDEV(H41:H43)/SQRT(3)</f>
        <v>3.7075604888585816E-3</v>
      </c>
      <c r="M43" t="s">
        <v>388</v>
      </c>
      <c r="N43">
        <v>4.8888079999999974</v>
      </c>
      <c r="O43">
        <f>2^-N43</f>
        <v>3.3753759289909736E-2</v>
      </c>
      <c r="P43">
        <f>AVERAGE(O41:O43)</f>
        <v>2.7552721562513694E-2</v>
      </c>
      <c r="Q43">
        <f>STDEV(O41:O43)/SQRT(3)</f>
        <v>3.7075604888585816E-3</v>
      </c>
    </row>
    <row r="45" spans="3:21">
      <c r="C45" t="s">
        <v>86</v>
      </c>
      <c r="D45">
        <v>28.884671999999998</v>
      </c>
      <c r="E45">
        <v>25.891161</v>
      </c>
      <c r="F45">
        <v>2.993510999999998</v>
      </c>
      <c r="G45">
        <f>F45-$L$48</f>
        <v>2.993510999999998</v>
      </c>
      <c r="H45">
        <f>2^-G45</f>
        <v>0.12556349531048491</v>
      </c>
    </row>
    <row r="46" spans="3:21">
      <c r="C46" t="s">
        <v>86</v>
      </c>
      <c r="D46">
        <v>29.026188000000001</v>
      </c>
      <c r="E46">
        <v>25.087149</v>
      </c>
      <c r="F46">
        <v>3.9390390000000011</v>
      </c>
      <c r="G46">
        <f>F46-$L$48</f>
        <v>3.9390390000000011</v>
      </c>
      <c r="H46">
        <f>2^-G46</f>
        <v>6.5197524604059712E-2</v>
      </c>
      <c r="M46" t="s">
        <v>86</v>
      </c>
      <c r="N46">
        <v>2.993510999999998</v>
      </c>
      <c r="O46">
        <f>2^-N46</f>
        <v>0.12556349531048491</v>
      </c>
    </row>
    <row r="47" spans="3:21">
      <c r="C47" t="s">
        <v>86</v>
      </c>
      <c r="D47">
        <v>29.067862999999999</v>
      </c>
      <c r="E47">
        <v>24.92314</v>
      </c>
      <c r="F47">
        <v>4.144722999999999</v>
      </c>
      <c r="G47">
        <f>F47-$L$48</f>
        <v>4.144722999999999</v>
      </c>
      <c r="H47">
        <f>2^-G47</f>
        <v>5.6534564792021014E-2</v>
      </c>
      <c r="I47">
        <f>AVERAGE(H45:H47)</f>
        <v>8.2431861568855222E-2</v>
      </c>
      <c r="J47">
        <f>STDEV(H45:H47)/SQRT(3)</f>
        <v>2.171032849507977E-2</v>
      </c>
      <c r="M47" t="s">
        <v>86</v>
      </c>
      <c r="N47">
        <v>3.9390390000000011</v>
      </c>
      <c r="O47">
        <f>2^-N47</f>
        <v>6.5197524604059712E-2</v>
      </c>
    </row>
    <row r="48" spans="3:21">
      <c r="M48" t="s">
        <v>86</v>
      </c>
      <c r="N48">
        <v>4.144722999999999</v>
      </c>
      <c r="O48">
        <f>2^-N48</f>
        <v>5.6534564792021014E-2</v>
      </c>
      <c r="P48">
        <f>AVERAGE(O46:O48)</f>
        <v>8.2431861568855222E-2</v>
      </c>
      <c r="Q48">
        <f>STDEV(O46:O48)/SQRT(3)</f>
        <v>2.171032849507977E-2</v>
      </c>
    </row>
    <row r="49" spans="2:17">
      <c r="C49" t="s">
        <v>88</v>
      </c>
      <c r="D49">
        <v>35.921576999999999</v>
      </c>
      <c r="E49">
        <v>24.19417</v>
      </c>
      <c r="F49">
        <v>11.727406999999999</v>
      </c>
      <c r="G49">
        <f>F49-$L$48</f>
        <v>11.727406999999999</v>
      </c>
      <c r="H49">
        <f>2^-G49</f>
        <v>2.9491626265406776E-4</v>
      </c>
    </row>
    <row r="50" spans="2:17">
      <c r="C50" t="s">
        <v>88</v>
      </c>
      <c r="D50">
        <v>36.299385000000001</v>
      </c>
      <c r="E50">
        <v>25.098051000000002</v>
      </c>
      <c r="F50">
        <v>11.201333999999999</v>
      </c>
      <c r="G50">
        <f>F50-$L$48</f>
        <v>11.201333999999999</v>
      </c>
      <c r="H50">
        <f>2^-G50</f>
        <v>4.2468065112354764E-4</v>
      </c>
      <c r="M50" t="s">
        <v>88</v>
      </c>
      <c r="N50">
        <v>11.727406999999999</v>
      </c>
      <c r="O50">
        <f>2^-N50</f>
        <v>2.9491626265406776E-4</v>
      </c>
    </row>
    <row r="51" spans="2:17">
      <c r="C51" t="s">
        <v>88</v>
      </c>
      <c r="D51">
        <v>36.583621999999998</v>
      </c>
      <c r="E51">
        <v>25.936326999999999</v>
      </c>
      <c r="F51">
        <v>10.647295</v>
      </c>
      <c r="G51">
        <f>F51-$L$48</f>
        <v>10.647295</v>
      </c>
      <c r="H51">
        <f>2^-G51</f>
        <v>6.2351202306902662E-4</v>
      </c>
      <c r="I51">
        <f>AVERAGE(H49:H51)</f>
        <v>4.4770297894888064E-4</v>
      </c>
      <c r="J51">
        <f>STDEV(H49:H51)/SQRT(3)</f>
        <v>9.5553325643405509E-5</v>
      </c>
      <c r="M51" t="s">
        <v>88</v>
      </c>
      <c r="N51">
        <v>11.201333999999999</v>
      </c>
      <c r="O51">
        <f>2^-N51</f>
        <v>4.2468065112354764E-4</v>
      </c>
    </row>
    <row r="52" spans="2:17">
      <c r="M52" t="s">
        <v>88</v>
      </c>
      <c r="N52">
        <v>10.647295</v>
      </c>
      <c r="O52">
        <f>2^-N52</f>
        <v>6.2351202306902662E-4</v>
      </c>
      <c r="P52">
        <f>AVERAGE(O50:O52)</f>
        <v>4.4770297894888064E-4</v>
      </c>
      <c r="Q52">
        <f>STDEV(O50:O52)/SQRT(3)</f>
        <v>9.5553325643405509E-5</v>
      </c>
    </row>
    <row r="57" spans="2:17">
      <c r="B57" s="32" t="s">
        <v>15</v>
      </c>
    </row>
    <row r="58" spans="2:17">
      <c r="E58" t="s">
        <v>104</v>
      </c>
      <c r="F58" t="s">
        <v>84</v>
      </c>
      <c r="G58" t="s">
        <v>89</v>
      </c>
      <c r="H58" t="s">
        <v>85</v>
      </c>
      <c r="P58" t="s">
        <v>12</v>
      </c>
      <c r="Q58" t="s">
        <v>13</v>
      </c>
    </row>
    <row r="59" spans="2:17">
      <c r="C59" t="s">
        <v>22</v>
      </c>
      <c r="D59" t="s">
        <v>849</v>
      </c>
      <c r="E59">
        <v>29.682649999999999</v>
      </c>
      <c r="F59">
        <v>21.624366999999999</v>
      </c>
      <c r="G59">
        <f>E59-F59</f>
        <v>8.0582829999999994</v>
      </c>
      <c r="H59">
        <f>2^-G59</f>
        <v>3.7515877012449963E-3</v>
      </c>
      <c r="L59" t="s">
        <v>22</v>
      </c>
      <c r="M59">
        <v>3.7515877012449963E-3</v>
      </c>
      <c r="N59">
        <v>4.0551134706407112E-3</v>
      </c>
      <c r="O59">
        <v>3.4615694288967795E-3</v>
      </c>
      <c r="P59">
        <f>AVERAGE(M59:O59)</f>
        <v>3.7560902002608289E-3</v>
      </c>
      <c r="Q59">
        <f>STDEV(M59:O59)/SQRT(3)</f>
        <v>1.7135619504944589E-4</v>
      </c>
    </row>
    <row r="60" spans="2:17">
      <c r="C60" t="s">
        <v>274</v>
      </c>
      <c r="D60" t="s">
        <v>848</v>
      </c>
      <c r="E60">
        <v>27.928988</v>
      </c>
      <c r="F60">
        <v>21.540527000000001</v>
      </c>
      <c r="G60">
        <f>E60-F60</f>
        <v>6.3884609999999995</v>
      </c>
      <c r="H60">
        <f>2^-G60</f>
        <v>1.1936626719159422E-2</v>
      </c>
      <c r="L60" t="s">
        <v>274</v>
      </c>
      <c r="M60">
        <v>1.1936626719159422E-2</v>
      </c>
      <c r="N60">
        <v>2.7763437212735283E-2</v>
      </c>
      <c r="O60">
        <v>1.3494047915549751E-2</v>
      </c>
      <c r="P60">
        <f>AVERAGE(M60:O60)</f>
        <v>1.7731370615814819E-2</v>
      </c>
      <c r="Q60">
        <f>STDEV(M60:O60)/SQRT(3)</f>
        <v>5.0361413916319864E-3</v>
      </c>
    </row>
    <row r="61" spans="2:17">
      <c r="C61" t="s">
        <v>388</v>
      </c>
      <c r="D61" t="s">
        <v>847</v>
      </c>
      <c r="E61">
        <v>27.460224</v>
      </c>
      <c r="F61">
        <v>21.798680999999998</v>
      </c>
      <c r="G61">
        <f>E61-F61</f>
        <v>5.6615430000000018</v>
      </c>
      <c r="H61">
        <f>2^-G61</f>
        <v>1.9756305592811437E-2</v>
      </c>
      <c r="L61" t="s">
        <v>388</v>
      </c>
      <c r="M61">
        <v>1.9756305592811437E-2</v>
      </c>
      <c r="N61">
        <v>1.3723411732296501E-2</v>
      </c>
      <c r="O61">
        <v>1.5474922558801205E-2</v>
      </c>
      <c r="P61">
        <f>AVERAGE(M61:O61)</f>
        <v>1.6318213294636383E-2</v>
      </c>
      <c r="Q61">
        <f>STDEV(M61:O61)/SQRT(3)</f>
        <v>1.7918618373002218E-3</v>
      </c>
    </row>
    <row r="62" spans="2:17">
      <c r="C62" t="s">
        <v>86</v>
      </c>
      <c r="D62" t="s">
        <v>747</v>
      </c>
      <c r="E62">
        <v>29.884671999999998</v>
      </c>
      <c r="F62">
        <v>21.726825999999999</v>
      </c>
      <c r="G62">
        <f>E62-F62</f>
        <v>8.1578459999999993</v>
      </c>
      <c r="H62">
        <f>2^-G62</f>
        <v>3.5014155326762784E-3</v>
      </c>
      <c r="L62" t="s">
        <v>86</v>
      </c>
      <c r="M62">
        <v>3.5014155326762784E-3</v>
      </c>
      <c r="N62">
        <v>5.6194708394065179E-3</v>
      </c>
      <c r="O62">
        <v>3.1720495002467253E-3</v>
      </c>
      <c r="P62">
        <f>AVERAGE(M62:O62)</f>
        <v>4.0976452907765075E-3</v>
      </c>
      <c r="Q62">
        <f>STDEV(M62:O62)/SQRT(3)</f>
        <v>7.6683010855879317E-4</v>
      </c>
    </row>
    <row r="63" spans="2:17">
      <c r="C63" t="s">
        <v>88</v>
      </c>
      <c r="D63" t="s">
        <v>746</v>
      </c>
      <c r="E63">
        <v>28.121576999999998</v>
      </c>
      <c r="F63">
        <v>21.858468999999999</v>
      </c>
      <c r="G63">
        <f>E63-F63</f>
        <v>6.263107999999999</v>
      </c>
      <c r="H63">
        <f>2^-G63</f>
        <v>1.3020169136878363E-2</v>
      </c>
      <c r="L63" t="s">
        <v>88</v>
      </c>
      <c r="M63">
        <v>1.3020169136878363E-2</v>
      </c>
      <c r="N63">
        <v>2.2436835153957613E-2</v>
      </c>
      <c r="O63">
        <v>1.3430231655719849E-2</v>
      </c>
      <c r="P63">
        <f>AVERAGE(M63:O63)</f>
        <v>1.6295745315518608E-2</v>
      </c>
      <c r="Q63">
        <f>STDEV(M63:O63)/SQRT(3)</f>
        <v>3.0728258503736582E-3</v>
      </c>
    </row>
    <row r="65" spans="3:8">
      <c r="C65" t="s">
        <v>22</v>
      </c>
      <c r="D65" t="s">
        <v>846</v>
      </c>
      <c r="E65">
        <v>29.100501999999999</v>
      </c>
      <c r="F65">
        <v>21.15446</v>
      </c>
      <c r="G65">
        <f>E65-F65</f>
        <v>7.9460419999999985</v>
      </c>
      <c r="H65">
        <f>2^-G65</f>
        <v>4.0551134706407112E-3</v>
      </c>
    </row>
    <row r="66" spans="3:8">
      <c r="C66" t="s">
        <v>274</v>
      </c>
      <c r="D66" t="s">
        <v>676</v>
      </c>
      <c r="E66">
        <v>27.095917</v>
      </c>
      <c r="F66">
        <v>21.925246999999999</v>
      </c>
      <c r="G66">
        <f>E66-F66</f>
        <v>5.1706700000000012</v>
      </c>
      <c r="H66">
        <f>2^-G66</f>
        <v>2.7763437212735283E-2</v>
      </c>
    </row>
    <row r="67" spans="3:8">
      <c r="C67" t="s">
        <v>388</v>
      </c>
      <c r="D67" t="s">
        <v>845</v>
      </c>
      <c r="E67">
        <v>27.464973000000001</v>
      </c>
      <c r="F67">
        <v>21.277756</v>
      </c>
      <c r="G67">
        <f>E67-F67</f>
        <v>6.1872170000000004</v>
      </c>
      <c r="H67">
        <f>2^-G67</f>
        <v>1.3723411732296501E-2</v>
      </c>
    </row>
    <row r="68" spans="3:8">
      <c r="C68" t="s">
        <v>86</v>
      </c>
      <c r="D68" t="s">
        <v>743</v>
      </c>
      <c r="E68">
        <v>29.026188000000001</v>
      </c>
      <c r="F68">
        <v>21.550837999999999</v>
      </c>
      <c r="G68">
        <f>E68-F68</f>
        <v>7.4753500000000024</v>
      </c>
      <c r="H68">
        <f>2^-G68</f>
        <v>5.6194708394065179E-3</v>
      </c>
    </row>
    <row r="69" spans="3:8">
      <c r="C69" t="s">
        <v>88</v>
      </c>
      <c r="D69" t="s">
        <v>742</v>
      </c>
      <c r="E69">
        <v>27.299385000000001</v>
      </c>
      <c r="F69">
        <v>21.821397999999999</v>
      </c>
      <c r="G69">
        <f>E69-F69</f>
        <v>5.4779870000000024</v>
      </c>
      <c r="H69">
        <f>2^-G69</f>
        <v>2.2436835153957613E-2</v>
      </c>
    </row>
    <row r="71" spans="3:8">
      <c r="C71" t="s">
        <v>22</v>
      </c>
      <c r="D71" t="s">
        <v>825</v>
      </c>
      <c r="E71">
        <v>29.024387000000001</v>
      </c>
      <c r="F71">
        <v>20.850028999999999</v>
      </c>
      <c r="G71">
        <f>E71-F71</f>
        <v>8.1743580000000016</v>
      </c>
      <c r="H71">
        <f>2^-G71</f>
        <v>3.4615694288967795E-3</v>
      </c>
    </row>
    <row r="72" spans="3:8">
      <c r="C72" t="s">
        <v>274</v>
      </c>
      <c r="D72" t="s">
        <v>827</v>
      </c>
      <c r="E72">
        <v>27.999510000000001</v>
      </c>
      <c r="F72">
        <v>21.787977000000001</v>
      </c>
      <c r="G72">
        <f>E72-F72</f>
        <v>6.2115329999999993</v>
      </c>
      <c r="H72">
        <f>2^-G72</f>
        <v>1.3494047915549751E-2</v>
      </c>
    </row>
    <row r="73" spans="3:8">
      <c r="C73" t="s">
        <v>388</v>
      </c>
      <c r="D73" t="s">
        <v>829</v>
      </c>
      <c r="E73">
        <v>27.379857999999999</v>
      </c>
      <c r="F73">
        <v>21.365933999999999</v>
      </c>
      <c r="G73">
        <f>E73-F73</f>
        <v>6.0139239999999994</v>
      </c>
      <c r="H73">
        <f>2^-G73</f>
        <v>1.5474922558801205E-2</v>
      </c>
    </row>
    <row r="74" spans="3:8">
      <c r="C74" t="s">
        <v>86</v>
      </c>
      <c r="D74" t="s">
        <v>753</v>
      </c>
      <c r="E74">
        <v>30.067862999999999</v>
      </c>
      <c r="F74">
        <v>21.767493999999999</v>
      </c>
      <c r="G74">
        <f>E74-F74</f>
        <v>8.3003689999999999</v>
      </c>
      <c r="H74">
        <f>2^-G74</f>
        <v>3.1720495002467253E-3</v>
      </c>
    </row>
    <row r="75" spans="3:8">
      <c r="C75" t="s">
        <v>88</v>
      </c>
      <c r="D75" t="s">
        <v>752</v>
      </c>
      <c r="E75">
        <v>27.583621999999998</v>
      </c>
      <c r="F75">
        <v>21.36525</v>
      </c>
      <c r="G75">
        <f>E75-F75</f>
        <v>6.2183719999999987</v>
      </c>
      <c r="H75">
        <f>2^-G75</f>
        <v>1.3430231655719849E-2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54"/>
  <sheetViews>
    <sheetView workbookViewId="0">
      <selection activeCell="J28" sqref="J28"/>
    </sheetView>
  </sheetViews>
  <sheetFormatPr baseColWidth="10" defaultRowHeight="15" x14ac:dyDescent="0"/>
  <cols>
    <col min="3" max="3" width="23.33203125" customWidth="1"/>
    <col min="10" max="10" width="18.83203125" customWidth="1"/>
  </cols>
  <sheetData>
    <row r="4" spans="3:20">
      <c r="C4" t="s">
        <v>352</v>
      </c>
      <c r="M4" t="s">
        <v>351</v>
      </c>
    </row>
    <row r="5" spans="3:20">
      <c r="F5" t="s">
        <v>350</v>
      </c>
      <c r="G5" t="s">
        <v>358</v>
      </c>
      <c r="H5" s="1" t="s">
        <v>3</v>
      </c>
      <c r="I5" s="1" t="s">
        <v>29</v>
      </c>
      <c r="J5" s="2" t="s">
        <v>30</v>
      </c>
      <c r="P5" t="s">
        <v>350</v>
      </c>
      <c r="Q5" t="s">
        <v>349</v>
      </c>
      <c r="R5" s="1" t="s">
        <v>3</v>
      </c>
      <c r="S5" s="1" t="s">
        <v>29</v>
      </c>
      <c r="T5" s="2" t="s">
        <v>30</v>
      </c>
    </row>
    <row r="6" spans="3:20">
      <c r="D6" t="s">
        <v>708</v>
      </c>
      <c r="F6">
        <v>22.12</v>
      </c>
      <c r="G6">
        <v>28.56</v>
      </c>
      <c r="H6">
        <f t="shared" ref="H6:H11" si="0">G6-F6</f>
        <v>6.4399999999999977</v>
      </c>
      <c r="I6">
        <f>H6-H6</f>
        <v>0</v>
      </c>
      <c r="J6" s="55">
        <f t="shared" ref="J6:J11" si="1">2^-I6</f>
        <v>1</v>
      </c>
      <c r="N6" t="s">
        <v>708</v>
      </c>
      <c r="P6">
        <v>20.54</v>
      </c>
      <c r="Q6">
        <v>28.64</v>
      </c>
      <c r="R6">
        <f t="shared" ref="R6:R11" si="2">Q6-P6</f>
        <v>8.1000000000000014</v>
      </c>
      <c r="S6">
        <f>R6-R6</f>
        <v>0</v>
      </c>
      <c r="T6" s="55">
        <f t="shared" ref="T6:T11" si="3">2^-S6</f>
        <v>1</v>
      </c>
    </row>
    <row r="7" spans="3:20">
      <c r="D7" t="s">
        <v>702</v>
      </c>
      <c r="F7">
        <v>22.43</v>
      </c>
      <c r="G7">
        <v>30.21</v>
      </c>
      <c r="H7">
        <f t="shared" si="0"/>
        <v>7.7800000000000011</v>
      </c>
      <c r="I7">
        <f>H7-H6</f>
        <v>1.3400000000000034</v>
      </c>
      <c r="J7" s="55">
        <f t="shared" si="1"/>
        <v>0.39502065593168767</v>
      </c>
      <c r="N7" t="s">
        <v>702</v>
      </c>
      <c r="P7">
        <v>21.89</v>
      </c>
      <c r="Q7">
        <v>30.03</v>
      </c>
      <c r="R7">
        <f t="shared" si="2"/>
        <v>8.14</v>
      </c>
      <c r="S7">
        <f>R7-R6</f>
        <v>3.9999999999999147E-2</v>
      </c>
      <c r="T7" s="55">
        <f t="shared" si="3"/>
        <v>0.97265494741228609</v>
      </c>
    </row>
    <row r="8" spans="3:20">
      <c r="D8" t="s">
        <v>867</v>
      </c>
      <c r="F8">
        <v>22.85</v>
      </c>
      <c r="G8">
        <v>27.36</v>
      </c>
      <c r="H8">
        <f t="shared" si="0"/>
        <v>4.509999999999998</v>
      </c>
      <c r="I8">
        <f>H8-H6</f>
        <v>-1.9299999999999997</v>
      </c>
      <c r="J8" s="55">
        <f t="shared" si="1"/>
        <v>3.8105519921757489</v>
      </c>
      <c r="N8" t="s">
        <v>867</v>
      </c>
      <c r="P8">
        <v>22.12</v>
      </c>
      <c r="Q8">
        <v>28.48</v>
      </c>
      <c r="R8">
        <f t="shared" si="2"/>
        <v>6.3599999999999994</v>
      </c>
      <c r="S8">
        <f>R8-R6</f>
        <v>-1.740000000000002</v>
      </c>
      <c r="T8" s="55">
        <f t="shared" si="3"/>
        <v>3.3403516777134823</v>
      </c>
    </row>
    <row r="9" spans="3:20">
      <c r="D9" t="s">
        <v>707</v>
      </c>
      <c r="F9">
        <v>20.66</v>
      </c>
      <c r="G9">
        <v>29.24</v>
      </c>
      <c r="H9">
        <f t="shared" si="0"/>
        <v>8.5799999999999983</v>
      </c>
      <c r="I9">
        <f>H9-H6</f>
        <v>2.1400000000000006</v>
      </c>
      <c r="J9" s="55">
        <f t="shared" si="1"/>
        <v>0.22687978882929014</v>
      </c>
      <c r="N9" t="s">
        <v>707</v>
      </c>
      <c r="P9">
        <v>19.260000000000002</v>
      </c>
      <c r="Q9">
        <v>29.17</v>
      </c>
      <c r="R9">
        <f t="shared" si="2"/>
        <v>9.91</v>
      </c>
      <c r="S9">
        <f>R9-R6</f>
        <v>1.8099999999999987</v>
      </c>
      <c r="T9" s="55">
        <f t="shared" si="3"/>
        <v>0.28519092896710618</v>
      </c>
    </row>
    <row r="10" spans="3:20">
      <c r="D10" t="s">
        <v>700</v>
      </c>
      <c r="F10">
        <v>20.89</v>
      </c>
      <c r="G10">
        <v>29.4</v>
      </c>
      <c r="H10">
        <f t="shared" si="0"/>
        <v>8.509999999999998</v>
      </c>
      <c r="I10">
        <f>H10-H6</f>
        <v>2.0700000000000003</v>
      </c>
      <c r="J10" s="55">
        <f t="shared" si="1"/>
        <v>0.23815949951098433</v>
      </c>
      <c r="N10" t="s">
        <v>700</v>
      </c>
      <c r="P10">
        <v>21.18</v>
      </c>
      <c r="Q10">
        <v>31.55</v>
      </c>
      <c r="R10">
        <f t="shared" si="2"/>
        <v>10.370000000000001</v>
      </c>
      <c r="S10">
        <f>R10-R6</f>
        <v>2.2699999999999996</v>
      </c>
      <c r="T10" s="55">
        <f t="shared" si="3"/>
        <v>0.2073298864536105</v>
      </c>
    </row>
    <row r="11" spans="3:20">
      <c r="D11" t="s">
        <v>868</v>
      </c>
      <c r="F11">
        <v>20.56</v>
      </c>
      <c r="G11">
        <v>28.07</v>
      </c>
      <c r="H11">
        <f t="shared" si="0"/>
        <v>7.5100000000000016</v>
      </c>
      <c r="I11">
        <f>H11-H6</f>
        <v>1.0700000000000038</v>
      </c>
      <c r="J11" s="55">
        <f t="shared" si="1"/>
        <v>0.47631899902196745</v>
      </c>
      <c r="N11" t="s">
        <v>868</v>
      </c>
      <c r="P11">
        <v>20.86</v>
      </c>
      <c r="Q11">
        <v>28.9</v>
      </c>
      <c r="R11">
        <f t="shared" si="2"/>
        <v>8.0399999999999991</v>
      </c>
      <c r="S11">
        <f>R11-R6</f>
        <v>-6.0000000000002274E-2</v>
      </c>
      <c r="T11" s="55">
        <f t="shared" si="3"/>
        <v>1.042465760841123</v>
      </c>
    </row>
    <row r="12" spans="3:20">
      <c r="J12" s="55"/>
      <c r="T12" s="55"/>
    </row>
    <row r="15" spans="3:20">
      <c r="O15" t="s">
        <v>39</v>
      </c>
      <c r="P15" t="s">
        <v>40</v>
      </c>
    </row>
    <row r="16" spans="3:20">
      <c r="F16" s="2" t="s">
        <v>30</v>
      </c>
      <c r="G16" s="2" t="s">
        <v>30</v>
      </c>
      <c r="H16" t="s">
        <v>12</v>
      </c>
      <c r="I16" t="s">
        <v>70</v>
      </c>
      <c r="J16" t="s">
        <v>13</v>
      </c>
      <c r="N16" t="s">
        <v>777</v>
      </c>
      <c r="O16">
        <v>1</v>
      </c>
      <c r="P16">
        <v>0.26</v>
      </c>
    </row>
    <row r="17" spans="4:16">
      <c r="D17" t="s">
        <v>708</v>
      </c>
      <c r="F17" s="55">
        <v>1</v>
      </c>
      <c r="G17" s="55">
        <v>1</v>
      </c>
      <c r="H17" s="4">
        <f t="shared" ref="H17:H22" si="4">AVERAGE(F17:G17)</f>
        <v>1</v>
      </c>
      <c r="I17">
        <f>STDEV(F17:G17)</f>
        <v>0</v>
      </c>
      <c r="J17">
        <f>I17/SQRT(2)</f>
        <v>0</v>
      </c>
      <c r="N17" t="s">
        <v>388</v>
      </c>
      <c r="O17">
        <v>0.68</v>
      </c>
      <c r="P17">
        <v>0.22</v>
      </c>
    </row>
    <row r="18" spans="4:16">
      <c r="D18" t="s">
        <v>702</v>
      </c>
      <c r="F18" s="55">
        <v>0.39502065593168767</v>
      </c>
      <c r="G18" s="55">
        <v>0.97265494741228609</v>
      </c>
      <c r="H18" s="4">
        <f t="shared" si="4"/>
        <v>0.68383780167198682</v>
      </c>
      <c r="I18">
        <f t="shared" ref="I18:I22" si="5">STDEV(F18:G18)</f>
        <v>0.40844912455181803</v>
      </c>
      <c r="J18">
        <f t="shared" ref="J18:J22" si="6">I18/SQRT(2)</f>
        <v>0.28881714574029926</v>
      </c>
      <c r="N18" t="s">
        <v>395</v>
      </c>
      <c r="O18">
        <v>3.58</v>
      </c>
      <c r="P18">
        <v>0.76</v>
      </c>
    </row>
    <row r="19" spans="4:16">
      <c r="D19" t="s">
        <v>867</v>
      </c>
      <c r="F19" s="55">
        <v>3.8105519921757489</v>
      </c>
      <c r="G19" s="55">
        <v>3.3403516777134823</v>
      </c>
      <c r="H19" s="4">
        <f t="shared" si="4"/>
        <v>3.5754518349446158</v>
      </c>
      <c r="I19">
        <f t="shared" si="5"/>
        <v>0.33248183087231581</v>
      </c>
      <c r="J19">
        <f t="shared" si="6"/>
        <v>0.23510015723113331</v>
      </c>
    </row>
    <row r="20" spans="4:16">
      <c r="D20" t="s">
        <v>707</v>
      </c>
      <c r="F20" s="55">
        <v>0.22687978882929014</v>
      </c>
      <c r="G20" s="55">
        <v>0.28519092896710618</v>
      </c>
      <c r="H20" s="4">
        <f t="shared" si="4"/>
        <v>0.25603535889819817</v>
      </c>
      <c r="I20">
        <f t="shared" si="5"/>
        <v>4.1232202610168661E-2</v>
      </c>
      <c r="J20">
        <f t="shared" si="6"/>
        <v>2.9155570068907923E-2</v>
      </c>
    </row>
    <row r="21" spans="4:16">
      <c r="D21" t="s">
        <v>700</v>
      </c>
      <c r="F21" s="55">
        <v>0.23815949951098433</v>
      </c>
      <c r="G21" s="55">
        <v>0.2073298864536105</v>
      </c>
      <c r="H21" s="4">
        <f t="shared" si="4"/>
        <v>0.22274469298229743</v>
      </c>
      <c r="I21">
        <f t="shared" si="5"/>
        <v>2.1799828454226369E-2</v>
      </c>
      <c r="J21">
        <f t="shared" si="6"/>
        <v>1.5414806528686917E-2</v>
      </c>
    </row>
    <row r="22" spans="4:16">
      <c r="D22" t="s">
        <v>868</v>
      </c>
      <c r="F22" s="55">
        <v>0.47631899902196745</v>
      </c>
      <c r="G22" s="55">
        <v>1.042465760841123</v>
      </c>
      <c r="H22" s="4">
        <f t="shared" si="4"/>
        <v>0.75939237993154518</v>
      </c>
      <c r="I22">
        <f t="shared" si="5"/>
        <v>0.40032621442913002</v>
      </c>
      <c r="J22">
        <f t="shared" si="6"/>
        <v>0.28307338090957773</v>
      </c>
    </row>
    <row r="47" spans="3:11">
      <c r="C47" s="166"/>
      <c r="K47" s="166"/>
    </row>
    <row r="48" spans="3:11">
      <c r="C48" s="166"/>
      <c r="K48" s="166"/>
    </row>
    <row r="49" spans="3:11">
      <c r="C49" s="166"/>
      <c r="K49" s="166"/>
    </row>
    <row r="50" spans="3:11">
      <c r="C50" s="166"/>
      <c r="K50" s="166"/>
    </row>
    <row r="51" spans="3:11">
      <c r="C51" s="166"/>
      <c r="K51" s="166"/>
    </row>
    <row r="52" spans="3:11">
      <c r="C52" s="166"/>
      <c r="K52" s="166"/>
    </row>
    <row r="53" spans="3:11">
      <c r="C53" s="166"/>
      <c r="K53" s="166"/>
    </row>
    <row r="54" spans="3:11">
      <c r="C54" s="166"/>
      <c r="K54" s="166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W21"/>
  <sheetViews>
    <sheetView workbookViewId="0">
      <selection activeCell="R10" sqref="R10"/>
    </sheetView>
  </sheetViews>
  <sheetFormatPr baseColWidth="10" defaultRowHeight="15" x14ac:dyDescent="0"/>
  <sheetData>
    <row r="5" spans="3:23">
      <c r="C5" s="32" t="s">
        <v>862</v>
      </c>
    </row>
    <row r="8" spans="3:23">
      <c r="D8" t="s">
        <v>84</v>
      </c>
      <c r="E8" t="s">
        <v>861</v>
      </c>
      <c r="F8" t="s">
        <v>124</v>
      </c>
      <c r="G8" t="s">
        <v>284</v>
      </c>
      <c r="H8" t="s">
        <v>290</v>
      </c>
      <c r="I8" t="s">
        <v>92</v>
      </c>
      <c r="K8" t="s">
        <v>12</v>
      </c>
      <c r="L8" t="s">
        <v>13</v>
      </c>
    </row>
    <row r="9" spans="3:23">
      <c r="C9" t="s">
        <v>860</v>
      </c>
      <c r="D9">
        <v>18.260940000000002</v>
      </c>
      <c r="E9">
        <v>28.283477999999999</v>
      </c>
      <c r="F9">
        <f t="shared" ref="F9:F14" si="0">E9-D9</f>
        <v>10.022537999999997</v>
      </c>
      <c r="G9">
        <f t="shared" ref="G9:G14" si="1">F9-$D$5</f>
        <v>10.022537999999997</v>
      </c>
      <c r="H9">
        <f t="shared" ref="H9:H14" si="2">2^-G9</f>
        <v>9.6142504070967306E-4</v>
      </c>
      <c r="I9">
        <f>H9/K11</f>
        <v>1.0534472130129631</v>
      </c>
    </row>
    <row r="10" spans="3:23">
      <c r="D10">
        <v>18.260940000000002</v>
      </c>
      <c r="E10">
        <v>28.566607000000001</v>
      </c>
      <c r="F10">
        <f t="shared" si="0"/>
        <v>10.305667</v>
      </c>
      <c r="G10">
        <f t="shared" si="1"/>
        <v>10.305667</v>
      </c>
      <c r="H10">
        <f t="shared" si="2"/>
        <v>7.9010554130354543E-4</v>
      </c>
      <c r="I10">
        <f>H10/K11</f>
        <v>0.86572997917542616</v>
      </c>
      <c r="Q10" t="s">
        <v>202</v>
      </c>
      <c r="R10" t="s">
        <v>13</v>
      </c>
      <c r="V10" t="s">
        <v>39</v>
      </c>
      <c r="W10" t="s">
        <v>42</v>
      </c>
    </row>
    <row r="11" spans="3:23">
      <c r="D11">
        <v>18.260940000000002</v>
      </c>
      <c r="E11">
        <v>28.246466000000002</v>
      </c>
      <c r="F11">
        <f t="shared" si="0"/>
        <v>9.9855260000000001</v>
      </c>
      <c r="G11">
        <f t="shared" si="1"/>
        <v>9.9855260000000001</v>
      </c>
      <c r="H11">
        <f t="shared" si="2"/>
        <v>9.864092848356459E-4</v>
      </c>
      <c r="I11">
        <f>H11/K11</f>
        <v>1.0808228078116109</v>
      </c>
      <c r="K11">
        <f>AVERAGE(H9:H11)</f>
        <v>9.126466222829548E-4</v>
      </c>
      <c r="L11">
        <f>STDEV(H9:H11)/SQRT(3)</f>
        <v>6.1693572083694904E-5</v>
      </c>
      <c r="P11" t="s">
        <v>860</v>
      </c>
      <c r="Q11">
        <v>0.94926446019056032</v>
      </c>
      <c r="R11">
        <v>6.4168884178589819E-2</v>
      </c>
      <c r="U11" t="s">
        <v>859</v>
      </c>
      <c r="V11">
        <v>0.94926446019056032</v>
      </c>
      <c r="W11">
        <v>0.85929177936764833</v>
      </c>
    </row>
    <row r="12" spans="3:23">
      <c r="C12" t="s">
        <v>858</v>
      </c>
      <c r="D12">
        <v>21.416882000000001</v>
      </c>
      <c r="E12">
        <v>31.578282999999999</v>
      </c>
      <c r="F12">
        <f t="shared" si="0"/>
        <v>10.161400999999998</v>
      </c>
      <c r="G12">
        <f t="shared" si="1"/>
        <v>10.161400999999998</v>
      </c>
      <c r="H12">
        <f t="shared" si="2"/>
        <v>8.7319954558638267E-4</v>
      </c>
      <c r="I12">
        <f>H12/K11</f>
        <v>0.95677727202025187</v>
      </c>
      <c r="P12" t="s">
        <v>858</v>
      </c>
      <c r="Q12">
        <v>0.85929177936764833</v>
      </c>
      <c r="R12">
        <v>2.4472456700292251E-2</v>
      </c>
      <c r="U12" t="s">
        <v>857</v>
      </c>
      <c r="V12">
        <v>0.9196526100451422</v>
      </c>
      <c r="W12">
        <v>0.95377070429508803</v>
      </c>
    </row>
    <row r="13" spans="3:23">
      <c r="D13">
        <v>21.416882000000001</v>
      </c>
      <c r="E13">
        <v>31.699214999999999</v>
      </c>
      <c r="F13">
        <f t="shared" si="0"/>
        <v>10.282332999999998</v>
      </c>
      <c r="G13">
        <f t="shared" si="1"/>
        <v>10.282332999999998</v>
      </c>
      <c r="H13">
        <f t="shared" si="2"/>
        <v>8.0298852961961556E-4</v>
      </c>
      <c r="I13">
        <f>H13/K11</f>
        <v>0.87984605433696428</v>
      </c>
      <c r="P13" t="s">
        <v>779</v>
      </c>
      <c r="Q13">
        <v>0.9196526100451422</v>
      </c>
      <c r="R13">
        <v>6.6184329087451033E-2</v>
      </c>
    </row>
    <row r="14" spans="3:23">
      <c r="D14">
        <v>21.416882000000001</v>
      </c>
      <c r="E14">
        <v>31.70055</v>
      </c>
      <c r="F14">
        <f t="shared" si="0"/>
        <v>10.283667999999999</v>
      </c>
      <c r="G14">
        <f t="shared" si="1"/>
        <v>10.283667999999999</v>
      </c>
      <c r="H14">
        <f t="shared" si="2"/>
        <v>8.0224582667408632E-4</v>
      </c>
      <c r="I14">
        <f>H14/K11</f>
        <v>0.87903226406217927</v>
      </c>
      <c r="K14">
        <f>AVERAGE(H12:H14)</f>
        <v>8.2614463396002815E-4</v>
      </c>
      <c r="L14">
        <f>STDEV(H12:H14)/SQRT(3)</f>
        <v>2.3528432679344562E-5</v>
      </c>
      <c r="P14" t="s">
        <v>856</v>
      </c>
      <c r="Q14">
        <v>0.95377070429508803</v>
      </c>
      <c r="R14">
        <v>0.13001813652304378</v>
      </c>
      <c r="V14">
        <v>6.4168884178589819E-2</v>
      </c>
      <c r="W14">
        <v>2.4472456700292251E-2</v>
      </c>
    </row>
    <row r="15" spans="3:23">
      <c r="V15">
        <v>6.6184329087451033E-2</v>
      </c>
      <c r="W15">
        <v>0.13001813652304378</v>
      </c>
    </row>
    <row r="16" spans="3:23">
      <c r="C16" t="s">
        <v>779</v>
      </c>
      <c r="D16">
        <v>20.070356</v>
      </c>
      <c r="E16">
        <v>30.437366000000001</v>
      </c>
      <c r="F16">
        <f t="shared" ref="F16:F21" si="3">E16-D16</f>
        <v>10.367010000000001</v>
      </c>
      <c r="G16">
        <f t="shared" ref="G16:G21" si="4">F16-$D$5</f>
        <v>10.367010000000001</v>
      </c>
      <c r="H16">
        <f t="shared" ref="H16:H21" si="5">2^-G16</f>
        <v>7.5721467944285525E-4</v>
      </c>
      <c r="I16">
        <f>H16/K18</f>
        <v>0.85640617013486353</v>
      </c>
    </row>
    <row r="17" spans="3:12">
      <c r="D17">
        <v>22.810763999999999</v>
      </c>
      <c r="E17">
        <v>32.842638000000001</v>
      </c>
      <c r="F17">
        <f t="shared" si="3"/>
        <v>10.031874000000002</v>
      </c>
      <c r="G17">
        <f t="shared" si="4"/>
        <v>10.031874000000002</v>
      </c>
      <c r="H17">
        <f t="shared" si="5"/>
        <v>9.5522353306829897E-4</v>
      </c>
      <c r="I17">
        <f>H17/K18</f>
        <v>1.080353233748226</v>
      </c>
    </row>
    <row r="18" spans="3:12">
      <c r="D18">
        <v>21.743304999999999</v>
      </c>
      <c r="E18">
        <v>31.798214000000002</v>
      </c>
      <c r="F18">
        <f t="shared" si="3"/>
        <v>10.054909000000002</v>
      </c>
      <c r="G18">
        <f t="shared" si="4"/>
        <v>10.054909000000002</v>
      </c>
      <c r="H18">
        <f t="shared" si="5"/>
        <v>9.4009293164306891E-4</v>
      </c>
      <c r="I18">
        <f>H18/K18</f>
        <v>1.0632405961169105</v>
      </c>
      <c r="K18">
        <f>AVERAGE(H16:H18)</f>
        <v>8.8417704805140768E-4</v>
      </c>
      <c r="L18">
        <f>STDEV(H16:H18)/SQRT(3)</f>
        <v>6.3631271287244596E-5</v>
      </c>
    </row>
    <row r="19" spans="3:12">
      <c r="C19" t="s">
        <v>856</v>
      </c>
      <c r="D19">
        <v>20.104922999999999</v>
      </c>
      <c r="E19">
        <v>30.621980000000001</v>
      </c>
      <c r="F19">
        <f t="shared" si="3"/>
        <v>10.517057000000001</v>
      </c>
      <c r="G19">
        <f t="shared" si="4"/>
        <v>10.517057000000001</v>
      </c>
      <c r="H19">
        <f t="shared" si="5"/>
        <v>6.8241784802910413E-4</v>
      </c>
      <c r="I19">
        <f>H19/K18</f>
        <v>0.77181131260198366</v>
      </c>
    </row>
    <row r="20" spans="3:12">
      <c r="D20">
        <v>22.300097000000001</v>
      </c>
      <c r="E20">
        <v>32.116390000000003</v>
      </c>
      <c r="F20">
        <f t="shared" si="3"/>
        <v>9.8162930000000017</v>
      </c>
      <c r="G20">
        <f t="shared" si="4"/>
        <v>9.8162930000000017</v>
      </c>
      <c r="H20">
        <f t="shared" si="5"/>
        <v>1.109178290642052E-3</v>
      </c>
      <c r="I20">
        <f>H20/K18</f>
        <v>1.2544753260520765</v>
      </c>
    </row>
    <row r="21" spans="3:12">
      <c r="D21">
        <v>22.058036999999999</v>
      </c>
      <c r="E21">
        <v>32.083705700000003</v>
      </c>
      <c r="F21">
        <f t="shared" si="3"/>
        <v>10.025668700000004</v>
      </c>
      <c r="G21">
        <f t="shared" si="4"/>
        <v>10.025668700000004</v>
      </c>
      <c r="H21">
        <f t="shared" si="5"/>
        <v>9.5934097594263794E-4</v>
      </c>
      <c r="I21">
        <f>H21/K18</f>
        <v>1.0850100418879682</v>
      </c>
      <c r="K21">
        <f>AVERAGE(H19:H21)</f>
        <v>9.1697903820459796E-4</v>
      </c>
      <c r="L21">
        <f>STDEV(H19:H21)/SQRT(3)</f>
        <v>1.2500269219966288E-4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R9"/>
  <sheetViews>
    <sheetView workbookViewId="0">
      <selection activeCell="U31" sqref="U31"/>
    </sheetView>
  </sheetViews>
  <sheetFormatPr baseColWidth="10" defaultRowHeight="15" x14ac:dyDescent="0"/>
  <cols>
    <col min="12" max="12" width="15.83203125" customWidth="1"/>
  </cols>
  <sheetData>
    <row r="3" spans="2:18">
      <c r="F3" t="s">
        <v>28</v>
      </c>
      <c r="G3" t="s">
        <v>854</v>
      </c>
      <c r="H3" t="s">
        <v>89</v>
      </c>
      <c r="I3" t="s">
        <v>284</v>
      </c>
      <c r="J3" t="s">
        <v>343</v>
      </c>
    </row>
    <row r="4" spans="2:18">
      <c r="B4" t="s">
        <v>863</v>
      </c>
      <c r="F4">
        <v>18.547190000000001</v>
      </c>
      <c r="G4">
        <v>25.47851</v>
      </c>
      <c r="H4">
        <f t="shared" ref="H4:H9" si="0">G4-F4</f>
        <v>6.9313199999999995</v>
      </c>
      <c r="I4">
        <f>H4-$H$4</f>
        <v>0</v>
      </c>
      <c r="J4">
        <f t="shared" ref="J4:J9" si="1">2^-I4</f>
        <v>1</v>
      </c>
      <c r="Q4" t="s">
        <v>202</v>
      </c>
      <c r="R4" t="s">
        <v>13</v>
      </c>
    </row>
    <row r="5" spans="2:18">
      <c r="B5" t="s">
        <v>863</v>
      </c>
      <c r="F5">
        <v>18.547190000000001</v>
      </c>
      <c r="G5">
        <v>25.665320000000001</v>
      </c>
      <c r="H5">
        <f t="shared" si="0"/>
        <v>7.1181300000000007</v>
      </c>
      <c r="I5">
        <f>H5-H4</f>
        <v>0.18681000000000125</v>
      </c>
      <c r="J5">
        <f t="shared" si="1"/>
        <v>0.87854616336105151</v>
      </c>
      <c r="L5">
        <f>AVERAGE(J4,J5)</f>
        <v>0.9392730816805257</v>
      </c>
      <c r="M5">
        <f>STDEV(J4,J5)/SQRT(2)</f>
        <v>6.0726918319474237E-2</v>
      </c>
      <c r="P5" t="s">
        <v>863</v>
      </c>
      <c r="Q5">
        <v>1</v>
      </c>
      <c r="R5">
        <v>0.06</v>
      </c>
    </row>
    <row r="6" spans="2:18">
      <c r="B6" t="s">
        <v>864</v>
      </c>
      <c r="F6">
        <v>18.493096999999999</v>
      </c>
      <c r="G6">
        <v>25.355457000000001</v>
      </c>
      <c r="H6">
        <f t="shared" si="0"/>
        <v>6.8623600000000025</v>
      </c>
      <c r="I6">
        <f>H6-$H$4</f>
        <v>-6.8959999999997024E-2</v>
      </c>
      <c r="J6">
        <f t="shared" si="1"/>
        <v>1.0489602438183383</v>
      </c>
      <c r="P6" t="s">
        <v>864</v>
      </c>
      <c r="Q6">
        <v>1.0607038627803993</v>
      </c>
      <c r="R6">
        <v>1.1743618962061109E-2</v>
      </c>
    </row>
    <row r="7" spans="2:18">
      <c r="B7" t="s">
        <v>864</v>
      </c>
      <c r="F7">
        <v>18.493096999999999</v>
      </c>
      <c r="G7">
        <v>25.51032</v>
      </c>
      <c r="H7">
        <f t="shared" si="0"/>
        <v>7.0172230000000013</v>
      </c>
      <c r="I7">
        <f>H7-$H$5</f>
        <v>-0.10090699999999941</v>
      </c>
      <c r="J7">
        <f t="shared" si="1"/>
        <v>1.0724474817424605</v>
      </c>
      <c r="L7">
        <f>AVERAGE(J6,J7)</f>
        <v>1.0607038627803993</v>
      </c>
      <c r="M7">
        <f>STDEV(J6,J7)/SQRT(2)</f>
        <v>1.1743618962061109E-2</v>
      </c>
      <c r="P7" t="s">
        <v>865</v>
      </c>
      <c r="Q7">
        <v>1.2424560497536632</v>
      </c>
      <c r="R7">
        <v>3.2114259496492932E-3</v>
      </c>
    </row>
    <row r="8" spans="2:18">
      <c r="B8" t="s">
        <v>865</v>
      </c>
      <c r="F8">
        <v>18.924216999999999</v>
      </c>
      <c r="G8">
        <v>25.725428000000001</v>
      </c>
      <c r="H8">
        <f t="shared" si="0"/>
        <v>6.8012110000000021</v>
      </c>
      <c r="I8">
        <f>H8-$H$5</f>
        <v>-0.31691899999999862</v>
      </c>
      <c r="J8">
        <f t="shared" si="1"/>
        <v>1.2456674757033124</v>
      </c>
    </row>
    <row r="9" spans="2:18">
      <c r="B9" t="s">
        <v>865</v>
      </c>
      <c r="F9">
        <v>18.924216999999999</v>
      </c>
      <c r="G9">
        <v>25.546075999999999</v>
      </c>
      <c r="H9">
        <f t="shared" si="0"/>
        <v>6.6218590000000006</v>
      </c>
      <c r="I9">
        <f>H9-$H$4</f>
        <v>-0.30946099999999888</v>
      </c>
      <c r="J9">
        <f t="shared" si="1"/>
        <v>1.2392446238040138</v>
      </c>
      <c r="L9">
        <f>AVERAGE(J8:J9)</f>
        <v>1.2424560497536632</v>
      </c>
      <c r="M9">
        <f>STDEV(J8,J9)/SQRT(2)</f>
        <v>3.2114259496492932E-3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AC121"/>
  <sheetViews>
    <sheetView topLeftCell="A62" workbookViewId="0">
      <selection activeCell="O86" sqref="O86"/>
    </sheetView>
  </sheetViews>
  <sheetFormatPr baseColWidth="10" defaultRowHeight="15" x14ac:dyDescent="0"/>
  <sheetData>
    <row r="3" spans="2:18">
      <c r="B3" s="32" t="s">
        <v>430</v>
      </c>
      <c r="C3" s="32" t="s">
        <v>429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18">
      <c r="B4" t="s">
        <v>421</v>
      </c>
      <c r="C4">
        <v>0</v>
      </c>
      <c r="D4">
        <v>10</v>
      </c>
      <c r="E4">
        <v>20</v>
      </c>
      <c r="F4">
        <v>30</v>
      </c>
      <c r="G4">
        <v>40</v>
      </c>
      <c r="H4">
        <v>50</v>
      </c>
      <c r="I4">
        <v>60</v>
      </c>
      <c r="J4">
        <v>70</v>
      </c>
      <c r="K4">
        <v>80</v>
      </c>
      <c r="L4">
        <v>90</v>
      </c>
      <c r="M4">
        <v>100</v>
      </c>
      <c r="N4">
        <v>110</v>
      </c>
      <c r="O4">
        <v>120</v>
      </c>
      <c r="P4">
        <v>130</v>
      </c>
      <c r="Q4">
        <v>140</v>
      </c>
      <c r="R4">
        <v>150</v>
      </c>
    </row>
    <row r="5" spans="2:18">
      <c r="E5">
        <v>21.3629</v>
      </c>
      <c r="F5">
        <v>30.523299999999999</v>
      </c>
      <c r="G5">
        <v>40.365000000000002</v>
      </c>
      <c r="H5">
        <v>50.142099999999999</v>
      </c>
      <c r="I5">
        <v>61.064900000000002</v>
      </c>
      <c r="J5">
        <v>70.3215</v>
      </c>
      <c r="K5">
        <v>84.228200000000001</v>
      </c>
      <c r="L5">
        <v>91.386799999999994</v>
      </c>
      <c r="M5">
        <v>102.971</v>
      </c>
      <c r="N5">
        <v>111.848</v>
      </c>
      <c r="O5">
        <v>124.946</v>
      </c>
      <c r="P5">
        <v>133.047</v>
      </c>
    </row>
    <row r="6" spans="2:18">
      <c r="E6">
        <v>25.4558</v>
      </c>
      <c r="F6">
        <v>31</v>
      </c>
      <c r="G6">
        <v>40.477800000000002</v>
      </c>
      <c r="H6">
        <v>51.369300000000003</v>
      </c>
      <c r="I6">
        <v>62.396999999999998</v>
      </c>
      <c r="J6">
        <v>70.788600000000002</v>
      </c>
      <c r="K6">
        <v>86.828900000000004</v>
      </c>
      <c r="L6">
        <v>92.558999999999997</v>
      </c>
      <c r="M6">
        <v>106.336</v>
      </c>
      <c r="N6">
        <v>118.583</v>
      </c>
    </row>
    <row r="7" spans="2:18">
      <c r="E7">
        <v>27.7608</v>
      </c>
      <c r="F7">
        <v>32</v>
      </c>
      <c r="G7">
        <v>40.740699999999997</v>
      </c>
      <c r="H7">
        <v>52.112299999999998</v>
      </c>
      <c r="I7">
        <v>62.515799999999999</v>
      </c>
      <c r="J7">
        <v>71.706100000000006</v>
      </c>
      <c r="L7">
        <v>94.406800000000004</v>
      </c>
      <c r="M7">
        <v>108.252</v>
      </c>
    </row>
    <row r="8" spans="2:18">
      <c r="E8">
        <v>28.746200000000002</v>
      </c>
      <c r="F8">
        <v>33.153799999999997</v>
      </c>
      <c r="G8">
        <v>41.312100000000001</v>
      </c>
      <c r="H8">
        <v>52.402299999999997</v>
      </c>
      <c r="I8">
        <v>63.156799999999997</v>
      </c>
      <c r="J8">
        <v>71.979200000000006</v>
      </c>
      <c r="L8">
        <v>95.401600000000002</v>
      </c>
    </row>
    <row r="9" spans="2:18">
      <c r="E9">
        <v>29.499700000000001</v>
      </c>
      <c r="F9">
        <v>33.274099999999997</v>
      </c>
      <c r="G9">
        <v>41.831299999999999</v>
      </c>
      <c r="H9">
        <v>52.649000000000001</v>
      </c>
      <c r="I9">
        <v>63.541800000000002</v>
      </c>
      <c r="J9">
        <v>74.372399999999999</v>
      </c>
      <c r="L9">
        <v>97.986999999999995</v>
      </c>
    </row>
    <row r="10" spans="2:18">
      <c r="E10">
        <v>29.697299999999998</v>
      </c>
      <c r="F10">
        <v>35.092100000000002</v>
      </c>
      <c r="G10">
        <v>42.680100000000003</v>
      </c>
      <c r="H10">
        <v>53.142200000000003</v>
      </c>
      <c r="I10">
        <v>63.782200000000003</v>
      </c>
      <c r="J10">
        <v>76.034800000000004</v>
      </c>
    </row>
    <row r="11" spans="2:18">
      <c r="F11">
        <v>35.640799999999999</v>
      </c>
      <c r="G11">
        <v>43</v>
      </c>
      <c r="H11">
        <v>53.523899999999998</v>
      </c>
      <c r="I11">
        <v>65.427999999999997</v>
      </c>
    </row>
    <row r="12" spans="2:18">
      <c r="F12">
        <v>37.57</v>
      </c>
      <c r="G12">
        <v>43.573099999999997</v>
      </c>
      <c r="H12">
        <v>53.959099999999999</v>
      </c>
      <c r="I12">
        <v>65.820800000000006</v>
      </c>
    </row>
    <row r="13" spans="2:18">
      <c r="F13">
        <v>38.227800000000002</v>
      </c>
      <c r="G13">
        <v>43.597799999999999</v>
      </c>
      <c r="H13">
        <v>54.082099999999997</v>
      </c>
      <c r="I13">
        <v>66.104100000000003</v>
      </c>
    </row>
    <row r="14" spans="2:18">
      <c r="F14">
        <v>38.329000000000001</v>
      </c>
      <c r="G14">
        <v>44.729599999999998</v>
      </c>
      <c r="H14">
        <v>55.421100000000003</v>
      </c>
      <c r="I14">
        <v>66.331599999999995</v>
      </c>
    </row>
    <row r="15" spans="2:18">
      <c r="F15">
        <v>38.4313</v>
      </c>
      <c r="G15">
        <v>44.921900000000001</v>
      </c>
      <c r="H15">
        <v>56.2746</v>
      </c>
      <c r="I15">
        <v>67.174899999999994</v>
      </c>
    </row>
    <row r="16" spans="2:18">
      <c r="F16">
        <v>38.926900000000003</v>
      </c>
      <c r="G16">
        <v>45.121600000000001</v>
      </c>
      <c r="H16">
        <v>56.977699999999999</v>
      </c>
      <c r="I16">
        <v>67.243899999999996</v>
      </c>
    </row>
    <row r="17" spans="7:9">
      <c r="G17">
        <v>46.176900000000003</v>
      </c>
      <c r="H17">
        <v>57.427500000000002</v>
      </c>
      <c r="I17">
        <v>68.574700000000007</v>
      </c>
    </row>
    <row r="18" spans="7:9">
      <c r="G18">
        <v>47.050600000000003</v>
      </c>
      <c r="H18">
        <v>57.536900000000003</v>
      </c>
      <c r="I18">
        <v>68.903400000000005</v>
      </c>
    </row>
    <row r="19" spans="7:9">
      <c r="G19">
        <v>47.102499999999999</v>
      </c>
      <c r="H19">
        <v>57.881599999999999</v>
      </c>
      <c r="I19">
        <v>69.006200000000007</v>
      </c>
    </row>
    <row r="20" spans="7:9">
      <c r="G20">
        <v>47.2714</v>
      </c>
      <c r="H20">
        <v>58.041499999999999</v>
      </c>
    </row>
    <row r="21" spans="7:9">
      <c r="G21">
        <v>47.589300000000001</v>
      </c>
      <c r="H21">
        <v>58.224800000000002</v>
      </c>
    </row>
    <row r="22" spans="7:9">
      <c r="G22">
        <v>48.188400000000001</v>
      </c>
      <c r="H22">
        <v>58.538800000000002</v>
      </c>
    </row>
    <row r="23" spans="7:9">
      <c r="H23">
        <v>58.706200000000003</v>
      </c>
    </row>
    <row r="24" spans="7:9">
      <c r="H24">
        <v>58.773299999999999</v>
      </c>
    </row>
    <row r="25" spans="7:9">
      <c r="H25">
        <v>59.569600000000001</v>
      </c>
    </row>
    <row r="26" spans="7:9">
      <c r="H26">
        <v>58.345300000000002</v>
      </c>
    </row>
    <row r="27" spans="7:9">
      <c r="H27">
        <v>58.3626</v>
      </c>
    </row>
    <row r="28" spans="7:9">
      <c r="H28">
        <v>58.749400000000001</v>
      </c>
    </row>
    <row r="29" spans="7:9">
      <c r="H29">
        <v>58.925800000000002</v>
      </c>
    </row>
    <row r="30" spans="7:9">
      <c r="H30">
        <v>59.722900000000003</v>
      </c>
    </row>
    <row r="31" spans="7:9">
      <c r="H31">
        <v>59.876600000000003</v>
      </c>
    </row>
    <row r="35" spans="2:18">
      <c r="B35" t="s">
        <v>420</v>
      </c>
      <c r="C35">
        <f>COUNT(C3:C34)</f>
        <v>1</v>
      </c>
      <c r="D35">
        <f t="shared" ref="D35:R35" si="0">COUNT(D3:D34)</f>
        <v>1</v>
      </c>
      <c r="E35">
        <f t="shared" si="0"/>
        <v>7</v>
      </c>
      <c r="F35">
        <f t="shared" si="0"/>
        <v>13</v>
      </c>
      <c r="G35">
        <f t="shared" si="0"/>
        <v>19</v>
      </c>
      <c r="H35">
        <f>COUNT(H3:H34)</f>
        <v>28</v>
      </c>
      <c r="I35">
        <f t="shared" si="0"/>
        <v>16</v>
      </c>
      <c r="J35">
        <f t="shared" si="0"/>
        <v>7</v>
      </c>
      <c r="K35">
        <f t="shared" si="0"/>
        <v>3</v>
      </c>
      <c r="L35">
        <f t="shared" si="0"/>
        <v>6</v>
      </c>
      <c r="M35">
        <f t="shared" si="0"/>
        <v>4</v>
      </c>
      <c r="N35">
        <f t="shared" si="0"/>
        <v>3</v>
      </c>
      <c r="O35">
        <f t="shared" si="0"/>
        <v>2</v>
      </c>
      <c r="P35">
        <f t="shared" si="0"/>
        <v>2</v>
      </c>
      <c r="Q35">
        <f t="shared" si="0"/>
        <v>1</v>
      </c>
      <c r="R35">
        <f t="shared" si="0"/>
        <v>1</v>
      </c>
    </row>
    <row r="40" spans="2:18">
      <c r="B40" s="32" t="s">
        <v>423</v>
      </c>
      <c r="C40" s="32" t="s">
        <v>424</v>
      </c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</row>
    <row r="41" spans="2:18">
      <c r="B41" t="s">
        <v>421</v>
      </c>
      <c r="C41">
        <v>0</v>
      </c>
      <c r="D41">
        <v>10</v>
      </c>
      <c r="E41">
        <v>20</v>
      </c>
      <c r="F41">
        <v>30</v>
      </c>
      <c r="G41">
        <v>40</v>
      </c>
      <c r="H41">
        <v>50</v>
      </c>
      <c r="I41">
        <v>60</v>
      </c>
      <c r="J41">
        <v>70</v>
      </c>
      <c r="K41">
        <v>80</v>
      </c>
      <c r="L41">
        <v>90</v>
      </c>
      <c r="M41">
        <v>100</v>
      </c>
      <c r="N41">
        <v>110</v>
      </c>
      <c r="O41">
        <v>120</v>
      </c>
      <c r="P41">
        <v>130</v>
      </c>
      <c r="Q41">
        <v>140</v>
      </c>
      <c r="R41">
        <v>150</v>
      </c>
    </row>
    <row r="42" spans="2:18">
      <c r="E42">
        <v>21.351600000000001</v>
      </c>
      <c r="F42">
        <v>30.273599999999998</v>
      </c>
      <c r="G42">
        <v>40</v>
      </c>
      <c r="H42">
        <v>51.021599999999999</v>
      </c>
      <c r="I42">
        <v>61.396500000000003</v>
      </c>
      <c r="J42">
        <v>71.273399999999995</v>
      </c>
      <c r="K42">
        <v>86.879599999999996</v>
      </c>
      <c r="M42">
        <v>101.244</v>
      </c>
    </row>
    <row r="43" spans="2:18">
      <c r="E43">
        <v>28</v>
      </c>
      <c r="F43">
        <v>30.627500000000001</v>
      </c>
      <c r="G43">
        <v>40.679400000000001</v>
      </c>
      <c r="H43">
        <v>51.5565</v>
      </c>
      <c r="I43">
        <v>67.200599999999994</v>
      </c>
      <c r="J43">
        <v>79.866699999999994</v>
      </c>
    </row>
    <row r="44" spans="2:18">
      <c r="F44">
        <v>30.852</v>
      </c>
      <c r="G44">
        <v>40.9146</v>
      </c>
      <c r="H44">
        <v>52.061399999999999</v>
      </c>
      <c r="I44">
        <v>67.294499999999999</v>
      </c>
    </row>
    <row r="45" spans="2:18">
      <c r="F45">
        <v>31.534600000000001</v>
      </c>
      <c r="G45">
        <v>41.023699999999998</v>
      </c>
      <c r="H45">
        <v>53.227200000000003</v>
      </c>
    </row>
    <row r="46" spans="2:18">
      <c r="F46">
        <v>31.5685</v>
      </c>
      <c r="G46">
        <v>42.409100000000002</v>
      </c>
      <c r="H46">
        <v>55.684600000000003</v>
      </c>
    </row>
    <row r="47" spans="2:18">
      <c r="F47">
        <v>32</v>
      </c>
      <c r="G47">
        <v>42.783999999999999</v>
      </c>
      <c r="H47">
        <v>56.136899999999997</v>
      </c>
    </row>
    <row r="48" spans="2:18">
      <c r="F48">
        <v>33.779299999999999</v>
      </c>
      <c r="G48">
        <v>43.044699999999999</v>
      </c>
      <c r="H48">
        <v>56.911099999999998</v>
      </c>
    </row>
    <row r="49" spans="2:18">
      <c r="F49">
        <v>36.447699999999998</v>
      </c>
      <c r="G49">
        <v>43.910200000000003</v>
      </c>
      <c r="H49">
        <v>57.153799999999997</v>
      </c>
    </row>
    <row r="50" spans="2:18">
      <c r="F50">
        <v>37.165500000000002</v>
      </c>
      <c r="G50">
        <v>46.682200000000002</v>
      </c>
      <c r="H50">
        <v>59.055100000000003</v>
      </c>
    </row>
    <row r="51" spans="2:18">
      <c r="F51">
        <v>37.292099999999998</v>
      </c>
      <c r="G51">
        <v>47.896599999999999</v>
      </c>
    </row>
    <row r="52" spans="2:18">
      <c r="F52">
        <v>37.341700000000003</v>
      </c>
    </row>
    <row r="53" spans="2:18">
      <c r="F53">
        <v>37.490099999999998</v>
      </c>
    </row>
    <row r="54" spans="2:18">
      <c r="F54">
        <v>37.710900000000002</v>
      </c>
    </row>
    <row r="55" spans="2:18">
      <c r="F55">
        <v>38.584800000000001</v>
      </c>
    </row>
    <row r="56" spans="2:18">
      <c r="F56">
        <v>38.9925</v>
      </c>
    </row>
    <row r="57" spans="2:18">
      <c r="F57">
        <v>39.317300000000003</v>
      </c>
    </row>
    <row r="58" spans="2:18">
      <c r="F58">
        <v>39.917200000000001</v>
      </c>
    </row>
    <row r="59" spans="2:18">
      <c r="F59">
        <v>39.934399999999997</v>
      </c>
    </row>
    <row r="60" spans="2:18">
      <c r="B60" t="s">
        <v>420</v>
      </c>
      <c r="C60">
        <f>COUNT(C42:C59)</f>
        <v>0</v>
      </c>
      <c r="D60">
        <f t="shared" ref="D60:R60" si="1">COUNT(D42:D59)</f>
        <v>0</v>
      </c>
      <c r="E60">
        <f t="shared" si="1"/>
        <v>2</v>
      </c>
      <c r="F60">
        <f t="shared" si="1"/>
        <v>18</v>
      </c>
      <c r="G60">
        <f t="shared" si="1"/>
        <v>10</v>
      </c>
      <c r="H60">
        <f t="shared" si="1"/>
        <v>9</v>
      </c>
      <c r="I60">
        <f t="shared" si="1"/>
        <v>3</v>
      </c>
      <c r="J60">
        <f t="shared" si="1"/>
        <v>2</v>
      </c>
      <c r="K60">
        <f t="shared" si="1"/>
        <v>1</v>
      </c>
      <c r="L60">
        <f t="shared" si="1"/>
        <v>0</v>
      </c>
      <c r="M60">
        <f t="shared" si="1"/>
        <v>1</v>
      </c>
      <c r="N60">
        <f t="shared" si="1"/>
        <v>0</v>
      </c>
      <c r="O60">
        <f t="shared" si="1"/>
        <v>0</v>
      </c>
      <c r="P60">
        <f t="shared" si="1"/>
        <v>0</v>
      </c>
      <c r="Q60">
        <f t="shared" si="1"/>
        <v>0</v>
      </c>
      <c r="R60">
        <f t="shared" si="1"/>
        <v>0</v>
      </c>
    </row>
    <row r="67" spans="2:18">
      <c r="B67" s="32" t="s">
        <v>866</v>
      </c>
      <c r="C67" s="32" t="s">
        <v>437</v>
      </c>
    </row>
    <row r="69" spans="2:18">
      <c r="B69" t="s">
        <v>421</v>
      </c>
      <c r="C69">
        <v>0</v>
      </c>
      <c r="D69">
        <v>10</v>
      </c>
      <c r="E69">
        <v>20</v>
      </c>
      <c r="F69">
        <v>30</v>
      </c>
      <c r="G69">
        <v>40</v>
      </c>
      <c r="H69">
        <v>50</v>
      </c>
      <c r="I69">
        <v>60</v>
      </c>
      <c r="J69">
        <v>70</v>
      </c>
      <c r="K69">
        <v>80</v>
      </c>
      <c r="L69">
        <v>90</v>
      </c>
      <c r="M69">
        <v>100</v>
      </c>
      <c r="N69">
        <v>110</v>
      </c>
      <c r="O69">
        <v>120</v>
      </c>
      <c r="P69">
        <v>130</v>
      </c>
      <c r="Q69">
        <v>140</v>
      </c>
      <c r="R69">
        <v>150</v>
      </c>
    </row>
    <row r="70" spans="2:18">
      <c r="F70">
        <v>39</v>
      </c>
      <c r="G70">
        <v>45.186199999999999</v>
      </c>
      <c r="H70">
        <v>58.543900000000001</v>
      </c>
      <c r="I70">
        <v>64.975399999999993</v>
      </c>
      <c r="J70">
        <v>70.594200000000001</v>
      </c>
      <c r="K70">
        <v>80.847700000000003</v>
      </c>
      <c r="L70">
        <v>90.214500000000001</v>
      </c>
      <c r="M70">
        <v>100.098</v>
      </c>
      <c r="N70">
        <v>100.179</v>
      </c>
      <c r="P70">
        <v>119.87370000000001</v>
      </c>
      <c r="Q70">
        <v>133.01009999999999</v>
      </c>
      <c r="R70">
        <v>139.3929</v>
      </c>
    </row>
    <row r="71" spans="2:18">
      <c r="J71">
        <v>71.912099999999995</v>
      </c>
      <c r="K71">
        <v>85.393100000000004</v>
      </c>
      <c r="L71">
        <v>90.279499999999999</v>
      </c>
      <c r="M71">
        <v>100.098</v>
      </c>
      <c r="N71">
        <v>105.2991</v>
      </c>
    </row>
    <row r="72" spans="2:18">
      <c r="G72">
        <v>45.418999999999997</v>
      </c>
      <c r="I72">
        <v>65.399900000000002</v>
      </c>
      <c r="J72">
        <v>71.1584</v>
      </c>
      <c r="K72">
        <v>83.779300000000006</v>
      </c>
      <c r="L72">
        <v>90.532600000000002</v>
      </c>
      <c r="M72">
        <v>104.791</v>
      </c>
      <c r="N72">
        <v>101.3922</v>
      </c>
      <c r="Q72">
        <v>130.66758000000002</v>
      </c>
    </row>
    <row r="73" spans="2:18">
      <c r="J73">
        <v>73.395099999999999</v>
      </c>
      <c r="K73">
        <v>87.340299999999999</v>
      </c>
      <c r="L73">
        <v>91.698099999999997</v>
      </c>
      <c r="M73">
        <v>104.791</v>
      </c>
      <c r="N73">
        <v>107.6643</v>
      </c>
    </row>
    <row r="74" spans="2:18">
      <c r="K74">
        <v>87.524000000000001</v>
      </c>
      <c r="L74">
        <v>92.125399999999999</v>
      </c>
      <c r="M74">
        <v>105.83499999999999</v>
      </c>
    </row>
    <row r="75" spans="2:18">
      <c r="J75">
        <v>71.198800000000006</v>
      </c>
      <c r="K75">
        <v>84.940700000000007</v>
      </c>
      <c r="L75">
        <v>92.287599999999998</v>
      </c>
      <c r="M75">
        <v>108.63500000000001</v>
      </c>
      <c r="N75">
        <v>104.36490000000001</v>
      </c>
    </row>
    <row r="76" spans="2:18">
      <c r="K76">
        <v>89.122600000000006</v>
      </c>
      <c r="L76">
        <v>95.683999999999997</v>
      </c>
      <c r="M76">
        <v>108.63500000000001</v>
      </c>
    </row>
    <row r="77" spans="2:18">
      <c r="L77">
        <v>96.336200000000005</v>
      </c>
      <c r="M77">
        <v>109</v>
      </c>
    </row>
    <row r="78" spans="2:18">
      <c r="L78">
        <v>96.568299999999994</v>
      </c>
    </row>
    <row r="79" spans="2:18">
      <c r="L79">
        <v>98.400599999999997</v>
      </c>
    </row>
    <row r="80" spans="2:18">
      <c r="L80">
        <v>98.447500000000005</v>
      </c>
    </row>
    <row r="82" spans="2:29">
      <c r="B82" t="s">
        <v>420</v>
      </c>
      <c r="C82">
        <f>COUNT(C70:C80)</f>
        <v>0</v>
      </c>
      <c r="D82">
        <f>COUNT(D70:D80)</f>
        <v>0</v>
      </c>
      <c r="E82">
        <f>COUNT(E70:E80)</f>
        <v>0</v>
      </c>
      <c r="F82">
        <f>COUNT(F70:E17\4)</f>
        <v>0</v>
      </c>
      <c r="G82">
        <f t="shared" ref="G82:R82" si="2">COUNT(G70:G80)</f>
        <v>2</v>
      </c>
      <c r="H82">
        <f t="shared" si="2"/>
        <v>1</v>
      </c>
      <c r="I82">
        <f t="shared" si="2"/>
        <v>2</v>
      </c>
      <c r="J82">
        <f t="shared" si="2"/>
        <v>5</v>
      </c>
      <c r="K82">
        <f t="shared" si="2"/>
        <v>7</v>
      </c>
      <c r="L82">
        <f t="shared" si="2"/>
        <v>11</v>
      </c>
      <c r="M82">
        <f t="shared" si="2"/>
        <v>8</v>
      </c>
      <c r="N82">
        <f t="shared" si="2"/>
        <v>5</v>
      </c>
      <c r="O82">
        <f t="shared" si="2"/>
        <v>0</v>
      </c>
      <c r="P82">
        <f t="shared" si="2"/>
        <v>1</v>
      </c>
      <c r="Q82">
        <f t="shared" si="2"/>
        <v>2</v>
      </c>
      <c r="R82">
        <f t="shared" si="2"/>
        <v>1</v>
      </c>
    </row>
    <row r="91" spans="2:29">
      <c r="B91" s="32" t="s">
        <v>434</v>
      </c>
      <c r="C91" s="32" t="s">
        <v>433</v>
      </c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</row>
    <row r="92" spans="2:29">
      <c r="B92" t="s">
        <v>421</v>
      </c>
      <c r="C92">
        <v>0</v>
      </c>
      <c r="D92">
        <v>10</v>
      </c>
      <c r="E92">
        <v>20</v>
      </c>
      <c r="F92">
        <v>30</v>
      </c>
      <c r="G92">
        <v>40</v>
      </c>
      <c r="H92">
        <v>50</v>
      </c>
      <c r="I92">
        <v>60</v>
      </c>
      <c r="J92">
        <v>70</v>
      </c>
      <c r="K92">
        <v>80</v>
      </c>
      <c r="L92">
        <v>90</v>
      </c>
      <c r="M92">
        <v>100</v>
      </c>
      <c r="N92">
        <v>110</v>
      </c>
      <c r="O92">
        <v>120</v>
      </c>
      <c r="P92">
        <v>130</v>
      </c>
      <c r="Q92">
        <v>140</v>
      </c>
      <c r="R92">
        <v>150</v>
      </c>
    </row>
    <row r="93" spans="2:29">
      <c r="F93">
        <v>39.002099999999999</v>
      </c>
      <c r="H93">
        <v>55.296300000000002</v>
      </c>
      <c r="I93">
        <v>62.698500000000003</v>
      </c>
      <c r="J93">
        <v>71.218699999999998</v>
      </c>
      <c r="K93">
        <v>81.082800000000006</v>
      </c>
      <c r="L93">
        <v>90.063199999999995</v>
      </c>
      <c r="M93">
        <v>100.611</v>
      </c>
      <c r="N93">
        <v>111.97499999999999</v>
      </c>
      <c r="O93">
        <v>121.248</v>
      </c>
    </row>
    <row r="94" spans="2:29">
      <c r="F94">
        <v>38.633200000000002</v>
      </c>
      <c r="H94">
        <v>56.676699999999997</v>
      </c>
      <c r="I94">
        <v>63.472499999999997</v>
      </c>
      <c r="J94">
        <v>71.320499999999996</v>
      </c>
      <c r="K94">
        <v>82.393900000000002</v>
      </c>
      <c r="L94">
        <v>90.190899999999999</v>
      </c>
      <c r="M94">
        <v>101.08280000000001</v>
      </c>
      <c r="N94">
        <v>112.35299999999999</v>
      </c>
      <c r="O94">
        <v>121.51600000000001</v>
      </c>
    </row>
    <row r="95" spans="2:29">
      <c r="H95">
        <v>57.032800000000002</v>
      </c>
      <c r="J95">
        <v>74.307900000000004</v>
      </c>
      <c r="K95">
        <v>82.429599999999994</v>
      </c>
      <c r="L95">
        <v>91.026200000000003</v>
      </c>
      <c r="M95">
        <v>101.13500000000001</v>
      </c>
      <c r="N95">
        <v>113.46899999999999</v>
      </c>
      <c r="O95">
        <v>122.316</v>
      </c>
    </row>
    <row r="96" spans="2:29">
      <c r="H96">
        <v>59</v>
      </c>
      <c r="J96">
        <v>75.020099999999999</v>
      </c>
      <c r="K96">
        <v>82.479600000000005</v>
      </c>
      <c r="L96">
        <v>91.1755</v>
      </c>
      <c r="M96">
        <v>101.246</v>
      </c>
      <c r="N96">
        <v>116.002</v>
      </c>
      <c r="O96">
        <v>123.6</v>
      </c>
    </row>
    <row r="97" spans="10:15">
      <c r="J97">
        <v>75.855400000000003</v>
      </c>
      <c r="K97">
        <v>83.738900000000001</v>
      </c>
      <c r="L97">
        <v>93.370400000000004</v>
      </c>
      <c r="M97">
        <v>102.3939</v>
      </c>
      <c r="O97">
        <v>126.73</v>
      </c>
    </row>
    <row r="98" spans="10:15">
      <c r="J98">
        <v>76.077399999999997</v>
      </c>
      <c r="K98">
        <v>84.122299999999996</v>
      </c>
      <c r="L98">
        <v>95.1404</v>
      </c>
      <c r="M98">
        <v>102.42959999999999</v>
      </c>
      <c r="O98">
        <v>127.66500000000001</v>
      </c>
    </row>
    <row r="99" spans="10:15">
      <c r="J99">
        <v>76.351200000000006</v>
      </c>
      <c r="K99">
        <v>85.147499999999994</v>
      </c>
      <c r="L99">
        <v>95.248900000000006</v>
      </c>
      <c r="M99">
        <v>102.4796</v>
      </c>
      <c r="O99">
        <v>136.43600000000001</v>
      </c>
    </row>
    <row r="100" spans="10:15">
      <c r="J100">
        <v>77.001000000000005</v>
      </c>
      <c r="K100">
        <v>85.274100000000004</v>
      </c>
      <c r="L100">
        <v>95.455399999999997</v>
      </c>
      <c r="M100">
        <v>103.03100000000001</v>
      </c>
    </row>
    <row r="101" spans="10:15">
      <c r="J101">
        <v>77.6751</v>
      </c>
      <c r="K101">
        <v>86.618300000000005</v>
      </c>
      <c r="L101">
        <v>96.756799999999998</v>
      </c>
      <c r="M101">
        <v>103.7389</v>
      </c>
    </row>
    <row r="102" spans="10:15">
      <c r="J102">
        <v>78.504400000000004</v>
      </c>
      <c r="K102">
        <v>87.226900000000001</v>
      </c>
      <c r="L102">
        <v>96.819800000000001</v>
      </c>
      <c r="M102">
        <v>103.752</v>
      </c>
    </row>
    <row r="103" spans="10:15">
      <c r="K103">
        <v>88.289299999999997</v>
      </c>
      <c r="L103">
        <v>98.379900000000006</v>
      </c>
      <c r="M103">
        <v>104.1223</v>
      </c>
    </row>
    <row r="104" spans="10:15">
      <c r="K104">
        <v>88.968100000000007</v>
      </c>
      <c r="L104">
        <v>99.147599999999997</v>
      </c>
      <c r="M104">
        <v>104.483</v>
      </c>
    </row>
    <row r="105" spans="10:15">
      <c r="K105">
        <v>81.082800000000006</v>
      </c>
      <c r="L105">
        <v>90.063199999999995</v>
      </c>
      <c r="M105">
        <v>106.014</v>
      </c>
    </row>
    <row r="106" spans="10:15">
      <c r="K106">
        <v>82.393900000000002</v>
      </c>
      <c r="L106">
        <v>90.190899999999999</v>
      </c>
      <c r="M106">
        <v>106.173</v>
      </c>
    </row>
    <row r="107" spans="10:15">
      <c r="K107">
        <v>82.429599999999994</v>
      </c>
      <c r="L107">
        <v>91.026200000000003</v>
      </c>
      <c r="M107">
        <v>109.468</v>
      </c>
    </row>
    <row r="108" spans="10:15">
      <c r="K108">
        <v>82.479600000000005</v>
      </c>
      <c r="L108">
        <v>91.1755</v>
      </c>
    </row>
    <row r="109" spans="10:15">
      <c r="K109">
        <v>83.738900000000001</v>
      </c>
      <c r="L109">
        <v>93.370400000000004</v>
      </c>
    </row>
    <row r="110" spans="10:15">
      <c r="K110">
        <v>84.122299999999996</v>
      </c>
      <c r="L110">
        <v>95.1404</v>
      </c>
    </row>
    <row r="111" spans="10:15">
      <c r="L111">
        <v>95.248900000000006</v>
      </c>
    </row>
    <row r="112" spans="10:15">
      <c r="L112">
        <v>95.455399999999997</v>
      </c>
    </row>
    <row r="113" spans="2:18">
      <c r="L113">
        <v>96.756799999999998</v>
      </c>
    </row>
    <row r="114" spans="2:18">
      <c r="L114">
        <v>96.819800000000001</v>
      </c>
    </row>
    <row r="115" spans="2:18">
      <c r="L115">
        <v>98.379900000000006</v>
      </c>
    </row>
    <row r="116" spans="2:18">
      <c r="L116">
        <v>99.147599999999997</v>
      </c>
    </row>
    <row r="117" spans="2:18">
      <c r="L117">
        <v>97.558599999999998</v>
      </c>
    </row>
    <row r="118" spans="2:18">
      <c r="L118">
        <v>90.256299999999996</v>
      </c>
    </row>
    <row r="119" spans="2:18">
      <c r="L119">
        <v>91.256299999999996</v>
      </c>
    </row>
    <row r="120" spans="2:18">
      <c r="L120">
        <v>93.662999999999997</v>
      </c>
    </row>
    <row r="121" spans="2:18">
      <c r="B121" t="s">
        <v>420</v>
      </c>
      <c r="C121">
        <f t="shared" ref="C121:K121" si="3">COUNT(C93:C117)</f>
        <v>0</v>
      </c>
      <c r="D121">
        <f t="shared" si="3"/>
        <v>0</v>
      </c>
      <c r="E121">
        <f t="shared" si="3"/>
        <v>0</v>
      </c>
      <c r="F121">
        <f t="shared" si="3"/>
        <v>2</v>
      </c>
      <c r="G121">
        <f t="shared" si="3"/>
        <v>0</v>
      </c>
      <c r="H121">
        <f t="shared" si="3"/>
        <v>4</v>
      </c>
      <c r="I121">
        <f t="shared" si="3"/>
        <v>2</v>
      </c>
      <c r="J121">
        <f t="shared" si="3"/>
        <v>10</v>
      </c>
      <c r="K121">
        <f t="shared" si="3"/>
        <v>18</v>
      </c>
      <c r="L121">
        <f>COUNT(L93:L120)</f>
        <v>28</v>
      </c>
      <c r="M121">
        <f t="shared" ref="M121:R121" si="4">COUNT(M93:M117)</f>
        <v>15</v>
      </c>
      <c r="N121">
        <f t="shared" si="4"/>
        <v>4</v>
      </c>
      <c r="O121">
        <f t="shared" si="4"/>
        <v>7</v>
      </c>
      <c r="P121">
        <f t="shared" si="4"/>
        <v>0</v>
      </c>
      <c r="Q121">
        <f t="shared" si="4"/>
        <v>0</v>
      </c>
      <c r="R121">
        <f t="shared" si="4"/>
        <v>0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7"/>
  <sheetViews>
    <sheetView topLeftCell="A16" workbookViewId="0">
      <selection activeCell="J45" sqref="J45"/>
    </sheetView>
  </sheetViews>
  <sheetFormatPr baseColWidth="10" defaultRowHeight="15" x14ac:dyDescent="0"/>
  <sheetData>
    <row r="1" spans="1:18">
      <c r="A1" t="s">
        <v>869</v>
      </c>
    </row>
    <row r="4" spans="1:18">
      <c r="B4" s="32" t="s">
        <v>870</v>
      </c>
    </row>
    <row r="6" spans="1:18">
      <c r="B6" t="s">
        <v>871</v>
      </c>
      <c r="H6" t="s">
        <v>872</v>
      </c>
    </row>
    <row r="7" spans="1:18">
      <c r="H7" t="s">
        <v>873</v>
      </c>
      <c r="I7" t="s">
        <v>874</v>
      </c>
      <c r="J7" t="s">
        <v>875</v>
      </c>
      <c r="L7" t="s">
        <v>876</v>
      </c>
      <c r="M7" t="s">
        <v>877</v>
      </c>
      <c r="N7" t="s">
        <v>878</v>
      </c>
    </row>
    <row r="8" spans="1:18">
      <c r="G8" t="s">
        <v>879</v>
      </c>
      <c r="H8">
        <v>0.1</v>
      </c>
      <c r="I8">
        <v>0.2</v>
      </c>
      <c r="J8">
        <v>0.2</v>
      </c>
      <c r="L8">
        <v>0.2</v>
      </c>
      <c r="M8">
        <v>0.4</v>
      </c>
      <c r="N8">
        <v>0.1</v>
      </c>
      <c r="Q8" t="s">
        <v>12</v>
      </c>
      <c r="R8" t="s">
        <v>13</v>
      </c>
    </row>
    <row r="9" spans="1:18">
      <c r="G9" t="s">
        <v>880</v>
      </c>
      <c r="H9">
        <v>0.1</v>
      </c>
      <c r="I9">
        <v>0</v>
      </c>
      <c r="J9">
        <v>0.2</v>
      </c>
      <c r="L9">
        <v>0.1</v>
      </c>
      <c r="M9">
        <v>0.2</v>
      </c>
      <c r="N9">
        <v>0.2</v>
      </c>
      <c r="P9" t="s">
        <v>881</v>
      </c>
      <c r="Q9">
        <f>AVERAGE(H10:J10)</f>
        <v>0.26666666666666666</v>
      </c>
      <c r="R9">
        <f>STDEV(H10:J10)/SQRT(3)</f>
        <v>6.666666666666668E-2</v>
      </c>
    </row>
    <row r="10" spans="1:18">
      <c r="G10" t="s">
        <v>882</v>
      </c>
      <c r="H10">
        <f>SUM(H8:H9)</f>
        <v>0.2</v>
      </c>
      <c r="I10">
        <f t="shared" ref="I10:N10" si="0">SUM(I8:I9)</f>
        <v>0.2</v>
      </c>
      <c r="J10">
        <f t="shared" si="0"/>
        <v>0.4</v>
      </c>
      <c r="L10">
        <f t="shared" si="0"/>
        <v>0.30000000000000004</v>
      </c>
      <c r="M10">
        <f t="shared" si="0"/>
        <v>0.60000000000000009</v>
      </c>
      <c r="N10">
        <f t="shared" si="0"/>
        <v>0.30000000000000004</v>
      </c>
      <c r="P10" t="s">
        <v>236</v>
      </c>
      <c r="Q10">
        <f>AVERAGE(L10:N10)</f>
        <v>0.40000000000000008</v>
      </c>
      <c r="R10">
        <f>STDEV(L10:N10)/SQRT(3)</f>
        <v>0.1</v>
      </c>
    </row>
    <row r="14" spans="1:18">
      <c r="H14" t="s">
        <v>872</v>
      </c>
    </row>
    <row r="15" spans="1:18">
      <c r="B15" t="s">
        <v>883</v>
      </c>
      <c r="H15" t="s">
        <v>873</v>
      </c>
      <c r="I15" t="s">
        <v>874</v>
      </c>
      <c r="J15" t="s">
        <v>875</v>
      </c>
      <c r="L15" t="s">
        <v>876</v>
      </c>
      <c r="M15" t="s">
        <v>877</v>
      </c>
      <c r="N15" t="s">
        <v>878</v>
      </c>
    </row>
    <row r="16" spans="1:18">
      <c r="G16" t="s">
        <v>879</v>
      </c>
      <c r="H16">
        <v>2.2999999999999998</v>
      </c>
      <c r="I16">
        <v>1.4</v>
      </c>
      <c r="J16">
        <v>4.7</v>
      </c>
      <c r="L16">
        <v>1.5</v>
      </c>
      <c r="M16">
        <v>2.5</v>
      </c>
      <c r="N16">
        <v>3.6</v>
      </c>
      <c r="Q16" t="s">
        <v>12</v>
      </c>
      <c r="R16" t="s">
        <v>13</v>
      </c>
    </row>
    <row r="17" spans="2:18">
      <c r="G17" t="s">
        <v>880</v>
      </c>
      <c r="H17">
        <v>1.5</v>
      </c>
      <c r="I17">
        <v>5.7</v>
      </c>
      <c r="J17">
        <v>5.7</v>
      </c>
      <c r="L17">
        <v>1.1000000000000001</v>
      </c>
      <c r="M17">
        <v>2.7</v>
      </c>
      <c r="N17">
        <v>4.9000000000000004</v>
      </c>
      <c r="P17" t="s">
        <v>881</v>
      </c>
      <c r="Q17">
        <f>AVERAGE(H18:J18)</f>
        <v>7.0999999999999988</v>
      </c>
      <c r="R17">
        <f>STDEV(H18:J18)/SQRT(3)</f>
        <v>1.9052558883257664</v>
      </c>
    </row>
    <row r="18" spans="2:18">
      <c r="G18" t="s">
        <v>882</v>
      </c>
      <c r="H18">
        <f>SUM(H16:H17)</f>
        <v>3.8</v>
      </c>
      <c r="I18">
        <f t="shared" ref="I18:J18" si="1">SUM(I16:I17)</f>
        <v>7.1</v>
      </c>
      <c r="J18">
        <f t="shared" si="1"/>
        <v>10.4</v>
      </c>
      <c r="L18">
        <f t="shared" ref="L18:N18" si="2">SUM(L16:L17)</f>
        <v>2.6</v>
      </c>
      <c r="M18">
        <f t="shared" si="2"/>
        <v>5.2</v>
      </c>
      <c r="N18">
        <f t="shared" si="2"/>
        <v>8.5</v>
      </c>
      <c r="P18" t="s">
        <v>236</v>
      </c>
      <c r="Q18">
        <f>AVERAGE(L18:N18)</f>
        <v>5.4333333333333336</v>
      </c>
      <c r="R18">
        <f>STDEV(L18:N18)/SQRT(3)</f>
        <v>1.7071744036402512</v>
      </c>
    </row>
    <row r="24" spans="2:18">
      <c r="H24" t="s">
        <v>872</v>
      </c>
    </row>
    <row r="25" spans="2:18">
      <c r="B25" t="s">
        <v>884</v>
      </c>
      <c r="H25" t="s">
        <v>873</v>
      </c>
      <c r="I25" t="s">
        <v>874</v>
      </c>
      <c r="J25" t="s">
        <v>875</v>
      </c>
      <c r="L25" t="s">
        <v>876</v>
      </c>
      <c r="M25" t="s">
        <v>877</v>
      </c>
      <c r="N25" t="s">
        <v>878</v>
      </c>
    </row>
    <row r="26" spans="2:18">
      <c r="G26" t="s">
        <v>879</v>
      </c>
      <c r="H26">
        <v>15.4</v>
      </c>
      <c r="I26">
        <v>8.6</v>
      </c>
      <c r="J26">
        <v>31.2</v>
      </c>
      <c r="L26">
        <v>33.4</v>
      </c>
      <c r="M26">
        <v>11.2</v>
      </c>
      <c r="N26">
        <v>39.200000000000003</v>
      </c>
      <c r="Q26" t="s">
        <v>12</v>
      </c>
      <c r="R26" t="s">
        <v>13</v>
      </c>
    </row>
    <row r="27" spans="2:18">
      <c r="G27" t="s">
        <v>880</v>
      </c>
      <c r="H27">
        <v>76.7</v>
      </c>
      <c r="I27">
        <v>88.8</v>
      </c>
      <c r="J27">
        <v>65.8</v>
      </c>
      <c r="L27">
        <v>54.7</v>
      </c>
      <c r="M27">
        <v>78.599999999999994</v>
      </c>
      <c r="N27">
        <v>54.7</v>
      </c>
      <c r="P27" t="s">
        <v>881</v>
      </c>
      <c r="Q27">
        <f>AVERAGE(H28:J28)</f>
        <v>95.5</v>
      </c>
      <c r="R27">
        <f>STDEV(H28:J28)/SQRT(3)</f>
        <v>1.70391705588427</v>
      </c>
    </row>
    <row r="28" spans="2:18">
      <c r="G28" t="s">
        <v>882</v>
      </c>
      <c r="H28">
        <f>SUM(H26:H27)</f>
        <v>92.100000000000009</v>
      </c>
      <c r="I28">
        <f t="shared" ref="I28:J28" si="3">SUM(I26:I27)</f>
        <v>97.399999999999991</v>
      </c>
      <c r="J28">
        <f t="shared" si="3"/>
        <v>97</v>
      </c>
      <c r="L28">
        <f t="shared" ref="L28:N28" si="4">SUM(L26:L27)</f>
        <v>88.1</v>
      </c>
      <c r="M28">
        <f t="shared" si="4"/>
        <v>89.8</v>
      </c>
      <c r="N28">
        <f t="shared" si="4"/>
        <v>93.9</v>
      </c>
      <c r="P28" t="s">
        <v>236</v>
      </c>
      <c r="Q28">
        <f>AVERAGE(L28:N28)</f>
        <v>90.59999999999998</v>
      </c>
      <c r="R28">
        <f>STDEV(L28:N28)/SQRT(3)</f>
        <v>1.7214335111567178</v>
      </c>
    </row>
    <row r="33" spans="6:11">
      <c r="J33" t="s">
        <v>13</v>
      </c>
    </row>
    <row r="34" spans="6:11">
      <c r="G34" t="s">
        <v>885</v>
      </c>
      <c r="H34" t="s">
        <v>125</v>
      </c>
      <c r="J34" t="s">
        <v>885</v>
      </c>
      <c r="K34" t="s">
        <v>125</v>
      </c>
    </row>
    <row r="35" spans="6:11">
      <c r="F35" t="s">
        <v>886</v>
      </c>
      <c r="G35">
        <v>0.26666666666666666</v>
      </c>
      <c r="H35">
        <v>0.4</v>
      </c>
      <c r="J35">
        <v>6.666666666666668E-2</v>
      </c>
      <c r="K35">
        <v>0.1</v>
      </c>
    </row>
    <row r="36" spans="6:11">
      <c r="F36" t="s">
        <v>887</v>
      </c>
      <c r="G36">
        <v>7.1</v>
      </c>
      <c r="H36">
        <v>5.4</v>
      </c>
      <c r="J36">
        <v>1.9052558883257664</v>
      </c>
      <c r="K36">
        <v>1.7071744036402512</v>
      </c>
    </row>
    <row r="37" spans="6:11">
      <c r="F37" t="s">
        <v>888</v>
      </c>
      <c r="G37">
        <v>95.5</v>
      </c>
      <c r="H37">
        <v>90.6</v>
      </c>
      <c r="J37">
        <v>1.703917055884189</v>
      </c>
      <c r="K37">
        <v>1.7214335111571863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0"/>
  <sheetViews>
    <sheetView workbookViewId="0">
      <selection activeCell="G4" sqref="G4:H6"/>
    </sheetView>
  </sheetViews>
  <sheetFormatPr baseColWidth="10" defaultRowHeight="15" x14ac:dyDescent="0"/>
  <cols>
    <col min="3" max="3" width="14.6640625" customWidth="1"/>
  </cols>
  <sheetData>
    <row r="2" spans="2:8">
      <c r="C2" t="s">
        <v>893</v>
      </c>
      <c r="D2" t="s">
        <v>464</v>
      </c>
      <c r="G2" t="s">
        <v>765</v>
      </c>
      <c r="H2" t="s">
        <v>889</v>
      </c>
    </row>
    <row r="3" spans="2:8">
      <c r="C3" t="s">
        <v>891</v>
      </c>
      <c r="D3" t="s">
        <v>892</v>
      </c>
      <c r="G3" t="s">
        <v>891</v>
      </c>
      <c r="H3" t="s">
        <v>892</v>
      </c>
    </row>
    <row r="4" spans="2:8">
      <c r="C4">
        <v>131</v>
      </c>
      <c r="D4">
        <v>57.9</v>
      </c>
      <c r="G4">
        <v>119</v>
      </c>
      <c r="H4">
        <v>56</v>
      </c>
    </row>
    <row r="5" spans="2:8">
      <c r="C5">
        <v>115</v>
      </c>
      <c r="D5">
        <v>51.8</v>
      </c>
      <c r="G5">
        <v>113</v>
      </c>
      <c r="H5">
        <v>50.5</v>
      </c>
    </row>
    <row r="6" spans="2:8">
      <c r="C6">
        <v>142</v>
      </c>
      <c r="D6">
        <v>56.7</v>
      </c>
      <c r="G6">
        <v>137</v>
      </c>
      <c r="H6">
        <v>52.3</v>
      </c>
    </row>
    <row r="8" spans="2:8">
      <c r="B8" t="s">
        <v>12</v>
      </c>
      <c r="C8">
        <f>AVERAGE(C4:C7)</f>
        <v>129.33333333333334</v>
      </c>
      <c r="D8">
        <f>AVERAGE(D4:D7)</f>
        <v>55.466666666666661</v>
      </c>
      <c r="F8" t="s">
        <v>12</v>
      </c>
      <c r="G8">
        <f>AVERAGE(G4:G7)</f>
        <v>123</v>
      </c>
      <c r="H8">
        <f>AVERAGE(H4:H7)</f>
        <v>52.933333333333337</v>
      </c>
    </row>
    <row r="9" spans="2:8">
      <c r="B9" t="s">
        <v>13</v>
      </c>
      <c r="C9">
        <f>STDEV(C4:C6)/SQRT(3)</f>
        <v>7.838650677536565</v>
      </c>
      <c r="D9">
        <f>STDEV(D4:D6)/SQRT(3)</f>
        <v>1.8657735958875383</v>
      </c>
      <c r="F9" t="s">
        <v>13</v>
      </c>
      <c r="G9">
        <f>STDEV(G4:G6)/SQRT(3)</f>
        <v>7.2111025509279791</v>
      </c>
      <c r="H9">
        <f>STDEV(H4:H6)/SQRT(3)</f>
        <v>1.6189845926107855</v>
      </c>
    </row>
    <row r="12" spans="2:8">
      <c r="D12" t="s">
        <v>891</v>
      </c>
      <c r="E12" t="s">
        <v>890</v>
      </c>
    </row>
    <row r="13" spans="2:8">
      <c r="C13" t="s">
        <v>889</v>
      </c>
      <c r="D13">
        <v>123</v>
      </c>
      <c r="E13">
        <v>53</v>
      </c>
    </row>
    <row r="14" spans="2:8">
      <c r="C14" t="s">
        <v>464</v>
      </c>
      <c r="D14">
        <v>131</v>
      </c>
      <c r="E14">
        <v>55.5</v>
      </c>
    </row>
    <row r="16" spans="2:8">
      <c r="D16">
        <v>7.2</v>
      </c>
      <c r="E16">
        <v>1.6</v>
      </c>
    </row>
    <row r="17" spans="3:7">
      <c r="D17">
        <v>7.8</v>
      </c>
      <c r="E17">
        <v>1.8</v>
      </c>
    </row>
    <row r="20" spans="3:7">
      <c r="C20">
        <f>TTEST(C4:C6,D4:D6,2,2)</f>
        <v>7.8613822860385853E-4</v>
      </c>
      <c r="G20">
        <f>TTEST(G3:G6,H3:H6,2,2)</f>
        <v>6.9068670349285352E-4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6"/>
  <sheetViews>
    <sheetView workbookViewId="0">
      <selection activeCell="G35" sqref="G35"/>
    </sheetView>
  </sheetViews>
  <sheetFormatPr baseColWidth="10" defaultRowHeight="15" x14ac:dyDescent="0"/>
  <cols>
    <col min="4" max="4" width="16" customWidth="1"/>
    <col min="8" max="8" width="14.1640625" customWidth="1"/>
  </cols>
  <sheetData>
    <row r="2" spans="2:9">
      <c r="B2" s="33"/>
      <c r="C2" s="201" t="s">
        <v>894</v>
      </c>
      <c r="D2" s="33" t="s">
        <v>895</v>
      </c>
      <c r="E2" s="33" t="s">
        <v>896</v>
      </c>
      <c r="H2" s="33" t="s">
        <v>895</v>
      </c>
      <c r="I2" s="33" t="s">
        <v>896</v>
      </c>
    </row>
    <row r="3" spans="2:9">
      <c r="B3" s="33"/>
      <c r="C3" t="s">
        <v>897</v>
      </c>
      <c r="D3" s="33">
        <v>92.5</v>
      </c>
      <c r="E3" s="33">
        <v>26.8</v>
      </c>
      <c r="G3" s="201" t="s">
        <v>898</v>
      </c>
      <c r="H3" s="33">
        <v>7.51</v>
      </c>
      <c r="I3" s="33">
        <v>6.86</v>
      </c>
    </row>
    <row r="4" spans="2:9">
      <c r="B4" s="33"/>
      <c r="C4" t="s">
        <v>899</v>
      </c>
      <c r="D4" s="33">
        <v>49.4</v>
      </c>
      <c r="E4" s="33">
        <v>19.600000000000001</v>
      </c>
      <c r="G4" s="201" t="s">
        <v>900</v>
      </c>
      <c r="H4" s="33">
        <v>18</v>
      </c>
      <c r="I4" s="33">
        <v>15.9</v>
      </c>
    </row>
    <row r="5" spans="2:9">
      <c r="B5" s="33"/>
      <c r="C5" t="s">
        <v>901</v>
      </c>
      <c r="D5" s="33">
        <v>54.3</v>
      </c>
      <c r="E5" s="33">
        <v>24.7</v>
      </c>
      <c r="G5" s="201" t="s">
        <v>902</v>
      </c>
      <c r="H5" s="33">
        <v>13.1</v>
      </c>
      <c r="I5" s="33">
        <v>21</v>
      </c>
    </row>
    <row r="6" spans="2:9">
      <c r="B6" s="33"/>
    </row>
    <row r="7" spans="2:9">
      <c r="B7" s="33"/>
    </row>
    <row r="8" spans="2:9">
      <c r="B8" s="33"/>
    </row>
    <row r="9" spans="2:9">
      <c r="B9" s="33"/>
    </row>
    <row r="10" spans="2:9">
      <c r="B10" s="33"/>
      <c r="C10" s="33"/>
      <c r="D10" s="33"/>
      <c r="E10" s="33"/>
    </row>
    <row r="11" spans="2:9">
      <c r="B11" s="33" t="s">
        <v>207</v>
      </c>
      <c r="C11" s="33" t="s">
        <v>891</v>
      </c>
      <c r="D11" s="33">
        <v>65.399999999999991</v>
      </c>
      <c r="E11" s="33">
        <v>23.7</v>
      </c>
    </row>
    <row r="12" spans="2:9">
      <c r="B12" s="33"/>
      <c r="C12" s="33" t="s">
        <v>903</v>
      </c>
      <c r="D12" s="33">
        <v>12.87</v>
      </c>
      <c r="E12" s="33">
        <v>14.586666666666666</v>
      </c>
    </row>
    <row r="13" spans="2:9">
      <c r="B13" s="33" t="s">
        <v>13</v>
      </c>
      <c r="C13" s="33" t="s">
        <v>891</v>
      </c>
      <c r="D13">
        <v>13.6236314297376</v>
      </c>
      <c r="E13" s="33">
        <f>3.70270171631474+STDEV(E3:E5)/SQRT(3)</f>
        <v>5.8404575489579207</v>
      </c>
    </row>
    <row r="14" spans="2:9">
      <c r="B14" s="33"/>
      <c r="C14" s="33" t="s">
        <v>903</v>
      </c>
      <c r="D14" s="33">
        <f>STDEV(H3:H5)/SQRT(3)</f>
        <v>3.0303850140424955</v>
      </c>
      <c r="E14" s="33">
        <f>STDEV(I3:I5)/SQRT(3)</f>
        <v>4.1343493374948883</v>
      </c>
    </row>
    <row r="16" spans="2:9">
      <c r="B16" t="s">
        <v>904</v>
      </c>
      <c r="D16">
        <f>TTEST(D3:D5,H3:H5,2,2)</f>
        <v>1.9709718185061589E-2</v>
      </c>
      <c r="E16">
        <f>TTEST(E3:E5,I3:I5,2,2)</f>
        <v>0.1218294469344491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88"/>
  <sheetViews>
    <sheetView workbookViewId="0">
      <selection activeCell="N14" sqref="N14"/>
    </sheetView>
  </sheetViews>
  <sheetFormatPr baseColWidth="10" defaultRowHeight="15" x14ac:dyDescent="0"/>
  <cols>
    <col min="3" max="3" width="18" customWidth="1"/>
    <col min="15" max="15" width="15.5" customWidth="1"/>
  </cols>
  <sheetData>
    <row r="1" spans="1:48">
      <c r="A1" t="s">
        <v>905</v>
      </c>
      <c r="B1" t="s">
        <v>906</v>
      </c>
    </row>
    <row r="2" spans="1:48">
      <c r="G2" t="s">
        <v>907</v>
      </c>
      <c r="H2" t="s">
        <v>908</v>
      </c>
      <c r="I2" t="s">
        <v>909</v>
      </c>
      <c r="J2" t="s">
        <v>12</v>
      </c>
      <c r="K2" t="s">
        <v>13</v>
      </c>
      <c r="AA2" t="s">
        <v>910</v>
      </c>
    </row>
    <row r="3" spans="1:48">
      <c r="D3" t="s">
        <v>911</v>
      </c>
      <c r="G3">
        <v>33</v>
      </c>
      <c r="H3">
        <v>37</v>
      </c>
      <c r="I3">
        <v>35</v>
      </c>
      <c r="J3">
        <f>AVERAGE(G3:I3)</f>
        <v>35</v>
      </c>
      <c r="K3">
        <f>STDEV(G3:I3)/SQRT(3)</f>
        <v>1.1547005383792517</v>
      </c>
      <c r="AA3" s="32" t="s">
        <v>912</v>
      </c>
    </row>
    <row r="4" spans="1:48">
      <c r="D4" t="s">
        <v>913</v>
      </c>
      <c r="G4">
        <v>23.5</v>
      </c>
      <c r="H4">
        <v>23.2</v>
      </c>
      <c r="I4">
        <v>21.8</v>
      </c>
      <c r="J4">
        <f t="shared" ref="J4:J6" si="0">AVERAGE(G4:I4)</f>
        <v>22.833333333333332</v>
      </c>
      <c r="K4">
        <f t="shared" ref="K4:K6" si="1">STDEV(G4:I4)/SQRT(3)</f>
        <v>0.52387445485005679</v>
      </c>
    </row>
    <row r="5" spans="1:48">
      <c r="V5" t="s">
        <v>12</v>
      </c>
      <c r="W5" t="s">
        <v>13</v>
      </c>
      <c r="AA5" t="s">
        <v>914</v>
      </c>
    </row>
    <row r="6" spans="1:48">
      <c r="D6" t="s">
        <v>915</v>
      </c>
      <c r="G6">
        <f>G4/G3*100</f>
        <v>71.212121212121218</v>
      </c>
      <c r="H6">
        <f t="shared" ref="H6:I6" si="2">H4/H3*100</f>
        <v>62.702702702702709</v>
      </c>
      <c r="I6">
        <f t="shared" si="2"/>
        <v>62.285714285714292</v>
      </c>
      <c r="J6">
        <f t="shared" si="0"/>
        <v>65.400179400179411</v>
      </c>
      <c r="K6">
        <f t="shared" si="1"/>
        <v>2.9084629705982579</v>
      </c>
      <c r="S6">
        <f>G8+G10</f>
        <v>0</v>
      </c>
      <c r="T6">
        <f>H8+H10</f>
        <v>0</v>
      </c>
      <c r="U6">
        <f>I8+I10</f>
        <v>0</v>
      </c>
      <c r="V6">
        <f>AVERAGE(S6:U6)</f>
        <v>0</v>
      </c>
      <c r="W6">
        <f>STDEV(S6:U6)/SQRT(3)</f>
        <v>0</v>
      </c>
      <c r="AA6" t="s">
        <v>916</v>
      </c>
    </row>
    <row r="7" spans="1:48">
      <c r="S7">
        <v>8</v>
      </c>
      <c r="T7">
        <v>8</v>
      </c>
      <c r="U7">
        <v>6</v>
      </c>
      <c r="V7">
        <f t="shared" ref="V7" si="3">AVERAGE(S7:U7)</f>
        <v>7.333333333333333</v>
      </c>
      <c r="W7">
        <f t="shared" ref="W7" si="4">STDEV(S7:U7)/SQRT(3)</f>
        <v>0.66666666666666552</v>
      </c>
      <c r="AM7" s="32" t="s">
        <v>917</v>
      </c>
    </row>
    <row r="9" spans="1:48">
      <c r="T9" s="18" t="s">
        <v>918</v>
      </c>
      <c r="U9" s="18" t="s">
        <v>919</v>
      </c>
      <c r="V9" s="18">
        <v>14.103525879999999</v>
      </c>
      <c r="W9" t="e">
        <f>W7/V6</f>
        <v>#DIV/0!</v>
      </c>
      <c r="AA9" t="s">
        <v>906</v>
      </c>
      <c r="AM9" t="s">
        <v>906</v>
      </c>
      <c r="AU9" t="s">
        <v>12</v>
      </c>
      <c r="AV9" t="s">
        <v>13</v>
      </c>
    </row>
    <row r="10" spans="1:48">
      <c r="B10" t="s">
        <v>920</v>
      </c>
      <c r="AF10" t="s">
        <v>907</v>
      </c>
      <c r="AG10" t="s">
        <v>908</v>
      </c>
      <c r="AH10" t="s">
        <v>909</v>
      </c>
      <c r="AI10" t="s">
        <v>12</v>
      </c>
      <c r="AJ10" t="s">
        <v>13</v>
      </c>
      <c r="AN10" t="s">
        <v>921</v>
      </c>
      <c r="AR10">
        <f>AF12+AF14</f>
        <v>29</v>
      </c>
      <c r="AS10">
        <f>AG12+AG14</f>
        <v>30.48</v>
      </c>
      <c r="AT10">
        <f>AH12+AH14</f>
        <v>34</v>
      </c>
      <c r="AU10">
        <f>AVERAGE(AR10:AT10)</f>
        <v>31.16</v>
      </c>
      <c r="AV10">
        <f>STDEV(AR10:AT10)/SQRT(3)</f>
        <v>1.4828800805639457</v>
      </c>
    </row>
    <row r="11" spans="1:48">
      <c r="G11" t="s">
        <v>907</v>
      </c>
      <c r="H11" t="s">
        <v>908</v>
      </c>
      <c r="I11" t="s">
        <v>909</v>
      </c>
      <c r="AC11" t="s">
        <v>922</v>
      </c>
      <c r="AE11" t="s">
        <v>923</v>
      </c>
      <c r="AF11">
        <v>3.4</v>
      </c>
      <c r="AG11">
        <v>1.54</v>
      </c>
      <c r="AH11">
        <v>1.47</v>
      </c>
      <c r="AI11">
        <f>AVERAGE(AF11:AH11)</f>
        <v>2.1366666666666663</v>
      </c>
      <c r="AJ11">
        <f>STDEV(AF11:AH11)/SQRT(3)</f>
        <v>0.6319898030119725</v>
      </c>
      <c r="AN11" t="s">
        <v>924</v>
      </c>
      <c r="AR11">
        <v>22</v>
      </c>
      <c r="AS11">
        <v>24.59</v>
      </c>
      <c r="AT11">
        <v>30</v>
      </c>
      <c r="AU11">
        <f t="shared" ref="AU11" si="5">AVERAGE(AR11:AT11)</f>
        <v>25.53</v>
      </c>
      <c r="AV11">
        <f t="shared" ref="AV11" si="6">STDEV(AR11:AT11)/SQRT(3)</f>
        <v>2.356742101574393</v>
      </c>
    </row>
    <row r="12" spans="1:48">
      <c r="D12" t="s">
        <v>911</v>
      </c>
      <c r="G12">
        <v>26</v>
      </c>
      <c r="H12">
        <v>25</v>
      </c>
      <c r="I12">
        <v>25.2</v>
      </c>
      <c r="J12">
        <f>AVERAGE(G12:I12)</f>
        <v>25.400000000000002</v>
      </c>
      <c r="K12">
        <f>STDEV(G12:I12)/SQRT(3)</f>
        <v>0.30550504633038944</v>
      </c>
      <c r="AC12" t="s">
        <v>925</v>
      </c>
      <c r="AE12" t="s">
        <v>926</v>
      </c>
      <c r="AF12">
        <v>22</v>
      </c>
      <c r="AG12">
        <v>24.59</v>
      </c>
      <c r="AH12">
        <v>30</v>
      </c>
      <c r="AI12">
        <f t="shared" ref="AI12:AI14" si="7">AVERAGE(AF12:AH12)</f>
        <v>25.53</v>
      </c>
      <c r="AJ12">
        <f t="shared" ref="AJ12:AJ14" si="8">STDEV(AF12:AH12)/SQRT(3)</f>
        <v>2.356742101574393</v>
      </c>
    </row>
    <row r="13" spans="1:48">
      <c r="D13" t="s">
        <v>913</v>
      </c>
      <c r="G13">
        <v>21.4</v>
      </c>
      <c r="H13">
        <v>19</v>
      </c>
      <c r="I13">
        <v>19</v>
      </c>
      <c r="J13">
        <f t="shared" ref="J13" si="9">AVERAGE(G13:I13)</f>
        <v>19.8</v>
      </c>
      <c r="K13">
        <f t="shared" ref="K13" si="10">STDEV(G13:I13)/SQRT(3)</f>
        <v>0.79999999999999949</v>
      </c>
      <c r="AC13" t="s">
        <v>927</v>
      </c>
      <c r="AE13" t="s">
        <v>928</v>
      </c>
      <c r="AF13">
        <v>68</v>
      </c>
      <c r="AG13">
        <v>70.98</v>
      </c>
      <c r="AH13">
        <v>66</v>
      </c>
      <c r="AI13">
        <f t="shared" si="7"/>
        <v>68.326666666666668</v>
      </c>
      <c r="AJ13">
        <f t="shared" si="8"/>
        <v>1.4468509867217776</v>
      </c>
      <c r="AT13" t="s">
        <v>919</v>
      </c>
      <c r="AU13">
        <f>AU11/AU10*100</f>
        <v>81.93196405648267</v>
      </c>
      <c r="AV13">
        <f>AV11/AU10</f>
        <v>7.5633571937560748E-2</v>
      </c>
    </row>
    <row r="14" spans="1:48">
      <c r="V14" t="s">
        <v>12</v>
      </c>
      <c r="W14" t="s">
        <v>13</v>
      </c>
      <c r="AC14" t="s">
        <v>929</v>
      </c>
      <c r="AE14" t="s">
        <v>930</v>
      </c>
      <c r="AF14">
        <v>7</v>
      </c>
      <c r="AG14">
        <v>5.89</v>
      </c>
      <c r="AH14">
        <v>4</v>
      </c>
      <c r="AI14">
        <f t="shared" si="7"/>
        <v>5.63</v>
      </c>
      <c r="AJ14">
        <f t="shared" si="8"/>
        <v>0.87572826835725559</v>
      </c>
    </row>
    <row r="15" spans="1:48">
      <c r="D15" t="s">
        <v>915</v>
      </c>
      <c r="G15">
        <f>G13/G12*100</f>
        <v>82.307692307692307</v>
      </c>
      <c r="H15">
        <f t="shared" ref="H15:I15" si="11">H13/H12*100</f>
        <v>76</v>
      </c>
      <c r="I15">
        <f t="shared" si="11"/>
        <v>75.396825396825392</v>
      </c>
      <c r="J15">
        <f t="shared" ref="J15" si="12">AVERAGE(G15:I15)</f>
        <v>77.901505901505899</v>
      </c>
      <c r="K15">
        <f t="shared" ref="K15" si="13">STDEV(G15:I15)/SQRT(3)</f>
        <v>2.2099633394414133</v>
      </c>
      <c r="S15">
        <f>G17+G19</f>
        <v>0</v>
      </c>
      <c r="T15">
        <f t="shared" ref="T15:U15" si="14">H17+H19</f>
        <v>0</v>
      </c>
      <c r="U15">
        <f t="shared" si="14"/>
        <v>0</v>
      </c>
      <c r="V15">
        <f>AVERAGE(S15:U15)</f>
        <v>0</v>
      </c>
      <c r="W15">
        <f>STDEV(S15:U15)/SQRT(3)</f>
        <v>0</v>
      </c>
      <c r="AC15" t="s">
        <v>132</v>
      </c>
      <c r="AF15">
        <f>SUM(AF11:AF14)</f>
        <v>100.4</v>
      </c>
      <c r="AG15">
        <f t="shared" ref="AG15:AH15" si="15">SUM(AG11:AG14)</f>
        <v>103</v>
      </c>
      <c r="AH15">
        <f t="shared" si="15"/>
        <v>101.47</v>
      </c>
    </row>
    <row r="16" spans="1:48">
      <c r="S16">
        <v>7.8</v>
      </c>
      <c r="T16">
        <v>9.06</v>
      </c>
      <c r="U16">
        <v>6</v>
      </c>
      <c r="V16">
        <f>AVERAGE(S16:U16)</f>
        <v>7.62</v>
      </c>
      <c r="W16">
        <f t="shared" ref="W16" si="16">STDEV(S16:U16)/SQRT(3)</f>
        <v>0.88791891521692212</v>
      </c>
    </row>
    <row r="18" spans="2:48">
      <c r="T18" s="18" t="s">
        <v>918</v>
      </c>
      <c r="U18" s="18" t="s">
        <v>919</v>
      </c>
      <c r="V18" s="18">
        <v>14.103525879999999</v>
      </c>
      <c r="W18" t="e">
        <f>W16/V15</f>
        <v>#DIV/0!</v>
      </c>
      <c r="AA18" t="s">
        <v>920</v>
      </c>
      <c r="AM18" t="s">
        <v>920</v>
      </c>
      <c r="AU18" t="s">
        <v>12</v>
      </c>
      <c r="AV18" t="s">
        <v>13</v>
      </c>
    </row>
    <row r="19" spans="2:48">
      <c r="B19" t="s">
        <v>931</v>
      </c>
      <c r="AF19" t="s">
        <v>907</v>
      </c>
      <c r="AG19" t="s">
        <v>908</v>
      </c>
      <c r="AH19" t="s">
        <v>909</v>
      </c>
      <c r="AN19" t="s">
        <v>921</v>
      </c>
      <c r="AR19">
        <f>AF21+AF23</f>
        <v>31.830000000000002</v>
      </c>
      <c r="AS19">
        <f t="shared" ref="AS19:AT19" si="17">AG21+AG23</f>
        <v>34.32</v>
      </c>
      <c r="AT19">
        <f t="shared" si="17"/>
        <v>35.4</v>
      </c>
      <c r="AU19">
        <f>AVERAGE(AR19:AT19)</f>
        <v>33.85</v>
      </c>
      <c r="AV19">
        <f>STDEV(AR19:AT19)/SQRT(3)</f>
        <v>1.057024124606434</v>
      </c>
    </row>
    <row r="20" spans="2:48">
      <c r="G20" t="s">
        <v>907</v>
      </c>
      <c r="H20" t="s">
        <v>908</v>
      </c>
      <c r="I20" t="s">
        <v>909</v>
      </c>
      <c r="AC20" t="s">
        <v>932</v>
      </c>
      <c r="AE20" t="s">
        <v>923</v>
      </c>
      <c r="AF20">
        <v>2.87</v>
      </c>
      <c r="AG20">
        <v>2.63</v>
      </c>
      <c r="AH20">
        <v>1.35</v>
      </c>
      <c r="AI20">
        <f>AVERAGE(AF20:AH20)</f>
        <v>2.2833333333333332</v>
      </c>
      <c r="AJ20">
        <f>STDEV(AF20:AH20)/SQRT(3)</f>
        <v>0.47178149367877759</v>
      </c>
      <c r="AN20" t="s">
        <v>924</v>
      </c>
      <c r="AR20">
        <v>27.8</v>
      </c>
      <c r="AS20">
        <v>29.06</v>
      </c>
      <c r="AT20">
        <v>34</v>
      </c>
      <c r="AU20">
        <f>AVERAGE(AR20:AT20)</f>
        <v>30.286666666666665</v>
      </c>
      <c r="AV20">
        <f t="shared" ref="AV20" si="18">STDEV(AR20:AT20)/SQRT(3)</f>
        <v>1.8919595955281685</v>
      </c>
    </row>
    <row r="21" spans="2:48">
      <c r="D21" t="s">
        <v>911</v>
      </c>
      <c r="G21">
        <v>18</v>
      </c>
      <c r="H21">
        <v>26</v>
      </c>
      <c r="I21">
        <v>23</v>
      </c>
      <c r="J21">
        <f>AVERAGE(G21:I21)</f>
        <v>22.333333333333332</v>
      </c>
      <c r="K21">
        <f>STDEV(G21:I21)/SQRT(3)</f>
        <v>2.3333333333333361</v>
      </c>
      <c r="AC21" t="s">
        <v>925</v>
      </c>
      <c r="AE21" t="s">
        <v>926</v>
      </c>
      <c r="AF21">
        <v>27.8</v>
      </c>
      <c r="AG21">
        <v>29.06</v>
      </c>
      <c r="AH21">
        <v>34</v>
      </c>
      <c r="AI21">
        <f>AVERAGE(AF21:AH21)</f>
        <v>30.286666666666665</v>
      </c>
      <c r="AJ21">
        <f>STDEV(AF21:AH21)/SQRT(3)</f>
        <v>1.8919595955281685</v>
      </c>
    </row>
    <row r="22" spans="2:48">
      <c r="D22" t="s">
        <v>913</v>
      </c>
      <c r="G22">
        <v>1.6</v>
      </c>
      <c r="H22">
        <v>1.3</v>
      </c>
      <c r="I22">
        <v>1.5</v>
      </c>
      <c r="J22">
        <f t="shared" ref="J22" si="19">AVERAGE(G22:I22)</f>
        <v>1.4666666666666668</v>
      </c>
      <c r="K22">
        <f t="shared" ref="K22" si="20">STDEV(G22:I22)/SQRT(3)</f>
        <v>8.8191710368819703E-2</v>
      </c>
      <c r="AC22" t="s">
        <v>927</v>
      </c>
      <c r="AE22" t="s">
        <v>928</v>
      </c>
      <c r="AF22">
        <v>65.3</v>
      </c>
      <c r="AG22">
        <v>63.05</v>
      </c>
      <c r="AH22">
        <v>69.27</v>
      </c>
      <c r="AI22">
        <f>AVERAGE(AF22:AH22)</f>
        <v>65.873333333333335</v>
      </c>
      <c r="AJ22">
        <f>STDEV(AF22:AH22)/SQRT(3)</f>
        <v>1.8182989608728017</v>
      </c>
      <c r="AS22" t="s">
        <v>918</v>
      </c>
      <c r="AT22" t="s">
        <v>919</v>
      </c>
      <c r="AU22">
        <f>AU20/AU19*100</f>
        <v>89.473165928114213</v>
      </c>
      <c r="AV22">
        <f>AV20/AU19</f>
        <v>5.5892454816194044E-2</v>
      </c>
    </row>
    <row r="23" spans="2:48">
      <c r="V23" t="s">
        <v>12</v>
      </c>
      <c r="W23" t="s">
        <v>13</v>
      </c>
      <c r="AC23" t="s">
        <v>933</v>
      </c>
      <c r="AE23" t="s">
        <v>930</v>
      </c>
      <c r="AF23">
        <v>4.03</v>
      </c>
      <c r="AG23">
        <v>5.26</v>
      </c>
      <c r="AH23">
        <v>1.4</v>
      </c>
      <c r="AI23">
        <f>AVERAGE(AF23:AH23)</f>
        <v>3.563333333333333</v>
      </c>
      <c r="AJ23">
        <f>STDEV(AF23:AH23)/SQRT(3)</f>
        <v>1.1384541175549325</v>
      </c>
    </row>
    <row r="24" spans="2:48">
      <c r="D24" t="s">
        <v>915</v>
      </c>
      <c r="G24">
        <f>G22/G21*100</f>
        <v>8.8888888888888893</v>
      </c>
      <c r="H24">
        <f t="shared" ref="H24:I24" si="21">H22/H21*100</f>
        <v>5</v>
      </c>
      <c r="I24">
        <f t="shared" si="21"/>
        <v>6.5217391304347823</v>
      </c>
      <c r="J24">
        <f t="shared" ref="J24" si="22">AVERAGE(G24:I24)</f>
        <v>6.8035426731078905</v>
      </c>
      <c r="K24">
        <f t="shared" ref="K24" si="23">STDEV(G24:I24)/SQRT(3)</f>
        <v>1.1314333276907691</v>
      </c>
      <c r="S24">
        <f>G26+G28</f>
        <v>0</v>
      </c>
      <c r="T24">
        <f>H26+H28</f>
        <v>0</v>
      </c>
      <c r="U24">
        <f>I26+I28</f>
        <v>0</v>
      </c>
      <c r="V24">
        <f>AVERAGE(S24:U24)</f>
        <v>0</v>
      </c>
      <c r="W24">
        <f>STDEV(S24:U24)/SQRT(3)</f>
        <v>0</v>
      </c>
      <c r="AC24" t="s">
        <v>132</v>
      </c>
      <c r="AF24">
        <f>SUM(AF20:AF23)</f>
        <v>100</v>
      </c>
      <c r="AG24">
        <f t="shared" ref="AG24:AH24" si="24">SUM(AG20:AG23)</f>
        <v>100</v>
      </c>
      <c r="AH24">
        <f t="shared" si="24"/>
        <v>106.02000000000001</v>
      </c>
    </row>
    <row r="25" spans="2:48">
      <c r="S25">
        <v>1</v>
      </c>
      <c r="T25">
        <v>2</v>
      </c>
      <c r="U25">
        <v>2</v>
      </c>
      <c r="V25">
        <f t="shared" ref="V25" si="25">AVERAGE(S25:U25)</f>
        <v>1.6666666666666667</v>
      </c>
      <c r="W25">
        <f t="shared" ref="W25" si="26">STDEV(S25:U25)/SQRT(3)</f>
        <v>0.3333333333333332</v>
      </c>
    </row>
    <row r="27" spans="2:48">
      <c r="T27" s="18" t="s">
        <v>918</v>
      </c>
      <c r="U27" s="18" t="s">
        <v>919</v>
      </c>
      <c r="V27" s="18">
        <v>14.103525879999999</v>
      </c>
      <c r="W27" t="e">
        <f>W25/V24</f>
        <v>#DIV/0!</v>
      </c>
      <c r="AA27" t="s">
        <v>931</v>
      </c>
      <c r="AM27" t="s">
        <v>931</v>
      </c>
      <c r="AU27" t="s">
        <v>12</v>
      </c>
      <c r="AV27" t="s">
        <v>13</v>
      </c>
    </row>
    <row r="28" spans="2:48">
      <c r="B28" t="s">
        <v>934</v>
      </c>
      <c r="AF28" t="s">
        <v>907</v>
      </c>
      <c r="AG28" t="s">
        <v>908</v>
      </c>
      <c r="AH28" t="s">
        <v>909</v>
      </c>
      <c r="AN28" t="s">
        <v>921</v>
      </c>
      <c r="AR28">
        <f>AF30+AF32</f>
        <v>10.06</v>
      </c>
      <c r="AS28">
        <f>AG30+AG32</f>
        <v>10.9</v>
      </c>
      <c r="AT28">
        <f>AH30+AH32</f>
        <v>9.5</v>
      </c>
      <c r="AU28">
        <f>AVERAGE(AR28:AT28)</f>
        <v>10.153333333333334</v>
      </c>
      <c r="AV28">
        <f>STDEV(AR28:AT28)/SQRT(3)</f>
        <v>0.40683056806379631</v>
      </c>
    </row>
    <row r="29" spans="2:48">
      <c r="G29" t="s">
        <v>907</v>
      </c>
      <c r="H29" t="s">
        <v>908</v>
      </c>
      <c r="I29" t="s">
        <v>909</v>
      </c>
      <c r="AC29" t="s">
        <v>935</v>
      </c>
      <c r="AE29" t="s">
        <v>923</v>
      </c>
      <c r="AF29">
        <v>26</v>
      </c>
      <c r="AG29">
        <v>31</v>
      </c>
      <c r="AH29">
        <v>25</v>
      </c>
      <c r="AI29">
        <f>AVERAGE(AF29:AH29)</f>
        <v>27.333333333333332</v>
      </c>
      <c r="AJ29">
        <f>STDEV(AF29:AH29)/SQRT(3)</f>
        <v>1.8559214542766742</v>
      </c>
      <c r="AN29" t="s">
        <v>924</v>
      </c>
      <c r="AR29">
        <v>1</v>
      </c>
      <c r="AS29">
        <v>2</v>
      </c>
      <c r="AT29">
        <v>2</v>
      </c>
      <c r="AU29">
        <f t="shared" ref="AU29" si="27">AVERAGE(AR29:AT29)</f>
        <v>1.6666666666666667</v>
      </c>
      <c r="AV29">
        <f t="shared" ref="AV29" si="28">STDEV(AR29:AT29)/SQRT(3)</f>
        <v>0.3333333333333332</v>
      </c>
    </row>
    <row r="30" spans="2:48">
      <c r="D30" t="s">
        <v>911</v>
      </c>
      <c r="G30">
        <v>24</v>
      </c>
      <c r="H30">
        <v>34</v>
      </c>
      <c r="I30">
        <v>31</v>
      </c>
      <c r="J30">
        <f>AVERAGE(G30:I30)</f>
        <v>29.666666666666668</v>
      </c>
      <c r="K30">
        <f>STDEV(G30:I30)/SQRT(3)</f>
        <v>2.9627314724385259</v>
      </c>
      <c r="AC30" t="s">
        <v>925</v>
      </c>
      <c r="AE30" t="s">
        <v>926</v>
      </c>
      <c r="AF30">
        <v>1</v>
      </c>
      <c r="AG30">
        <v>2</v>
      </c>
      <c r="AH30">
        <v>2</v>
      </c>
      <c r="AI30">
        <f t="shared" ref="AI30:AI32" si="29">AVERAGE(AF30:AH30)</f>
        <v>1.6666666666666667</v>
      </c>
      <c r="AJ30">
        <f t="shared" ref="AJ30:AJ32" si="30">STDEV(AF30:AH30)/SQRT(3)</f>
        <v>0.3333333333333332</v>
      </c>
    </row>
    <row r="31" spans="2:48">
      <c r="D31" t="s">
        <v>913</v>
      </c>
      <c r="G31">
        <v>4.8</v>
      </c>
      <c r="H31">
        <v>4</v>
      </c>
      <c r="I31">
        <v>3</v>
      </c>
      <c r="J31">
        <f t="shared" ref="J31" si="31">AVERAGE(G31:I31)</f>
        <v>3.9333333333333336</v>
      </c>
      <c r="K31">
        <f t="shared" ref="K31" si="32">STDEV(G31:I31)/SQRT(3)</f>
        <v>0.52068331172711002</v>
      </c>
      <c r="AC31" t="s">
        <v>927</v>
      </c>
      <c r="AE31" t="s">
        <v>928</v>
      </c>
      <c r="AF31">
        <v>64.930000000000007</v>
      </c>
      <c r="AG31">
        <v>55.3</v>
      </c>
      <c r="AH31">
        <v>66.599999999999994</v>
      </c>
      <c r="AI31">
        <f t="shared" si="29"/>
        <v>62.276666666666664</v>
      </c>
      <c r="AJ31">
        <f t="shared" si="30"/>
        <v>3.5214880061953613</v>
      </c>
      <c r="AS31" t="s">
        <v>918</v>
      </c>
      <c r="AT31" t="s">
        <v>919</v>
      </c>
      <c r="AU31">
        <f>AU29/AU28*100</f>
        <v>16.414970453053186</v>
      </c>
      <c r="AV31">
        <f>AV29/AU28</f>
        <v>3.2829940906106352E-2</v>
      </c>
    </row>
    <row r="32" spans="2:48">
      <c r="V32" t="s">
        <v>12</v>
      </c>
      <c r="W32" t="s">
        <v>13</v>
      </c>
      <c r="AC32" t="s">
        <v>936</v>
      </c>
      <c r="AE32" t="s">
        <v>930</v>
      </c>
      <c r="AF32">
        <v>9.06</v>
      </c>
      <c r="AG32">
        <v>8.9</v>
      </c>
      <c r="AH32">
        <v>7.5</v>
      </c>
      <c r="AI32">
        <f t="shared" si="29"/>
        <v>8.4866666666666664</v>
      </c>
      <c r="AJ32">
        <f t="shared" si="30"/>
        <v>0.49549077802832137</v>
      </c>
    </row>
    <row r="33" spans="1:48">
      <c r="D33" t="s">
        <v>915</v>
      </c>
      <c r="G33">
        <f>G31/G30*100</f>
        <v>20</v>
      </c>
      <c r="H33">
        <f t="shared" ref="H33:I33" si="33">H31/H30*100</f>
        <v>11.76470588235294</v>
      </c>
      <c r="I33">
        <f t="shared" si="33"/>
        <v>9.67741935483871</v>
      </c>
      <c r="J33">
        <f t="shared" ref="J33" si="34">AVERAGE(G33:I33)</f>
        <v>13.814041745730551</v>
      </c>
      <c r="K33">
        <f t="shared" ref="K33" si="35">STDEV(G33:I33)/SQRT(3)</f>
        <v>3.1511241858876788</v>
      </c>
      <c r="S33">
        <f>G35+G37</f>
        <v>0</v>
      </c>
      <c r="T33">
        <f>H35+H37</f>
        <v>0</v>
      </c>
      <c r="U33">
        <f>I35+I37</f>
        <v>0</v>
      </c>
      <c r="V33">
        <f>AVERAGE(S33:U33)</f>
        <v>0</v>
      </c>
      <c r="W33">
        <f>STDEV(S33:U33)/SQRT(3)</f>
        <v>0</v>
      </c>
      <c r="AC33" t="s">
        <v>132</v>
      </c>
      <c r="AF33">
        <f>SUM(AF29:AF32)</f>
        <v>100.99000000000001</v>
      </c>
      <c r="AG33">
        <f t="shared" ref="AG33:AH33" si="36">SUM(AG29:AG32)</f>
        <v>97.2</v>
      </c>
      <c r="AH33">
        <f t="shared" si="36"/>
        <v>101.1</v>
      </c>
    </row>
    <row r="34" spans="1:48">
      <c r="S34">
        <v>4</v>
      </c>
      <c r="T34">
        <v>4</v>
      </c>
      <c r="U34">
        <v>5</v>
      </c>
      <c r="V34">
        <f t="shared" ref="V34" si="37">AVERAGE(S34:U34)</f>
        <v>4.333333333333333</v>
      </c>
      <c r="W34">
        <f t="shared" ref="W34" si="38">STDEV(S34:U34)/SQRT(3)</f>
        <v>0.33333333333333276</v>
      </c>
    </row>
    <row r="36" spans="1:48">
      <c r="A36" t="s">
        <v>937</v>
      </c>
      <c r="T36" t="s">
        <v>918</v>
      </c>
      <c r="U36" t="s">
        <v>919</v>
      </c>
      <c r="V36" t="e">
        <f>V34/V33*100</f>
        <v>#DIV/0!</v>
      </c>
      <c r="W36" t="e">
        <f>W34/V33</f>
        <v>#DIV/0!</v>
      </c>
      <c r="AA36" t="s">
        <v>938</v>
      </c>
      <c r="AM36" t="s">
        <v>938</v>
      </c>
      <c r="AU36" t="s">
        <v>12</v>
      </c>
      <c r="AV36" t="s">
        <v>13</v>
      </c>
    </row>
    <row r="37" spans="1:48">
      <c r="AF37" t="s">
        <v>907</v>
      </c>
      <c r="AG37" t="s">
        <v>908</v>
      </c>
      <c r="AH37" t="s">
        <v>909</v>
      </c>
      <c r="AN37" t="s">
        <v>921</v>
      </c>
      <c r="AR37">
        <f>AF39+AF41</f>
        <v>51.1</v>
      </c>
      <c r="AS37">
        <f>AG39+AG41</f>
        <v>39.6</v>
      </c>
      <c r="AT37">
        <f>AH39+AH41</f>
        <v>42.6</v>
      </c>
      <c r="AU37">
        <f>AVERAGE(AR37:AT37)</f>
        <v>44.433333333333337</v>
      </c>
      <c r="AV37">
        <f>STDEV(AR37:AT37)/SQRT(3)</f>
        <v>3.4439963866286232</v>
      </c>
    </row>
    <row r="38" spans="1:48">
      <c r="AC38" t="s">
        <v>939</v>
      </c>
      <c r="AE38" t="s">
        <v>923</v>
      </c>
      <c r="AF38">
        <v>26.15</v>
      </c>
      <c r="AG38">
        <v>25.7</v>
      </c>
      <c r="AH38">
        <v>30</v>
      </c>
      <c r="AI38">
        <f>AVERAGE(AF38:AH38)</f>
        <v>27.283333333333331</v>
      </c>
      <c r="AJ38">
        <f>STDEV(AF38:AH38)/SQRT(3)</f>
        <v>1.364530851408075</v>
      </c>
      <c r="AN38" t="s">
        <v>924</v>
      </c>
      <c r="AR38">
        <v>5.7</v>
      </c>
      <c r="AS38">
        <v>7.1</v>
      </c>
      <c r="AT38">
        <v>6</v>
      </c>
      <c r="AU38">
        <f t="shared" ref="AU38" si="39">AVERAGE(AR38:AT38)</f>
        <v>6.2666666666666666</v>
      </c>
      <c r="AV38">
        <f t="shared" ref="AV38" si="40">STDEV(AR38:AT38)/SQRT(3)</f>
        <v>0.42557151116012337</v>
      </c>
    </row>
    <row r="39" spans="1:48">
      <c r="AC39" t="s">
        <v>925</v>
      </c>
      <c r="AE39" t="s">
        <v>926</v>
      </c>
      <c r="AF39">
        <v>5.7</v>
      </c>
      <c r="AG39">
        <v>7.1</v>
      </c>
      <c r="AH39">
        <v>6</v>
      </c>
      <c r="AI39">
        <f t="shared" ref="AI39:AI41" si="41">AVERAGE(AF39:AH39)</f>
        <v>6.2666666666666666</v>
      </c>
      <c r="AJ39">
        <f t="shared" ref="AJ39:AJ41" si="42">STDEV(AF39:AH39)/SQRT(3)</f>
        <v>0.42557151116012337</v>
      </c>
    </row>
    <row r="40" spans="1:48">
      <c r="A40" t="s">
        <v>906</v>
      </c>
      <c r="AC40" t="s">
        <v>927</v>
      </c>
      <c r="AE40" t="s">
        <v>928</v>
      </c>
      <c r="AF40">
        <v>28.6</v>
      </c>
      <c r="AG40">
        <v>33.5</v>
      </c>
      <c r="AH40">
        <v>27.2</v>
      </c>
      <c r="AI40">
        <f t="shared" si="41"/>
        <v>29.766666666666666</v>
      </c>
      <c r="AJ40">
        <f t="shared" si="42"/>
        <v>1.9099156467702385</v>
      </c>
      <c r="AS40" t="s">
        <v>918</v>
      </c>
      <c r="AT40" t="s">
        <v>919</v>
      </c>
      <c r="AU40">
        <f>AU38/AU37*100</f>
        <v>14.103525881470366</v>
      </c>
      <c r="AV40">
        <f>AV38/AU37</f>
        <v>9.5777534394626412E-3</v>
      </c>
    </row>
    <row r="41" spans="1:48">
      <c r="F41" t="s">
        <v>907</v>
      </c>
      <c r="G41" t="s">
        <v>908</v>
      </c>
      <c r="H41" t="s">
        <v>909</v>
      </c>
      <c r="I41" t="s">
        <v>12</v>
      </c>
      <c r="J41" t="s">
        <v>13</v>
      </c>
      <c r="AC41" t="s">
        <v>940</v>
      </c>
      <c r="AE41" t="s">
        <v>930</v>
      </c>
      <c r="AF41">
        <v>45.4</v>
      </c>
      <c r="AG41">
        <v>32.5</v>
      </c>
      <c r="AH41">
        <v>36.6</v>
      </c>
      <c r="AI41">
        <f t="shared" si="41"/>
        <v>38.166666666666664</v>
      </c>
      <c r="AJ41">
        <f t="shared" si="42"/>
        <v>3.8054055120461481</v>
      </c>
    </row>
    <row r="42" spans="1:48">
      <c r="C42" t="s">
        <v>911</v>
      </c>
      <c r="F42">
        <v>62</v>
      </c>
      <c r="G42">
        <v>62</v>
      </c>
      <c r="H42">
        <v>56</v>
      </c>
      <c r="I42">
        <f>AVERAGE(F42:H42)</f>
        <v>60</v>
      </c>
      <c r="J42">
        <f>STDEV(F42:H42)/SQRT(3)</f>
        <v>2</v>
      </c>
      <c r="AF42">
        <f>SUM(AF38:AF41)</f>
        <v>105.85</v>
      </c>
      <c r="AG42">
        <f t="shared" ref="AG42:AH42" si="43">SUM(AG38:AG41)</f>
        <v>98.8</v>
      </c>
      <c r="AH42">
        <f t="shared" si="43"/>
        <v>99.800000000000011</v>
      </c>
    </row>
    <row r="43" spans="1:48">
      <c r="C43" t="s">
        <v>913</v>
      </c>
      <c r="F43">
        <v>42</v>
      </c>
      <c r="G43">
        <v>41</v>
      </c>
      <c r="H43">
        <v>37</v>
      </c>
      <c r="I43">
        <f t="shared" ref="I43:I45" si="44">AVERAGE(F43:H43)</f>
        <v>40</v>
      </c>
      <c r="J43">
        <f t="shared" ref="J43:J45" si="45">STDEV(F43:H43)/SQRT(3)</f>
        <v>1.5275252316519468</v>
      </c>
    </row>
    <row r="45" spans="1:48">
      <c r="C45" t="s">
        <v>915</v>
      </c>
      <c r="F45">
        <f>F43/F42*100</f>
        <v>67.741935483870961</v>
      </c>
      <c r="G45">
        <f t="shared" ref="G45:H45" si="46">G43/G42*100</f>
        <v>66.129032258064512</v>
      </c>
      <c r="H45">
        <f t="shared" si="46"/>
        <v>66.071428571428569</v>
      </c>
      <c r="I45">
        <f t="shared" si="44"/>
        <v>66.647465437788014</v>
      </c>
      <c r="J45">
        <f t="shared" si="45"/>
        <v>0.54748761249551525</v>
      </c>
    </row>
    <row r="49" spans="1:52">
      <c r="A49" t="s">
        <v>920</v>
      </c>
    </row>
    <row r="50" spans="1:52">
      <c r="F50" t="s">
        <v>907</v>
      </c>
      <c r="G50" t="s">
        <v>908</v>
      </c>
      <c r="H50" t="s">
        <v>909</v>
      </c>
    </row>
    <row r="51" spans="1:52">
      <c r="C51" t="s">
        <v>911</v>
      </c>
      <c r="F51">
        <v>66</v>
      </c>
      <c r="G51">
        <v>64</v>
      </c>
      <c r="H51">
        <v>58</v>
      </c>
      <c r="I51">
        <f>AVERAGE(F51:H51)</f>
        <v>62.666666666666664</v>
      </c>
      <c r="J51">
        <f>STDEV(F51:H51)/SQRT(3)</f>
        <v>2.4037008503093267</v>
      </c>
      <c r="AW51">
        <v>2.3643274824871798</v>
      </c>
      <c r="AX51">
        <v>1.7417360432754125</v>
      </c>
      <c r="AY51">
        <v>0.19877402021192328</v>
      </c>
      <c r="AZ51">
        <v>2.6193722742502517</v>
      </c>
    </row>
    <row r="52" spans="1:52">
      <c r="C52" t="s">
        <v>913</v>
      </c>
      <c r="F52">
        <v>53</v>
      </c>
      <c r="G52">
        <v>53</v>
      </c>
      <c r="H52">
        <v>44</v>
      </c>
      <c r="I52">
        <f t="shared" ref="I52" si="47">AVERAGE(F52:H52)</f>
        <v>50</v>
      </c>
      <c r="J52">
        <f t="shared" ref="J52" si="48">STDEV(F52:H52)/SQRT(3)</f>
        <v>3.0000000000000004</v>
      </c>
      <c r="AW52">
        <v>0.60992713590319803</v>
      </c>
      <c r="AX52">
        <v>2.4945696578323062</v>
      </c>
      <c r="AY52">
        <v>1.5387585183445047</v>
      </c>
      <c r="AZ52">
        <v>0.42557151116012204</v>
      </c>
    </row>
    <row r="54" spans="1:52">
      <c r="C54" t="s">
        <v>915</v>
      </c>
      <c r="F54">
        <f>F52/F51*100</f>
        <v>80.303030303030297</v>
      </c>
      <c r="G54">
        <f t="shared" ref="G54:H54" si="49">G52/G51*100</f>
        <v>82.8125</v>
      </c>
      <c r="H54">
        <f t="shared" si="49"/>
        <v>75.862068965517238</v>
      </c>
      <c r="I54">
        <f t="shared" ref="I54" si="50">AVERAGE(F54:H54)</f>
        <v>79.659199756182517</v>
      </c>
      <c r="J54">
        <f t="shared" ref="J54" si="51">STDEV(F54:H54)/SQRT(3)</f>
        <v>2.0320770343883798</v>
      </c>
    </row>
    <row r="58" spans="1:52">
      <c r="A58" t="s">
        <v>931</v>
      </c>
    </row>
    <row r="59" spans="1:52">
      <c r="F59" t="s">
        <v>907</v>
      </c>
      <c r="G59" t="s">
        <v>908</v>
      </c>
      <c r="H59" t="s">
        <v>909</v>
      </c>
    </row>
    <row r="60" spans="1:52">
      <c r="C60" t="s">
        <v>911</v>
      </c>
      <c r="F60">
        <v>26</v>
      </c>
      <c r="G60">
        <v>28</v>
      </c>
      <c r="H60">
        <v>51</v>
      </c>
      <c r="I60">
        <f>AVERAGE(F60:H60)</f>
        <v>35</v>
      </c>
      <c r="J60">
        <f>STDEV(F60:H60)/SQRT(3)</f>
        <v>8.0208062770106441</v>
      </c>
    </row>
    <row r="61" spans="1:52">
      <c r="C61" t="s">
        <v>913</v>
      </c>
      <c r="F61">
        <v>1.4</v>
      </c>
      <c r="G61">
        <v>1.5</v>
      </c>
      <c r="H61">
        <v>7</v>
      </c>
      <c r="I61">
        <f t="shared" ref="I61" si="52">AVERAGE(F61:H61)</f>
        <v>3.3000000000000003</v>
      </c>
      <c r="J61">
        <f t="shared" ref="J61" si="53">STDEV(F61:H61)/SQRT(3)</f>
        <v>1.8502252115170557</v>
      </c>
    </row>
    <row r="63" spans="1:52">
      <c r="C63" t="s">
        <v>915</v>
      </c>
      <c r="F63">
        <f>F61/F60*100</f>
        <v>5.3846153846153841</v>
      </c>
      <c r="G63">
        <f t="shared" ref="G63:H63" si="54">G61/G60*100</f>
        <v>5.3571428571428568</v>
      </c>
      <c r="H63">
        <f t="shared" si="54"/>
        <v>13.725490196078432</v>
      </c>
      <c r="I63">
        <f t="shared" ref="I63" si="55">AVERAGE(F63:H63)</f>
        <v>8.1557494792788905</v>
      </c>
      <c r="J63">
        <f t="shared" ref="J63" si="56">STDEV(F63:H63)/SQRT(3)</f>
        <v>2.7848816506404979</v>
      </c>
    </row>
    <row r="67" spans="1:10">
      <c r="A67" t="s">
        <v>934</v>
      </c>
    </row>
    <row r="68" spans="1:10">
      <c r="F68" t="s">
        <v>907</v>
      </c>
      <c r="G68" t="s">
        <v>908</v>
      </c>
      <c r="H68" t="s">
        <v>909</v>
      </c>
    </row>
    <row r="69" spans="1:10">
      <c r="C69" t="s">
        <v>911</v>
      </c>
      <c r="F69">
        <v>25</v>
      </c>
      <c r="G69">
        <v>25</v>
      </c>
      <c r="H69">
        <v>26</v>
      </c>
      <c r="I69">
        <f>AVERAGE(F69:H69)</f>
        <v>25.333333333333332</v>
      </c>
      <c r="J69">
        <f>STDEV(F69:H69)/SQRT(3)</f>
        <v>0.33333333333333337</v>
      </c>
    </row>
    <row r="70" spans="1:10">
      <c r="C70" t="s">
        <v>913</v>
      </c>
      <c r="F70">
        <v>5</v>
      </c>
      <c r="G70">
        <v>4</v>
      </c>
      <c r="H70">
        <v>3</v>
      </c>
      <c r="I70">
        <f t="shared" ref="I70" si="57">AVERAGE(F70:H70)</f>
        <v>4</v>
      </c>
      <c r="J70">
        <f t="shared" ref="J70" si="58">STDEV(F70:H70)/SQRT(3)</f>
        <v>0.57735026918962584</v>
      </c>
    </row>
    <row r="72" spans="1:10">
      <c r="C72" t="s">
        <v>915</v>
      </c>
      <c r="F72">
        <f>F70/F69*100</f>
        <v>20</v>
      </c>
      <c r="G72">
        <f t="shared" ref="G72:H72" si="59">G70/G69*100</f>
        <v>16</v>
      </c>
      <c r="H72">
        <f t="shared" si="59"/>
        <v>11.538461538461538</v>
      </c>
      <c r="I72">
        <f t="shared" ref="I72" si="60">AVERAGE(F72:H72)</f>
        <v>15.846153846153847</v>
      </c>
      <c r="J72">
        <f t="shared" ref="J72" si="61">STDEV(F72:H72)/SQRT(3)</f>
        <v>2.4438466784500199</v>
      </c>
    </row>
    <row r="81" spans="2:7">
      <c r="D81" t="s">
        <v>941</v>
      </c>
    </row>
    <row r="83" spans="2:7">
      <c r="D83" t="s">
        <v>226</v>
      </c>
      <c r="E83" t="s">
        <v>942</v>
      </c>
      <c r="F83" t="s">
        <v>943</v>
      </c>
      <c r="G83" t="s">
        <v>944</v>
      </c>
    </row>
    <row r="84" spans="2:7">
      <c r="B84" t="s">
        <v>12</v>
      </c>
      <c r="C84" t="s">
        <v>885</v>
      </c>
      <c r="D84">
        <f>73.3</f>
        <v>73.3</v>
      </c>
      <c r="E84">
        <f>7.62/9.18*100</f>
        <v>83.006535947712422</v>
      </c>
      <c r="F84">
        <f>1.6/12.5*100</f>
        <v>12.8</v>
      </c>
      <c r="G84">
        <f>4.3/55.8*100</f>
        <v>7.7060931899641583</v>
      </c>
    </row>
    <row r="85" spans="2:7">
      <c r="C85" t="s">
        <v>945</v>
      </c>
      <c r="D85">
        <f>25.5/31.16*100</f>
        <v>81.835686777920415</v>
      </c>
      <c r="E85">
        <f>30.2/33.85*100</f>
        <v>89.217134416543558</v>
      </c>
      <c r="F85">
        <f>1.66/10.15*100</f>
        <v>16.354679802955662</v>
      </c>
      <c r="G85">
        <f>6.266/44.4*100</f>
        <v>14.112612612612613</v>
      </c>
    </row>
    <row r="87" spans="2:7">
      <c r="B87" t="s">
        <v>13</v>
      </c>
      <c r="C87" t="s">
        <v>885</v>
      </c>
      <c r="D87">
        <v>0.06</v>
      </c>
      <c r="E87">
        <v>0.09</v>
      </c>
      <c r="F87">
        <v>0.02</v>
      </c>
      <c r="G87">
        <v>6.0000000000000001E-3</v>
      </c>
    </row>
    <row r="88" spans="2:7">
      <c r="C88" t="s">
        <v>125</v>
      </c>
      <c r="D88">
        <v>7.0000000000000007E-2</v>
      </c>
      <c r="E88">
        <v>0.09</v>
      </c>
      <c r="F88">
        <v>0.03</v>
      </c>
      <c r="G88">
        <v>8.9999999999999993E-3</v>
      </c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I21" sqref="I21"/>
    </sheetView>
  </sheetViews>
  <sheetFormatPr baseColWidth="10" defaultRowHeight="15" x14ac:dyDescent="0"/>
  <sheetData>
    <row r="2" spans="2:7">
      <c r="B2" t="s">
        <v>38</v>
      </c>
    </row>
    <row r="4" spans="2:7">
      <c r="B4" t="s">
        <v>1048</v>
      </c>
    </row>
    <row r="5" spans="2:7">
      <c r="B5" s="17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spans="2:7">
      <c r="B6" s="16">
        <v>139.69999999999999</v>
      </c>
      <c r="C6" s="16">
        <v>177.4</v>
      </c>
      <c r="D6" s="16">
        <v>286.39999999999998</v>
      </c>
      <c r="E6" s="16">
        <v>161.5</v>
      </c>
      <c r="F6" s="16">
        <v>145.4</v>
      </c>
      <c r="G6" s="16">
        <v>247.2</v>
      </c>
    </row>
    <row r="7" spans="2:7">
      <c r="B7" s="16">
        <v>143.69999999999999</v>
      </c>
      <c r="C7" s="16">
        <v>96.5</v>
      </c>
      <c r="D7" s="16">
        <v>137.6</v>
      </c>
      <c r="E7" s="16">
        <v>89.2</v>
      </c>
      <c r="F7" s="16">
        <v>137.30000000000001</v>
      </c>
      <c r="G7" s="16">
        <v>263.39999999999998</v>
      </c>
    </row>
    <row r="8" spans="2:7">
      <c r="B8" s="16">
        <v>204.7</v>
      </c>
      <c r="C8" s="16">
        <v>192.1</v>
      </c>
      <c r="D8" s="16">
        <v>274.60000000000002</v>
      </c>
      <c r="E8" s="16">
        <v>197.4</v>
      </c>
      <c r="F8" s="16">
        <v>137.69999999999999</v>
      </c>
      <c r="G8" s="16">
        <v>249.1</v>
      </c>
    </row>
    <row r="9" spans="2:7">
      <c r="B9" s="16">
        <v>124.9</v>
      </c>
      <c r="C9" s="16">
        <v>150.6</v>
      </c>
      <c r="D9" s="16">
        <v>195.6</v>
      </c>
      <c r="E9" s="16">
        <v>152.5</v>
      </c>
      <c r="F9" s="16">
        <v>118.3</v>
      </c>
      <c r="G9" s="16">
        <v>110.4</v>
      </c>
    </row>
    <row r="10" spans="2:7">
      <c r="B10" s="16">
        <v>171.1</v>
      </c>
      <c r="C10" s="16">
        <v>129</v>
      </c>
      <c r="D10" s="16">
        <v>303.60000000000002</v>
      </c>
      <c r="E10" s="16">
        <v>204.6</v>
      </c>
      <c r="F10" s="16">
        <v>159.69999999999999</v>
      </c>
      <c r="G10" s="16">
        <v>220.9</v>
      </c>
    </row>
    <row r="11" spans="2:7">
      <c r="B11" s="16">
        <v>135</v>
      </c>
      <c r="C11" s="16">
        <v>107.6</v>
      </c>
      <c r="D11" s="16">
        <v>202.8</v>
      </c>
      <c r="E11" s="16">
        <v>200.3</v>
      </c>
      <c r="F11" s="16">
        <v>91.5</v>
      </c>
      <c r="G11" s="16">
        <v>133.5</v>
      </c>
    </row>
    <row r="12" spans="2:7">
      <c r="B12" s="16">
        <v>161.6</v>
      </c>
      <c r="C12" s="16">
        <v>161.30000000000001</v>
      </c>
      <c r="D12" s="16">
        <v>213.8</v>
      </c>
      <c r="E12" s="16">
        <v>204.5</v>
      </c>
      <c r="F12" s="16">
        <v>74</v>
      </c>
      <c r="G12" s="16">
        <v>209.8</v>
      </c>
    </row>
    <row r="13" spans="2:7">
      <c r="B13" s="16">
        <v>125.5</v>
      </c>
      <c r="C13" s="16">
        <v>105.3</v>
      </c>
      <c r="D13" s="16">
        <v>320.60000000000002</v>
      </c>
      <c r="E13" s="16">
        <v>120.4</v>
      </c>
      <c r="F13" s="16">
        <v>169</v>
      </c>
      <c r="G13" s="16">
        <v>145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4"/>
  <sheetViews>
    <sheetView workbookViewId="0">
      <selection activeCell="H19" sqref="H19"/>
    </sheetView>
  </sheetViews>
  <sheetFormatPr baseColWidth="10" defaultRowHeight="15" x14ac:dyDescent="0"/>
  <sheetData>
    <row r="1" spans="2:6">
      <c r="D1" t="s">
        <v>101</v>
      </c>
    </row>
    <row r="2" spans="2:6">
      <c r="B2" s="165"/>
      <c r="C2" s="231" t="s">
        <v>541</v>
      </c>
      <c r="D2" s="231"/>
      <c r="E2" s="231" t="s">
        <v>946</v>
      </c>
      <c r="F2" s="231"/>
    </row>
    <row r="3" spans="2:6">
      <c r="B3" s="188" t="s">
        <v>15</v>
      </c>
      <c r="C3" s="16">
        <v>3.2803860000000002E-3</v>
      </c>
      <c r="D3" s="16">
        <v>1.3038000000000001E-4</v>
      </c>
      <c r="E3" s="16">
        <v>1.5820939999999999E-2</v>
      </c>
      <c r="F3" s="16">
        <v>1.2669960000000001E-3</v>
      </c>
    </row>
    <row r="4" spans="2:6">
      <c r="B4" s="188" t="s">
        <v>73</v>
      </c>
      <c r="C4" s="16">
        <v>1.660896E-3</v>
      </c>
      <c r="D4" s="16">
        <v>1.2768999999999999E-4</v>
      </c>
      <c r="E4" s="16">
        <v>9.3710459999999992E-3</v>
      </c>
      <c r="F4" s="16">
        <v>8.0409800000000005E-4</v>
      </c>
    </row>
    <row r="5" spans="2:6">
      <c r="B5" s="188" t="s">
        <v>18</v>
      </c>
      <c r="C5" s="16">
        <v>3.1157899999999998E-4</v>
      </c>
      <c r="D5" s="16">
        <v>1.06135E-4</v>
      </c>
      <c r="E5" s="16">
        <v>2.1180219999999998E-3</v>
      </c>
      <c r="F5" s="16">
        <v>2.8926400000000001E-4</v>
      </c>
    </row>
    <row r="6" spans="2:6">
      <c r="B6" s="188" t="s">
        <v>64</v>
      </c>
      <c r="C6" s="16">
        <v>2.6713660000000001E-3</v>
      </c>
      <c r="D6" s="16">
        <v>6.3086100000000003E-4</v>
      </c>
      <c r="E6" s="16">
        <v>1.3749600000000001E-2</v>
      </c>
      <c r="F6" s="16">
        <v>1.240898E-3</v>
      </c>
    </row>
    <row r="7" spans="2:6">
      <c r="B7" s="188" t="s">
        <v>20</v>
      </c>
      <c r="C7" s="16">
        <v>2.7846020000000002E-3</v>
      </c>
      <c r="D7" s="16">
        <v>1.23335E-4</v>
      </c>
      <c r="E7" s="16">
        <v>6.2258809999999998E-2</v>
      </c>
      <c r="F7" s="16">
        <v>1.014615E-2</v>
      </c>
    </row>
    <row r="8" spans="2:6">
      <c r="B8" s="188" t="s">
        <v>487</v>
      </c>
      <c r="C8" s="16">
        <v>4.9891720000000001E-3</v>
      </c>
      <c r="D8" s="16">
        <v>5.2974800000000002E-4</v>
      </c>
      <c r="E8" s="16">
        <v>5.8270819999999999E-3</v>
      </c>
      <c r="F8" s="16">
        <v>2.25002E-4</v>
      </c>
    </row>
    <row r="9" spans="2:6">
      <c r="B9" s="188"/>
      <c r="C9" s="16"/>
      <c r="D9" s="16"/>
      <c r="E9" s="16"/>
      <c r="F9" s="16"/>
    </row>
    <row r="10" spans="2:6">
      <c r="B10" s="188" t="s">
        <v>17</v>
      </c>
      <c r="C10" s="16">
        <v>4.1807830000000004E-3</v>
      </c>
      <c r="D10" s="16">
        <v>2.8309E-4</v>
      </c>
      <c r="E10" s="16">
        <v>4.74955E-5</v>
      </c>
      <c r="F10" s="16">
        <v>1.08964E-5</v>
      </c>
    </row>
    <row r="11" spans="2:6">
      <c r="B11" s="188" t="s">
        <v>280</v>
      </c>
      <c r="C11" s="16">
        <v>4.1807830000000004E-3</v>
      </c>
      <c r="D11" s="16">
        <v>2.8309E-4</v>
      </c>
      <c r="E11" s="16">
        <v>4.74955E-5</v>
      </c>
      <c r="F11" s="16">
        <v>1.08964E-5</v>
      </c>
    </row>
    <row r="12" spans="2:6">
      <c r="B12" s="188" t="s">
        <v>65</v>
      </c>
      <c r="C12" s="16">
        <v>1.4451049999999999E-3</v>
      </c>
      <c r="D12" s="16">
        <v>2.6630000000000002E-4</v>
      </c>
      <c r="E12" s="16">
        <v>2.5024100000000001E-4</v>
      </c>
      <c r="F12" s="16">
        <v>4.0648800000000003E-5</v>
      </c>
    </row>
    <row r="13" spans="2:6">
      <c r="B13" s="188" t="s">
        <v>279</v>
      </c>
      <c r="C13" s="16">
        <v>1.5664709999999998E-2</v>
      </c>
      <c r="D13" s="16">
        <v>6.4899399999999996E-4</v>
      </c>
      <c r="E13" s="16">
        <v>3.9251770000000002E-3</v>
      </c>
      <c r="F13" s="16">
        <v>4.5018499999999997E-4</v>
      </c>
    </row>
    <row r="14" spans="2:6">
      <c r="B14" s="188" t="s">
        <v>16</v>
      </c>
      <c r="C14" s="16">
        <v>3.1563469999999999E-3</v>
      </c>
      <c r="D14" s="16">
        <v>9.7896799999999998E-4</v>
      </c>
      <c r="E14" s="16">
        <v>8.3570200000000002E-5</v>
      </c>
      <c r="F14" s="16">
        <v>2.49452E-5</v>
      </c>
    </row>
  </sheetData>
  <mergeCells count="2">
    <mergeCell ref="C2:D2"/>
    <mergeCell ref="E2:F2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"/>
  <sheetViews>
    <sheetView workbookViewId="0">
      <selection activeCell="J23" sqref="J23"/>
    </sheetView>
  </sheetViews>
  <sheetFormatPr baseColWidth="10" defaultRowHeight="15" x14ac:dyDescent="0"/>
  <sheetData>
    <row r="2" spans="2:5">
      <c r="C2" t="s">
        <v>947</v>
      </c>
    </row>
    <row r="4" spans="2:5">
      <c r="B4" s="50" t="s">
        <v>39</v>
      </c>
      <c r="C4" s="50" t="s">
        <v>948</v>
      </c>
      <c r="D4" s="50" t="s">
        <v>949</v>
      </c>
      <c r="E4" s="50" t="s">
        <v>950</v>
      </c>
    </row>
    <row r="5" spans="2:5">
      <c r="B5" s="16">
        <v>0.89449999999999996</v>
      </c>
      <c r="C5" s="16">
        <v>0.82850000000000001</v>
      </c>
      <c r="D5" s="16">
        <v>0.7631</v>
      </c>
      <c r="E5" s="16">
        <v>0.24790000000000001</v>
      </c>
    </row>
    <row r="6" spans="2:5">
      <c r="B6" s="16">
        <v>0.79269999999999996</v>
      </c>
      <c r="C6" s="16">
        <v>0.57869999999999999</v>
      </c>
      <c r="D6" s="16">
        <v>0.8095</v>
      </c>
      <c r="E6" s="16">
        <v>0.56479999999999997</v>
      </c>
    </row>
    <row r="7" spans="2:5">
      <c r="B7" s="16">
        <v>0.61260000000000003</v>
      </c>
      <c r="C7" s="16">
        <v>0.39400000000000002</v>
      </c>
      <c r="D7" s="16">
        <v>1.1815</v>
      </c>
      <c r="E7" s="16">
        <v>0.3508</v>
      </c>
    </row>
    <row r="8" spans="2:5">
      <c r="B8" s="16">
        <v>0.61509999999999998</v>
      </c>
      <c r="C8" s="16">
        <v>0.45739999999999997</v>
      </c>
      <c r="D8" s="16">
        <v>1.5135000000000001</v>
      </c>
      <c r="E8" s="16">
        <v>0.27979999999999999</v>
      </c>
    </row>
    <row r="9" spans="2:5">
      <c r="B9" s="16">
        <v>0.79359999999999997</v>
      </c>
      <c r="C9" s="16">
        <v>0.40410000000000001</v>
      </c>
      <c r="D9" s="16"/>
      <c r="E9" s="16"/>
    </row>
    <row r="10" spans="2:5">
      <c r="B10" s="16">
        <v>0.3306</v>
      </c>
      <c r="C10" s="16">
        <v>0.54</v>
      </c>
      <c r="D10" s="16"/>
      <c r="E10" s="16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59"/>
  <sheetViews>
    <sheetView topLeftCell="J1" zoomScale="75" zoomScaleNormal="75" zoomScalePageLayoutView="75" workbookViewId="0">
      <selection activeCell="Y21" sqref="Y21"/>
    </sheetView>
  </sheetViews>
  <sheetFormatPr baseColWidth="10" defaultRowHeight="15" x14ac:dyDescent="0"/>
  <cols>
    <col min="20" max="20" width="38" customWidth="1"/>
  </cols>
  <sheetData>
    <row r="3" spans="1:25">
      <c r="A3" s="53"/>
      <c r="B3" s="53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</row>
    <row r="4" spans="1:25">
      <c r="A4" s="53"/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</row>
    <row r="5" spans="1:25">
      <c r="A5" s="53" t="s">
        <v>134</v>
      </c>
      <c r="B5" s="53" t="s">
        <v>507</v>
      </c>
      <c r="C5" s="53"/>
      <c r="D5" s="53"/>
      <c r="E5" s="53"/>
      <c r="F5" s="53" t="s">
        <v>506</v>
      </c>
      <c r="G5" s="53"/>
      <c r="H5" s="53"/>
      <c r="I5" s="53" t="s">
        <v>988</v>
      </c>
      <c r="J5" s="53"/>
      <c r="K5" s="53" t="s">
        <v>987</v>
      </c>
      <c r="L5" s="53" t="s">
        <v>960</v>
      </c>
      <c r="M5" s="53"/>
      <c r="N5" s="53" t="s">
        <v>986</v>
      </c>
      <c r="O5" s="53" t="s">
        <v>13</v>
      </c>
      <c r="P5" s="53"/>
      <c r="Q5" s="53" t="s">
        <v>985</v>
      </c>
      <c r="R5" s="53"/>
      <c r="S5" s="53"/>
      <c r="T5" s="53" t="s">
        <v>59</v>
      </c>
      <c r="U5" s="53"/>
      <c r="V5" s="53"/>
      <c r="W5" s="53"/>
      <c r="X5" s="53"/>
    </row>
    <row r="6" spans="1:25">
      <c r="A6" s="53" t="s">
        <v>976</v>
      </c>
      <c r="B6" s="53">
        <v>25246</v>
      </c>
      <c r="C6" s="53"/>
      <c r="D6" s="53"/>
      <c r="E6" s="53"/>
      <c r="F6" s="53">
        <v>1447680</v>
      </c>
      <c r="G6" s="53"/>
      <c r="H6" s="53"/>
      <c r="I6" s="53">
        <v>1.7438936780000001</v>
      </c>
      <c r="J6" s="53"/>
      <c r="K6" s="53"/>
      <c r="L6" s="53">
        <v>1.5145593209999999</v>
      </c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</row>
    <row r="7" spans="1:25">
      <c r="A7" s="53" t="s">
        <v>984</v>
      </c>
      <c r="B7" s="53">
        <v>9584</v>
      </c>
      <c r="C7" s="53"/>
      <c r="D7" s="53"/>
      <c r="E7" s="53"/>
      <c r="F7" s="53">
        <v>1447680</v>
      </c>
      <c r="G7" s="53"/>
      <c r="H7" s="53"/>
      <c r="I7" s="53">
        <v>0.66202475699999996</v>
      </c>
      <c r="J7" s="53"/>
      <c r="K7" s="53"/>
      <c r="L7" s="53">
        <v>0.57496381699999999</v>
      </c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</row>
    <row r="8" spans="1:25">
      <c r="A8" s="53" t="s">
        <v>983</v>
      </c>
      <c r="B8" s="53">
        <v>18500</v>
      </c>
      <c r="C8" s="53"/>
      <c r="D8" s="53"/>
      <c r="E8" s="53"/>
      <c r="F8" s="53">
        <v>1447680</v>
      </c>
      <c r="G8" s="53"/>
      <c r="H8" s="53"/>
      <c r="I8" s="53">
        <v>1.2779067200000001</v>
      </c>
      <c r="J8" s="53"/>
      <c r="K8" s="53"/>
      <c r="L8" s="53">
        <v>1.109852944</v>
      </c>
      <c r="M8" s="53"/>
      <c r="N8" s="53"/>
      <c r="O8" s="53"/>
      <c r="P8" s="53"/>
      <c r="Q8" s="53"/>
      <c r="R8" s="53"/>
      <c r="S8" s="53"/>
      <c r="T8" s="53"/>
      <c r="U8" s="53"/>
      <c r="V8" s="53"/>
      <c r="W8" s="53"/>
      <c r="X8" s="53"/>
    </row>
    <row r="9" spans="1:25">
      <c r="A9" s="53" t="s">
        <v>982</v>
      </c>
      <c r="B9" s="53">
        <v>21876</v>
      </c>
      <c r="C9" s="53"/>
      <c r="D9" s="53"/>
      <c r="E9" s="53"/>
      <c r="F9" s="53">
        <v>1447680</v>
      </c>
      <c r="G9" s="53"/>
      <c r="H9" s="53"/>
      <c r="I9" s="53">
        <v>1.511107427</v>
      </c>
      <c r="J9" s="53"/>
      <c r="K9" s="53"/>
      <c r="L9" s="53">
        <v>1.312386109</v>
      </c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</row>
    <row r="10" spans="1:25">
      <c r="A10" s="53" t="s">
        <v>981</v>
      </c>
      <c r="B10" s="53">
        <v>16648</v>
      </c>
      <c r="C10" s="53"/>
      <c r="D10" s="53"/>
      <c r="E10" s="53"/>
      <c r="F10" s="53">
        <v>1447680</v>
      </c>
      <c r="G10" s="53"/>
      <c r="H10" s="53"/>
      <c r="I10" s="53">
        <v>1.149977896</v>
      </c>
      <c r="J10" s="53"/>
      <c r="K10" s="53"/>
      <c r="L10" s="53">
        <v>0.99874766599999998</v>
      </c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</row>
    <row r="11" spans="1:25">
      <c r="A11" s="53" t="s">
        <v>980</v>
      </c>
      <c r="B11" s="53">
        <v>15120</v>
      </c>
      <c r="C11" s="53"/>
      <c r="D11" s="53"/>
      <c r="E11" s="53"/>
      <c r="F11" s="53">
        <v>1447680</v>
      </c>
      <c r="G11" s="53"/>
      <c r="H11" s="53"/>
      <c r="I11" s="53">
        <v>1.044429708</v>
      </c>
      <c r="J11" s="53"/>
      <c r="K11" s="53"/>
      <c r="L11" s="53">
        <v>0.90707981199999999</v>
      </c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</row>
    <row r="12" spans="1:25">
      <c r="A12" s="53" t="s">
        <v>979</v>
      </c>
      <c r="B12" s="53">
        <v>9852</v>
      </c>
      <c r="C12" s="53"/>
      <c r="D12" s="53"/>
      <c r="E12" s="53"/>
      <c r="F12" s="53">
        <v>1447680</v>
      </c>
      <c r="G12" s="53"/>
      <c r="H12" s="53"/>
      <c r="I12" s="53">
        <v>0.68053713500000002</v>
      </c>
      <c r="J12" s="53"/>
      <c r="K12" s="53"/>
      <c r="L12" s="53">
        <v>0.59104168700000004</v>
      </c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</row>
    <row r="13" spans="1:25">
      <c r="A13" s="53" t="s">
        <v>978</v>
      </c>
      <c r="B13" s="53">
        <v>16525</v>
      </c>
      <c r="C13" s="53"/>
      <c r="D13" s="53"/>
      <c r="E13" s="53"/>
      <c r="F13" s="53">
        <v>1447680</v>
      </c>
      <c r="G13" s="53"/>
      <c r="H13" s="53"/>
      <c r="I13" s="53">
        <v>1.141481543</v>
      </c>
      <c r="J13" s="53"/>
      <c r="K13" s="53">
        <v>1.1514198579999999</v>
      </c>
      <c r="L13" s="53">
        <v>0.99136864400000002</v>
      </c>
      <c r="M13" s="53"/>
      <c r="N13" s="53">
        <v>1</v>
      </c>
      <c r="O13" s="53">
        <v>0.11425511300000001</v>
      </c>
      <c r="P13" s="53"/>
      <c r="Q13" s="53">
        <v>100</v>
      </c>
      <c r="R13" s="53">
        <v>11.425511350000001</v>
      </c>
      <c r="S13" s="53"/>
      <c r="T13" s="53"/>
      <c r="U13" s="53"/>
      <c r="V13" s="53"/>
      <c r="W13" s="53"/>
      <c r="X13" s="53"/>
    </row>
    <row r="14" spans="1:25">
      <c r="A14" s="53"/>
      <c r="B14" s="53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>
        <v>8.3700968000000001E-2</v>
      </c>
      <c r="U14" s="53" t="s">
        <v>977</v>
      </c>
      <c r="V14" s="53"/>
      <c r="W14" s="53"/>
      <c r="X14" s="53"/>
    </row>
    <row r="15" spans="1:25">
      <c r="A15" s="53"/>
      <c r="B15" s="53"/>
      <c r="C15" s="53"/>
      <c r="D15" s="53"/>
      <c r="E15" s="53"/>
      <c r="F15" s="53"/>
      <c r="G15" s="53"/>
      <c r="H15" s="53"/>
      <c r="I15" s="53"/>
      <c r="J15" s="53"/>
      <c r="K15" s="53"/>
      <c r="L15" s="53" t="s">
        <v>960</v>
      </c>
      <c r="M15" s="53"/>
      <c r="N15" s="53"/>
      <c r="O15" s="53"/>
      <c r="P15" s="53"/>
      <c r="Q15" s="53"/>
      <c r="R15" s="53"/>
      <c r="S15" s="53"/>
      <c r="T15" s="53"/>
      <c r="U15" s="53"/>
      <c r="V15" s="53"/>
      <c r="W15" s="53"/>
      <c r="X15" s="53"/>
    </row>
    <row r="16" spans="1:25">
      <c r="A16" s="53" t="s">
        <v>973</v>
      </c>
      <c r="B16" s="53">
        <v>15286</v>
      </c>
      <c r="C16" s="53"/>
      <c r="D16" s="53"/>
      <c r="E16" s="53"/>
      <c r="F16" s="53">
        <v>1447680</v>
      </c>
      <c r="G16" s="53"/>
      <c r="H16" s="53"/>
      <c r="I16" s="53">
        <v>1.055896331</v>
      </c>
      <c r="J16" s="53"/>
      <c r="K16" s="53"/>
      <c r="L16" s="53">
        <v>0.91703849199999998</v>
      </c>
      <c r="M16" s="53"/>
      <c r="N16" s="53"/>
      <c r="O16" s="53"/>
      <c r="P16" s="53"/>
      <c r="Q16" s="53"/>
      <c r="R16" s="53"/>
      <c r="S16" s="53"/>
      <c r="T16" s="53"/>
      <c r="U16" s="53"/>
      <c r="V16" s="53"/>
      <c r="W16" t="s">
        <v>976</v>
      </c>
      <c r="X16">
        <v>100</v>
      </c>
      <c r="Y16">
        <v>11.4</v>
      </c>
    </row>
    <row r="17" spans="1:25">
      <c r="A17" s="53" t="s">
        <v>975</v>
      </c>
      <c r="B17" s="53">
        <v>5750</v>
      </c>
      <c r="C17" s="53"/>
      <c r="D17" s="53"/>
      <c r="E17" s="53"/>
      <c r="F17" s="53">
        <v>1447680</v>
      </c>
      <c r="G17" s="53"/>
      <c r="H17" s="53"/>
      <c r="I17" s="53">
        <v>0.39718722400000001</v>
      </c>
      <c r="J17" s="53"/>
      <c r="K17" s="53"/>
      <c r="L17" s="53">
        <v>0.34495429399999999</v>
      </c>
      <c r="M17" s="53"/>
      <c r="N17" s="53"/>
      <c r="O17" s="53"/>
      <c r="P17" s="53"/>
      <c r="Q17" s="53"/>
      <c r="R17" s="53"/>
      <c r="S17" s="53"/>
      <c r="T17" s="53"/>
      <c r="U17" s="53"/>
      <c r="V17" s="53"/>
      <c r="W17" t="s">
        <v>967</v>
      </c>
      <c r="X17">
        <v>55.89</v>
      </c>
      <c r="Y17">
        <v>15.7</v>
      </c>
    </row>
    <row r="18" spans="1:25">
      <c r="A18" s="53" t="s">
        <v>974</v>
      </c>
      <c r="B18" s="53">
        <v>44748</v>
      </c>
      <c r="C18" s="53"/>
      <c r="D18" s="53"/>
      <c r="E18" s="53"/>
      <c r="F18" s="53">
        <v>1447680</v>
      </c>
      <c r="G18" s="53"/>
      <c r="H18" s="53"/>
      <c r="I18" s="53">
        <v>3.0910145889999998</v>
      </c>
      <c r="J18" s="53"/>
      <c r="K18" s="53"/>
      <c r="L18" s="53">
        <v>2.6845243010000002</v>
      </c>
      <c r="M18" s="53"/>
      <c r="N18" s="53"/>
      <c r="O18" s="53"/>
      <c r="P18" s="53"/>
      <c r="Q18" s="53"/>
      <c r="R18" s="53"/>
      <c r="S18" s="53"/>
      <c r="T18" s="53"/>
      <c r="U18" s="53"/>
      <c r="V18" s="53"/>
      <c r="W18" t="s">
        <v>973</v>
      </c>
      <c r="X18">
        <v>163</v>
      </c>
      <c r="Y18">
        <v>33.9</v>
      </c>
    </row>
    <row r="19" spans="1:25">
      <c r="A19" s="53" t="s">
        <v>972</v>
      </c>
      <c r="B19" s="53">
        <v>14641</v>
      </c>
      <c r="C19" s="53"/>
      <c r="D19" s="53"/>
      <c r="E19" s="53"/>
      <c r="F19" s="53">
        <v>1447680</v>
      </c>
      <c r="G19" s="53"/>
      <c r="H19" s="53"/>
      <c r="I19" s="53">
        <v>1.0113422860000001</v>
      </c>
      <c r="J19" s="53"/>
      <c r="K19" s="53"/>
      <c r="L19" s="53">
        <v>0.87834361900000002</v>
      </c>
      <c r="M19" s="53"/>
      <c r="N19" s="53"/>
      <c r="O19" s="53"/>
      <c r="P19" s="53"/>
      <c r="Q19" s="53"/>
      <c r="R19" s="53"/>
      <c r="S19" s="53"/>
      <c r="T19" s="53"/>
      <c r="U19" s="53"/>
      <c r="V19" s="53"/>
      <c r="W19" t="s">
        <v>959</v>
      </c>
      <c r="X19">
        <v>205</v>
      </c>
      <c r="Y19">
        <v>22</v>
      </c>
    </row>
    <row r="20" spans="1:25">
      <c r="A20" s="53" t="s">
        <v>971</v>
      </c>
      <c r="B20" s="53">
        <v>37684</v>
      </c>
      <c r="C20" s="53"/>
      <c r="D20" s="53"/>
      <c r="E20" s="53"/>
      <c r="F20" s="53">
        <v>1447680</v>
      </c>
      <c r="G20" s="53"/>
      <c r="H20" s="53"/>
      <c r="I20" s="53">
        <v>2.6030614500000002</v>
      </c>
      <c r="J20" s="53"/>
      <c r="K20" s="53"/>
      <c r="L20" s="53">
        <v>2.2607404519999998</v>
      </c>
      <c r="M20" s="53"/>
      <c r="N20" s="53"/>
      <c r="O20" s="53"/>
      <c r="P20" s="53"/>
      <c r="Q20" s="53"/>
      <c r="R20" s="53"/>
      <c r="S20" s="53"/>
      <c r="T20" s="53"/>
      <c r="U20" s="53"/>
      <c r="V20" s="53"/>
      <c r="W20" s="53"/>
      <c r="X20" s="53"/>
    </row>
    <row r="21" spans="1:25">
      <c r="A21" s="53" t="s">
        <v>970</v>
      </c>
      <c r="B21" s="53">
        <v>37403</v>
      </c>
      <c r="C21" s="53"/>
      <c r="D21" s="53"/>
      <c r="E21" s="53"/>
      <c r="F21" s="53">
        <v>1447680</v>
      </c>
      <c r="G21" s="53"/>
      <c r="H21" s="53"/>
      <c r="I21" s="53">
        <v>2.5836510829999999</v>
      </c>
      <c r="J21" s="53"/>
      <c r="K21" s="53"/>
      <c r="L21" s="53">
        <v>2.2438826860000001</v>
      </c>
      <c r="M21" s="53"/>
      <c r="N21" s="53"/>
      <c r="O21" s="53"/>
      <c r="P21" s="53"/>
      <c r="Q21" s="53"/>
      <c r="R21" s="53"/>
      <c r="S21" s="53"/>
      <c r="T21" s="53"/>
      <c r="U21" s="53"/>
      <c r="V21" s="53"/>
      <c r="W21" s="53"/>
      <c r="X21" s="53"/>
    </row>
    <row r="22" spans="1:25">
      <c r="A22" s="53" t="s">
        <v>969</v>
      </c>
      <c r="B22" s="53">
        <v>35269</v>
      </c>
      <c r="C22" s="53"/>
      <c r="D22" s="53"/>
      <c r="E22" s="53"/>
      <c r="F22" s="53">
        <v>1447680</v>
      </c>
      <c r="G22" s="53"/>
      <c r="H22" s="53"/>
      <c r="I22" s="53">
        <v>2.436242816</v>
      </c>
      <c r="J22" s="53"/>
      <c r="K22" s="53"/>
      <c r="L22" s="53">
        <v>2.1158596489999999</v>
      </c>
      <c r="M22" s="53"/>
      <c r="N22" s="53">
        <v>1.63504907</v>
      </c>
      <c r="O22" s="53">
        <v>0.339720894</v>
      </c>
      <c r="P22" s="53"/>
      <c r="Q22" s="53">
        <v>163.504907</v>
      </c>
      <c r="R22" s="53">
        <v>33.972089420000003</v>
      </c>
      <c r="S22" s="53"/>
      <c r="T22" s="53">
        <v>0.28668870699999999</v>
      </c>
      <c r="U22" s="53"/>
      <c r="V22" s="53"/>
      <c r="W22" s="53"/>
      <c r="X22" s="53"/>
    </row>
    <row r="23" spans="1:25">
      <c r="A23" s="53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3"/>
      <c r="S23" s="53"/>
      <c r="T23" s="53"/>
      <c r="U23" s="53"/>
      <c r="V23" s="53"/>
      <c r="W23" s="53"/>
      <c r="X23" s="53"/>
    </row>
    <row r="24" spans="1:25">
      <c r="A24" s="53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3"/>
    </row>
    <row r="25" spans="1:25">
      <c r="A25" s="53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</row>
    <row r="26" spans="1:25">
      <c r="A26" s="53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3"/>
      <c r="S26" s="53"/>
      <c r="T26" s="53"/>
      <c r="U26" s="53"/>
      <c r="V26" s="53"/>
      <c r="W26" s="53"/>
      <c r="X26" s="53"/>
    </row>
    <row r="27" spans="1:25">
      <c r="A27" s="53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 t="s">
        <v>960</v>
      </c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</row>
    <row r="28" spans="1:25">
      <c r="A28" s="53" t="s">
        <v>967</v>
      </c>
      <c r="B28" s="53">
        <v>4534</v>
      </c>
      <c r="C28" s="53"/>
      <c r="D28" s="53"/>
      <c r="E28" s="53"/>
      <c r="F28" s="53">
        <v>1447680</v>
      </c>
      <c r="G28" s="53"/>
      <c r="H28" s="53"/>
      <c r="I28" s="53">
        <v>0.31319076000000001</v>
      </c>
      <c r="J28" s="53"/>
      <c r="K28" s="53"/>
      <c r="L28" s="53">
        <v>0.27200395900000002</v>
      </c>
      <c r="M28" s="53"/>
      <c r="N28" s="53"/>
      <c r="O28" s="53"/>
      <c r="P28" s="53"/>
      <c r="Q28" s="53"/>
      <c r="R28" s="53"/>
      <c r="S28" s="53"/>
      <c r="T28" s="53"/>
      <c r="U28" s="53"/>
      <c r="V28" s="53"/>
      <c r="W28" s="53"/>
      <c r="X28" s="53"/>
    </row>
    <row r="29" spans="1:25">
      <c r="A29" s="53" t="s">
        <v>968</v>
      </c>
      <c r="B29" s="53">
        <v>7046</v>
      </c>
      <c r="C29" s="53"/>
      <c r="D29" s="53"/>
      <c r="E29" s="53"/>
      <c r="F29" s="53">
        <v>1447680</v>
      </c>
      <c r="G29" s="53"/>
      <c r="H29" s="53"/>
      <c r="I29" s="53">
        <v>0.48670976999999999</v>
      </c>
      <c r="J29" s="53"/>
      <c r="K29" s="53"/>
      <c r="L29" s="53">
        <v>0.42270399199999997</v>
      </c>
      <c r="M29" s="53"/>
      <c r="N29" s="53"/>
      <c r="O29" s="53"/>
      <c r="P29" s="53"/>
      <c r="Q29" s="53"/>
      <c r="R29" s="53"/>
      <c r="S29" s="53"/>
      <c r="T29" s="53"/>
      <c r="U29" s="53"/>
      <c r="V29" s="53"/>
      <c r="W29" s="53"/>
      <c r="X29" s="53"/>
    </row>
    <row r="30" spans="1:25">
      <c r="A30" s="53" t="s">
        <v>967</v>
      </c>
      <c r="B30" s="53">
        <v>4534</v>
      </c>
      <c r="C30" s="53"/>
      <c r="D30" s="53"/>
      <c r="E30" s="53"/>
      <c r="F30" s="53">
        <v>1447680</v>
      </c>
      <c r="G30" s="53"/>
      <c r="H30" s="53"/>
      <c r="I30" s="53">
        <v>0.31319076000000001</v>
      </c>
      <c r="J30" s="53"/>
      <c r="K30" s="53"/>
      <c r="L30" s="53">
        <v>0.27200395900000002</v>
      </c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</row>
    <row r="31" spans="1:25">
      <c r="A31" s="53" t="s">
        <v>966</v>
      </c>
      <c r="B31" s="53">
        <v>14903</v>
      </c>
      <c r="C31" s="53"/>
      <c r="D31" s="53"/>
      <c r="E31" s="53"/>
      <c r="F31" s="53">
        <v>1447680</v>
      </c>
      <c r="G31" s="53"/>
      <c r="H31" s="53"/>
      <c r="I31" s="53">
        <v>1.029440208</v>
      </c>
      <c r="J31" s="53"/>
      <c r="K31" s="53"/>
      <c r="L31" s="53">
        <v>0.89406153700000002</v>
      </c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</row>
    <row r="32" spans="1:25">
      <c r="A32" s="53" t="s">
        <v>965</v>
      </c>
      <c r="B32" s="53">
        <v>4214</v>
      </c>
      <c r="C32" s="53"/>
      <c r="D32" s="53"/>
      <c r="E32" s="53"/>
      <c r="F32" s="53">
        <v>1447680</v>
      </c>
      <c r="G32" s="53"/>
      <c r="H32" s="53"/>
      <c r="I32" s="53">
        <v>0.29108642800000001</v>
      </c>
      <c r="J32" s="53"/>
      <c r="K32" s="53"/>
      <c r="L32" s="53">
        <v>0.25280650300000002</v>
      </c>
      <c r="M32" s="53"/>
      <c r="N32" s="53"/>
      <c r="O32" s="53"/>
      <c r="P32" s="53"/>
      <c r="Q32" s="53"/>
      <c r="R32" s="53"/>
      <c r="S32" s="53"/>
      <c r="T32" s="53"/>
      <c r="U32" s="53"/>
      <c r="V32" s="53"/>
      <c r="W32" s="53"/>
      <c r="X32" s="53"/>
    </row>
    <row r="33" spans="1:24">
      <c r="A33" s="53" t="s">
        <v>964</v>
      </c>
      <c r="B33" s="53">
        <v>8436</v>
      </c>
      <c r="C33" s="53"/>
      <c r="D33" s="53"/>
      <c r="E33" s="53"/>
      <c r="F33" s="53">
        <v>1447680</v>
      </c>
      <c r="G33" s="53"/>
      <c r="H33" s="53"/>
      <c r="I33" s="53">
        <v>0.58272546400000003</v>
      </c>
      <c r="J33" s="53"/>
      <c r="K33" s="53"/>
      <c r="L33" s="53">
        <v>0.50609294299999996</v>
      </c>
      <c r="M33" s="53"/>
      <c r="N33" s="53"/>
      <c r="O33" s="53"/>
      <c r="P33" s="53"/>
      <c r="Q33" s="53"/>
      <c r="R33" s="53"/>
      <c r="S33" s="53"/>
      <c r="T33" s="53"/>
      <c r="U33" s="53"/>
      <c r="V33" s="53"/>
      <c r="W33" s="53"/>
      <c r="X33" s="53"/>
    </row>
    <row r="34" spans="1:24">
      <c r="A34" s="53" t="s">
        <v>963</v>
      </c>
      <c r="B34" s="53">
        <v>26955</v>
      </c>
      <c r="C34" s="53"/>
      <c r="D34" s="53"/>
      <c r="E34" s="53"/>
      <c r="F34" s="53">
        <v>1447680</v>
      </c>
      <c r="G34" s="53"/>
      <c r="H34" s="53"/>
      <c r="I34" s="53">
        <v>1.8619446289999999</v>
      </c>
      <c r="J34" s="53"/>
      <c r="K34" s="53"/>
      <c r="L34" s="53">
        <v>1.6170857359999999</v>
      </c>
      <c r="M34" s="53"/>
      <c r="N34" s="53"/>
      <c r="O34" s="53"/>
      <c r="P34" s="53"/>
      <c r="Q34" s="53"/>
      <c r="R34" s="53"/>
      <c r="S34" s="53"/>
      <c r="T34" s="53"/>
      <c r="U34" s="53"/>
      <c r="V34" s="53"/>
      <c r="W34" s="53"/>
      <c r="X34" s="53"/>
    </row>
    <row r="35" spans="1:24">
      <c r="A35" s="53" t="s">
        <v>962</v>
      </c>
      <c r="B35" s="53">
        <v>5515</v>
      </c>
      <c r="C35" s="53"/>
      <c r="D35" s="53"/>
      <c r="E35" s="53"/>
      <c r="F35" s="53">
        <v>1447680</v>
      </c>
      <c r="G35" s="53"/>
      <c r="H35" s="53"/>
      <c r="I35" s="53">
        <v>0.38095435500000002</v>
      </c>
      <c r="J35" s="53"/>
      <c r="K35" s="53"/>
      <c r="L35" s="53">
        <v>0.33085616200000001</v>
      </c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</row>
    <row r="36" spans="1:24">
      <c r="A36" s="53" t="s">
        <v>961</v>
      </c>
      <c r="B36" s="53">
        <v>7720</v>
      </c>
      <c r="C36" s="53"/>
      <c r="D36" s="53"/>
      <c r="E36" s="53"/>
      <c r="F36" s="53">
        <v>1447680</v>
      </c>
      <c r="G36" s="53"/>
      <c r="H36" s="53"/>
      <c r="I36" s="53">
        <v>0.53326702000000004</v>
      </c>
      <c r="J36" s="53"/>
      <c r="K36" s="53"/>
      <c r="L36" s="53">
        <v>0.46313863399999999</v>
      </c>
      <c r="M36" s="53"/>
      <c r="N36" s="53">
        <v>0.55897260299999996</v>
      </c>
      <c r="O36" s="53">
        <v>0.15748933800000001</v>
      </c>
      <c r="P36" s="53"/>
      <c r="Q36" s="53">
        <v>55.897260279999998</v>
      </c>
      <c r="R36" s="53">
        <v>15.74893378</v>
      </c>
      <c r="S36" s="53"/>
      <c r="T36" s="53">
        <v>7.0473389999999997E-3</v>
      </c>
      <c r="U36" s="53"/>
      <c r="V36" s="53"/>
      <c r="W36" s="53"/>
      <c r="X36" s="53"/>
    </row>
    <row r="37" spans="1:24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</row>
    <row r="38" spans="1:24">
      <c r="A38" s="53"/>
      <c r="B38" s="53"/>
      <c r="C38" s="53"/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3"/>
      <c r="R38" s="53"/>
      <c r="S38" s="53"/>
      <c r="T38" s="53"/>
      <c r="U38" s="53"/>
      <c r="V38" s="53"/>
      <c r="W38" s="53"/>
      <c r="X38" s="53"/>
    </row>
    <row r="39" spans="1:24">
      <c r="A39" s="53"/>
      <c r="B39" s="53"/>
      <c r="C39" s="53"/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</row>
    <row r="40" spans="1:24">
      <c r="A40" s="53"/>
      <c r="B40" s="53"/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3"/>
      <c r="R40" s="53"/>
      <c r="S40" s="53"/>
      <c r="T40" s="53"/>
      <c r="U40" s="53"/>
      <c r="V40" s="53"/>
      <c r="W40" s="53"/>
      <c r="X40" s="53"/>
    </row>
    <row r="41" spans="1:24">
      <c r="A41" s="53"/>
      <c r="B41" s="53"/>
      <c r="C41" s="53"/>
      <c r="D41" s="53"/>
      <c r="E41" s="53"/>
      <c r="F41" s="53"/>
      <c r="G41" s="53"/>
      <c r="H41" s="53"/>
      <c r="I41" s="53"/>
      <c r="J41" s="53"/>
      <c r="K41" s="53"/>
      <c r="L41" s="53" t="s">
        <v>960</v>
      </c>
      <c r="M41" s="53"/>
      <c r="N41" s="53"/>
      <c r="O41" s="53"/>
      <c r="P41" s="53"/>
      <c r="Q41" s="53"/>
      <c r="R41" s="53"/>
      <c r="S41" s="53"/>
      <c r="T41" s="53"/>
      <c r="U41" s="53"/>
      <c r="V41" s="53"/>
      <c r="W41" s="53"/>
      <c r="X41" s="53"/>
    </row>
    <row r="42" spans="1:24">
      <c r="A42" s="53" t="s">
        <v>959</v>
      </c>
      <c r="B42" s="53">
        <v>23260</v>
      </c>
      <c r="C42" s="53"/>
      <c r="D42" s="53"/>
      <c r="E42" s="53"/>
      <c r="F42" s="53">
        <v>1447680</v>
      </c>
      <c r="G42" s="53"/>
      <c r="H42" s="53"/>
      <c r="I42" s="53">
        <v>1.606708665</v>
      </c>
      <c r="J42" s="53"/>
      <c r="K42" s="53"/>
      <c r="L42" s="53">
        <v>1.395415107</v>
      </c>
      <c r="M42" s="53"/>
      <c r="N42" s="53"/>
      <c r="O42" s="53"/>
      <c r="P42" s="53"/>
      <c r="Q42" s="53"/>
      <c r="R42" s="53"/>
      <c r="S42" s="53"/>
      <c r="T42" s="53"/>
      <c r="U42" s="53"/>
      <c r="V42" s="53"/>
      <c r="W42" s="53"/>
      <c r="X42" s="53"/>
    </row>
    <row r="43" spans="1:24">
      <c r="A43" s="53" t="s">
        <v>958</v>
      </c>
      <c r="B43" s="53">
        <v>14020</v>
      </c>
      <c r="C43" s="53"/>
      <c r="D43" s="53"/>
      <c r="E43" s="53"/>
      <c r="F43" s="53">
        <v>1447680</v>
      </c>
      <c r="G43" s="53"/>
      <c r="H43" s="53"/>
      <c r="I43" s="53">
        <v>0.96844606499999997</v>
      </c>
      <c r="J43" s="53"/>
      <c r="K43" s="53"/>
      <c r="L43" s="53">
        <v>0.84108855599999999</v>
      </c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</row>
    <row r="44" spans="1:24">
      <c r="A44" s="53" t="s">
        <v>957</v>
      </c>
      <c r="B44" s="53">
        <v>37141</v>
      </c>
      <c r="C44" s="53"/>
      <c r="D44" s="53"/>
      <c r="E44" s="53"/>
      <c r="F44" s="53">
        <v>1447680</v>
      </c>
      <c r="G44" s="53"/>
      <c r="H44" s="53"/>
      <c r="I44" s="53">
        <v>2.565553161</v>
      </c>
      <c r="J44" s="53"/>
      <c r="K44" s="53"/>
      <c r="L44" s="53">
        <v>2.2281647680000001</v>
      </c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3"/>
      <c r="X44" s="53"/>
    </row>
    <row r="45" spans="1:24">
      <c r="A45" s="53" t="s">
        <v>956</v>
      </c>
      <c r="B45" s="53">
        <v>34605</v>
      </c>
      <c r="C45" s="53"/>
      <c r="D45" s="53"/>
      <c r="E45" s="53"/>
      <c r="F45" s="53">
        <v>1447680</v>
      </c>
      <c r="G45" s="53"/>
      <c r="H45" s="53"/>
      <c r="I45" s="53">
        <v>2.3903763260000002</v>
      </c>
      <c r="J45" s="53"/>
      <c r="K45" s="53"/>
      <c r="L45" s="53">
        <v>2.0760249270000002</v>
      </c>
      <c r="M45" s="53"/>
      <c r="N45" s="53"/>
      <c r="O45" s="53"/>
      <c r="P45" s="53"/>
      <c r="Q45" s="53"/>
      <c r="R45" s="53"/>
      <c r="S45" s="53"/>
      <c r="T45" s="53"/>
      <c r="U45" s="53"/>
      <c r="V45" s="53"/>
      <c r="W45" s="53"/>
      <c r="X45" s="53"/>
    </row>
    <row r="46" spans="1:24">
      <c r="A46" s="53" t="s">
        <v>955</v>
      </c>
      <c r="B46" s="53">
        <v>49369</v>
      </c>
      <c r="C46" s="53"/>
      <c r="D46" s="53"/>
      <c r="E46" s="53"/>
      <c r="F46" s="53">
        <v>1447680</v>
      </c>
      <c r="G46" s="53"/>
      <c r="H46" s="53"/>
      <c r="I46" s="53">
        <v>3.4102149650000002</v>
      </c>
      <c r="J46" s="53"/>
      <c r="K46" s="53"/>
      <c r="L46" s="53">
        <v>2.9617475679999998</v>
      </c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</row>
    <row r="47" spans="1:24">
      <c r="A47" s="53" t="s">
        <v>954</v>
      </c>
      <c r="B47" s="53">
        <v>36246</v>
      </c>
      <c r="C47" s="53"/>
      <c r="D47" s="53"/>
      <c r="E47" s="53"/>
      <c r="F47" s="53">
        <v>1447680</v>
      </c>
      <c r="G47" s="53"/>
      <c r="H47" s="53"/>
      <c r="I47" s="53">
        <v>2.5037301059999999</v>
      </c>
      <c r="J47" s="53"/>
      <c r="K47" s="53"/>
      <c r="L47" s="53">
        <v>2.1744718820000002</v>
      </c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</row>
    <row r="48" spans="1:24">
      <c r="A48" s="53" t="s">
        <v>953</v>
      </c>
      <c r="B48" s="53">
        <v>34535</v>
      </c>
      <c r="C48" s="53"/>
      <c r="D48" s="53"/>
      <c r="E48" s="53"/>
      <c r="F48" s="53">
        <v>1447680</v>
      </c>
      <c r="G48" s="53"/>
      <c r="H48" s="53"/>
      <c r="I48" s="53">
        <v>2.3855410039999998</v>
      </c>
      <c r="J48" s="53"/>
      <c r="K48" s="53"/>
      <c r="L48" s="53">
        <v>2.071825483</v>
      </c>
      <c r="M48" s="53"/>
      <c r="N48" s="53"/>
      <c r="O48" s="53"/>
      <c r="P48" s="53"/>
      <c r="Q48" s="53"/>
      <c r="R48" s="53"/>
      <c r="S48" s="53"/>
      <c r="T48" s="53"/>
      <c r="U48" s="53"/>
      <c r="V48" s="53"/>
      <c r="W48" s="53"/>
      <c r="X48" s="53"/>
    </row>
    <row r="49" spans="1:24">
      <c r="A49" s="53" t="s">
        <v>952</v>
      </c>
      <c r="B49" s="53">
        <v>44453</v>
      </c>
      <c r="C49" s="53"/>
      <c r="D49" s="53"/>
      <c r="E49" s="53"/>
      <c r="F49" s="53">
        <v>1447680</v>
      </c>
      <c r="G49" s="53"/>
      <c r="H49" s="53"/>
      <c r="I49" s="53">
        <v>3.0706371570000002</v>
      </c>
      <c r="J49" s="53"/>
      <c r="K49" s="53"/>
      <c r="L49" s="53">
        <v>2.666826645</v>
      </c>
      <c r="M49" s="53"/>
      <c r="N49" s="53"/>
      <c r="O49" s="53"/>
      <c r="P49" s="53"/>
      <c r="Q49" s="53"/>
      <c r="R49" s="53"/>
      <c r="S49" s="53"/>
      <c r="T49" s="53"/>
      <c r="U49" s="53"/>
      <c r="V49" s="53"/>
      <c r="W49" s="53"/>
      <c r="X49" s="53"/>
    </row>
    <row r="50" spans="1:24">
      <c r="A50" s="53" t="s">
        <v>951</v>
      </c>
      <c r="B50" s="53">
        <v>34959</v>
      </c>
      <c r="C50" s="53"/>
      <c r="D50" s="53"/>
      <c r="E50" s="53"/>
      <c r="F50" s="53">
        <v>1447680</v>
      </c>
      <c r="G50" s="53"/>
      <c r="H50" s="53"/>
      <c r="I50" s="53">
        <v>2.4148292439999999</v>
      </c>
      <c r="J50" s="53"/>
      <c r="K50" s="53"/>
      <c r="L50" s="53">
        <v>2.0972621130000002</v>
      </c>
      <c r="M50" s="53"/>
      <c r="N50" s="53">
        <v>2.0569807830000002</v>
      </c>
      <c r="O50" s="53">
        <v>0.22360915100000001</v>
      </c>
      <c r="P50" s="53"/>
      <c r="Q50" s="53">
        <v>205.69807829999999</v>
      </c>
      <c r="R50" s="53">
        <v>22.360915089999999</v>
      </c>
      <c r="S50" s="53"/>
      <c r="T50" s="53">
        <v>6.6389800000000001E-4</v>
      </c>
      <c r="U50" s="53"/>
      <c r="V50" s="53"/>
      <c r="W50" s="53"/>
      <c r="X50" s="53"/>
    </row>
    <row r="51" spans="1:24">
      <c r="A51" s="53"/>
      <c r="B51" s="53"/>
      <c r="C51" s="53"/>
      <c r="D51" s="53"/>
      <c r="E51" s="53"/>
      <c r="F51" s="53"/>
      <c r="G51" s="53"/>
      <c r="H51" s="53"/>
      <c r="I51" s="53"/>
      <c r="J51" s="53"/>
      <c r="K51" s="53"/>
      <c r="L51" s="53"/>
      <c r="M51" s="53"/>
      <c r="N51" s="53"/>
      <c r="O51" s="53"/>
      <c r="P51" s="53"/>
      <c r="Q51" s="53"/>
      <c r="R51" s="53"/>
      <c r="S51" s="53"/>
      <c r="T51" s="53"/>
      <c r="U51" s="53"/>
      <c r="V51" s="53"/>
      <c r="W51" s="53"/>
      <c r="X51" s="53"/>
    </row>
    <row r="52" spans="1:24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53"/>
      <c r="P52" s="53"/>
      <c r="Q52" s="53"/>
      <c r="R52" s="53"/>
      <c r="S52" s="53"/>
      <c r="T52" s="53"/>
      <c r="U52" s="53"/>
      <c r="V52" s="53"/>
      <c r="W52" s="53"/>
      <c r="X52" s="53"/>
    </row>
    <row r="53" spans="1:24">
      <c r="A53" s="53"/>
      <c r="B53" s="53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</row>
    <row r="54" spans="1:24">
      <c r="A54" s="53"/>
      <c r="B54" s="53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3"/>
      <c r="R54" s="53"/>
      <c r="S54" s="53"/>
      <c r="T54" s="53"/>
      <c r="U54" s="53"/>
      <c r="V54" s="53"/>
      <c r="W54" s="53"/>
      <c r="X54" s="53"/>
    </row>
    <row r="55" spans="1:24">
      <c r="A55" s="53"/>
      <c r="B55" s="53"/>
      <c r="C55" s="53"/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</row>
    <row r="56" spans="1:24">
      <c r="A56" s="53"/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3"/>
      <c r="W56" s="53"/>
      <c r="X56" s="53"/>
    </row>
    <row r="57" spans="1:24">
      <c r="A57" s="53"/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3"/>
      <c r="R57" s="53"/>
      <c r="S57" s="53"/>
      <c r="T57" s="53"/>
      <c r="U57" s="53"/>
      <c r="V57" s="53"/>
      <c r="W57" s="53"/>
      <c r="X57" s="53"/>
    </row>
    <row r="58" spans="1:24">
      <c r="A58" s="53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</row>
    <row r="59" spans="1:24">
      <c r="A59" s="53"/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18"/>
  <sheetViews>
    <sheetView topLeftCell="B1" workbookViewId="0">
      <selection activeCell="I22" sqref="I22"/>
    </sheetView>
  </sheetViews>
  <sheetFormatPr baseColWidth="10" defaultRowHeight="15" x14ac:dyDescent="0"/>
  <sheetData>
    <row r="2" spans="2:18">
      <c r="C2" t="s">
        <v>989</v>
      </c>
      <c r="I2" t="s">
        <v>73</v>
      </c>
      <c r="J2" t="s">
        <v>64</v>
      </c>
      <c r="K2" t="s">
        <v>18</v>
      </c>
      <c r="L2" t="s">
        <v>67</v>
      </c>
      <c r="M2" t="s">
        <v>21</v>
      </c>
      <c r="N2" t="s">
        <v>990</v>
      </c>
      <c r="O2" t="s">
        <v>107</v>
      </c>
      <c r="P2" t="s">
        <v>273</v>
      </c>
      <c r="Q2" t="s">
        <v>14</v>
      </c>
      <c r="R2" t="s">
        <v>991</v>
      </c>
    </row>
    <row r="3" spans="2:18">
      <c r="B3" s="168"/>
      <c r="C3" s="231" t="s">
        <v>541</v>
      </c>
      <c r="D3" s="231"/>
      <c r="E3" s="231" t="s">
        <v>537</v>
      </c>
      <c r="F3" s="231"/>
    </row>
    <row r="4" spans="2:18">
      <c r="B4" s="188" t="s">
        <v>73</v>
      </c>
      <c r="C4" s="16">
        <v>1.0033319999999999</v>
      </c>
      <c r="D4" s="16">
        <v>5.9807598027106036E-2</v>
      </c>
      <c r="E4">
        <v>0.42287659810484035</v>
      </c>
      <c r="F4" s="16">
        <v>7.2290648591321449E-2</v>
      </c>
      <c r="H4" t="s">
        <v>418</v>
      </c>
      <c r="I4">
        <v>1.0620960496294227</v>
      </c>
      <c r="J4">
        <v>1.0191485877102415</v>
      </c>
      <c r="K4">
        <v>0.91112191001725185</v>
      </c>
      <c r="L4">
        <v>1.0577843034846452</v>
      </c>
      <c r="M4">
        <v>0.98449743493015474</v>
      </c>
      <c r="N4">
        <v>1.0185043861443546</v>
      </c>
      <c r="O4">
        <v>1.0140076718198914</v>
      </c>
      <c r="P4">
        <v>0.759508715386779</v>
      </c>
      <c r="Q4">
        <v>1.0384143822063201</v>
      </c>
      <c r="R4">
        <v>1.0383337267563195</v>
      </c>
    </row>
    <row r="5" spans="2:18">
      <c r="B5" s="188" t="s">
        <v>64</v>
      </c>
      <c r="C5" s="16">
        <v>1.000462</v>
      </c>
      <c r="D5" s="16">
        <v>0.11255714010271432</v>
      </c>
      <c r="E5" s="16">
        <v>1.4544622392382427</v>
      </c>
      <c r="F5" s="16">
        <v>0.15860291728261483</v>
      </c>
      <c r="H5" t="s">
        <v>418</v>
      </c>
      <c r="I5">
        <v>1.0574895762970811</v>
      </c>
      <c r="J5">
        <v>0.79617759661525256</v>
      </c>
      <c r="K5">
        <v>1.0441745203162907</v>
      </c>
      <c r="L5">
        <v>0.98300858429274551</v>
      </c>
      <c r="M5">
        <v>1.0000118334645725</v>
      </c>
      <c r="N5">
        <v>0.9720983971658651</v>
      </c>
      <c r="O5">
        <v>1.0011453909609758</v>
      </c>
      <c r="P5">
        <v>0.98279212841733177</v>
      </c>
      <c r="Q5">
        <v>0.98079711274023829</v>
      </c>
      <c r="R5">
        <v>0.98094041699209389</v>
      </c>
    </row>
    <row r="6" spans="2:18">
      <c r="B6" s="188" t="s">
        <v>18</v>
      </c>
      <c r="C6" s="16">
        <v>1.0023</v>
      </c>
      <c r="D6" s="16">
        <v>4.4439307422370442E-2</v>
      </c>
      <c r="E6" s="16">
        <v>1.2546678471211428</v>
      </c>
      <c r="F6" s="16">
        <v>2.159834927767222E-4</v>
      </c>
      <c r="H6" t="s">
        <v>418</v>
      </c>
      <c r="I6">
        <v>0.88041437407349599</v>
      </c>
      <c r="J6">
        <v>1.1846738156745062</v>
      </c>
      <c r="K6">
        <v>1.0447035696664577</v>
      </c>
      <c r="L6">
        <v>0.95920711222260935</v>
      </c>
      <c r="M6">
        <v>1.0154907316052728</v>
      </c>
      <c r="N6">
        <v>1.0093972166897807</v>
      </c>
      <c r="O6">
        <v>0.98484693721913308</v>
      </c>
      <c r="P6">
        <v>1.2576991561958892</v>
      </c>
      <c r="Q6">
        <v>0.98078850505344151</v>
      </c>
      <c r="R6">
        <v>0.9807258562515867</v>
      </c>
    </row>
    <row r="7" spans="2:18">
      <c r="B7" s="188" t="s">
        <v>67</v>
      </c>
      <c r="C7" s="16">
        <v>1.000113</v>
      </c>
      <c r="D7" s="16">
        <v>2.9697905734695353E-2</v>
      </c>
      <c r="E7" s="16">
        <v>1.0361899999999999</v>
      </c>
      <c r="F7" s="16">
        <v>9.7169102831564727E-3</v>
      </c>
    </row>
    <row r="8" spans="2:18">
      <c r="B8" s="188" t="s">
        <v>21</v>
      </c>
      <c r="C8" s="16">
        <v>0.99225463419736359</v>
      </c>
      <c r="D8" s="16">
        <v>8.9469960456221315E-3</v>
      </c>
      <c r="E8" s="16">
        <v>0.93706270546106207</v>
      </c>
      <c r="F8" s="16">
        <v>6.3192337042051894E-3</v>
      </c>
      <c r="H8" t="s">
        <v>537</v>
      </c>
      <c r="I8">
        <v>0.40812917524696901</v>
      </c>
      <c r="J8">
        <v>1.2742710263270711</v>
      </c>
      <c r="K8">
        <v>0.97757124097817849</v>
      </c>
      <c r="L8">
        <v>0.97547447359052886</v>
      </c>
      <c r="M8">
        <v>0.78039150077774599</v>
      </c>
      <c r="N8">
        <v>1.0215173939565578</v>
      </c>
      <c r="O8">
        <v>1.79301747955444</v>
      </c>
      <c r="P8">
        <v>1.6607682162533728</v>
      </c>
      <c r="Q8">
        <v>1.7930174795544398</v>
      </c>
      <c r="R8">
        <v>2.7012296868933126</v>
      </c>
    </row>
    <row r="9" spans="2:18">
      <c r="B9" s="188"/>
      <c r="C9" s="16"/>
      <c r="D9" s="16"/>
      <c r="E9" s="16"/>
      <c r="F9" s="16"/>
      <c r="H9" t="s">
        <v>537</v>
      </c>
      <c r="I9">
        <v>0.5192393442939176</v>
      </c>
      <c r="J9">
        <v>1.7452079659466464</v>
      </c>
      <c r="K9">
        <v>1.6666924005844692</v>
      </c>
      <c r="L9">
        <v>1.0523968409087396</v>
      </c>
      <c r="M9">
        <v>1.0823123606967529</v>
      </c>
      <c r="N9">
        <v>1.3506561644447583</v>
      </c>
      <c r="O9">
        <v>1.54376878111511</v>
      </c>
      <c r="P9">
        <v>1.5674985052454804</v>
      </c>
      <c r="Q9">
        <v>1.5437687811151084</v>
      </c>
      <c r="R9">
        <v>2.549527053258589</v>
      </c>
    </row>
    <row r="10" spans="2:18">
      <c r="B10" s="188" t="s">
        <v>17</v>
      </c>
      <c r="C10" s="16">
        <v>1.000292</v>
      </c>
      <c r="D10" s="16">
        <v>1.4196357683151679E-2</v>
      </c>
      <c r="E10">
        <v>1.2038332274813781</v>
      </c>
      <c r="F10" s="16">
        <v>1.5227179306958686E-2</v>
      </c>
      <c r="H10" t="s">
        <v>537</v>
      </c>
      <c r="I10">
        <v>0.34126127477363455</v>
      </c>
      <c r="J10">
        <v>1.3439077254410101</v>
      </c>
      <c r="K10">
        <v>1.1197398998007804</v>
      </c>
      <c r="L10">
        <v>1.333686531274284</v>
      </c>
      <c r="M10">
        <v>0.94848425490868737</v>
      </c>
      <c r="N10">
        <v>1.2393261240428179</v>
      </c>
      <c r="O10">
        <v>1.31045550855755</v>
      </c>
      <c r="P10">
        <v>1.4684548891508311</v>
      </c>
      <c r="Q10">
        <v>1.3104555085575453</v>
      </c>
      <c r="R10">
        <v>2.3884331971299537</v>
      </c>
    </row>
    <row r="11" spans="2:18">
      <c r="B11" s="188" t="s">
        <v>65</v>
      </c>
      <c r="C11" s="16">
        <v>1.00441</v>
      </c>
      <c r="D11" s="16">
        <v>8.4374374260213873E-3</v>
      </c>
      <c r="E11" s="16">
        <v>1.5490805897423667</v>
      </c>
      <c r="F11" s="16">
        <v>6.6538158773116291E-3</v>
      </c>
    </row>
    <row r="12" spans="2:18">
      <c r="B12" s="188" t="s">
        <v>280</v>
      </c>
      <c r="C12" s="16">
        <v>1.0107809999999999</v>
      </c>
      <c r="D12" s="16">
        <v>0.14407233364031438</v>
      </c>
      <c r="E12" s="16">
        <v>1.5655738702165614</v>
      </c>
      <c r="F12" s="16">
        <v>0.11223032412709801</v>
      </c>
      <c r="H12" t="s">
        <v>992</v>
      </c>
      <c r="I12">
        <f t="shared" ref="I12:Q12" si="0">AVERAGE(I4:I5)</f>
        <v>1.0597928129632519</v>
      </c>
      <c r="J12">
        <f t="shared" si="0"/>
        <v>0.9076630921627471</v>
      </c>
      <c r="K12">
        <f t="shared" si="0"/>
        <v>0.97764821516677125</v>
      </c>
      <c r="L12">
        <f t="shared" si="0"/>
        <v>1.0203964438886954</v>
      </c>
      <c r="M12">
        <f t="shared" si="0"/>
        <v>0.99225463419736359</v>
      </c>
      <c r="N12">
        <f t="shared" si="0"/>
        <v>0.99530139165510989</v>
      </c>
      <c r="O12">
        <f t="shared" si="0"/>
        <v>1.0075765313904337</v>
      </c>
      <c r="P12">
        <f t="shared" si="0"/>
        <v>0.87115042190205538</v>
      </c>
      <c r="Q12">
        <f t="shared" si="0"/>
        <v>1.0096057474732791</v>
      </c>
      <c r="R12">
        <f>AVERAGE(R4:R5)</f>
        <v>1.0096370718742067</v>
      </c>
    </row>
    <row r="13" spans="2:18">
      <c r="B13" s="188" t="s">
        <v>14</v>
      </c>
      <c r="C13" s="16">
        <v>1.0003169999999999</v>
      </c>
      <c r="D13" s="16">
        <v>1.9207191263890387E-2</v>
      </c>
      <c r="E13" s="16">
        <v>1.5490805897423645</v>
      </c>
      <c r="F13" s="16">
        <v>3.5140734196337693E-6</v>
      </c>
      <c r="H13" t="s">
        <v>993</v>
      </c>
      <c r="I13">
        <f t="shared" ref="I13:Q13" si="1">AVERAGE(I8:I11)</f>
        <v>0.42287659810484035</v>
      </c>
      <c r="J13">
        <f t="shared" si="1"/>
        <v>1.4544622392382427</v>
      </c>
      <c r="K13">
        <f t="shared" si="1"/>
        <v>1.2546678471211428</v>
      </c>
      <c r="L13">
        <f t="shared" si="1"/>
        <v>1.1205192819245176</v>
      </c>
      <c r="M13">
        <f t="shared" si="1"/>
        <v>0.93706270546106207</v>
      </c>
      <c r="N13">
        <f t="shared" si="1"/>
        <v>1.2038332274813781</v>
      </c>
      <c r="O13">
        <f t="shared" si="1"/>
        <v>1.5490805897423667</v>
      </c>
      <c r="P13">
        <f t="shared" si="1"/>
        <v>1.5655738702165614</v>
      </c>
      <c r="Q13">
        <f t="shared" si="1"/>
        <v>1.5490805897423645</v>
      </c>
      <c r="R13">
        <f>AVERAGE(R8:R11)</f>
        <v>2.5463966457606184</v>
      </c>
    </row>
    <row r="14" spans="2:18">
      <c r="B14" s="188" t="s">
        <v>16</v>
      </c>
      <c r="C14" s="16">
        <v>1.0016940000000001</v>
      </c>
      <c r="D14" s="16">
        <v>1.9166963455809101E-2</v>
      </c>
      <c r="E14" s="16">
        <v>2.4859629999999999</v>
      </c>
      <c r="F14" s="16">
        <v>8.7594055512719179E-5</v>
      </c>
    </row>
    <row r="15" spans="2:18">
      <c r="H15" t="s">
        <v>994</v>
      </c>
      <c r="I15">
        <f>STDEV(I4:I6)/SQRT(3)</f>
        <v>5.9807598027106036E-2</v>
      </c>
      <c r="J15">
        <f t="shared" ref="J15:R16" si="2">STDEV(J4:J6)/SQRT(3)</f>
        <v>0.11255714010271432</v>
      </c>
      <c r="K15">
        <f t="shared" si="2"/>
        <v>4.4439307422370442E-2</v>
      </c>
      <c r="L15">
        <f t="shared" si="2"/>
        <v>2.9697905734695353E-2</v>
      </c>
      <c r="M15">
        <f t="shared" si="2"/>
        <v>8.9469960456221315E-3</v>
      </c>
      <c r="N15">
        <f t="shared" si="2"/>
        <v>1.4196357683151679E-2</v>
      </c>
      <c r="O15">
        <f t="shared" si="2"/>
        <v>8.4374374260213873E-3</v>
      </c>
      <c r="P15">
        <f t="shared" si="2"/>
        <v>0.14407233364031438</v>
      </c>
      <c r="Q15">
        <f t="shared" si="2"/>
        <v>1.9207191263890387E-2</v>
      </c>
      <c r="R15">
        <f t="shared" si="2"/>
        <v>1.9166963455809101E-2</v>
      </c>
    </row>
    <row r="16" spans="2:18">
      <c r="H16" t="s">
        <v>995</v>
      </c>
      <c r="I16">
        <f>STDEV(I5:I7)/SQRT(3)</f>
        <v>7.2290648591321449E-2</v>
      </c>
      <c r="J16">
        <f t="shared" si="2"/>
        <v>0.15860291728261483</v>
      </c>
      <c r="K16">
        <f t="shared" si="2"/>
        <v>2.159834927767222E-4</v>
      </c>
      <c r="L16">
        <f t="shared" si="2"/>
        <v>9.7169102831564727E-3</v>
      </c>
      <c r="M16">
        <f t="shared" si="2"/>
        <v>6.3192337042051894E-3</v>
      </c>
      <c r="N16">
        <f t="shared" si="2"/>
        <v>1.5227179306958686E-2</v>
      </c>
      <c r="O16">
        <f t="shared" si="2"/>
        <v>6.6538158773116291E-3</v>
      </c>
      <c r="P16">
        <f t="shared" si="2"/>
        <v>0.11223032412709801</v>
      </c>
      <c r="Q16">
        <f t="shared" si="2"/>
        <v>3.5140734196337693E-6</v>
      </c>
      <c r="R16">
        <f t="shared" si="2"/>
        <v>8.7594055512719179E-5</v>
      </c>
    </row>
    <row r="18" spans="8:18">
      <c r="H18" t="s">
        <v>659</v>
      </c>
      <c r="I18">
        <f>TTEST(I4:I6,I8:I10,2,2)</f>
        <v>1.8841429056173236E-3</v>
      </c>
      <c r="J18">
        <f t="shared" ref="J18:R18" si="3">TTEST(J4:J6,J8:J10,2,2)</f>
        <v>6.9900276127868394E-2</v>
      </c>
      <c r="K18">
        <f t="shared" si="3"/>
        <v>0.30122051080695394</v>
      </c>
      <c r="L18">
        <f t="shared" si="3"/>
        <v>0.34570588028707433</v>
      </c>
      <c r="M18">
        <f t="shared" si="3"/>
        <v>0.51311374434280721</v>
      </c>
      <c r="N18">
        <f t="shared" si="3"/>
        <v>0.10525340861837164</v>
      </c>
      <c r="O18">
        <f t="shared" si="3"/>
        <v>1.7050033084544409E-2</v>
      </c>
      <c r="P18">
        <f t="shared" si="3"/>
        <v>2.1523169076802108E-2</v>
      </c>
      <c r="Q18">
        <f t="shared" si="3"/>
        <v>1.7482639786411517E-2</v>
      </c>
      <c r="R18">
        <f t="shared" si="3"/>
        <v>7.4444532173888989E-5</v>
      </c>
    </row>
  </sheetData>
  <mergeCells count="2">
    <mergeCell ref="C3:D3"/>
    <mergeCell ref="E3:F3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13"/>
  <sheetViews>
    <sheetView workbookViewId="0">
      <selection activeCell="M24" sqref="M24"/>
    </sheetView>
  </sheetViews>
  <sheetFormatPr baseColWidth="10" defaultRowHeight="15" x14ac:dyDescent="0"/>
  <cols>
    <col min="2" max="2" width="20.6640625" customWidth="1"/>
    <col min="3" max="3" width="17.83203125" customWidth="1"/>
    <col min="7" max="7" width="19.5" customWidth="1"/>
  </cols>
  <sheetData>
    <row r="2" spans="2:10">
      <c r="B2" t="s">
        <v>996</v>
      </c>
      <c r="C2" t="s">
        <v>997</v>
      </c>
      <c r="G2" t="s">
        <v>998</v>
      </c>
      <c r="H2" t="s">
        <v>997</v>
      </c>
    </row>
    <row r="4" spans="2:10">
      <c r="B4" t="s">
        <v>999</v>
      </c>
      <c r="C4" t="s">
        <v>1000</v>
      </c>
      <c r="D4" t="s">
        <v>1001</v>
      </c>
      <c r="E4" t="s">
        <v>1002</v>
      </c>
      <c r="G4" t="s">
        <v>1003</v>
      </c>
      <c r="H4" t="s">
        <v>1000</v>
      </c>
      <c r="I4" t="s">
        <v>1001</v>
      </c>
      <c r="J4" t="s">
        <v>1002</v>
      </c>
    </row>
    <row r="5" spans="2:10">
      <c r="B5" s="58">
        <v>25</v>
      </c>
      <c r="C5" s="58">
        <v>50545.65</v>
      </c>
      <c r="D5" s="58">
        <v>45764.06</v>
      </c>
      <c r="E5" s="58">
        <v>45840.81</v>
      </c>
      <c r="G5" s="58">
        <v>1000</v>
      </c>
      <c r="H5" s="58">
        <v>23567.67</v>
      </c>
      <c r="I5" s="58">
        <v>23721.18</v>
      </c>
      <c r="J5" s="58">
        <v>21633.55</v>
      </c>
    </row>
    <row r="6" spans="2:10">
      <c r="B6" s="58">
        <v>12.5</v>
      </c>
      <c r="C6" s="58">
        <v>53684.77</v>
      </c>
      <c r="D6" s="58">
        <v>53270.31</v>
      </c>
      <c r="E6" s="58">
        <v>50476.57</v>
      </c>
      <c r="G6" s="58">
        <v>100</v>
      </c>
      <c r="H6" s="58">
        <v>27812</v>
      </c>
      <c r="I6" s="58">
        <v>30851.34</v>
      </c>
      <c r="J6" s="58">
        <v>30306.41</v>
      </c>
    </row>
    <row r="7" spans="2:10">
      <c r="B7" s="58">
        <v>6.25</v>
      </c>
      <c r="C7" s="58">
        <v>48051.24</v>
      </c>
      <c r="D7" s="58">
        <v>52487.45</v>
      </c>
      <c r="E7" s="58">
        <v>49409.73</v>
      </c>
      <c r="G7" s="58">
        <v>10</v>
      </c>
      <c r="H7" s="58">
        <v>40637.1</v>
      </c>
      <c r="I7" s="58">
        <v>41542.76</v>
      </c>
      <c r="J7" s="58">
        <v>45019.58</v>
      </c>
    </row>
    <row r="8" spans="2:10">
      <c r="B8" s="58">
        <v>3.125</v>
      </c>
      <c r="C8" s="58">
        <v>49317.63</v>
      </c>
      <c r="D8" s="58">
        <v>49509.51</v>
      </c>
      <c r="E8" s="58">
        <v>50415.17</v>
      </c>
      <c r="G8" s="58">
        <v>1</v>
      </c>
      <c r="H8" s="58">
        <v>45487.76</v>
      </c>
      <c r="I8" s="58">
        <v>44443.95</v>
      </c>
      <c r="J8" s="58">
        <v>45572.18</v>
      </c>
    </row>
    <row r="9" spans="2:10">
      <c r="B9" s="58">
        <v>1.5625</v>
      </c>
      <c r="C9" s="58">
        <v>47176.28</v>
      </c>
      <c r="D9" s="58">
        <v>52142.07</v>
      </c>
      <c r="E9" s="58">
        <v>46193.87</v>
      </c>
      <c r="G9" s="58">
        <v>0.1</v>
      </c>
      <c r="H9" s="58">
        <v>44873.75</v>
      </c>
      <c r="I9" s="58">
        <v>47444.91</v>
      </c>
      <c r="J9" s="58">
        <v>47613.760000000002</v>
      </c>
    </row>
    <row r="10" spans="2:10">
      <c r="B10" s="58">
        <v>0.78125</v>
      </c>
      <c r="C10" s="58">
        <v>49962.34</v>
      </c>
      <c r="D10" s="58">
        <v>53446.84</v>
      </c>
      <c r="E10" s="58">
        <v>48335.22</v>
      </c>
      <c r="G10" s="58">
        <v>0.01</v>
      </c>
      <c r="H10" s="58">
        <v>48711.3</v>
      </c>
      <c r="I10" s="58">
        <v>45863.839999999997</v>
      </c>
      <c r="J10" s="58">
        <v>46424.12</v>
      </c>
    </row>
    <row r="11" spans="2:10">
      <c r="B11" s="58">
        <v>0.390625</v>
      </c>
      <c r="C11" s="58">
        <v>43522.93</v>
      </c>
      <c r="D11" s="58">
        <v>46370.39</v>
      </c>
      <c r="E11" s="58"/>
      <c r="G11" s="58">
        <v>1E-3</v>
      </c>
      <c r="H11" s="58">
        <v>45434.04</v>
      </c>
      <c r="I11" s="58">
        <v>44374.87</v>
      </c>
      <c r="J11" s="58">
        <v>48327.55</v>
      </c>
    </row>
    <row r="12" spans="2:10">
      <c r="G12" s="58">
        <v>1E-4</v>
      </c>
      <c r="H12" s="58">
        <v>44712.57</v>
      </c>
      <c r="I12" s="58">
        <v>50131.199999999997</v>
      </c>
      <c r="J12" s="58"/>
    </row>
    <row r="13" spans="2:10">
      <c r="G13" s="58"/>
      <c r="H13" s="58"/>
      <c r="I13" s="58"/>
      <c r="J13" s="58"/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2"/>
  <sheetViews>
    <sheetView zoomScale="75" zoomScaleNormal="75" zoomScalePageLayoutView="75" workbookViewId="0">
      <selection activeCell="N38" sqref="N38"/>
    </sheetView>
  </sheetViews>
  <sheetFormatPr baseColWidth="10" defaultRowHeight="15" x14ac:dyDescent="0"/>
  <sheetData>
    <row r="1" spans="2:18">
      <c r="B1" t="s">
        <v>1004</v>
      </c>
      <c r="G1" t="s">
        <v>1005</v>
      </c>
    </row>
    <row r="2" spans="2:18">
      <c r="B2" s="168" t="s">
        <v>577</v>
      </c>
      <c r="C2" s="168" t="s">
        <v>537</v>
      </c>
      <c r="G2" s="168" t="s">
        <v>577</v>
      </c>
      <c r="H2" s="168" t="s">
        <v>537</v>
      </c>
      <c r="M2" s="168"/>
      <c r="N2" s="168"/>
      <c r="Q2" s="168"/>
      <c r="R2" s="168"/>
    </row>
    <row r="3" spans="2:18">
      <c r="B3" s="16">
        <v>65.599999999999994</v>
      </c>
      <c r="C3" s="16">
        <v>0</v>
      </c>
      <c r="G3" s="16">
        <v>4</v>
      </c>
      <c r="H3" s="16">
        <v>64.285709999999995</v>
      </c>
      <c r="M3" s="16"/>
      <c r="N3" s="16"/>
      <c r="Q3" s="16"/>
      <c r="R3" s="16"/>
    </row>
    <row r="4" spans="2:18">
      <c r="B4" s="16">
        <v>71.400000000000006</v>
      </c>
      <c r="C4" s="16">
        <v>15.4</v>
      </c>
      <c r="G4" s="16">
        <v>5.555555</v>
      </c>
      <c r="H4" s="16">
        <v>85.714290000000005</v>
      </c>
      <c r="M4" s="16"/>
      <c r="N4" s="16"/>
      <c r="Q4" s="16"/>
      <c r="R4" s="16"/>
    </row>
    <row r="5" spans="2:18">
      <c r="B5" s="16">
        <v>60</v>
      </c>
      <c r="C5" s="16">
        <v>23.1</v>
      </c>
      <c r="G5" s="16">
        <v>11.764710000000001</v>
      </c>
      <c r="H5" s="16">
        <v>73.684209999999993</v>
      </c>
      <c r="M5" s="16"/>
      <c r="N5" s="16"/>
      <c r="Q5" s="16"/>
      <c r="R5" s="16"/>
    </row>
    <row r="6" spans="2:18">
      <c r="B6" s="16">
        <v>67.7</v>
      </c>
      <c r="C6" s="16">
        <v>28.6</v>
      </c>
      <c r="G6" s="16">
        <v>4</v>
      </c>
      <c r="H6" s="16">
        <v>44.44444</v>
      </c>
      <c r="M6" s="16"/>
      <c r="N6" s="16"/>
      <c r="Q6" s="16"/>
      <c r="R6" s="16"/>
    </row>
    <row r="7" spans="2:18">
      <c r="B7" s="16">
        <v>64.7</v>
      </c>
      <c r="C7" s="16">
        <v>28.6</v>
      </c>
      <c r="G7" s="16">
        <v>4</v>
      </c>
      <c r="H7" s="16">
        <v>33.333329999999997</v>
      </c>
      <c r="M7" s="16"/>
      <c r="N7" s="16"/>
      <c r="Q7" s="16"/>
      <c r="R7" s="16"/>
    </row>
    <row r="8" spans="2:18">
      <c r="B8" s="16">
        <v>92.9</v>
      </c>
      <c r="C8" s="16">
        <v>21.4</v>
      </c>
      <c r="G8" s="16">
        <v>5.4054060000000002</v>
      </c>
      <c r="H8" s="16">
        <v>79.166659999999993</v>
      </c>
      <c r="M8" s="16"/>
      <c r="N8" s="16"/>
      <c r="Q8" s="16"/>
      <c r="R8" s="16"/>
    </row>
    <row r="9" spans="2:18">
      <c r="B9" s="16">
        <v>78.3</v>
      </c>
      <c r="C9" s="16">
        <v>26.7</v>
      </c>
      <c r="G9" s="16">
        <v>5</v>
      </c>
      <c r="H9" s="16">
        <v>26.31579</v>
      </c>
      <c r="M9" s="16"/>
      <c r="N9" s="16"/>
      <c r="Q9" s="16"/>
      <c r="R9" s="16"/>
    </row>
    <row r="10" spans="2:18">
      <c r="B10" s="16">
        <v>72</v>
      </c>
      <c r="C10" s="16">
        <v>35</v>
      </c>
      <c r="G10" s="16">
        <v>4.1666670000000003</v>
      </c>
      <c r="H10" s="16">
        <v>13.33333</v>
      </c>
      <c r="M10" s="16"/>
      <c r="N10" s="16"/>
      <c r="Q10" s="16"/>
      <c r="R10" s="16"/>
    </row>
    <row r="11" spans="2:18">
      <c r="B11" s="16">
        <v>84.6</v>
      </c>
      <c r="C11" s="16">
        <v>21.4</v>
      </c>
      <c r="G11" s="16">
        <v>4.5454549999999996</v>
      </c>
      <c r="H11" s="16">
        <v>28.571429999999999</v>
      </c>
      <c r="M11" s="16"/>
      <c r="N11" s="16"/>
      <c r="Q11" s="16"/>
      <c r="R11" s="16"/>
    </row>
    <row r="12" spans="2:18">
      <c r="B12" s="16"/>
      <c r="C12" s="16"/>
      <c r="G12" s="16">
        <v>3.8461539999999999</v>
      </c>
      <c r="H12" s="16"/>
      <c r="M12" s="16"/>
      <c r="N12" s="16"/>
      <c r="Q12" s="16"/>
      <c r="R12" s="16"/>
    </row>
    <row r="13" spans="2:18">
      <c r="B13" s="16"/>
      <c r="C13" s="16"/>
      <c r="G13" s="16">
        <v>4.3478260000000004</v>
      </c>
      <c r="H13" s="16"/>
      <c r="M13" s="16"/>
      <c r="N13" s="16"/>
      <c r="Q13" s="16"/>
      <c r="R13" s="16"/>
    </row>
    <row r="14" spans="2:18">
      <c r="B14" s="16"/>
      <c r="C14" s="16"/>
      <c r="G14" s="16">
        <v>3.5714290000000002</v>
      </c>
      <c r="H14" s="16"/>
      <c r="M14" s="16"/>
      <c r="N14" s="16"/>
      <c r="Q14" s="16"/>
      <c r="R14" s="16"/>
    </row>
    <row r="15" spans="2:18">
      <c r="B15" s="16"/>
      <c r="C15" s="16"/>
      <c r="M15" s="16"/>
      <c r="N15" s="16"/>
      <c r="Q15" s="16"/>
      <c r="R15" s="16"/>
    </row>
    <row r="16" spans="2:18">
      <c r="M16" s="16"/>
      <c r="N16" s="16"/>
      <c r="Q16" s="16"/>
      <c r="R16" s="16"/>
    </row>
    <row r="17" spans="13:18">
      <c r="M17" s="16"/>
      <c r="N17" s="16"/>
      <c r="Q17" s="16"/>
      <c r="R17" s="16"/>
    </row>
    <row r="18" spans="13:18">
      <c r="M18" s="16"/>
      <c r="N18" s="16"/>
      <c r="Q18" s="16"/>
      <c r="R18" s="16"/>
    </row>
    <row r="19" spans="13:18">
      <c r="M19" s="16"/>
      <c r="N19" s="16"/>
      <c r="Q19" s="16"/>
      <c r="R19" s="16"/>
    </row>
    <row r="20" spans="13:18">
      <c r="M20" s="16"/>
      <c r="N20" s="16"/>
      <c r="Q20" s="16"/>
      <c r="R20" s="16"/>
    </row>
    <row r="21" spans="13:18">
      <c r="M21" s="16"/>
      <c r="N21" s="16"/>
      <c r="Q21" s="16"/>
      <c r="R21" s="16"/>
    </row>
    <row r="22" spans="13:18">
      <c r="M22" s="16"/>
      <c r="N22" s="16"/>
      <c r="Q22" s="16"/>
      <c r="R22" s="1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3:I24"/>
  <sheetViews>
    <sheetView workbookViewId="0">
      <selection activeCell="C3" sqref="C3:K50"/>
    </sheetView>
  </sheetViews>
  <sheetFormatPr baseColWidth="10" defaultRowHeight="15" x14ac:dyDescent="0"/>
  <sheetData>
    <row r="3" spans="4:9">
      <c r="D3" t="s">
        <v>1006</v>
      </c>
      <c r="H3" t="s">
        <v>1007</v>
      </c>
    </row>
    <row r="4" spans="4:9">
      <c r="D4" s="206" t="s">
        <v>541</v>
      </c>
      <c r="E4" s="206" t="s">
        <v>1008</v>
      </c>
      <c r="H4" s="206" t="s">
        <v>541</v>
      </c>
      <c r="I4" s="206" t="s">
        <v>1009</v>
      </c>
    </row>
    <row r="5" spans="4:9">
      <c r="D5" s="16">
        <v>65</v>
      </c>
      <c r="E5" s="16">
        <v>9</v>
      </c>
      <c r="H5" s="16">
        <v>36</v>
      </c>
      <c r="I5" s="16">
        <v>14</v>
      </c>
    </row>
    <row r="6" spans="4:9">
      <c r="D6" s="16">
        <v>7</v>
      </c>
      <c r="E6" s="16">
        <v>12</v>
      </c>
      <c r="H6" s="16">
        <v>8</v>
      </c>
      <c r="I6" s="16">
        <v>8</v>
      </c>
    </row>
    <row r="7" spans="4:9">
      <c r="D7" s="16">
        <v>26</v>
      </c>
      <c r="E7" s="16">
        <v>14</v>
      </c>
      <c r="H7" s="16">
        <v>43</v>
      </c>
      <c r="I7" s="16">
        <v>20</v>
      </c>
    </row>
    <row r="8" spans="4:9">
      <c r="D8" s="16">
        <v>59</v>
      </c>
      <c r="E8" s="16">
        <v>20</v>
      </c>
      <c r="H8" s="16">
        <v>4</v>
      </c>
      <c r="I8" s="16">
        <v>7</v>
      </c>
    </row>
    <row r="9" spans="4:9">
      <c r="D9" s="16">
        <v>16</v>
      </c>
      <c r="E9" s="16">
        <v>3</v>
      </c>
      <c r="H9" s="16">
        <v>49</v>
      </c>
      <c r="I9" s="16">
        <v>13</v>
      </c>
    </row>
    <row r="10" spans="4:9">
      <c r="D10" s="16">
        <v>21</v>
      </c>
      <c r="E10" s="16">
        <v>13</v>
      </c>
      <c r="H10" s="16">
        <v>24</v>
      </c>
      <c r="I10" s="16">
        <v>35</v>
      </c>
    </row>
    <row r="11" spans="4:9">
      <c r="D11" s="16">
        <v>17</v>
      </c>
      <c r="E11" s="16">
        <v>8</v>
      </c>
      <c r="H11" s="16">
        <v>22</v>
      </c>
      <c r="I11" s="16">
        <v>7</v>
      </c>
    </row>
    <row r="12" spans="4:9">
      <c r="D12" s="16">
        <v>16</v>
      </c>
      <c r="E12" s="16">
        <v>4</v>
      </c>
      <c r="H12" s="16">
        <v>13</v>
      </c>
      <c r="I12" s="16">
        <v>12</v>
      </c>
    </row>
    <row r="13" spans="4:9">
      <c r="D13" s="16">
        <v>24</v>
      </c>
      <c r="E13" s="16">
        <v>5</v>
      </c>
      <c r="H13" s="16">
        <v>14</v>
      </c>
      <c r="I13" s="16">
        <v>4</v>
      </c>
    </row>
    <row r="14" spans="4:9">
      <c r="D14" s="16">
        <v>5</v>
      </c>
      <c r="E14" s="16">
        <v>14</v>
      </c>
      <c r="H14" s="16">
        <v>14</v>
      </c>
      <c r="I14" s="16">
        <v>3</v>
      </c>
    </row>
    <row r="15" spans="4:9">
      <c r="D15" s="16">
        <v>14</v>
      </c>
      <c r="E15" s="16">
        <v>6</v>
      </c>
      <c r="H15" s="16">
        <v>3</v>
      </c>
      <c r="I15" s="16">
        <v>12</v>
      </c>
    </row>
    <row r="16" spans="4:9">
      <c r="D16" s="16">
        <v>3</v>
      </c>
      <c r="E16" s="16">
        <v>8</v>
      </c>
      <c r="H16" s="16">
        <v>15</v>
      </c>
      <c r="I16" s="16">
        <v>8</v>
      </c>
    </row>
    <row r="17" spans="4:9">
      <c r="D17" s="16">
        <v>5</v>
      </c>
      <c r="E17" s="16">
        <v>5</v>
      </c>
      <c r="H17" s="16">
        <v>5</v>
      </c>
      <c r="I17" s="16">
        <v>2</v>
      </c>
    </row>
    <row r="18" spans="4:9">
      <c r="D18" s="16">
        <v>3</v>
      </c>
      <c r="E18" s="16">
        <v>5</v>
      </c>
      <c r="H18" s="16">
        <v>24</v>
      </c>
      <c r="I18" s="16">
        <v>12</v>
      </c>
    </row>
    <row r="19" spans="4:9">
      <c r="D19" s="16">
        <v>13</v>
      </c>
      <c r="E19" s="16">
        <v>12</v>
      </c>
      <c r="H19" s="16">
        <v>12</v>
      </c>
      <c r="I19" s="16">
        <v>5</v>
      </c>
    </row>
    <row r="20" spans="4:9">
      <c r="D20" s="16">
        <v>12</v>
      </c>
      <c r="E20" s="16">
        <v>11</v>
      </c>
      <c r="H20" s="16">
        <v>57</v>
      </c>
      <c r="I20" s="16">
        <v>7</v>
      </c>
    </row>
    <row r="21" spans="4:9">
      <c r="D21" s="16">
        <v>66</v>
      </c>
      <c r="E21" s="16">
        <v>6</v>
      </c>
      <c r="H21" s="16">
        <v>6</v>
      </c>
      <c r="I21" s="16">
        <v>9</v>
      </c>
    </row>
    <row r="22" spans="4:9">
      <c r="D22" s="16">
        <v>44</v>
      </c>
      <c r="E22" s="16">
        <v>3</v>
      </c>
      <c r="H22" s="16">
        <v>4</v>
      </c>
      <c r="I22" s="16">
        <v>5</v>
      </c>
    </row>
    <row r="23" spans="4:9">
      <c r="D23" s="16">
        <v>22</v>
      </c>
      <c r="E23" s="16">
        <v>6</v>
      </c>
      <c r="H23" s="16">
        <v>11</v>
      </c>
      <c r="I23" s="16">
        <v>5</v>
      </c>
    </row>
    <row r="24" spans="4:9">
      <c r="D24" s="16">
        <v>73</v>
      </c>
      <c r="E24" s="16">
        <v>3</v>
      </c>
      <c r="H24" s="16">
        <v>8</v>
      </c>
      <c r="I24" s="16">
        <v>6</v>
      </c>
    </row>
  </sheetData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8"/>
  <sheetViews>
    <sheetView workbookViewId="0">
      <selection activeCell="I17" sqref="I17"/>
    </sheetView>
  </sheetViews>
  <sheetFormatPr baseColWidth="10" defaultRowHeight="15" x14ac:dyDescent="0"/>
  <cols>
    <col min="2" max="2" width="20.6640625" customWidth="1"/>
    <col min="3" max="3" width="17.83203125" customWidth="1"/>
    <col min="7" max="7" width="19.5" customWidth="1"/>
  </cols>
  <sheetData>
    <row r="1" spans="2:12">
      <c r="C1" t="s">
        <v>1012</v>
      </c>
      <c r="J1" t="s">
        <v>1005</v>
      </c>
    </row>
    <row r="2" spans="2:12">
      <c r="B2" s="168" t="s">
        <v>577</v>
      </c>
      <c r="C2" s="168" t="s">
        <v>537</v>
      </c>
      <c r="D2" s="168" t="s">
        <v>581</v>
      </c>
      <c r="E2" s="168" t="s">
        <v>1013</v>
      </c>
      <c r="I2" s="168" t="s">
        <v>577</v>
      </c>
      <c r="J2" s="168" t="s">
        <v>537</v>
      </c>
      <c r="K2" s="168" t="s">
        <v>581</v>
      </c>
      <c r="L2" s="168" t="s">
        <v>1013</v>
      </c>
    </row>
    <row r="3" spans="2:12">
      <c r="B3" s="16">
        <v>83.3</v>
      </c>
      <c r="C3" s="16">
        <v>30</v>
      </c>
      <c r="D3" s="16">
        <v>67.599999999999994</v>
      </c>
      <c r="E3" s="16">
        <v>45.5</v>
      </c>
      <c r="I3" s="16">
        <v>2.2999999999999998</v>
      </c>
      <c r="J3" s="16">
        <v>28.6</v>
      </c>
      <c r="K3" s="16">
        <v>40</v>
      </c>
      <c r="L3" s="16">
        <v>50</v>
      </c>
    </row>
    <row r="4" spans="2:12">
      <c r="B4" s="16">
        <v>80.599999999999994</v>
      </c>
      <c r="C4" s="16">
        <v>36.4</v>
      </c>
      <c r="D4" s="16">
        <v>71.900000000000006</v>
      </c>
      <c r="E4" s="16">
        <v>42.9</v>
      </c>
      <c r="I4" s="16">
        <v>2.2999999999999998</v>
      </c>
      <c r="J4" s="16">
        <v>11.8</v>
      </c>
      <c r="K4" s="16">
        <v>41.2</v>
      </c>
      <c r="L4" s="16">
        <v>33.299999999999997</v>
      </c>
    </row>
    <row r="5" spans="2:12">
      <c r="B5" s="16">
        <v>75</v>
      </c>
      <c r="C5" s="16">
        <v>44.4</v>
      </c>
      <c r="D5" s="16">
        <v>84.6</v>
      </c>
      <c r="E5" s="16">
        <v>30</v>
      </c>
      <c r="I5" s="16">
        <v>7.4</v>
      </c>
      <c r="J5" s="16">
        <v>37.5</v>
      </c>
      <c r="K5" s="16">
        <v>57.1</v>
      </c>
      <c r="L5" s="16">
        <v>36.4</v>
      </c>
    </row>
    <row r="6" spans="2:12">
      <c r="B6" s="16">
        <v>71.8</v>
      </c>
      <c r="C6" s="16">
        <v>35.700000000000003</v>
      </c>
      <c r="D6" s="16">
        <v>84.4</v>
      </c>
      <c r="E6" s="16">
        <v>26.7</v>
      </c>
      <c r="I6" s="16">
        <v>2.9</v>
      </c>
      <c r="J6" s="16">
        <v>17.600000000000001</v>
      </c>
      <c r="K6" s="16">
        <v>34.6</v>
      </c>
      <c r="L6" s="16">
        <v>33.299999999999997</v>
      </c>
    </row>
    <row r="7" spans="2:12">
      <c r="B7" s="16">
        <v>81.099999999999994</v>
      </c>
      <c r="C7" s="16">
        <v>35.299999999999997</v>
      </c>
      <c r="D7" s="16">
        <v>73.2</v>
      </c>
      <c r="E7" s="16">
        <v>11.1</v>
      </c>
      <c r="I7" s="16">
        <v>2.5</v>
      </c>
      <c r="J7" s="16">
        <v>25</v>
      </c>
      <c r="K7" s="16">
        <v>14.8</v>
      </c>
      <c r="L7" s="16">
        <v>47.4</v>
      </c>
    </row>
    <row r="8" spans="2:12">
      <c r="B8" s="16">
        <v>86.5</v>
      </c>
      <c r="C8" s="16">
        <v>43.8</v>
      </c>
      <c r="D8" s="16">
        <v>67.400000000000006</v>
      </c>
      <c r="E8" s="16">
        <v>22.2</v>
      </c>
      <c r="I8" s="16">
        <v>4.9000000000000004</v>
      </c>
      <c r="J8" s="16">
        <v>22.7</v>
      </c>
      <c r="K8" s="16">
        <v>16.100000000000001</v>
      </c>
      <c r="L8" s="16">
        <v>36.4</v>
      </c>
    </row>
    <row r="9" spans="2:12">
      <c r="B9" s="16">
        <v>66.7</v>
      </c>
      <c r="C9" s="16">
        <v>40</v>
      </c>
      <c r="D9" s="16">
        <v>63.8</v>
      </c>
      <c r="E9" s="16">
        <v>26.7</v>
      </c>
      <c r="I9" s="16">
        <v>9.5</v>
      </c>
      <c r="J9" s="16">
        <v>15</v>
      </c>
      <c r="K9" s="16">
        <v>40.700000000000003</v>
      </c>
      <c r="L9" s="16">
        <v>35.299999999999997</v>
      </c>
    </row>
    <row r="10" spans="2:12">
      <c r="B10" s="16">
        <v>70.400000000000006</v>
      </c>
      <c r="C10" s="16">
        <v>53.3</v>
      </c>
      <c r="D10" s="16">
        <v>68.900000000000006</v>
      </c>
      <c r="E10" s="16">
        <v>20</v>
      </c>
      <c r="I10" s="16">
        <v>4.2</v>
      </c>
      <c r="J10" s="16">
        <v>26.3</v>
      </c>
      <c r="K10" s="16">
        <v>37.5</v>
      </c>
      <c r="L10" s="16">
        <v>28.6</v>
      </c>
    </row>
    <row r="11" spans="2:12">
      <c r="B11" s="16">
        <v>72.7</v>
      </c>
      <c r="C11" s="16">
        <v>50</v>
      </c>
      <c r="D11" s="16">
        <v>94.6</v>
      </c>
      <c r="E11" s="16"/>
      <c r="I11" s="16">
        <v>6.7</v>
      </c>
      <c r="J11" s="16">
        <v>22.2</v>
      </c>
      <c r="K11" s="16">
        <v>34.5</v>
      </c>
      <c r="L11" s="16">
        <v>35.700000000000003</v>
      </c>
    </row>
    <row r="12" spans="2:12">
      <c r="B12" s="16"/>
      <c r="C12" s="16"/>
      <c r="D12" s="16"/>
      <c r="E12" s="16"/>
      <c r="I12" s="16"/>
      <c r="J12" s="16"/>
      <c r="K12" s="16"/>
      <c r="L12" s="16"/>
    </row>
    <row r="13" spans="2:12">
      <c r="B13" s="16"/>
      <c r="C13" s="16"/>
      <c r="D13" s="16"/>
      <c r="E13" s="16"/>
      <c r="I13" s="16"/>
      <c r="J13" s="16"/>
      <c r="K13" s="16"/>
      <c r="L13" s="16"/>
    </row>
    <row r="14" spans="2:12">
      <c r="B14" s="16"/>
      <c r="C14" s="16"/>
      <c r="D14" s="16"/>
      <c r="E14" s="16"/>
      <c r="I14" s="16"/>
      <c r="J14" s="16"/>
      <c r="K14" s="16"/>
      <c r="L14" s="16"/>
    </row>
    <row r="15" spans="2:12">
      <c r="B15" s="16"/>
      <c r="C15" s="16"/>
      <c r="D15" s="16"/>
      <c r="E15" s="16"/>
      <c r="I15" s="16"/>
      <c r="J15" s="16"/>
      <c r="K15" s="16"/>
      <c r="L15" s="16"/>
    </row>
    <row r="16" spans="2:12">
      <c r="B16" s="16"/>
      <c r="C16" s="16"/>
      <c r="D16" s="16"/>
      <c r="E16" s="16"/>
      <c r="I16" s="16"/>
      <c r="J16" s="16"/>
      <c r="K16" s="16"/>
      <c r="L16" s="16"/>
    </row>
    <row r="17" spans="2:12">
      <c r="B17" s="16"/>
      <c r="C17" s="16"/>
      <c r="D17" s="16"/>
      <c r="E17" s="16"/>
      <c r="I17" s="16"/>
      <c r="J17" s="16"/>
      <c r="K17" s="16"/>
      <c r="L17" s="16"/>
    </row>
    <row r="18" spans="2:12">
      <c r="B18" s="16"/>
      <c r="C18" s="16"/>
      <c r="D18" s="16"/>
      <c r="E18" s="16"/>
      <c r="I18" s="16"/>
      <c r="J18" s="16"/>
      <c r="K18" s="16"/>
      <c r="L18" s="16"/>
    </row>
  </sheetData>
  <pageMargins left="0.7" right="0.7" top="0.75" bottom="0.75" header="0.3" footer="0.3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opLeftCell="C22" workbookViewId="0">
      <selection activeCell="I23" sqref="I23"/>
    </sheetView>
  </sheetViews>
  <sheetFormatPr baseColWidth="10" defaultRowHeight="15" x14ac:dyDescent="0"/>
  <sheetData>
    <row r="1" spans="1:17">
      <c r="A1" t="s">
        <v>1022</v>
      </c>
    </row>
    <row r="2" spans="1:17">
      <c r="C2" t="s">
        <v>1021</v>
      </c>
      <c r="I2" t="s">
        <v>73</v>
      </c>
      <c r="N2" t="s">
        <v>1020</v>
      </c>
    </row>
    <row r="3" spans="1:17">
      <c r="B3" s="168" t="s">
        <v>1016</v>
      </c>
      <c r="C3" s="168" t="s">
        <v>1019</v>
      </c>
      <c r="D3" s="168" t="s">
        <v>1009</v>
      </c>
      <c r="E3" s="168" t="s">
        <v>1018</v>
      </c>
      <c r="H3" s="168" t="s">
        <v>1016</v>
      </c>
      <c r="I3" s="168" t="s">
        <v>1019</v>
      </c>
      <c r="J3" s="168" t="s">
        <v>1009</v>
      </c>
      <c r="K3" s="168" t="s">
        <v>1018</v>
      </c>
      <c r="N3" s="168" t="s">
        <v>1016</v>
      </c>
      <c r="O3" s="168" t="s">
        <v>1019</v>
      </c>
      <c r="P3" s="168" t="s">
        <v>1009</v>
      </c>
      <c r="Q3" s="168" t="s">
        <v>1018</v>
      </c>
    </row>
    <row r="4" spans="1:17">
      <c r="B4" s="16">
        <v>18</v>
      </c>
      <c r="C4" s="16">
        <v>15</v>
      </c>
      <c r="D4" s="16">
        <v>4</v>
      </c>
      <c r="E4" s="16">
        <v>3</v>
      </c>
      <c r="H4" s="16">
        <v>54</v>
      </c>
      <c r="I4" s="16">
        <v>18</v>
      </c>
      <c r="J4" s="16">
        <v>3</v>
      </c>
      <c r="K4" s="16">
        <v>1</v>
      </c>
      <c r="N4" s="16">
        <v>89</v>
      </c>
      <c r="O4" s="16">
        <v>221</v>
      </c>
      <c r="P4" s="16">
        <v>14</v>
      </c>
      <c r="Q4" s="16">
        <v>3</v>
      </c>
    </row>
    <row r="5" spans="1:17">
      <c r="B5" s="16">
        <v>16</v>
      </c>
      <c r="C5" s="16">
        <v>13</v>
      </c>
      <c r="D5" s="16">
        <v>0</v>
      </c>
      <c r="E5" s="16">
        <v>2</v>
      </c>
      <c r="H5" s="16">
        <v>21</v>
      </c>
      <c r="I5" s="16">
        <v>42</v>
      </c>
      <c r="J5" s="16">
        <v>8</v>
      </c>
      <c r="K5" s="16">
        <v>8</v>
      </c>
      <c r="N5" s="16">
        <v>87</v>
      </c>
      <c r="O5" s="16">
        <v>46</v>
      </c>
      <c r="P5" s="16">
        <v>12</v>
      </c>
      <c r="Q5" s="16">
        <v>14</v>
      </c>
    </row>
    <row r="6" spans="1:17">
      <c r="B6" s="16">
        <v>25</v>
      </c>
      <c r="C6" s="16">
        <v>17</v>
      </c>
      <c r="D6" s="16">
        <v>1</v>
      </c>
      <c r="E6" s="16">
        <v>4</v>
      </c>
      <c r="H6" s="16">
        <v>34</v>
      </c>
      <c r="I6" s="16">
        <v>34</v>
      </c>
      <c r="J6" s="16">
        <v>4</v>
      </c>
      <c r="K6" s="16">
        <v>11</v>
      </c>
      <c r="N6" s="16">
        <v>181</v>
      </c>
      <c r="O6" s="16">
        <v>360</v>
      </c>
      <c r="P6" s="16">
        <v>42</v>
      </c>
      <c r="Q6" s="16">
        <v>4</v>
      </c>
    </row>
    <row r="7" spans="1:17">
      <c r="B7" s="16">
        <v>8</v>
      </c>
      <c r="C7" s="16">
        <v>12</v>
      </c>
      <c r="D7" s="16">
        <v>5</v>
      </c>
      <c r="E7" s="16">
        <v>3</v>
      </c>
      <c r="H7" s="16">
        <v>67</v>
      </c>
      <c r="I7" s="16">
        <v>56</v>
      </c>
      <c r="J7" s="16">
        <v>1</v>
      </c>
      <c r="K7" s="16">
        <v>9</v>
      </c>
      <c r="N7" s="16">
        <v>101</v>
      </c>
      <c r="O7" s="16">
        <v>18</v>
      </c>
      <c r="P7" s="16">
        <v>8</v>
      </c>
      <c r="Q7" s="16">
        <v>10</v>
      </c>
    </row>
    <row r="8" spans="1:17">
      <c r="B8" s="16">
        <v>14</v>
      </c>
      <c r="C8" s="16">
        <v>12</v>
      </c>
      <c r="D8" s="16">
        <v>3</v>
      </c>
      <c r="E8" s="16">
        <v>0</v>
      </c>
      <c r="H8" s="16">
        <v>43</v>
      </c>
      <c r="I8" s="16">
        <v>44</v>
      </c>
      <c r="J8" s="16">
        <v>1</v>
      </c>
      <c r="K8" s="16">
        <v>5</v>
      </c>
      <c r="N8" s="16">
        <v>285</v>
      </c>
      <c r="O8" s="16">
        <v>17</v>
      </c>
      <c r="P8" s="16">
        <v>9</v>
      </c>
      <c r="Q8" s="16">
        <v>5</v>
      </c>
    </row>
    <row r="9" spans="1:17">
      <c r="B9" s="16">
        <v>11</v>
      </c>
      <c r="C9" s="16">
        <v>11</v>
      </c>
      <c r="D9" s="16">
        <v>4</v>
      </c>
      <c r="E9" s="16">
        <v>3</v>
      </c>
      <c r="H9" s="16">
        <v>64</v>
      </c>
      <c r="I9" s="16">
        <v>49</v>
      </c>
      <c r="J9" s="16">
        <v>2</v>
      </c>
      <c r="K9" s="16">
        <v>2</v>
      </c>
      <c r="N9" s="16">
        <v>171</v>
      </c>
      <c r="O9" s="16">
        <v>34</v>
      </c>
      <c r="P9" s="16">
        <v>17</v>
      </c>
      <c r="Q9" s="16">
        <v>23</v>
      </c>
    </row>
    <row r="10" spans="1:17">
      <c r="B10" s="16">
        <v>12</v>
      </c>
      <c r="C10" s="16">
        <v>22</v>
      </c>
      <c r="D10" s="16">
        <v>10</v>
      </c>
      <c r="E10" s="16">
        <v>0</v>
      </c>
      <c r="H10" s="16">
        <v>35</v>
      </c>
      <c r="I10" s="16">
        <v>70</v>
      </c>
      <c r="J10" s="16">
        <v>1</v>
      </c>
      <c r="K10" s="16">
        <v>1</v>
      </c>
      <c r="N10" s="16">
        <v>29</v>
      </c>
      <c r="O10" s="16">
        <v>200</v>
      </c>
      <c r="P10" s="16">
        <v>15</v>
      </c>
      <c r="Q10" s="16">
        <v>9</v>
      </c>
    </row>
    <row r="11" spans="1:17">
      <c r="B11" s="16">
        <v>7</v>
      </c>
      <c r="C11" s="16">
        <v>21</v>
      </c>
      <c r="D11" s="16">
        <v>7</v>
      </c>
      <c r="E11" s="16">
        <v>2</v>
      </c>
      <c r="H11" s="16">
        <v>44</v>
      </c>
      <c r="I11" s="16">
        <v>53</v>
      </c>
      <c r="J11" s="16">
        <v>10</v>
      </c>
      <c r="K11" s="16">
        <v>2</v>
      </c>
      <c r="N11" s="16">
        <v>29</v>
      </c>
      <c r="O11" s="16">
        <v>54</v>
      </c>
      <c r="P11" s="16">
        <v>8</v>
      </c>
      <c r="Q11" s="16">
        <v>6</v>
      </c>
    </row>
    <row r="12" spans="1:17">
      <c r="B12" s="16">
        <v>5</v>
      </c>
      <c r="C12" s="16">
        <v>22</v>
      </c>
      <c r="D12" s="16">
        <v>6</v>
      </c>
      <c r="E12" s="16">
        <v>3</v>
      </c>
      <c r="H12" s="16">
        <v>35</v>
      </c>
      <c r="I12" s="16">
        <v>23</v>
      </c>
      <c r="J12" s="16">
        <v>4</v>
      </c>
      <c r="K12" s="16">
        <v>10</v>
      </c>
      <c r="N12" s="16">
        <v>34</v>
      </c>
      <c r="O12" s="16">
        <v>25</v>
      </c>
      <c r="P12" s="16">
        <v>5</v>
      </c>
      <c r="Q12" s="16">
        <v>4</v>
      </c>
    </row>
    <row r="13" spans="1:17">
      <c r="B13" s="16">
        <v>10</v>
      </c>
      <c r="C13" s="16">
        <v>18</v>
      </c>
      <c r="D13" s="16">
        <v>2</v>
      </c>
      <c r="E13" s="16">
        <v>5</v>
      </c>
      <c r="H13" s="16">
        <v>24</v>
      </c>
      <c r="I13" s="16">
        <v>54</v>
      </c>
      <c r="J13" s="16">
        <v>3</v>
      </c>
      <c r="K13" s="16">
        <v>2</v>
      </c>
      <c r="N13" s="16">
        <v>55</v>
      </c>
      <c r="O13" s="16">
        <v>20</v>
      </c>
      <c r="P13" s="16">
        <v>10</v>
      </c>
      <c r="Q13" s="16">
        <v>21</v>
      </c>
    </row>
    <row r="14" spans="1:17">
      <c r="B14" s="16">
        <v>8</v>
      </c>
      <c r="C14" s="16">
        <v>20</v>
      </c>
      <c r="D14" s="16">
        <v>1</v>
      </c>
      <c r="E14" s="16">
        <v>7</v>
      </c>
      <c r="H14" s="16">
        <v>22</v>
      </c>
      <c r="I14" s="16">
        <v>67</v>
      </c>
      <c r="J14" s="16">
        <v>4</v>
      </c>
      <c r="K14" s="16">
        <v>4</v>
      </c>
      <c r="N14" s="16">
        <v>25</v>
      </c>
      <c r="O14" s="16">
        <v>41</v>
      </c>
      <c r="P14" s="16">
        <v>15</v>
      </c>
      <c r="Q14" s="16">
        <v>13</v>
      </c>
    </row>
    <row r="15" spans="1:17">
      <c r="B15" s="16">
        <v>9</v>
      </c>
      <c r="C15" s="16">
        <v>21</v>
      </c>
      <c r="D15" s="16">
        <v>2</v>
      </c>
      <c r="E15" s="16">
        <v>2</v>
      </c>
      <c r="H15" s="16">
        <v>42</v>
      </c>
      <c r="I15" s="16">
        <v>60</v>
      </c>
      <c r="J15" s="16">
        <v>13</v>
      </c>
      <c r="K15" s="16">
        <v>10</v>
      </c>
      <c r="N15" s="16">
        <v>126</v>
      </c>
      <c r="O15" s="16">
        <v>27</v>
      </c>
      <c r="P15" s="16">
        <v>25</v>
      </c>
      <c r="Q15" s="16">
        <v>21</v>
      </c>
    </row>
    <row r="16" spans="1:17">
      <c r="B16" s="16">
        <v>8</v>
      </c>
      <c r="C16" s="16"/>
      <c r="D16" s="16">
        <v>5</v>
      </c>
      <c r="E16" s="16">
        <v>12</v>
      </c>
      <c r="H16" s="16">
        <v>42</v>
      </c>
      <c r="I16" s="16">
        <v>43</v>
      </c>
      <c r="J16" s="16">
        <v>12</v>
      </c>
      <c r="K16" s="16">
        <v>5</v>
      </c>
      <c r="N16" s="16"/>
      <c r="O16" s="16">
        <v>21</v>
      </c>
      <c r="P16" s="16">
        <v>16</v>
      </c>
      <c r="Q16" s="16">
        <v>9</v>
      </c>
    </row>
    <row r="17" spans="2:17">
      <c r="B17" s="16">
        <v>7</v>
      </c>
      <c r="C17" s="16"/>
      <c r="D17" s="16">
        <v>0</v>
      </c>
      <c r="E17" s="16">
        <v>8</v>
      </c>
      <c r="H17" s="16">
        <v>21</v>
      </c>
      <c r="I17" s="16">
        <v>39</v>
      </c>
      <c r="J17" s="16">
        <v>6</v>
      </c>
      <c r="K17" s="16">
        <v>8</v>
      </c>
      <c r="N17" s="16"/>
      <c r="O17" s="16">
        <v>15</v>
      </c>
      <c r="P17" s="16">
        <v>22</v>
      </c>
      <c r="Q17" s="16">
        <v>2</v>
      </c>
    </row>
    <row r="18" spans="2:17">
      <c r="B18" s="16">
        <v>11</v>
      </c>
      <c r="C18" s="16"/>
      <c r="D18" s="16">
        <v>2</v>
      </c>
      <c r="E18" s="16">
        <v>9</v>
      </c>
      <c r="H18" s="16">
        <v>11</v>
      </c>
      <c r="I18" s="16">
        <v>49</v>
      </c>
      <c r="J18" s="16">
        <v>2</v>
      </c>
      <c r="K18" s="16">
        <v>5</v>
      </c>
      <c r="N18" s="16"/>
      <c r="O18" s="16">
        <v>18</v>
      </c>
      <c r="P18" s="16">
        <v>11</v>
      </c>
      <c r="Q18" s="16">
        <v>17</v>
      </c>
    </row>
    <row r="19" spans="2:17">
      <c r="B19" s="16">
        <v>14</v>
      </c>
      <c r="C19" s="16"/>
      <c r="D19" s="16">
        <v>1</v>
      </c>
      <c r="E19" s="16">
        <v>8</v>
      </c>
      <c r="H19" s="16"/>
      <c r="I19" s="16">
        <v>5</v>
      </c>
      <c r="J19" s="16">
        <v>3</v>
      </c>
      <c r="K19" s="16">
        <v>18</v>
      </c>
      <c r="N19" s="16"/>
      <c r="O19" s="16">
        <v>300</v>
      </c>
      <c r="P19" s="16">
        <v>8</v>
      </c>
      <c r="Q19" s="16">
        <v>3</v>
      </c>
    </row>
    <row r="20" spans="2:17">
      <c r="B20" s="16">
        <v>7</v>
      </c>
      <c r="C20" s="16"/>
      <c r="D20" s="16">
        <v>3</v>
      </c>
      <c r="E20" s="16">
        <v>8</v>
      </c>
      <c r="H20" s="16"/>
      <c r="I20" s="16">
        <v>3</v>
      </c>
      <c r="J20" s="16">
        <v>2</v>
      </c>
      <c r="K20" s="16">
        <v>2</v>
      </c>
      <c r="N20" s="16"/>
      <c r="O20" s="16">
        <v>222</v>
      </c>
      <c r="P20" s="16">
        <v>16</v>
      </c>
      <c r="Q20" s="16">
        <v>38</v>
      </c>
    </row>
    <row r="21" spans="2:17">
      <c r="B21" s="16">
        <v>5</v>
      </c>
      <c r="C21" s="16"/>
      <c r="D21" s="16">
        <v>0</v>
      </c>
      <c r="E21" s="16">
        <v>7</v>
      </c>
      <c r="H21" s="16"/>
      <c r="I21" s="16">
        <v>6</v>
      </c>
      <c r="J21" s="16">
        <v>7</v>
      </c>
      <c r="K21" s="16">
        <v>2</v>
      </c>
      <c r="N21" s="16"/>
      <c r="O21" s="16">
        <v>266</v>
      </c>
      <c r="P21" s="16">
        <v>12</v>
      </c>
      <c r="Q21" s="16">
        <v>10</v>
      </c>
    </row>
    <row r="22" spans="2:17">
      <c r="B22" s="16"/>
      <c r="C22" s="16"/>
      <c r="D22" s="16"/>
      <c r="E22" s="16"/>
      <c r="H22" s="16"/>
      <c r="I22" s="16"/>
      <c r="J22" s="16"/>
      <c r="N22" s="16"/>
      <c r="O22" s="16">
        <v>28</v>
      </c>
      <c r="P22" s="16"/>
    </row>
    <row r="23" spans="2:17">
      <c r="B23" s="16"/>
      <c r="C23" s="16"/>
      <c r="D23" s="16"/>
      <c r="E23" s="16"/>
      <c r="H23" s="16"/>
      <c r="I23" s="16"/>
      <c r="J23" s="16"/>
      <c r="N23" s="16"/>
      <c r="O23" s="16">
        <v>17</v>
      </c>
      <c r="P23" s="16"/>
    </row>
    <row r="24" spans="2:17">
      <c r="B24" s="16"/>
      <c r="H24" s="16"/>
      <c r="I24" s="16"/>
      <c r="J24" s="16"/>
      <c r="N24" s="16"/>
      <c r="O24" s="16">
        <v>23</v>
      </c>
      <c r="P24" s="16"/>
    </row>
    <row r="25" spans="2:17">
      <c r="B25" s="16"/>
      <c r="N25" s="16"/>
      <c r="O25" s="16"/>
      <c r="P25" s="16"/>
      <c r="Q25" s="16"/>
    </row>
    <row r="26" spans="2:17">
      <c r="N26" s="16"/>
      <c r="O26" s="16"/>
      <c r="P26" s="16"/>
      <c r="Q26" s="16"/>
    </row>
    <row r="27" spans="2:17">
      <c r="N27" s="16"/>
      <c r="O27" s="16"/>
      <c r="P27" s="16"/>
      <c r="Q27" s="16"/>
    </row>
    <row r="28" spans="2:17">
      <c r="N28" s="16"/>
      <c r="O28" s="16"/>
      <c r="P28" s="16"/>
      <c r="Q28" s="1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18"/>
  <sheetViews>
    <sheetView workbookViewId="0">
      <selection activeCell="G36" sqref="G36"/>
    </sheetView>
  </sheetViews>
  <sheetFormatPr baseColWidth="10" defaultRowHeight="15" x14ac:dyDescent="0"/>
  <sheetData>
    <row r="1" spans="2:7">
      <c r="B1" t="s">
        <v>1011</v>
      </c>
      <c r="F1" t="s">
        <v>1010</v>
      </c>
    </row>
    <row r="3" spans="2:7">
      <c r="B3" s="167" t="s">
        <v>564</v>
      </c>
      <c r="C3" s="167" t="s">
        <v>537</v>
      </c>
      <c r="F3" s="167" t="s">
        <v>564</v>
      </c>
      <c r="G3" s="167" t="s">
        <v>537</v>
      </c>
    </row>
    <row r="4" spans="2:7">
      <c r="B4" s="58">
        <v>0.12103319999999999</v>
      </c>
      <c r="C4" s="58">
        <v>0.45949060000000003</v>
      </c>
      <c r="F4" s="58">
        <v>1.5807329999999999</v>
      </c>
      <c r="G4" s="58">
        <v>0.49358200000000002</v>
      </c>
    </row>
    <row r="5" spans="2:7">
      <c r="B5" s="58">
        <v>0.1174617</v>
      </c>
      <c r="C5" s="58">
        <v>5.871696</v>
      </c>
      <c r="F5" s="58">
        <v>0.43874550000000001</v>
      </c>
      <c r="G5" s="58">
        <v>1.0568280000000001</v>
      </c>
    </row>
    <row r="6" spans="2:7">
      <c r="B6" s="58">
        <v>0.25021470000000001</v>
      </c>
      <c r="C6" s="58">
        <v>4.606274</v>
      </c>
      <c r="F6" s="58">
        <v>0.37374170000000001</v>
      </c>
      <c r="G6" s="58">
        <v>5.4277870000000004</v>
      </c>
    </row>
    <row r="7" spans="2:7">
      <c r="B7" s="58">
        <v>0.51691180000000003</v>
      </c>
      <c r="C7" s="58">
        <v>0.41250589999999998</v>
      </c>
      <c r="F7" s="58">
        <v>0.8083861</v>
      </c>
      <c r="G7" s="58">
        <v>4.3704580000000002</v>
      </c>
    </row>
    <row r="8" spans="2:7">
      <c r="B8" s="58">
        <v>0.21187900000000001</v>
      </c>
      <c r="C8" s="58">
        <v>0.42962329999999999</v>
      </c>
      <c r="F8" s="58">
        <v>0.56252159999999995</v>
      </c>
      <c r="G8" s="58">
        <v>1.2753049999999999</v>
      </c>
    </row>
    <row r="9" spans="2:7">
      <c r="B9" s="58"/>
      <c r="C9" s="58">
        <v>0.46199859999999998</v>
      </c>
      <c r="F9" s="58">
        <v>3.76004</v>
      </c>
      <c r="G9" s="58">
        <v>1.113766</v>
      </c>
    </row>
    <row r="10" spans="2:7">
      <c r="B10" s="58"/>
      <c r="C10" s="58">
        <v>0.40868480000000001</v>
      </c>
      <c r="F10" s="58">
        <v>1.938237</v>
      </c>
      <c r="G10" s="58">
        <v>1.65405</v>
      </c>
    </row>
    <row r="11" spans="2:7">
      <c r="B11" s="58"/>
      <c r="C11" s="58">
        <v>0.73486479999999998</v>
      </c>
      <c r="F11" s="58">
        <v>0.70254609999999995</v>
      </c>
      <c r="G11" s="58">
        <v>2.0434559999999999</v>
      </c>
    </row>
    <row r="12" spans="2:7">
      <c r="B12" s="58"/>
      <c r="C12" s="58"/>
      <c r="F12" s="58">
        <v>3.1379440000000001</v>
      </c>
      <c r="G12" s="58">
        <v>1.3077909999999999</v>
      </c>
    </row>
    <row r="13" spans="2:7">
      <c r="B13" s="58"/>
      <c r="C13" s="58"/>
      <c r="F13" s="58">
        <v>3.0604309999999999</v>
      </c>
      <c r="G13" s="58">
        <v>1.5922069999999999</v>
      </c>
    </row>
    <row r="14" spans="2:7">
      <c r="B14" s="58"/>
      <c r="C14" s="58"/>
      <c r="F14" s="58"/>
      <c r="G14" s="58"/>
    </row>
    <row r="15" spans="2:7">
      <c r="B15" s="58"/>
      <c r="C15" s="58"/>
      <c r="F15" s="58"/>
      <c r="G15" s="58"/>
    </row>
    <row r="16" spans="2:7">
      <c r="F16" s="58"/>
      <c r="G16" s="58"/>
    </row>
    <row r="17" spans="6:7">
      <c r="F17" s="58"/>
      <c r="G17" s="58"/>
    </row>
    <row r="18" spans="6:7">
      <c r="F18" s="58"/>
      <c r="G18" s="58"/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3"/>
  <sheetViews>
    <sheetView workbookViewId="0">
      <selection activeCell="B3" sqref="B3"/>
    </sheetView>
  </sheetViews>
  <sheetFormatPr baseColWidth="10" defaultRowHeight="15" x14ac:dyDescent="0"/>
  <sheetData>
    <row r="2" spans="2:7">
      <c r="B2" s="18" t="s">
        <v>37</v>
      </c>
      <c r="C2" s="18"/>
      <c r="D2" s="18"/>
      <c r="E2" s="18"/>
      <c r="F2" s="18"/>
      <c r="G2" s="18"/>
    </row>
    <row r="3" spans="2:7">
      <c r="B3" s="18"/>
      <c r="C3" s="18"/>
      <c r="D3" s="18"/>
      <c r="E3" s="18"/>
      <c r="F3" s="18"/>
      <c r="G3" s="18"/>
    </row>
    <row r="4" spans="2:7">
      <c r="B4" s="18" t="s">
        <v>1048</v>
      </c>
      <c r="C4" s="18"/>
      <c r="D4" s="18"/>
      <c r="E4" s="18"/>
      <c r="F4" s="18"/>
      <c r="G4" s="18"/>
    </row>
    <row r="5" spans="2:7">
      <c r="B5" s="17" t="s">
        <v>31</v>
      </c>
      <c r="C5" s="17" t="s">
        <v>32</v>
      </c>
      <c r="D5" s="17" t="s">
        <v>33</v>
      </c>
      <c r="E5" s="17" t="s">
        <v>34</v>
      </c>
      <c r="F5" s="17" t="s">
        <v>35</v>
      </c>
      <c r="G5" s="17" t="s">
        <v>36</v>
      </c>
    </row>
    <row r="6" spans="2:7">
      <c r="B6" s="16">
        <v>31.4</v>
      </c>
      <c r="C6" s="16">
        <v>68.5</v>
      </c>
      <c r="D6" s="16">
        <v>139.80000000000001</v>
      </c>
      <c r="E6" s="16">
        <v>131</v>
      </c>
      <c r="F6" s="16">
        <v>43.6</v>
      </c>
      <c r="G6" s="16">
        <v>144.80000000000001</v>
      </c>
    </row>
    <row r="7" spans="2:7">
      <c r="B7" s="16">
        <v>92.2</v>
      </c>
      <c r="C7" s="16">
        <v>78.400000000000006</v>
      </c>
      <c r="D7" s="16">
        <v>369.9</v>
      </c>
      <c r="E7" s="16">
        <v>99.1</v>
      </c>
      <c r="F7" s="16">
        <v>0</v>
      </c>
      <c r="G7" s="16">
        <v>108.4</v>
      </c>
    </row>
    <row r="8" spans="2:7">
      <c r="B8" s="16">
        <v>36.9</v>
      </c>
      <c r="C8" s="16">
        <v>103.3</v>
      </c>
      <c r="D8" s="16">
        <v>218.1</v>
      </c>
      <c r="E8" s="16">
        <v>250.7</v>
      </c>
      <c r="F8" s="16">
        <v>155.1</v>
      </c>
      <c r="G8" s="16">
        <v>129.80000000000001</v>
      </c>
    </row>
    <row r="9" spans="2:7">
      <c r="B9" s="16">
        <v>129.6</v>
      </c>
      <c r="C9" s="16">
        <v>93.9</v>
      </c>
      <c r="D9" s="16">
        <v>149.5</v>
      </c>
      <c r="E9" s="16">
        <v>160</v>
      </c>
      <c r="F9" s="16">
        <v>119.7</v>
      </c>
      <c r="G9" s="16">
        <v>280.2</v>
      </c>
    </row>
    <row r="10" spans="2:7">
      <c r="B10" s="16">
        <v>108.6</v>
      </c>
      <c r="C10" s="16">
        <v>43.5</v>
      </c>
      <c r="D10" s="16">
        <v>197.7</v>
      </c>
      <c r="E10" s="16">
        <v>81.400000000000006</v>
      </c>
      <c r="F10" s="16">
        <v>116.5</v>
      </c>
      <c r="G10" s="16">
        <v>204.8</v>
      </c>
    </row>
    <row r="11" spans="2:7">
      <c r="B11" s="16">
        <v>52.1</v>
      </c>
      <c r="C11" s="16">
        <v>69.900000000000006</v>
      </c>
      <c r="D11" s="16">
        <v>332.7</v>
      </c>
      <c r="E11" s="16">
        <v>179</v>
      </c>
      <c r="F11" s="16">
        <v>36.6</v>
      </c>
      <c r="G11" s="16">
        <v>126.2</v>
      </c>
    </row>
    <row r="12" spans="2:7">
      <c r="B12" s="16">
        <v>10.7</v>
      </c>
      <c r="C12" s="16">
        <v>93.8</v>
      </c>
      <c r="D12" s="16">
        <v>187.3</v>
      </c>
      <c r="E12" s="16">
        <v>99.2</v>
      </c>
      <c r="F12" s="16">
        <v>64.5</v>
      </c>
      <c r="G12" s="16">
        <v>289.3</v>
      </c>
    </row>
    <row r="13" spans="2:7">
      <c r="B13" s="16">
        <v>117.6</v>
      </c>
      <c r="C13" s="16">
        <v>81.599999999999994</v>
      </c>
      <c r="D13" s="16"/>
      <c r="E13" s="16">
        <v>120.1</v>
      </c>
      <c r="F13" s="16">
        <v>9.5</v>
      </c>
      <c r="G13" s="16">
        <v>201.4</v>
      </c>
    </row>
  </sheetData>
  <pageMargins left="0.75" right="0.75" top="1" bottom="1" header="0.5" footer="0.5"/>
  <pageSetup orientation="portrait" horizontalDpi="0" verticalDpi="0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topLeftCell="A12" workbookViewId="0">
      <selection activeCell="J11" sqref="J11"/>
    </sheetView>
  </sheetViews>
  <sheetFormatPr baseColWidth="10" defaultRowHeight="15" x14ac:dyDescent="0"/>
  <sheetData>
    <row r="1" spans="2:10">
      <c r="C1" t="s">
        <v>1014</v>
      </c>
      <c r="H1" t="s">
        <v>1015</v>
      </c>
    </row>
    <row r="2" spans="2:10">
      <c r="B2" s="168" t="s">
        <v>1016</v>
      </c>
      <c r="C2" s="168" t="s">
        <v>1009</v>
      </c>
      <c r="D2" s="168" t="s">
        <v>581</v>
      </c>
      <c r="E2" s="168" t="s">
        <v>1017</v>
      </c>
      <c r="G2" s="168" t="s">
        <v>1016</v>
      </c>
      <c r="H2" s="168" t="s">
        <v>1009</v>
      </c>
      <c r="I2" s="168" t="s">
        <v>581</v>
      </c>
      <c r="J2" s="168" t="s">
        <v>1017</v>
      </c>
    </row>
    <row r="3" spans="2:10">
      <c r="B3" s="16">
        <v>6</v>
      </c>
      <c r="C3" s="16">
        <v>5</v>
      </c>
      <c r="D3" s="16">
        <v>2</v>
      </c>
      <c r="E3" s="16">
        <v>10</v>
      </c>
      <c r="G3" s="16">
        <v>6</v>
      </c>
      <c r="H3" s="16">
        <v>0</v>
      </c>
      <c r="I3" s="16">
        <v>1</v>
      </c>
      <c r="J3" s="16">
        <v>6</v>
      </c>
    </row>
    <row r="4" spans="2:10">
      <c r="B4" s="16">
        <v>5</v>
      </c>
      <c r="C4" s="16">
        <v>5</v>
      </c>
      <c r="D4" s="16">
        <v>0</v>
      </c>
      <c r="E4" s="16">
        <v>12</v>
      </c>
      <c r="G4" s="16">
        <v>4</v>
      </c>
      <c r="H4" s="16">
        <v>0</v>
      </c>
      <c r="I4" s="16">
        <v>0</v>
      </c>
      <c r="J4" s="16">
        <v>4</v>
      </c>
    </row>
    <row r="5" spans="2:10">
      <c r="B5" s="16">
        <v>0</v>
      </c>
      <c r="C5" s="16">
        <v>3</v>
      </c>
      <c r="D5" s="16">
        <v>0</v>
      </c>
      <c r="E5" s="16">
        <v>6</v>
      </c>
      <c r="G5" s="16">
        <v>0</v>
      </c>
      <c r="H5" s="16">
        <v>0</v>
      </c>
      <c r="I5" s="16">
        <v>1</v>
      </c>
      <c r="J5" s="16">
        <v>4</v>
      </c>
    </row>
    <row r="6" spans="2:10">
      <c r="B6" s="16">
        <v>1</v>
      </c>
      <c r="C6" s="16">
        <v>8</v>
      </c>
      <c r="D6" s="16">
        <v>2</v>
      </c>
      <c r="E6" s="16">
        <v>8</v>
      </c>
      <c r="G6" s="16">
        <v>0</v>
      </c>
      <c r="H6" s="16">
        <v>0</v>
      </c>
      <c r="I6" s="16">
        <v>0</v>
      </c>
      <c r="J6" s="16">
        <v>0</v>
      </c>
    </row>
    <row r="7" spans="2:10">
      <c r="B7" s="16">
        <v>1</v>
      </c>
      <c r="C7" s="16">
        <v>0</v>
      </c>
      <c r="D7" s="16">
        <v>2</v>
      </c>
      <c r="E7" s="16">
        <v>7</v>
      </c>
      <c r="G7" s="16">
        <v>0</v>
      </c>
      <c r="H7" s="16">
        <v>0</v>
      </c>
      <c r="I7" s="16">
        <v>0</v>
      </c>
      <c r="J7" s="16">
        <v>0</v>
      </c>
    </row>
    <row r="8" spans="2:10">
      <c r="B8" s="16">
        <v>1</v>
      </c>
      <c r="C8" s="16">
        <v>0</v>
      </c>
      <c r="D8" s="16">
        <v>3</v>
      </c>
      <c r="E8" s="16">
        <v>9</v>
      </c>
      <c r="G8" s="16">
        <v>0</v>
      </c>
      <c r="H8" s="16">
        <v>0</v>
      </c>
      <c r="I8" s="16">
        <v>0</v>
      </c>
      <c r="J8" s="16">
        <v>0</v>
      </c>
    </row>
    <row r="9" spans="2:10">
      <c r="B9" s="16">
        <v>0</v>
      </c>
      <c r="C9" s="16">
        <v>4</v>
      </c>
      <c r="D9" s="16">
        <v>0</v>
      </c>
      <c r="E9" s="16">
        <v>7</v>
      </c>
      <c r="G9" s="16">
        <v>0</v>
      </c>
      <c r="H9" s="16">
        <v>0</v>
      </c>
      <c r="I9" s="16">
        <v>0</v>
      </c>
      <c r="J9" s="16">
        <v>0</v>
      </c>
    </row>
    <row r="10" spans="2:10">
      <c r="B10" s="16">
        <v>0</v>
      </c>
      <c r="C10" s="16">
        <v>0</v>
      </c>
      <c r="D10" s="16">
        <v>0</v>
      </c>
      <c r="E10" s="16">
        <v>11</v>
      </c>
      <c r="G10" s="16">
        <v>0</v>
      </c>
      <c r="H10" s="16">
        <v>0</v>
      </c>
      <c r="I10" s="16">
        <v>0</v>
      </c>
      <c r="J10" s="16">
        <v>0</v>
      </c>
    </row>
    <row r="11" spans="2:10">
      <c r="B11" s="16">
        <v>0</v>
      </c>
      <c r="C11" s="16">
        <v>0</v>
      </c>
      <c r="D11" s="16">
        <v>0</v>
      </c>
      <c r="E11" s="16">
        <v>11</v>
      </c>
      <c r="G11" s="16">
        <v>0</v>
      </c>
      <c r="H11" s="16">
        <v>0</v>
      </c>
      <c r="I11" s="16">
        <v>0</v>
      </c>
      <c r="J11" s="16">
        <v>0</v>
      </c>
    </row>
    <row r="12" spans="2:10">
      <c r="B12" s="16">
        <v>2</v>
      </c>
      <c r="C12" s="16">
        <v>9</v>
      </c>
      <c r="D12" s="16">
        <v>0</v>
      </c>
      <c r="E12" s="16"/>
      <c r="G12" s="16">
        <v>0</v>
      </c>
      <c r="H12" s="16">
        <v>0</v>
      </c>
      <c r="I12" s="16">
        <v>0</v>
      </c>
      <c r="J12" s="16"/>
    </row>
    <row r="13" spans="2:10">
      <c r="B13" s="16">
        <v>2</v>
      </c>
      <c r="C13" s="16">
        <v>10</v>
      </c>
      <c r="D13" s="16">
        <v>0</v>
      </c>
      <c r="E13" s="16"/>
      <c r="G13" s="16">
        <v>0</v>
      </c>
      <c r="H13" s="16">
        <v>0</v>
      </c>
      <c r="I13" s="16">
        <v>0</v>
      </c>
      <c r="J13" s="16"/>
    </row>
    <row r="14" spans="2:10">
      <c r="B14" s="16">
        <v>2</v>
      </c>
      <c r="C14" s="16">
        <v>10</v>
      </c>
      <c r="D14" s="16">
        <v>0</v>
      </c>
      <c r="E14" s="16"/>
      <c r="G14" s="16">
        <v>1</v>
      </c>
      <c r="H14" s="16">
        <v>0</v>
      </c>
      <c r="I14" s="16">
        <v>0</v>
      </c>
      <c r="J14" s="16"/>
    </row>
    <row r="15" spans="2:10">
      <c r="B15" s="16"/>
      <c r="C15" s="16">
        <v>6</v>
      </c>
      <c r="D15" s="16">
        <v>0</v>
      </c>
      <c r="E15" s="16"/>
      <c r="G15" s="16">
        <v>1</v>
      </c>
      <c r="H15" s="16">
        <v>9</v>
      </c>
      <c r="I15" s="16">
        <v>0</v>
      </c>
      <c r="J15" s="16"/>
    </row>
    <row r="16" spans="2:10">
      <c r="B16" s="16"/>
      <c r="C16" s="16">
        <v>7</v>
      </c>
      <c r="D16" s="16">
        <v>0</v>
      </c>
      <c r="E16" s="16"/>
      <c r="G16" s="16">
        <v>0</v>
      </c>
      <c r="H16" s="16">
        <v>3</v>
      </c>
      <c r="I16" s="16">
        <v>0</v>
      </c>
      <c r="J16" s="16"/>
    </row>
    <row r="17" spans="2:10">
      <c r="B17" s="16"/>
      <c r="C17" s="16">
        <v>7</v>
      </c>
      <c r="D17" s="16">
        <v>0</v>
      </c>
      <c r="E17" s="16"/>
      <c r="G17" s="16">
        <v>4</v>
      </c>
      <c r="H17" s="16">
        <v>4</v>
      </c>
      <c r="I17" s="16">
        <v>0</v>
      </c>
      <c r="J17" s="16"/>
    </row>
    <row r="18" spans="2:10">
      <c r="B18" s="16"/>
      <c r="C18" s="16">
        <v>3</v>
      </c>
      <c r="D18" s="16"/>
      <c r="E18" s="16"/>
      <c r="G18" s="16">
        <v>4</v>
      </c>
      <c r="H18" s="16">
        <v>6</v>
      </c>
      <c r="I18" s="16"/>
      <c r="J18" s="16"/>
    </row>
    <row r="19" spans="2:10">
      <c r="B19" s="16"/>
      <c r="C19" s="16">
        <v>0</v>
      </c>
      <c r="D19" s="16"/>
      <c r="E19" s="16"/>
      <c r="G19" s="16">
        <v>4</v>
      </c>
      <c r="H19" s="16">
        <v>4</v>
      </c>
      <c r="I19" s="16"/>
      <c r="J19" s="16"/>
    </row>
    <row r="20" spans="2:10">
      <c r="B20" s="16"/>
      <c r="C20" s="16">
        <v>3</v>
      </c>
      <c r="D20" s="16"/>
      <c r="E20" s="16"/>
      <c r="G20" s="16"/>
      <c r="H20" s="16">
        <v>0</v>
      </c>
      <c r="I20" s="16"/>
      <c r="J20" s="16"/>
    </row>
    <row r="21" spans="2:10">
      <c r="B21" s="16"/>
      <c r="C21" s="16"/>
      <c r="D21" s="16"/>
      <c r="E21" s="16"/>
      <c r="G21" s="16"/>
      <c r="H21" s="16"/>
      <c r="I21" s="16"/>
      <c r="J21" s="16"/>
    </row>
    <row r="22" spans="2:10">
      <c r="B22" s="16"/>
      <c r="C22" s="16"/>
      <c r="D22" s="16"/>
      <c r="E22" s="16"/>
      <c r="G22" s="16"/>
      <c r="H22" s="16"/>
      <c r="I22" s="16"/>
      <c r="J22" s="16"/>
    </row>
    <row r="23" spans="2:10">
      <c r="B23" s="16"/>
      <c r="C23" s="16"/>
      <c r="D23" s="16"/>
      <c r="E23" s="16"/>
      <c r="G23" s="16"/>
      <c r="H23" s="16"/>
      <c r="I23" s="16"/>
      <c r="J23" s="16"/>
    </row>
    <row r="24" spans="2:10">
      <c r="B24" s="16"/>
      <c r="C24" s="16"/>
      <c r="D24" s="16"/>
      <c r="E24" s="16"/>
      <c r="G24" s="16"/>
      <c r="H24" s="16"/>
      <c r="I24" s="16"/>
      <c r="J24" s="16"/>
    </row>
    <row r="25" spans="2:10">
      <c r="B25" s="16"/>
      <c r="C25" s="16"/>
      <c r="D25" s="16"/>
      <c r="E25" s="16"/>
      <c r="G25" s="16"/>
      <c r="H25" s="16"/>
      <c r="I25" s="16"/>
      <c r="J25" s="16"/>
    </row>
    <row r="26" spans="2:10">
      <c r="B26" s="16"/>
      <c r="C26" s="16"/>
      <c r="D26" s="16"/>
      <c r="E26" s="16"/>
    </row>
    <row r="27" spans="2:10">
      <c r="B27" s="16"/>
      <c r="C27" s="16"/>
      <c r="D27" s="16"/>
      <c r="E27" s="16"/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90</vt:i4>
      </vt:variant>
    </vt:vector>
  </HeadingPairs>
  <TitlesOfParts>
    <vt:vector size="90" baseType="lpstr">
      <vt:lpstr>1a</vt:lpstr>
      <vt:lpstr>1b</vt:lpstr>
      <vt:lpstr>1c</vt:lpstr>
      <vt:lpstr>1d</vt:lpstr>
      <vt:lpstr>1e</vt:lpstr>
      <vt:lpstr>1f</vt:lpstr>
      <vt:lpstr>1G</vt:lpstr>
      <vt:lpstr>1h</vt:lpstr>
      <vt:lpstr>1i</vt:lpstr>
      <vt:lpstr>1j</vt:lpstr>
      <vt:lpstr>1k</vt:lpstr>
      <vt:lpstr>1l</vt:lpstr>
      <vt:lpstr>2b</vt:lpstr>
      <vt:lpstr>2c</vt:lpstr>
      <vt:lpstr>2d</vt:lpstr>
      <vt:lpstr>2e</vt:lpstr>
      <vt:lpstr>2f</vt:lpstr>
      <vt:lpstr>2g</vt:lpstr>
      <vt:lpstr>2i</vt:lpstr>
      <vt:lpstr>3a</vt:lpstr>
      <vt:lpstr>3b </vt:lpstr>
      <vt:lpstr>3c</vt:lpstr>
      <vt:lpstr>3d</vt:lpstr>
      <vt:lpstr>3e</vt:lpstr>
      <vt:lpstr>3f</vt:lpstr>
      <vt:lpstr>3g</vt:lpstr>
      <vt:lpstr>3h</vt:lpstr>
      <vt:lpstr>3i</vt:lpstr>
      <vt:lpstr>3k</vt:lpstr>
      <vt:lpstr>3l</vt:lpstr>
      <vt:lpstr>4b</vt:lpstr>
      <vt:lpstr>4c</vt:lpstr>
      <vt:lpstr>4d</vt:lpstr>
      <vt:lpstr>4e</vt:lpstr>
      <vt:lpstr>4f</vt:lpstr>
      <vt:lpstr>4h</vt:lpstr>
      <vt:lpstr>4i</vt:lpstr>
      <vt:lpstr>4k</vt:lpstr>
      <vt:lpstr>5b</vt:lpstr>
      <vt:lpstr>5c</vt:lpstr>
      <vt:lpstr>5d</vt:lpstr>
      <vt:lpstr>5e</vt:lpstr>
      <vt:lpstr>5f</vt:lpstr>
      <vt:lpstr>5g</vt:lpstr>
      <vt:lpstr>5h</vt:lpstr>
      <vt:lpstr>5i</vt:lpstr>
      <vt:lpstr>5j</vt:lpstr>
      <vt:lpstr>5K</vt:lpstr>
      <vt:lpstr>5L</vt:lpstr>
      <vt:lpstr>S2a</vt:lpstr>
      <vt:lpstr>S2b</vt:lpstr>
      <vt:lpstr>S2c</vt:lpstr>
      <vt:lpstr>S2d</vt:lpstr>
      <vt:lpstr>S2e</vt:lpstr>
      <vt:lpstr>S2f</vt:lpstr>
      <vt:lpstr>S2g</vt:lpstr>
      <vt:lpstr>S2h</vt:lpstr>
      <vt:lpstr>S3a</vt:lpstr>
      <vt:lpstr>S3b</vt:lpstr>
      <vt:lpstr>S3c</vt:lpstr>
      <vt:lpstr>S3d</vt:lpstr>
      <vt:lpstr>S3e</vt:lpstr>
      <vt:lpstr>S4b</vt:lpstr>
      <vt:lpstr>S4c</vt:lpstr>
      <vt:lpstr>S4d</vt:lpstr>
      <vt:lpstr>S4f</vt:lpstr>
      <vt:lpstr>S4g</vt:lpstr>
      <vt:lpstr>S5b</vt:lpstr>
      <vt:lpstr>S5c</vt:lpstr>
      <vt:lpstr>S6a</vt:lpstr>
      <vt:lpstr>S6b</vt:lpstr>
      <vt:lpstr>S6c</vt:lpstr>
      <vt:lpstr>S6d</vt:lpstr>
      <vt:lpstr>S6e</vt:lpstr>
      <vt:lpstr>S6f</vt:lpstr>
      <vt:lpstr>S7b</vt:lpstr>
      <vt:lpstr>S7d</vt:lpstr>
      <vt:lpstr>S7g</vt:lpstr>
      <vt:lpstr>S7h</vt:lpstr>
      <vt:lpstr>S8a</vt:lpstr>
      <vt:lpstr>S8b</vt:lpstr>
      <vt:lpstr>S8c</vt:lpstr>
      <vt:lpstr>S9a</vt:lpstr>
      <vt:lpstr>S9b</vt:lpstr>
      <vt:lpstr>S9c</vt:lpstr>
      <vt:lpstr>S9d</vt:lpstr>
      <vt:lpstr>S9e</vt:lpstr>
      <vt:lpstr>S9f</vt:lpstr>
      <vt:lpstr>S10a</vt:lpstr>
      <vt:lpstr>S10b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Judith Varner</cp:lastModifiedBy>
  <dcterms:created xsi:type="dcterms:W3CDTF">2018-07-23T19:58:38Z</dcterms:created>
  <dcterms:modified xsi:type="dcterms:W3CDTF">2018-10-21T05:30:33Z</dcterms:modified>
</cp:coreProperties>
</file>