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se0002\Dropbox\Lake_paper\Final_submission\"/>
    </mc:Choice>
  </mc:AlternateContent>
  <xr:revisionPtr revIDLastSave="0" documentId="13_ncr:1_{592C1E96-82E5-4253-8824-BF1EADCDFD6D}" xr6:coauthVersionLast="41" xr6:coauthVersionMax="41" xr10:uidLastSave="{00000000-0000-0000-0000-000000000000}"/>
  <bookViews>
    <workbookView xWindow="26025" yWindow="1680" windowWidth="20340" windowHeight="9675" activeTab="1" xr2:uid="{00000000-000D-0000-FFFF-FFFF00000000}"/>
  </bookViews>
  <sheets>
    <sheet name="seasonal data" sheetId="1" r:id="rId1"/>
    <sheet name="other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7" i="2" l="1"/>
  <c r="B77" i="2"/>
  <c r="C76" i="2"/>
  <c r="B76" i="2"/>
  <c r="C75" i="2"/>
  <c r="B75" i="2"/>
  <c r="C74" i="2"/>
  <c r="B74" i="2"/>
  <c r="C73" i="2"/>
  <c r="B73" i="2"/>
  <c r="C72" i="2"/>
  <c r="B72" i="2"/>
  <c r="C71" i="2"/>
  <c r="B71" i="2"/>
  <c r="C70" i="2"/>
  <c r="B70" i="2"/>
  <c r="C69" i="2"/>
  <c r="B69" i="2"/>
  <c r="C68" i="2"/>
  <c r="B68" i="2"/>
  <c r="C67" i="2"/>
  <c r="B67" i="2"/>
  <c r="C66" i="2"/>
  <c r="B66" i="2"/>
  <c r="C65" i="2"/>
  <c r="B65" i="2"/>
  <c r="C64" i="2"/>
  <c r="B64" i="2"/>
  <c r="C63" i="2"/>
  <c r="B63" i="2"/>
  <c r="C62" i="2"/>
  <c r="B62" i="2"/>
  <c r="C61" i="2"/>
  <c r="B61" i="2"/>
  <c r="C60" i="2"/>
  <c r="B60" i="2"/>
  <c r="C59" i="2"/>
  <c r="B59" i="2"/>
  <c r="C58" i="2"/>
  <c r="B58" i="2"/>
  <c r="C57" i="2"/>
  <c r="B57" i="2"/>
  <c r="C56" i="2"/>
  <c r="B56" i="2"/>
  <c r="C55" i="2"/>
  <c r="B55" i="2"/>
  <c r="C54" i="2"/>
  <c r="B54" i="2"/>
  <c r="C53" i="2"/>
  <c r="B53" i="2"/>
  <c r="C52" i="2"/>
  <c r="B52" i="2"/>
  <c r="C51" i="2"/>
  <c r="B51" i="2"/>
  <c r="C50" i="2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C4" i="2"/>
  <c r="B4" i="2"/>
  <c r="C3" i="2"/>
  <c r="B3" i="2"/>
  <c r="C2" i="2"/>
  <c r="B2" i="2"/>
</calcChain>
</file>

<file path=xl/sharedStrings.xml><?xml version="1.0" encoding="utf-8"?>
<sst xmlns="http://schemas.openxmlformats.org/spreadsheetml/2006/main" count="2351" uniqueCount="137">
  <si>
    <t>Season</t>
  </si>
  <si>
    <t>Permafrost_zone</t>
  </si>
  <si>
    <t>pH</t>
  </si>
  <si>
    <t>Average_depth_m</t>
  </si>
  <si>
    <t>O2_mg_L-1</t>
  </si>
  <si>
    <t>O2_%</t>
  </si>
  <si>
    <t>Water_t_°C</t>
  </si>
  <si>
    <t>Air_t_°C</t>
  </si>
  <si>
    <t>Pr_mbar</t>
  </si>
  <si>
    <t>Conductivity_µS_cm-1</t>
  </si>
  <si>
    <t>SUVA254</t>
  </si>
  <si>
    <t>DIN_µg_L-1</t>
  </si>
  <si>
    <t>TP_µg_L-1</t>
  </si>
  <si>
    <t>MAAT_°C</t>
  </si>
  <si>
    <t>MAP_mm_yr-1</t>
  </si>
  <si>
    <t>Landsat_area_m2</t>
  </si>
  <si>
    <t>Glowabo_area_m2</t>
  </si>
  <si>
    <t>LKg1</t>
  </si>
  <si>
    <t>Isolated</t>
  </si>
  <si>
    <t>NA</t>
  </si>
  <si>
    <t>LKg2</t>
  </si>
  <si>
    <t>LKg3</t>
  </si>
  <si>
    <t>LKg4</t>
  </si>
  <si>
    <t>LKg5</t>
  </si>
  <si>
    <t>LKg6</t>
  </si>
  <si>
    <t>LKg7</t>
  </si>
  <si>
    <t>LKg8</t>
  </si>
  <si>
    <t>LKg9</t>
  </si>
  <si>
    <t>LKg10</t>
  </si>
  <si>
    <t>LKg11</t>
  </si>
  <si>
    <t>LKg12</t>
  </si>
  <si>
    <t>LKg13</t>
  </si>
  <si>
    <t>LKg14</t>
  </si>
  <si>
    <t>LKg15</t>
  </si>
  <si>
    <t>LKg16</t>
  </si>
  <si>
    <t>LKg17</t>
  </si>
  <si>
    <t>LKg18</t>
  </si>
  <si>
    <t>LKg19</t>
  </si>
  <si>
    <t>LKg20</t>
  </si>
  <si>
    <t>LKh1</t>
  </si>
  <si>
    <t>Sporadic</t>
  </si>
  <si>
    <t>LKh2</t>
  </si>
  <si>
    <t>LKh3</t>
  </si>
  <si>
    <t>LKh4</t>
  </si>
  <si>
    <t>LKh5</t>
  </si>
  <si>
    <t>LKh6</t>
  </si>
  <si>
    <t>LKh7</t>
  </si>
  <si>
    <t>LKh8</t>
  </si>
  <si>
    <t>LKh9</t>
  </si>
  <si>
    <t>LKh10</t>
  </si>
  <si>
    <t>LKh11</t>
  </si>
  <si>
    <t>LKh12</t>
  </si>
  <si>
    <t>LKh13</t>
  </si>
  <si>
    <t>LKh14</t>
  </si>
  <si>
    <t>LKh15</t>
  </si>
  <si>
    <t>LKh16</t>
  </si>
  <si>
    <t>LKh17</t>
  </si>
  <si>
    <t>LKh18</t>
  </si>
  <si>
    <t>LKh19</t>
  </si>
  <si>
    <t>LKh20</t>
  </si>
  <si>
    <t>LKh21</t>
  </si>
  <si>
    <t>LKh22</t>
  </si>
  <si>
    <t>LU1</t>
  </si>
  <si>
    <t>Discontinuous</t>
  </si>
  <si>
    <t>LU2</t>
  </si>
  <si>
    <t>LU3</t>
  </si>
  <si>
    <t>LU4</t>
  </si>
  <si>
    <t>LU5</t>
  </si>
  <si>
    <t>LU6</t>
  </si>
  <si>
    <t>LU7</t>
  </si>
  <si>
    <t>LU8</t>
  </si>
  <si>
    <t>LU9</t>
  </si>
  <si>
    <t>LU10</t>
  </si>
  <si>
    <t>LU11</t>
  </si>
  <si>
    <t>LU12</t>
  </si>
  <si>
    <t>LU13</t>
  </si>
  <si>
    <t>LU14</t>
  </si>
  <si>
    <t>LU15</t>
  </si>
  <si>
    <t>LU16</t>
  </si>
  <si>
    <t>LU17</t>
  </si>
  <si>
    <t>LU18</t>
  </si>
  <si>
    <t>LT1</t>
  </si>
  <si>
    <t>Continuous</t>
  </si>
  <si>
    <t>LT2</t>
  </si>
  <si>
    <t>LT3</t>
  </si>
  <si>
    <t>LT4</t>
  </si>
  <si>
    <t>LT5</t>
  </si>
  <si>
    <t>LT6</t>
  </si>
  <si>
    <t>LT7</t>
  </si>
  <si>
    <t>LT8</t>
  </si>
  <si>
    <t>LT9</t>
  </si>
  <si>
    <t>LT10</t>
  </si>
  <si>
    <t>LT11</t>
  </si>
  <si>
    <t>LT12</t>
  </si>
  <si>
    <t>LT13</t>
  </si>
  <si>
    <t>LT14</t>
  </si>
  <si>
    <t>LT15</t>
  </si>
  <si>
    <t>LT16</t>
  </si>
  <si>
    <t>PO4_µg_P_L-1</t>
  </si>
  <si>
    <t>NO3_µg_N_L-1</t>
  </si>
  <si>
    <t>NH4_µg_N_L-1</t>
  </si>
  <si>
    <t>O2_µmol_L-1</t>
  </si>
  <si>
    <t>Slope_mean</t>
  </si>
  <si>
    <t>R2_mean</t>
  </si>
  <si>
    <t>Piston_velocity_m_min-1_mean</t>
  </si>
  <si>
    <t>CO2_flux_g_C_m-2_d-1_mean</t>
  </si>
  <si>
    <t>CH4_flux_g_C_m-2_d-1_mean</t>
  </si>
  <si>
    <t>Number_of_observations_recorded_by_chamber_mean</t>
  </si>
  <si>
    <t>Sampling_date</t>
  </si>
  <si>
    <t>Ice off</t>
  </si>
  <si>
    <t>Summer</t>
  </si>
  <si>
    <t>Ice on</t>
  </si>
  <si>
    <t>N_DD</t>
  </si>
  <si>
    <t>E_DD</t>
  </si>
  <si>
    <t>ID</t>
  </si>
  <si>
    <t>Ice_free_days</t>
  </si>
  <si>
    <t>Stage</t>
  </si>
  <si>
    <t>Depth_category</t>
  </si>
  <si>
    <t>Thermokarst</t>
  </si>
  <si>
    <t>Average</t>
  </si>
  <si>
    <t>Very_deep</t>
  </si>
  <si>
    <t>Shallow</t>
  </si>
  <si>
    <t>Very_shallow</t>
  </si>
  <si>
    <t>Thaw_pond</t>
  </si>
  <si>
    <t>Mature</t>
  </si>
  <si>
    <t>Deep</t>
  </si>
  <si>
    <t>Khasyrey</t>
  </si>
  <si>
    <t>Slope_SD</t>
  </si>
  <si>
    <t>R2_SD</t>
  </si>
  <si>
    <t>Piston_velocity_m_min-1_SD</t>
  </si>
  <si>
    <t>CO2_flux_g_C_m-2_d-1_SD</t>
  </si>
  <si>
    <t>CH4_flux_g_C_m-2_d-1_SD</t>
  </si>
  <si>
    <t>DOC_mg_L-1</t>
  </si>
  <si>
    <t>DIC_mg_L-1</t>
  </si>
  <si>
    <t>Total_C_flux_g_C_m_2_d_1_mean</t>
  </si>
  <si>
    <t>pCH4_ppmv</t>
  </si>
  <si>
    <t>pCO2_ppmv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</si>
</sst>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1" fontId="0" fillId="0" borderId="0" xfId="0" applyNumberForma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165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/>
    <xf numFmtId="14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18" fillId="0" borderId="1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164" fontId="18" fillId="0" borderId="10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9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6.140625" bestFit="1" customWidth="1"/>
    <col min="2" max="2" width="14.28515625" style="14" bestFit="1" customWidth="1"/>
    <col min="3" max="3" width="8.42578125" style="2" bestFit="1" customWidth="1"/>
    <col min="4" max="4" width="16.28515625" bestFit="1" customWidth="1"/>
    <col min="5" max="5" width="12" style="19" bestFit="1" customWidth="1"/>
    <col min="6" max="6" width="9.28515625" style="19" bestFit="1" customWidth="1"/>
    <col min="7" max="7" width="9.140625" style="19" bestFit="1" customWidth="1"/>
    <col min="8" max="8" width="6.140625" style="19" bestFit="1" customWidth="1"/>
    <col min="9" max="9" width="51.7109375" style="21" bestFit="1" customWidth="1"/>
    <col min="10" max="10" width="30.140625" style="22" bestFit="1" customWidth="1"/>
    <col min="11" max="11" width="27" style="22" bestFit="1" customWidth="1"/>
    <col min="12" max="12" width="28" style="22" bestFit="1" customWidth="1"/>
    <col min="13" max="13" width="24.85546875" style="22" bestFit="1" customWidth="1"/>
    <col min="14" max="14" width="27.85546875" style="25" bestFit="1" customWidth="1"/>
    <col min="15" max="15" width="24.7109375" style="25" bestFit="1" customWidth="1"/>
    <col min="16" max="16" width="31.5703125" style="25" bestFit="1" customWidth="1"/>
    <col min="17" max="17" width="6" style="5" bestFit="1" customWidth="1"/>
    <col min="18" max="18" width="17.5703125" style="5" bestFit="1" customWidth="1"/>
    <col min="19" max="19" width="12.42578125" style="5" bestFit="1" customWidth="1"/>
    <col min="20" max="20" width="10.7109375" style="5" bestFit="1" customWidth="1"/>
    <col min="21" max="21" width="6" style="5" bestFit="1" customWidth="1"/>
    <col min="22" max="22" width="11" style="5" bestFit="1" customWidth="1"/>
    <col min="23" max="23" width="8.140625" style="19" bestFit="1" customWidth="1"/>
    <col min="24" max="24" width="9" style="19" bestFit="1" customWidth="1"/>
    <col min="25" max="25" width="11.7109375" style="22" bestFit="1" customWidth="1"/>
    <col min="26" max="26" width="11.5703125" style="25" bestFit="1" customWidth="1"/>
    <col min="27" max="27" width="20.85546875" bestFit="1" customWidth="1"/>
    <col min="28" max="28" width="8.85546875" style="19" bestFit="1" customWidth="1"/>
    <col min="29" max="29" width="12.140625" style="19" bestFit="1" customWidth="1"/>
    <col min="30" max="30" width="11.28515625" style="19" bestFit="1" customWidth="1"/>
    <col min="31" max="31" width="13.5703125" style="19" bestFit="1" customWidth="1"/>
    <col min="32" max="32" width="14.140625" style="19" bestFit="1" customWidth="1"/>
    <col min="33" max="33" width="14" style="19" bestFit="1" customWidth="1"/>
    <col min="34" max="34" width="11" style="19" bestFit="1" customWidth="1"/>
    <col min="35" max="35" width="9.85546875" style="19" bestFit="1" customWidth="1"/>
  </cols>
  <sheetData>
    <row r="1" spans="1:35" s="12" customFormat="1" x14ac:dyDescent="0.25">
      <c r="A1" s="7" t="s">
        <v>114</v>
      </c>
      <c r="B1" s="15" t="s">
        <v>108</v>
      </c>
      <c r="C1" s="7" t="s">
        <v>0</v>
      </c>
      <c r="D1" s="7" t="s">
        <v>1</v>
      </c>
      <c r="E1" s="8" t="s">
        <v>102</v>
      </c>
      <c r="F1" s="8" t="s">
        <v>127</v>
      </c>
      <c r="G1" s="8" t="s">
        <v>103</v>
      </c>
      <c r="H1" s="8" t="s">
        <v>128</v>
      </c>
      <c r="I1" s="9" t="s">
        <v>107</v>
      </c>
      <c r="J1" s="10" t="s">
        <v>104</v>
      </c>
      <c r="K1" s="10" t="s">
        <v>129</v>
      </c>
      <c r="L1" s="10" t="s">
        <v>105</v>
      </c>
      <c r="M1" s="10" t="s">
        <v>130</v>
      </c>
      <c r="N1" s="23" t="s">
        <v>106</v>
      </c>
      <c r="O1" s="23" t="s">
        <v>131</v>
      </c>
      <c r="P1" s="23" t="s">
        <v>134</v>
      </c>
      <c r="Q1" s="11" t="s">
        <v>2</v>
      </c>
      <c r="R1" s="11" t="s">
        <v>3</v>
      </c>
      <c r="S1" s="11" t="s">
        <v>101</v>
      </c>
      <c r="T1" s="11" t="s">
        <v>4</v>
      </c>
      <c r="U1" s="11" t="s">
        <v>5</v>
      </c>
      <c r="V1" s="11" t="s">
        <v>6</v>
      </c>
      <c r="W1" s="8" t="s">
        <v>7</v>
      </c>
      <c r="X1" s="8" t="s">
        <v>8</v>
      </c>
      <c r="Y1" s="10" t="s">
        <v>136</v>
      </c>
      <c r="Z1" s="23" t="s">
        <v>135</v>
      </c>
      <c r="AA1" s="7" t="s">
        <v>9</v>
      </c>
      <c r="AB1" s="8" t="s">
        <v>10</v>
      </c>
      <c r="AC1" s="8" t="s">
        <v>132</v>
      </c>
      <c r="AD1" s="8" t="s">
        <v>133</v>
      </c>
      <c r="AE1" s="8" t="s">
        <v>98</v>
      </c>
      <c r="AF1" s="8" t="s">
        <v>99</v>
      </c>
      <c r="AG1" s="8" t="s">
        <v>100</v>
      </c>
      <c r="AH1" s="8" t="s">
        <v>11</v>
      </c>
      <c r="AI1" s="8" t="s">
        <v>12</v>
      </c>
    </row>
    <row r="2" spans="1:35" x14ac:dyDescent="0.25">
      <c r="A2" s="2" t="s">
        <v>17</v>
      </c>
      <c r="B2" s="13">
        <v>42510.681250000001</v>
      </c>
      <c r="C2" s="2" t="s">
        <v>109</v>
      </c>
      <c r="D2" s="2" t="s">
        <v>18</v>
      </c>
      <c r="E2" s="3">
        <v>4.1929999999999996</v>
      </c>
      <c r="F2" s="3">
        <v>0.69099999999999995</v>
      </c>
      <c r="G2" s="3">
        <v>0.97199999999999998</v>
      </c>
      <c r="H2" s="3">
        <v>5.0000000000000001E-3</v>
      </c>
      <c r="I2" s="6">
        <v>20</v>
      </c>
      <c r="J2" s="20">
        <v>4.0000000000000001E-3</v>
      </c>
      <c r="K2" s="20">
        <v>1E-3</v>
      </c>
      <c r="L2" s="20">
        <v>0.432</v>
      </c>
      <c r="M2" s="20">
        <v>7.0999999999999994E-2</v>
      </c>
      <c r="N2" s="24">
        <v>2.5999999999999999E-2</v>
      </c>
      <c r="O2" s="24">
        <v>4.0000000000000001E-3</v>
      </c>
      <c r="P2" s="24">
        <v>0.45800000000000002</v>
      </c>
      <c r="Q2" s="4">
        <v>4.51</v>
      </c>
      <c r="R2" s="4">
        <v>1.75</v>
      </c>
      <c r="S2" s="4">
        <v>646.29</v>
      </c>
      <c r="T2" s="4">
        <v>10.34</v>
      </c>
      <c r="U2" s="4">
        <v>112.8</v>
      </c>
      <c r="V2" s="4">
        <v>19.600000000000001</v>
      </c>
      <c r="W2" s="3">
        <v>19.475000000000001</v>
      </c>
      <c r="X2" s="3">
        <v>1017.997</v>
      </c>
      <c r="Y2" s="20">
        <v>567.42399999999998</v>
      </c>
      <c r="Z2" s="24">
        <v>8.1218443448407207</v>
      </c>
      <c r="AA2" s="2">
        <v>12</v>
      </c>
      <c r="AB2" s="3">
        <v>3.5110000000000001</v>
      </c>
      <c r="AC2" s="3">
        <v>10.4</v>
      </c>
      <c r="AD2" s="3">
        <v>0.38400000000000001</v>
      </c>
      <c r="AE2" s="3">
        <v>0</v>
      </c>
      <c r="AF2" s="3">
        <v>0.30599999999999999</v>
      </c>
      <c r="AG2" s="3">
        <v>75.825000000000003</v>
      </c>
      <c r="AH2" s="3">
        <v>76.132000000000005</v>
      </c>
      <c r="AI2" s="3">
        <v>9.1539999999999999</v>
      </c>
    </row>
    <row r="3" spans="1:35" x14ac:dyDescent="0.25">
      <c r="A3" s="2" t="s">
        <v>20</v>
      </c>
      <c r="B3" s="13">
        <v>42510.724305555559</v>
      </c>
      <c r="C3" s="2" t="s">
        <v>109</v>
      </c>
      <c r="D3" s="2" t="s">
        <v>18</v>
      </c>
      <c r="E3" s="3">
        <v>10.066000000000001</v>
      </c>
      <c r="F3" s="3">
        <v>0.83099999999999996</v>
      </c>
      <c r="G3" s="3">
        <v>0.995</v>
      </c>
      <c r="H3" s="3">
        <v>0</v>
      </c>
      <c r="I3" s="6">
        <v>13</v>
      </c>
      <c r="J3" s="20">
        <v>7.0000000000000001E-3</v>
      </c>
      <c r="K3" s="20">
        <v>1E-3</v>
      </c>
      <c r="L3" s="20">
        <v>1.028</v>
      </c>
      <c r="M3" s="20">
        <v>8.5000000000000006E-2</v>
      </c>
      <c r="N3" s="24">
        <v>0.30399999999999999</v>
      </c>
      <c r="O3" s="24">
        <v>2.5000000000000001E-2</v>
      </c>
      <c r="P3" s="24">
        <v>1.3320000000000001</v>
      </c>
      <c r="Q3" s="4">
        <v>4.34</v>
      </c>
      <c r="R3" s="4">
        <v>1.4</v>
      </c>
      <c r="S3" s="4">
        <v>651.29100000000005</v>
      </c>
      <c r="T3" s="4">
        <v>10.42</v>
      </c>
      <c r="U3" s="4">
        <v>114.4</v>
      </c>
      <c r="V3" s="4">
        <v>19.899999999999999</v>
      </c>
      <c r="W3" s="3">
        <v>19.475000000000001</v>
      </c>
      <c r="X3" s="3">
        <v>1017.997</v>
      </c>
      <c r="Y3" s="20">
        <v>618.12099999999998</v>
      </c>
      <c r="Z3" s="24">
        <v>31.672301298824401</v>
      </c>
      <c r="AA3" s="2">
        <v>18</v>
      </c>
      <c r="AB3" s="3">
        <v>3.4039999999999999</v>
      </c>
      <c r="AC3" s="3">
        <v>13.73</v>
      </c>
      <c r="AD3" s="3">
        <v>0.28499999999999998</v>
      </c>
      <c r="AE3" s="3">
        <v>7.3999999999999996E-2</v>
      </c>
      <c r="AF3" s="3">
        <v>1.7569999999999999</v>
      </c>
      <c r="AG3" s="3">
        <v>6.6760000000000002</v>
      </c>
      <c r="AH3" s="3">
        <v>8.4320000000000004</v>
      </c>
      <c r="AI3" s="3">
        <v>5.3380000000000001</v>
      </c>
    </row>
    <row r="4" spans="1:35" x14ac:dyDescent="0.25">
      <c r="A4" s="2" t="s">
        <v>21</v>
      </c>
      <c r="B4" s="13">
        <v>42510.748611111114</v>
      </c>
      <c r="C4" s="2" t="s">
        <v>109</v>
      </c>
      <c r="D4" s="2" t="s">
        <v>18</v>
      </c>
      <c r="E4" s="3">
        <v>30.355</v>
      </c>
      <c r="F4" s="3">
        <v>6.6980000000000004</v>
      </c>
      <c r="G4" s="3">
        <v>0.999</v>
      </c>
      <c r="H4" s="3">
        <v>0</v>
      </c>
      <c r="I4" s="6">
        <v>10.5</v>
      </c>
      <c r="J4" s="20">
        <v>8.1000000000000003E-2</v>
      </c>
      <c r="K4" s="20">
        <v>1.6E-2</v>
      </c>
      <c r="L4" s="20">
        <v>2.9470000000000001</v>
      </c>
      <c r="M4" s="20">
        <v>0.56999999999999995</v>
      </c>
      <c r="N4" s="24">
        <v>0.69299999999999995</v>
      </c>
      <c r="O4" s="24">
        <v>0.13400000000000001</v>
      </c>
      <c r="P4" s="24">
        <v>3.64</v>
      </c>
      <c r="Q4" s="4">
        <v>4.96</v>
      </c>
      <c r="R4" s="4">
        <v>1.35</v>
      </c>
      <c r="S4" s="4">
        <v>463.779</v>
      </c>
      <c r="T4" s="4">
        <v>7.42</v>
      </c>
      <c r="U4" s="4">
        <v>83.6</v>
      </c>
      <c r="V4" s="4">
        <v>21.2</v>
      </c>
      <c r="W4" s="3">
        <v>19.475000000000001</v>
      </c>
      <c r="X4" s="3">
        <v>1017.997</v>
      </c>
      <c r="Y4" s="20">
        <v>459.40800000000002</v>
      </c>
      <c r="Z4" s="24">
        <v>8.2506874248415798</v>
      </c>
      <c r="AA4" s="2">
        <v>10</v>
      </c>
      <c r="AB4" s="3">
        <v>4.1619999999999999</v>
      </c>
      <c r="AC4" s="3">
        <v>11.25</v>
      </c>
      <c r="AD4" s="3">
        <v>0.434</v>
      </c>
      <c r="AE4" s="3">
        <v>0.79100000000000004</v>
      </c>
      <c r="AF4" s="3">
        <v>8.141</v>
      </c>
      <c r="AG4" s="3">
        <v>160.179</v>
      </c>
      <c r="AH4" s="3">
        <v>168.321</v>
      </c>
      <c r="AI4" s="3">
        <v>10.112</v>
      </c>
    </row>
    <row r="5" spans="1:35" x14ac:dyDescent="0.25">
      <c r="A5" s="2" t="s">
        <v>22</v>
      </c>
      <c r="B5" s="13">
        <v>42511.523611111108</v>
      </c>
      <c r="C5" s="2" t="s">
        <v>109</v>
      </c>
      <c r="D5" s="2" t="s">
        <v>18</v>
      </c>
      <c r="E5" s="3">
        <v>7.4020000000000001</v>
      </c>
      <c r="F5" s="3" t="s">
        <v>19</v>
      </c>
      <c r="G5" s="3">
        <v>0.997</v>
      </c>
      <c r="H5" s="3" t="s">
        <v>19</v>
      </c>
      <c r="I5" s="6">
        <v>17</v>
      </c>
      <c r="J5" s="20">
        <v>2E-3</v>
      </c>
      <c r="K5" s="20" t="s">
        <v>19</v>
      </c>
      <c r="L5" s="20">
        <v>0.65200000000000002</v>
      </c>
      <c r="M5" s="20" t="s">
        <v>19</v>
      </c>
      <c r="N5" s="24" t="s">
        <v>19</v>
      </c>
      <c r="O5" s="24" t="s">
        <v>19</v>
      </c>
      <c r="P5" s="24">
        <v>0.65200000000000002</v>
      </c>
      <c r="Q5" s="4">
        <v>4.76</v>
      </c>
      <c r="R5" s="4">
        <v>0.2</v>
      </c>
      <c r="S5" s="4">
        <v>606.28800000000001</v>
      </c>
      <c r="T5" s="4">
        <v>9.6999999999999993</v>
      </c>
      <c r="U5" s="4">
        <v>115.4</v>
      </c>
      <c r="V5" s="4">
        <v>24.1</v>
      </c>
      <c r="W5" s="3">
        <v>20.238</v>
      </c>
      <c r="X5" s="3">
        <v>1017.997</v>
      </c>
      <c r="Y5" s="20">
        <v>880.11500000000001</v>
      </c>
      <c r="Z5" s="24" t="s">
        <v>19</v>
      </c>
      <c r="AA5" s="2">
        <v>11</v>
      </c>
      <c r="AB5" s="3">
        <v>3.24</v>
      </c>
      <c r="AC5" s="3">
        <v>12.7</v>
      </c>
      <c r="AD5" s="3">
        <v>0.36899999999999999</v>
      </c>
      <c r="AE5" s="3">
        <v>1.7869999999999999</v>
      </c>
      <c r="AF5" s="3">
        <v>0</v>
      </c>
      <c r="AG5" s="3">
        <v>3.7810000000000001</v>
      </c>
      <c r="AH5" s="3">
        <v>3.7810000000000001</v>
      </c>
      <c r="AI5" s="3">
        <v>17.693000000000001</v>
      </c>
    </row>
    <row r="6" spans="1:35" x14ac:dyDescent="0.25">
      <c r="A6" s="2" t="s">
        <v>23</v>
      </c>
      <c r="B6" s="13">
        <v>42511.551388888889</v>
      </c>
      <c r="C6" s="2" t="s">
        <v>109</v>
      </c>
      <c r="D6" s="2" t="s">
        <v>18</v>
      </c>
      <c r="E6" s="3">
        <v>25.082999999999998</v>
      </c>
      <c r="F6" s="3" t="s">
        <v>19</v>
      </c>
      <c r="G6" s="3">
        <v>0.99399999999999999</v>
      </c>
      <c r="H6" s="3" t="s">
        <v>19</v>
      </c>
      <c r="I6" s="6">
        <v>9</v>
      </c>
      <c r="J6" s="20">
        <v>3.0000000000000001E-3</v>
      </c>
      <c r="K6" s="20" t="s">
        <v>19</v>
      </c>
      <c r="L6" s="20">
        <v>2.3730000000000002</v>
      </c>
      <c r="M6" s="20" t="s">
        <v>19</v>
      </c>
      <c r="N6" s="24">
        <v>0.28299999999999997</v>
      </c>
      <c r="O6" s="24" t="s">
        <v>19</v>
      </c>
      <c r="P6" s="24">
        <v>2.6560000000000001</v>
      </c>
      <c r="Q6" s="4">
        <v>4.54</v>
      </c>
      <c r="R6" s="4">
        <v>1</v>
      </c>
      <c r="S6" s="4">
        <v>541.28399999999999</v>
      </c>
      <c r="T6" s="4">
        <v>8.66</v>
      </c>
      <c r="U6" s="4">
        <v>98.3</v>
      </c>
      <c r="V6" s="4">
        <v>21.6</v>
      </c>
      <c r="W6" s="3">
        <v>20.238</v>
      </c>
      <c r="X6" s="3">
        <v>1017.997</v>
      </c>
      <c r="Y6" s="20">
        <v>1569.4069999999999</v>
      </c>
      <c r="Z6" s="24">
        <v>64.221056248075101</v>
      </c>
      <c r="AA6" s="2">
        <v>17</v>
      </c>
      <c r="AB6" s="3">
        <v>3.2719999999999998</v>
      </c>
      <c r="AC6" s="3">
        <v>12.26</v>
      </c>
      <c r="AD6" s="3">
        <v>0.252</v>
      </c>
      <c r="AE6" s="3">
        <v>2.169</v>
      </c>
      <c r="AF6" s="3">
        <v>1.2689999999999999</v>
      </c>
      <c r="AG6" s="3">
        <v>186.88800000000001</v>
      </c>
      <c r="AH6" s="3">
        <v>188.15700000000001</v>
      </c>
      <c r="AI6" s="3">
        <v>4.9530000000000003</v>
      </c>
    </row>
    <row r="7" spans="1:35" x14ac:dyDescent="0.25">
      <c r="A7" s="2" t="s">
        <v>24</v>
      </c>
      <c r="B7" s="13">
        <v>42511.572222222225</v>
      </c>
      <c r="C7" s="2" t="s">
        <v>109</v>
      </c>
      <c r="D7" s="2" t="s">
        <v>18</v>
      </c>
      <c r="E7" s="3">
        <v>11.587999999999999</v>
      </c>
      <c r="F7" s="3">
        <v>1.659</v>
      </c>
      <c r="G7" s="3">
        <v>0.98099999999999998</v>
      </c>
      <c r="H7" s="3">
        <v>1.4999999999999999E-2</v>
      </c>
      <c r="I7" s="6">
        <v>15</v>
      </c>
      <c r="J7" s="20">
        <v>1.0999999999999999E-2</v>
      </c>
      <c r="K7" s="20">
        <v>2E-3</v>
      </c>
      <c r="L7" s="20">
        <v>1.145</v>
      </c>
      <c r="M7" s="20">
        <v>0.16400000000000001</v>
      </c>
      <c r="N7" s="24">
        <v>0.13100000000000001</v>
      </c>
      <c r="O7" s="24">
        <v>1.9E-2</v>
      </c>
      <c r="P7" s="24">
        <v>1.2769999999999999</v>
      </c>
      <c r="Q7" s="4">
        <v>4.5199999999999996</v>
      </c>
      <c r="R7" s="4">
        <v>1.2</v>
      </c>
      <c r="S7" s="4">
        <v>615.66300000000001</v>
      </c>
      <c r="T7" s="4">
        <v>9.85</v>
      </c>
      <c r="U7" s="4">
        <v>108.3</v>
      </c>
      <c r="V7" s="4">
        <v>20</v>
      </c>
      <c r="W7" s="3">
        <v>20.238</v>
      </c>
      <c r="X7" s="3">
        <v>1017.997</v>
      </c>
      <c r="Y7" s="20">
        <v>558.08600000000001</v>
      </c>
      <c r="Z7" s="24">
        <v>11.2104118673382</v>
      </c>
      <c r="AA7" s="2">
        <v>15</v>
      </c>
      <c r="AB7" s="3">
        <v>3.2149999999999999</v>
      </c>
      <c r="AC7" s="3">
        <v>11.01</v>
      </c>
      <c r="AD7" s="3">
        <v>0.36299999999999999</v>
      </c>
      <c r="AE7" s="3">
        <v>2.746</v>
      </c>
      <c r="AF7" s="3">
        <v>2.3479999999999999</v>
      </c>
      <c r="AG7" s="3">
        <v>147.33099999999999</v>
      </c>
      <c r="AH7" s="3">
        <v>149.679</v>
      </c>
      <c r="AI7" s="3">
        <v>9.0039999999999996</v>
      </c>
    </row>
    <row r="8" spans="1:35" x14ac:dyDescent="0.25">
      <c r="A8" s="2" t="s">
        <v>25</v>
      </c>
      <c r="B8" s="13">
        <v>42511.63958333333</v>
      </c>
      <c r="C8" s="2" t="s">
        <v>109</v>
      </c>
      <c r="D8" s="2" t="s">
        <v>18</v>
      </c>
      <c r="E8" s="3">
        <v>20.215</v>
      </c>
      <c r="F8" s="3" t="s">
        <v>19</v>
      </c>
      <c r="G8" s="3">
        <v>0.98899999999999999</v>
      </c>
      <c r="H8" s="3" t="s">
        <v>19</v>
      </c>
      <c r="I8" s="6">
        <v>20</v>
      </c>
      <c r="J8" s="20">
        <v>8.9999999999999993E-3</v>
      </c>
      <c r="K8" s="20" t="s">
        <v>19</v>
      </c>
      <c r="L8" s="20">
        <v>1.768</v>
      </c>
      <c r="M8" s="20" t="s">
        <v>19</v>
      </c>
      <c r="N8" s="24">
        <v>0.48199999999999998</v>
      </c>
      <c r="O8" s="24" t="s">
        <v>19</v>
      </c>
      <c r="P8" s="24">
        <v>2.2490000000000001</v>
      </c>
      <c r="Q8" s="4">
        <v>4.2</v>
      </c>
      <c r="R8" s="4">
        <v>1</v>
      </c>
      <c r="S8" s="4">
        <v>583.78599999999994</v>
      </c>
      <c r="T8" s="4">
        <v>9.34</v>
      </c>
      <c r="U8" s="4">
        <v>107.2</v>
      </c>
      <c r="V8" s="4">
        <v>22.2</v>
      </c>
      <c r="W8" s="3">
        <v>20.238</v>
      </c>
      <c r="X8" s="3">
        <v>1017.997</v>
      </c>
      <c r="Y8" s="20">
        <v>703.31500000000005</v>
      </c>
      <c r="Z8" s="24">
        <v>37.169174233608302</v>
      </c>
      <c r="AA8" s="2">
        <v>31</v>
      </c>
      <c r="AB8" s="3">
        <v>3.444</v>
      </c>
      <c r="AC8" s="3">
        <v>16.39</v>
      </c>
      <c r="AD8" s="3">
        <v>0.29299999999999998</v>
      </c>
      <c r="AE8" s="3">
        <v>0</v>
      </c>
      <c r="AF8" s="3">
        <v>1.429</v>
      </c>
      <c r="AG8" s="3">
        <v>4.5359999999999996</v>
      </c>
      <c r="AH8" s="3">
        <v>5.9649999999999999</v>
      </c>
      <c r="AI8" s="3">
        <v>5.6340000000000003</v>
      </c>
    </row>
    <row r="9" spans="1:35" x14ac:dyDescent="0.25">
      <c r="A9" s="2" t="s">
        <v>26</v>
      </c>
      <c r="B9" s="13">
        <v>42511.691666666666</v>
      </c>
      <c r="C9" s="2" t="s">
        <v>109</v>
      </c>
      <c r="D9" s="2" t="s">
        <v>18</v>
      </c>
      <c r="E9" s="3">
        <v>1.948</v>
      </c>
      <c r="F9" s="3" t="s">
        <v>19</v>
      </c>
      <c r="G9" s="3">
        <v>0.96599999999999997</v>
      </c>
      <c r="H9" s="3" t="s">
        <v>19</v>
      </c>
      <c r="I9" s="6">
        <v>18</v>
      </c>
      <c r="J9" s="20">
        <v>2E-3</v>
      </c>
      <c r="K9" s="20" t="s">
        <v>19</v>
      </c>
      <c r="L9" s="20">
        <v>0.16900000000000001</v>
      </c>
      <c r="M9" s="20" t="s">
        <v>19</v>
      </c>
      <c r="N9" s="24" t="s">
        <v>19</v>
      </c>
      <c r="O9" s="24" t="s">
        <v>19</v>
      </c>
      <c r="P9" s="24">
        <v>0.16900000000000001</v>
      </c>
      <c r="Q9" s="4">
        <v>4.22</v>
      </c>
      <c r="R9" s="4">
        <v>0.15</v>
      </c>
      <c r="S9" s="4">
        <v>545.65899999999999</v>
      </c>
      <c r="T9" s="4">
        <v>8.73</v>
      </c>
      <c r="U9" s="4">
        <v>107.2</v>
      </c>
      <c r="V9" s="4">
        <v>25.8</v>
      </c>
      <c r="W9" s="3">
        <v>20.238</v>
      </c>
      <c r="X9" s="3">
        <v>1017.997</v>
      </c>
      <c r="Y9" s="20">
        <v>527.19200000000001</v>
      </c>
      <c r="Z9" s="24">
        <v>98.455881381979793</v>
      </c>
      <c r="AA9" s="2">
        <v>16</v>
      </c>
      <c r="AB9" s="3">
        <v>3.8</v>
      </c>
      <c r="AC9" s="3">
        <v>12.75</v>
      </c>
      <c r="AD9" s="3">
        <v>0.254</v>
      </c>
      <c r="AE9" s="3">
        <v>2.234</v>
      </c>
      <c r="AF9" s="3">
        <v>2.82</v>
      </c>
      <c r="AG9" s="3">
        <v>105.14100000000001</v>
      </c>
      <c r="AH9" s="3">
        <v>107.962</v>
      </c>
      <c r="AI9" s="3">
        <v>52.222000000000001</v>
      </c>
    </row>
    <row r="10" spans="1:35" x14ac:dyDescent="0.25">
      <c r="A10" s="2" t="s">
        <v>27</v>
      </c>
      <c r="B10" s="13">
        <v>42511.703472222223</v>
      </c>
      <c r="C10" s="2" t="s">
        <v>109</v>
      </c>
      <c r="D10" s="2" t="s">
        <v>18</v>
      </c>
      <c r="E10" s="3">
        <v>-1.006</v>
      </c>
      <c r="F10" s="3">
        <v>0.34200000000000003</v>
      </c>
      <c r="G10" s="3">
        <v>0.79900000000000004</v>
      </c>
      <c r="H10" s="3">
        <v>0.16700000000000001</v>
      </c>
      <c r="I10" s="6">
        <v>21.5</v>
      </c>
      <c r="J10" s="20">
        <v>4.0000000000000001E-3</v>
      </c>
      <c r="K10" s="20">
        <v>2E-3</v>
      </c>
      <c r="L10" s="20">
        <v>-0.1</v>
      </c>
      <c r="M10" s="20">
        <v>3.6999999999999998E-2</v>
      </c>
      <c r="N10" s="24">
        <v>0.03</v>
      </c>
      <c r="O10" s="24">
        <v>1.0999999999999999E-2</v>
      </c>
      <c r="P10" s="24">
        <v>-7.0000000000000007E-2</v>
      </c>
      <c r="Q10" s="4">
        <v>4.67</v>
      </c>
      <c r="R10" s="4">
        <v>1.1499999999999999</v>
      </c>
      <c r="S10" s="4">
        <v>602.53800000000001</v>
      </c>
      <c r="T10" s="4">
        <v>9.64</v>
      </c>
      <c r="U10" s="4">
        <v>109.8</v>
      </c>
      <c r="V10" s="4">
        <v>21.8</v>
      </c>
      <c r="W10" s="3">
        <v>20.238</v>
      </c>
      <c r="X10" s="3">
        <v>1017.997</v>
      </c>
      <c r="Y10" s="20">
        <v>369.43099999999998</v>
      </c>
      <c r="Z10" s="24">
        <v>6.1622919511154199</v>
      </c>
      <c r="AA10" s="2">
        <v>9</v>
      </c>
      <c r="AB10" s="3">
        <v>2.7930000000000001</v>
      </c>
      <c r="AC10" s="3">
        <v>7.35</v>
      </c>
      <c r="AD10" s="3">
        <v>0.27200000000000002</v>
      </c>
      <c r="AE10" s="3">
        <v>1.462</v>
      </c>
      <c r="AF10" s="3">
        <v>3.2890000000000001</v>
      </c>
      <c r="AG10" s="3">
        <v>141.91200000000001</v>
      </c>
      <c r="AH10" s="3">
        <v>145.20099999999999</v>
      </c>
      <c r="AI10" s="3">
        <v>4.5110000000000001</v>
      </c>
    </row>
    <row r="11" spans="1:35" x14ac:dyDescent="0.25">
      <c r="A11" s="2" t="s">
        <v>28</v>
      </c>
      <c r="B11" s="13">
        <v>42511.719444444447</v>
      </c>
      <c r="C11" s="2" t="s">
        <v>109</v>
      </c>
      <c r="D11" s="2" t="s">
        <v>18</v>
      </c>
      <c r="E11" s="3" t="s">
        <v>19</v>
      </c>
      <c r="F11" s="3" t="s">
        <v>19</v>
      </c>
      <c r="G11" s="3" t="s">
        <v>19</v>
      </c>
      <c r="H11" s="3" t="s">
        <v>19</v>
      </c>
      <c r="I11" s="6" t="s">
        <v>19</v>
      </c>
      <c r="J11" s="20" t="s">
        <v>19</v>
      </c>
      <c r="K11" s="20" t="s">
        <v>19</v>
      </c>
      <c r="L11" s="20" t="s">
        <v>19</v>
      </c>
      <c r="M11" s="20" t="s">
        <v>19</v>
      </c>
      <c r="N11" s="24" t="s">
        <v>19</v>
      </c>
      <c r="O11" s="24" t="s">
        <v>19</v>
      </c>
      <c r="P11" s="24" t="s">
        <v>19</v>
      </c>
      <c r="Q11" s="4">
        <v>4.55</v>
      </c>
      <c r="R11" s="4">
        <v>1.2</v>
      </c>
      <c r="S11" s="4">
        <v>612.53800000000001</v>
      </c>
      <c r="T11" s="4">
        <v>9.8000000000000007</v>
      </c>
      <c r="U11" s="4">
        <v>110.2</v>
      </c>
      <c r="V11" s="4">
        <v>21.1</v>
      </c>
      <c r="W11" s="3">
        <v>20.238</v>
      </c>
      <c r="X11" s="3">
        <v>1017.997</v>
      </c>
      <c r="Y11" s="20">
        <v>378.70100000000002</v>
      </c>
      <c r="Z11" s="24">
        <v>2.74557591966362</v>
      </c>
      <c r="AA11" s="2">
        <v>9</v>
      </c>
      <c r="AB11" s="3">
        <v>2.8439999999999999</v>
      </c>
      <c r="AC11" s="3">
        <v>7.4619999999999997</v>
      </c>
      <c r="AD11" s="3">
        <v>0.35199999999999998</v>
      </c>
      <c r="AE11" s="3">
        <v>1.6459999999999999</v>
      </c>
      <c r="AF11" s="3">
        <v>0.23</v>
      </c>
      <c r="AG11" s="3">
        <v>1.9319999999999999</v>
      </c>
      <c r="AH11" s="3">
        <v>2.1619999999999999</v>
      </c>
      <c r="AI11" s="3">
        <v>2.843</v>
      </c>
    </row>
    <row r="12" spans="1:35" x14ac:dyDescent="0.25">
      <c r="A12" s="2" t="s">
        <v>29</v>
      </c>
      <c r="B12" s="13">
        <v>42512.599305555559</v>
      </c>
      <c r="C12" s="2" t="s">
        <v>109</v>
      </c>
      <c r="D12" s="2" t="s">
        <v>18</v>
      </c>
      <c r="E12" s="3">
        <v>57.648000000000003</v>
      </c>
      <c r="F12" s="3">
        <v>4.21</v>
      </c>
      <c r="G12" s="3">
        <v>0.96499999999999997</v>
      </c>
      <c r="H12" s="3">
        <v>7.0000000000000001E-3</v>
      </c>
      <c r="I12" s="6">
        <v>12.75</v>
      </c>
      <c r="J12" s="20">
        <v>1.0999999999999999E-2</v>
      </c>
      <c r="K12" s="20">
        <v>1E-3</v>
      </c>
      <c r="L12" s="20">
        <v>6.5579999999999998</v>
      </c>
      <c r="M12" s="20">
        <v>0.47899999999999998</v>
      </c>
      <c r="N12" s="24">
        <v>0.13800000000000001</v>
      </c>
      <c r="O12" s="24">
        <v>0.01</v>
      </c>
      <c r="P12" s="24">
        <v>6.6970000000000001</v>
      </c>
      <c r="Q12" s="4">
        <v>4.5999999999999996</v>
      </c>
      <c r="R12" s="4">
        <v>2</v>
      </c>
      <c r="S12" s="4">
        <v>645.04</v>
      </c>
      <c r="T12" s="4">
        <v>10.32</v>
      </c>
      <c r="U12" s="4">
        <v>105</v>
      </c>
      <c r="V12" s="4">
        <v>16.2</v>
      </c>
      <c r="W12" s="3">
        <v>21.475000000000001</v>
      </c>
      <c r="X12" s="3">
        <v>1014.897</v>
      </c>
      <c r="Y12" s="20">
        <v>1182.3</v>
      </c>
      <c r="Z12" s="24">
        <v>19.326735271326498</v>
      </c>
      <c r="AA12" s="2">
        <v>11</v>
      </c>
      <c r="AB12" s="3">
        <v>3.3860000000000001</v>
      </c>
      <c r="AC12" s="3">
        <v>6.6470000000000002</v>
      </c>
      <c r="AD12" s="3">
        <v>0.25800000000000001</v>
      </c>
      <c r="AE12" s="3" t="s">
        <v>19</v>
      </c>
      <c r="AF12" s="3" t="s">
        <v>19</v>
      </c>
      <c r="AG12" s="3" t="s">
        <v>19</v>
      </c>
      <c r="AH12" s="3" t="s">
        <v>19</v>
      </c>
      <c r="AI12" s="3">
        <v>4.2510000000000003</v>
      </c>
    </row>
    <row r="13" spans="1:35" x14ac:dyDescent="0.25">
      <c r="A13" s="2" t="s">
        <v>30</v>
      </c>
      <c r="B13" s="13">
        <v>42512.616666666669</v>
      </c>
      <c r="C13" s="2" t="s">
        <v>109</v>
      </c>
      <c r="D13" s="2" t="s">
        <v>18</v>
      </c>
      <c r="E13" s="3">
        <v>2.44</v>
      </c>
      <c r="F13" s="3">
        <v>0.78100000000000003</v>
      </c>
      <c r="G13" s="3">
        <v>0.86699999999999999</v>
      </c>
      <c r="H13" s="3">
        <v>4.3999999999999997E-2</v>
      </c>
      <c r="I13" s="6">
        <v>13</v>
      </c>
      <c r="J13" s="20">
        <v>6.0000000000000001E-3</v>
      </c>
      <c r="K13" s="20">
        <v>2E-3</v>
      </c>
      <c r="L13" s="20">
        <v>0.254</v>
      </c>
      <c r="M13" s="20">
        <v>8.1000000000000003E-2</v>
      </c>
      <c r="N13" s="24">
        <v>6.3E-2</v>
      </c>
      <c r="O13" s="24">
        <v>0.02</v>
      </c>
      <c r="P13" s="24">
        <v>0.317</v>
      </c>
      <c r="Q13" s="4">
        <v>4.5599999999999996</v>
      </c>
      <c r="R13" s="4">
        <v>2</v>
      </c>
      <c r="S13" s="4">
        <v>659.41600000000005</v>
      </c>
      <c r="T13" s="4">
        <v>10.55</v>
      </c>
      <c r="U13" s="4">
        <v>113.5</v>
      </c>
      <c r="V13" s="4">
        <v>18.899999999999999</v>
      </c>
      <c r="W13" s="3">
        <v>21.475000000000001</v>
      </c>
      <c r="X13" s="3">
        <v>1014.897</v>
      </c>
      <c r="Y13" s="20">
        <v>468.40699999999998</v>
      </c>
      <c r="Z13" s="24">
        <v>16.996894094718499</v>
      </c>
      <c r="AA13" s="2">
        <v>10</v>
      </c>
      <c r="AB13" s="3">
        <v>2.73</v>
      </c>
      <c r="AC13" s="3">
        <v>6.0419999999999998</v>
      </c>
      <c r="AD13" s="3">
        <v>0.245</v>
      </c>
      <c r="AE13" s="3">
        <v>1.9630000000000001</v>
      </c>
      <c r="AF13" s="3">
        <v>17.071000000000002</v>
      </c>
      <c r="AG13" s="3">
        <v>26.791</v>
      </c>
      <c r="AH13" s="3">
        <v>43.862000000000002</v>
      </c>
      <c r="AI13" s="3" t="s">
        <v>19</v>
      </c>
    </row>
    <row r="14" spans="1:35" x14ac:dyDescent="0.25">
      <c r="A14" s="2" t="s">
        <v>31</v>
      </c>
      <c r="B14" s="13">
        <v>42512.654861111114</v>
      </c>
      <c r="C14" s="2" t="s">
        <v>109</v>
      </c>
      <c r="D14" s="2" t="s">
        <v>18</v>
      </c>
      <c r="E14" s="3">
        <v>-0.39800000000000002</v>
      </c>
      <c r="F14" s="3">
        <v>7.0000000000000007E-2</v>
      </c>
      <c r="G14" s="3">
        <v>0.67300000000000004</v>
      </c>
      <c r="H14" s="3">
        <v>7.0999999999999994E-2</v>
      </c>
      <c r="I14" s="6">
        <v>27.332999999999998</v>
      </c>
      <c r="J14" s="20">
        <v>-1E-3</v>
      </c>
      <c r="K14" s="20">
        <v>0</v>
      </c>
      <c r="L14" s="20">
        <v>-3.7999999999999999E-2</v>
      </c>
      <c r="M14" s="20">
        <v>7.0000000000000001E-3</v>
      </c>
      <c r="N14" s="24" t="s">
        <v>19</v>
      </c>
      <c r="O14" s="24" t="s">
        <v>19</v>
      </c>
      <c r="P14" s="24">
        <v>-3.7999999999999999E-2</v>
      </c>
      <c r="Q14" s="4">
        <v>4.5</v>
      </c>
      <c r="R14" s="4">
        <v>1.7</v>
      </c>
      <c r="S14" s="4">
        <v>620.66399999999999</v>
      </c>
      <c r="T14" s="4">
        <v>9.93</v>
      </c>
      <c r="U14" s="4">
        <v>110.7</v>
      </c>
      <c r="V14" s="4">
        <v>20.7</v>
      </c>
      <c r="W14" s="3">
        <v>21.475000000000001</v>
      </c>
      <c r="X14" s="3">
        <v>1014.897</v>
      </c>
      <c r="Y14" s="20">
        <v>471.02100000000002</v>
      </c>
      <c r="Z14" s="24">
        <v>7.78473557998774</v>
      </c>
      <c r="AA14" s="2">
        <v>11</v>
      </c>
      <c r="AB14" s="3">
        <v>2.827</v>
      </c>
      <c r="AC14" s="3">
        <v>6.1680000000000001</v>
      </c>
      <c r="AD14" s="3">
        <v>0.27800000000000002</v>
      </c>
      <c r="AE14" s="3">
        <v>0</v>
      </c>
      <c r="AF14" s="3">
        <v>1.86</v>
      </c>
      <c r="AG14" s="3">
        <v>18.872</v>
      </c>
      <c r="AH14" s="3">
        <v>20.731999999999999</v>
      </c>
      <c r="AI14" s="3">
        <v>4.1239999999999997</v>
      </c>
    </row>
    <row r="15" spans="1:35" x14ac:dyDescent="0.25">
      <c r="A15" s="2" t="s">
        <v>32</v>
      </c>
      <c r="B15" s="13">
        <v>42512.681944444441</v>
      </c>
      <c r="C15" s="2" t="s">
        <v>109</v>
      </c>
      <c r="D15" s="2" t="s">
        <v>18</v>
      </c>
      <c r="E15" s="3">
        <v>5.1269999999999998</v>
      </c>
      <c r="F15" s="3">
        <v>1.546</v>
      </c>
      <c r="G15" s="3">
        <v>0.92900000000000005</v>
      </c>
      <c r="H15" s="3">
        <v>5.2999999999999999E-2</v>
      </c>
      <c r="I15" s="6">
        <v>20.2</v>
      </c>
      <c r="J15" s="20">
        <v>3.0000000000000001E-3</v>
      </c>
      <c r="K15" s="20">
        <v>1E-3</v>
      </c>
      <c r="L15" s="20">
        <v>0.52</v>
      </c>
      <c r="M15" s="20">
        <v>0.159</v>
      </c>
      <c r="N15" s="24">
        <v>1.2999999999999999E-2</v>
      </c>
      <c r="O15" s="24">
        <v>4.0000000000000001E-3</v>
      </c>
      <c r="P15" s="24">
        <v>0.53200000000000003</v>
      </c>
      <c r="Q15" s="4">
        <v>4.62</v>
      </c>
      <c r="R15" s="4">
        <v>1.1000000000000001</v>
      </c>
      <c r="S15" s="4">
        <v>631.91399999999999</v>
      </c>
      <c r="T15" s="4">
        <v>10.11</v>
      </c>
      <c r="U15" s="4">
        <v>109.9</v>
      </c>
      <c r="V15" s="4">
        <v>19.399999999999999</v>
      </c>
      <c r="W15" s="3">
        <v>21.475000000000001</v>
      </c>
      <c r="X15" s="3">
        <v>1014.897</v>
      </c>
      <c r="Y15" s="20">
        <v>680.529</v>
      </c>
      <c r="Z15" s="24">
        <v>4.3340111681717799</v>
      </c>
      <c r="AA15" s="2">
        <v>15</v>
      </c>
      <c r="AB15" s="3">
        <v>3.5790000000000002</v>
      </c>
      <c r="AC15" s="3">
        <v>7.4880000000000004</v>
      </c>
      <c r="AD15" s="3">
        <v>0.35899999999999999</v>
      </c>
      <c r="AE15" s="3">
        <v>0.63700000000000001</v>
      </c>
      <c r="AF15" s="3">
        <v>66.037999999999997</v>
      </c>
      <c r="AG15" s="3">
        <v>129.77699999999999</v>
      </c>
      <c r="AH15" s="3">
        <v>195.815</v>
      </c>
      <c r="AI15" s="3">
        <v>5.399</v>
      </c>
    </row>
    <row r="16" spans="1:35" x14ac:dyDescent="0.25">
      <c r="A16" s="2" t="s">
        <v>33</v>
      </c>
      <c r="B16" s="13">
        <v>42513.543055555558</v>
      </c>
      <c r="C16" s="2" t="s">
        <v>109</v>
      </c>
      <c r="D16" s="2" t="s">
        <v>18</v>
      </c>
      <c r="E16" s="3">
        <v>13.148</v>
      </c>
      <c r="F16" s="3">
        <v>1.923</v>
      </c>
      <c r="G16" s="3">
        <v>0.97199999999999998</v>
      </c>
      <c r="H16" s="3">
        <v>6.0000000000000001E-3</v>
      </c>
      <c r="I16" s="6">
        <v>11</v>
      </c>
      <c r="J16" s="20">
        <v>5.0000000000000001E-3</v>
      </c>
      <c r="K16" s="20">
        <v>1E-3</v>
      </c>
      <c r="L16" s="20">
        <v>1.464</v>
      </c>
      <c r="M16" s="20">
        <v>0.214</v>
      </c>
      <c r="N16" s="24">
        <v>0.112</v>
      </c>
      <c r="O16" s="24">
        <v>1.6E-2</v>
      </c>
      <c r="P16" s="24">
        <v>1.5760000000000001</v>
      </c>
      <c r="Q16" s="4">
        <v>5.03</v>
      </c>
      <c r="R16" s="4">
        <v>1.5</v>
      </c>
      <c r="S16" s="4">
        <v>626.91399999999999</v>
      </c>
      <c r="T16" s="4">
        <v>10.029999999999999</v>
      </c>
      <c r="U16" s="4">
        <v>103.5</v>
      </c>
      <c r="V16" s="4">
        <v>16.899999999999999</v>
      </c>
      <c r="W16" s="3">
        <v>20.9</v>
      </c>
      <c r="X16" s="3">
        <v>1015.2</v>
      </c>
      <c r="Y16" s="20">
        <v>804.82100000000003</v>
      </c>
      <c r="Z16" s="24">
        <v>25.788894667481902</v>
      </c>
      <c r="AA16" s="2">
        <v>9</v>
      </c>
      <c r="AB16" s="3">
        <v>2.6190000000000002</v>
      </c>
      <c r="AC16" s="3">
        <v>4.657</v>
      </c>
      <c r="AD16" s="3">
        <v>0.23200000000000001</v>
      </c>
      <c r="AE16" s="3">
        <v>2.073</v>
      </c>
      <c r="AF16" s="3">
        <v>10.726000000000001</v>
      </c>
      <c r="AG16" s="3">
        <v>12.462999999999999</v>
      </c>
      <c r="AH16" s="3">
        <v>23.189</v>
      </c>
      <c r="AI16" s="3">
        <v>7.5330000000000004</v>
      </c>
    </row>
    <row r="17" spans="1:35" x14ac:dyDescent="0.25">
      <c r="A17" s="2" t="s">
        <v>34</v>
      </c>
      <c r="B17" s="13">
        <v>42513.557638888888</v>
      </c>
      <c r="C17" s="2" t="s">
        <v>109</v>
      </c>
      <c r="D17" s="2" t="s">
        <v>18</v>
      </c>
      <c r="E17" s="3">
        <v>10.654999999999999</v>
      </c>
      <c r="F17" s="3">
        <v>3.0680000000000001</v>
      </c>
      <c r="G17" s="3">
        <v>0.97499999999999998</v>
      </c>
      <c r="H17" s="3">
        <v>1.6E-2</v>
      </c>
      <c r="I17" s="6">
        <v>18.5</v>
      </c>
      <c r="J17" s="20">
        <v>4.0000000000000001E-3</v>
      </c>
      <c r="K17" s="20">
        <v>1E-3</v>
      </c>
      <c r="L17" s="20">
        <v>1.155</v>
      </c>
      <c r="M17" s="20">
        <v>0.33200000000000002</v>
      </c>
      <c r="N17" s="24">
        <v>0.113</v>
      </c>
      <c r="O17" s="24">
        <v>3.3000000000000002E-2</v>
      </c>
      <c r="P17" s="24">
        <v>1.268</v>
      </c>
      <c r="Q17" s="4">
        <v>4.45</v>
      </c>
      <c r="R17" s="4">
        <v>1.2</v>
      </c>
      <c r="S17" s="4">
        <v>615.03800000000001</v>
      </c>
      <c r="T17" s="4">
        <v>9.84</v>
      </c>
      <c r="U17" s="4">
        <v>103.5</v>
      </c>
      <c r="V17" s="4">
        <v>17.8</v>
      </c>
      <c r="W17" s="3">
        <v>20.9</v>
      </c>
      <c r="X17" s="3">
        <v>1015.2</v>
      </c>
      <c r="Y17" s="20">
        <v>827.08</v>
      </c>
      <c r="Z17" s="24">
        <v>26.9142765154246</v>
      </c>
      <c r="AA17" s="2">
        <v>12</v>
      </c>
      <c r="AB17" s="3">
        <v>2.9289999999999998</v>
      </c>
      <c r="AC17" s="3">
        <v>7.8319999999999999</v>
      </c>
      <c r="AD17" s="3">
        <v>0.22</v>
      </c>
      <c r="AE17" s="3">
        <v>1.1459999999999999</v>
      </c>
      <c r="AF17" s="3">
        <v>6.9820000000000002</v>
      </c>
      <c r="AG17" s="3">
        <v>303.79700000000003</v>
      </c>
      <c r="AH17" s="3">
        <v>310.779</v>
      </c>
      <c r="AI17" s="3">
        <v>3.4620000000000002</v>
      </c>
    </row>
    <row r="18" spans="1:35" x14ac:dyDescent="0.25">
      <c r="A18" s="2" t="s">
        <v>35</v>
      </c>
      <c r="B18" s="13">
        <v>42513.577777777777</v>
      </c>
      <c r="C18" s="2" t="s">
        <v>109</v>
      </c>
      <c r="D18" s="2" t="s">
        <v>18</v>
      </c>
      <c r="E18" s="3">
        <v>10.51</v>
      </c>
      <c r="F18" s="3">
        <v>1.532</v>
      </c>
      <c r="G18" s="3">
        <v>0.97699999999999998</v>
      </c>
      <c r="H18" s="3">
        <v>1.2999999999999999E-2</v>
      </c>
      <c r="I18" s="6">
        <v>12.5</v>
      </c>
      <c r="J18" s="20">
        <v>3.0000000000000001E-3</v>
      </c>
      <c r="K18" s="20">
        <v>0</v>
      </c>
      <c r="L18" s="20">
        <v>1.1020000000000001</v>
      </c>
      <c r="M18" s="20">
        <v>0.13</v>
      </c>
      <c r="N18" s="24">
        <v>4.1000000000000002E-2</v>
      </c>
      <c r="O18" s="24">
        <v>5.0000000000000001E-3</v>
      </c>
      <c r="P18" s="24">
        <v>1.143</v>
      </c>
      <c r="Q18" s="4">
        <v>4.3</v>
      </c>
      <c r="R18" s="4">
        <v>1.1000000000000001</v>
      </c>
      <c r="S18" s="4">
        <v>599.41200000000003</v>
      </c>
      <c r="T18" s="4">
        <v>9.59</v>
      </c>
      <c r="U18" s="4">
        <v>102.3</v>
      </c>
      <c r="V18" s="4">
        <v>18.5</v>
      </c>
      <c r="W18" s="3">
        <v>20.9</v>
      </c>
      <c r="X18" s="3">
        <v>1015.2</v>
      </c>
      <c r="Y18" s="20">
        <v>939.23900000000003</v>
      </c>
      <c r="Z18" s="24">
        <v>12.2054758239401</v>
      </c>
      <c r="AA18" s="2">
        <v>17</v>
      </c>
      <c r="AB18" s="3">
        <v>3.4180000000000001</v>
      </c>
      <c r="AC18" s="3">
        <v>11.16</v>
      </c>
      <c r="AD18" s="3">
        <v>0.36799999999999999</v>
      </c>
      <c r="AE18" s="3">
        <v>1.2E-2</v>
      </c>
      <c r="AF18" s="3">
        <v>8.6820000000000004</v>
      </c>
      <c r="AG18" s="3">
        <v>19.744</v>
      </c>
      <c r="AH18" s="3">
        <v>28.427</v>
      </c>
      <c r="AI18" s="3">
        <v>3.1419999999999999</v>
      </c>
    </row>
    <row r="19" spans="1:35" x14ac:dyDescent="0.25">
      <c r="A19" s="2" t="s">
        <v>36</v>
      </c>
      <c r="B19" s="13">
        <v>42513.647222222222</v>
      </c>
      <c r="C19" s="2" t="s">
        <v>109</v>
      </c>
      <c r="D19" s="2" t="s">
        <v>18</v>
      </c>
      <c r="E19" s="3">
        <v>3.9340000000000002</v>
      </c>
      <c r="F19" s="3">
        <v>0.64200000000000002</v>
      </c>
      <c r="G19" s="3">
        <v>0.95899999999999996</v>
      </c>
      <c r="H19" s="3">
        <v>0.03</v>
      </c>
      <c r="I19" s="6">
        <v>17</v>
      </c>
      <c r="J19" s="20">
        <v>6.0000000000000001E-3</v>
      </c>
      <c r="K19" s="20">
        <v>1E-3</v>
      </c>
      <c r="L19" s="20">
        <v>0.40200000000000002</v>
      </c>
      <c r="M19" s="20">
        <v>5.5E-2</v>
      </c>
      <c r="N19" s="24">
        <v>3.7999999999999999E-2</v>
      </c>
      <c r="O19" s="24">
        <v>5.0000000000000001E-3</v>
      </c>
      <c r="P19" s="24">
        <v>0.44</v>
      </c>
      <c r="Q19" s="4">
        <v>4.84</v>
      </c>
      <c r="R19" s="4">
        <v>1.3</v>
      </c>
      <c r="S19" s="4">
        <v>609.41300000000001</v>
      </c>
      <c r="T19" s="4">
        <v>9.75</v>
      </c>
      <c r="U19" s="4">
        <v>105.7</v>
      </c>
      <c r="V19" s="4">
        <v>19.3</v>
      </c>
      <c r="W19" s="3">
        <v>21.2</v>
      </c>
      <c r="X19" s="3">
        <v>1015.5</v>
      </c>
      <c r="Y19" s="20">
        <v>508.77</v>
      </c>
      <c r="Z19" s="24">
        <v>7.4121419436298401</v>
      </c>
      <c r="AA19" s="2">
        <v>13</v>
      </c>
      <c r="AB19" s="3">
        <v>3.5019999999999998</v>
      </c>
      <c r="AC19" s="3">
        <v>8.0210000000000008</v>
      </c>
      <c r="AD19" s="3">
        <v>0.34200000000000003</v>
      </c>
      <c r="AE19" s="3">
        <v>1.4379999999999999</v>
      </c>
      <c r="AF19" s="3">
        <v>32.582999999999998</v>
      </c>
      <c r="AG19" s="3">
        <v>154.785</v>
      </c>
      <c r="AH19" s="3">
        <v>187.36799999999999</v>
      </c>
      <c r="AI19" s="3">
        <v>11.244999999999999</v>
      </c>
    </row>
    <row r="20" spans="1:35" x14ac:dyDescent="0.25">
      <c r="A20" s="2" t="s">
        <v>37</v>
      </c>
      <c r="B20" s="13">
        <v>42513.665277777778</v>
      </c>
      <c r="C20" s="2" t="s">
        <v>109</v>
      </c>
      <c r="D20" s="2" t="s">
        <v>18</v>
      </c>
      <c r="E20" s="3">
        <v>11.923999999999999</v>
      </c>
      <c r="F20" s="3">
        <v>2.97</v>
      </c>
      <c r="G20" s="3">
        <v>0.98</v>
      </c>
      <c r="H20" s="3">
        <v>1.7000000000000001E-2</v>
      </c>
      <c r="I20" s="6">
        <v>12.5</v>
      </c>
      <c r="J20" s="20">
        <v>3.0000000000000001E-3</v>
      </c>
      <c r="K20" s="20">
        <v>1E-3</v>
      </c>
      <c r="L20" s="20">
        <v>1.1919999999999999</v>
      </c>
      <c r="M20" s="20">
        <v>0.29699999999999999</v>
      </c>
      <c r="N20" s="24">
        <v>6.4000000000000001E-2</v>
      </c>
      <c r="O20" s="24">
        <v>1.6E-2</v>
      </c>
      <c r="P20" s="24">
        <v>1.256</v>
      </c>
      <c r="Q20" s="4">
        <v>4.5199999999999996</v>
      </c>
      <c r="R20" s="4">
        <v>1.25</v>
      </c>
      <c r="S20" s="4">
        <v>588.16200000000003</v>
      </c>
      <c r="T20" s="4">
        <v>9.41</v>
      </c>
      <c r="U20" s="4">
        <v>102.5</v>
      </c>
      <c r="V20" s="4">
        <v>19.5</v>
      </c>
      <c r="W20" s="3">
        <v>21.3</v>
      </c>
      <c r="X20" s="3">
        <v>1014.9</v>
      </c>
      <c r="Y20" s="20">
        <v>1002.961</v>
      </c>
      <c r="Z20" s="24">
        <v>20.650293795497699</v>
      </c>
      <c r="AA20" s="2">
        <v>13</v>
      </c>
      <c r="AB20" s="3">
        <v>3.3380000000000001</v>
      </c>
      <c r="AC20" s="3">
        <v>10.63</v>
      </c>
      <c r="AD20" s="3">
        <v>0.23300000000000001</v>
      </c>
      <c r="AE20" s="3">
        <v>0</v>
      </c>
      <c r="AF20" s="3">
        <v>29.108000000000001</v>
      </c>
      <c r="AG20" s="3">
        <v>330.69799999999998</v>
      </c>
      <c r="AH20" s="3">
        <v>359.80599999999998</v>
      </c>
      <c r="AI20" s="3">
        <v>26.655999999999999</v>
      </c>
    </row>
    <row r="21" spans="1:35" x14ac:dyDescent="0.25">
      <c r="A21" s="2" t="s">
        <v>38</v>
      </c>
      <c r="B21" s="13">
        <v>42513.681250000001</v>
      </c>
      <c r="C21" s="2" t="s">
        <v>109</v>
      </c>
      <c r="D21" s="2" t="s">
        <v>18</v>
      </c>
      <c r="E21" s="3">
        <v>5.4889999999999999</v>
      </c>
      <c r="F21" s="3">
        <v>1.9710000000000001</v>
      </c>
      <c r="G21" s="3">
        <v>0.95199999999999996</v>
      </c>
      <c r="H21" s="3">
        <v>2.5000000000000001E-2</v>
      </c>
      <c r="I21" s="6">
        <v>19</v>
      </c>
      <c r="J21" s="20">
        <v>3.0000000000000001E-3</v>
      </c>
      <c r="K21" s="20">
        <v>1E-3</v>
      </c>
      <c r="L21" s="20">
        <v>0.55600000000000005</v>
      </c>
      <c r="M21" s="20">
        <v>0.216</v>
      </c>
      <c r="N21" s="24">
        <v>3.6999999999999998E-2</v>
      </c>
      <c r="O21" s="24">
        <v>1.4E-2</v>
      </c>
      <c r="P21" s="24">
        <v>0.59299999999999997</v>
      </c>
      <c r="Q21" s="4">
        <v>4.3499999999999996</v>
      </c>
      <c r="R21" s="4">
        <v>1.2</v>
      </c>
      <c r="S21" s="4">
        <v>593.16200000000003</v>
      </c>
      <c r="T21" s="4">
        <v>9.49</v>
      </c>
      <c r="U21" s="4">
        <v>102.5</v>
      </c>
      <c r="V21" s="4">
        <v>19.100000000000001</v>
      </c>
      <c r="W21" s="3">
        <v>22</v>
      </c>
      <c r="X21" s="3">
        <v>1015.3</v>
      </c>
      <c r="Y21" s="20">
        <v>659.38199999999995</v>
      </c>
      <c r="Z21" s="24">
        <v>11.101753121042</v>
      </c>
      <c r="AA21" s="2">
        <v>15</v>
      </c>
      <c r="AB21" s="3">
        <v>3.1589999999999998</v>
      </c>
      <c r="AC21" s="3">
        <v>8.9209999999999994</v>
      </c>
      <c r="AD21" s="3">
        <v>0.36199999999999999</v>
      </c>
      <c r="AE21" s="3">
        <v>2.3220000000000001</v>
      </c>
      <c r="AF21" s="3">
        <v>11.003</v>
      </c>
      <c r="AG21" s="3">
        <v>119.733</v>
      </c>
      <c r="AH21" s="3">
        <v>130.73599999999999</v>
      </c>
      <c r="AI21" s="3">
        <v>12.167</v>
      </c>
    </row>
    <row r="22" spans="1:35" x14ac:dyDescent="0.25">
      <c r="A22" s="2" t="s">
        <v>17</v>
      </c>
      <c r="B22" s="13">
        <v>42605.531944444447</v>
      </c>
      <c r="C22" s="2" t="s">
        <v>110</v>
      </c>
      <c r="D22" s="2" t="s">
        <v>18</v>
      </c>
      <c r="E22" s="3">
        <v>8.9999999999999993E-3</v>
      </c>
      <c r="F22" s="3">
        <v>0.95299999999999996</v>
      </c>
      <c r="G22" s="3">
        <v>0.83</v>
      </c>
      <c r="H22" s="3">
        <v>9.8000000000000004E-2</v>
      </c>
      <c r="I22" s="6">
        <v>26</v>
      </c>
      <c r="J22" s="20">
        <v>0</v>
      </c>
      <c r="K22" s="20">
        <v>3.0000000000000001E-3</v>
      </c>
      <c r="L22" s="20">
        <v>-2E-3</v>
      </c>
      <c r="M22" s="20">
        <v>8.5999999999999993E-2</v>
      </c>
      <c r="N22" s="24" t="s">
        <v>19</v>
      </c>
      <c r="O22" s="24" t="s">
        <v>19</v>
      </c>
      <c r="P22" s="24">
        <v>-2E-3</v>
      </c>
      <c r="Q22" s="4">
        <v>4.5</v>
      </c>
      <c r="R22" s="4">
        <v>0.65</v>
      </c>
      <c r="S22" s="4">
        <v>580.66099999999994</v>
      </c>
      <c r="T22" s="4">
        <v>9.2899999999999991</v>
      </c>
      <c r="U22" s="4">
        <v>104.6</v>
      </c>
      <c r="V22" s="4">
        <v>21.2</v>
      </c>
      <c r="W22" s="3">
        <v>23.8</v>
      </c>
      <c r="X22" s="3">
        <v>1012.2</v>
      </c>
      <c r="Y22" s="20">
        <v>447.26100000000002</v>
      </c>
      <c r="Z22" s="24">
        <v>6.6748710681489296</v>
      </c>
      <c r="AA22" s="2">
        <v>14</v>
      </c>
      <c r="AB22" s="3">
        <v>3.097</v>
      </c>
      <c r="AC22" s="3">
        <v>10.79</v>
      </c>
      <c r="AD22" s="3">
        <v>0.35199999999999998</v>
      </c>
      <c r="AE22" s="3">
        <v>1.157</v>
      </c>
      <c r="AF22" s="3">
        <v>0</v>
      </c>
      <c r="AG22" s="3">
        <v>1.421</v>
      </c>
      <c r="AH22" s="3">
        <v>1.421</v>
      </c>
      <c r="AI22" s="3">
        <v>10.494999999999999</v>
      </c>
    </row>
    <row r="23" spans="1:35" x14ac:dyDescent="0.25">
      <c r="A23" s="2" t="s">
        <v>20</v>
      </c>
      <c r="B23" s="13">
        <v>42605.54791666667</v>
      </c>
      <c r="C23" s="2" t="s">
        <v>110</v>
      </c>
      <c r="D23" s="2" t="s">
        <v>18</v>
      </c>
      <c r="E23" s="3">
        <v>11.855</v>
      </c>
      <c r="F23" s="3">
        <v>7.6999999999999999E-2</v>
      </c>
      <c r="G23" s="3">
        <v>0.98</v>
      </c>
      <c r="H23" s="3">
        <v>1.2E-2</v>
      </c>
      <c r="I23" s="6">
        <v>9.5</v>
      </c>
      <c r="J23" s="20">
        <v>4.0000000000000001E-3</v>
      </c>
      <c r="K23" s="20">
        <v>0</v>
      </c>
      <c r="L23" s="20">
        <v>1.038</v>
      </c>
      <c r="M23" s="20">
        <v>8.6999999999999994E-2</v>
      </c>
      <c r="N23" s="24">
        <v>0.23599999999999999</v>
      </c>
      <c r="O23" s="24">
        <v>0.02</v>
      </c>
      <c r="P23" s="24">
        <v>1.274</v>
      </c>
      <c r="Q23" s="4">
        <v>4.4000000000000004</v>
      </c>
      <c r="R23" s="4">
        <v>0.5</v>
      </c>
      <c r="S23" s="4">
        <v>563.78499999999997</v>
      </c>
      <c r="T23" s="4">
        <v>9.02</v>
      </c>
      <c r="U23" s="4">
        <v>103.5</v>
      </c>
      <c r="V23" s="4">
        <v>22.2</v>
      </c>
      <c r="W23" s="3">
        <v>28</v>
      </c>
      <c r="X23" s="3">
        <v>1012.2</v>
      </c>
      <c r="Y23" s="20">
        <v>812.31799999999998</v>
      </c>
      <c r="Z23" s="24">
        <v>21.4425412094871</v>
      </c>
      <c r="AA23" s="2">
        <v>17</v>
      </c>
      <c r="AB23" s="3">
        <v>3.0049999999999999</v>
      </c>
      <c r="AC23" s="3">
        <v>15.55</v>
      </c>
      <c r="AD23" s="3">
        <v>0.221</v>
      </c>
      <c r="AE23" s="3">
        <v>0.73099999999999998</v>
      </c>
      <c r="AF23" s="3">
        <v>0</v>
      </c>
      <c r="AG23" s="3">
        <v>0</v>
      </c>
      <c r="AH23" s="3">
        <v>0</v>
      </c>
      <c r="AI23" s="3">
        <v>9.1120000000000001</v>
      </c>
    </row>
    <row r="24" spans="1:35" x14ac:dyDescent="0.25">
      <c r="A24" s="2" t="s">
        <v>21</v>
      </c>
      <c r="B24" s="13">
        <v>42605.515277777777</v>
      </c>
      <c r="C24" s="2" t="s">
        <v>110</v>
      </c>
      <c r="D24" s="2" t="s">
        <v>18</v>
      </c>
      <c r="E24" s="3">
        <v>43.927</v>
      </c>
      <c r="F24" s="3">
        <v>1.212</v>
      </c>
      <c r="G24" s="3">
        <v>0.96299999999999997</v>
      </c>
      <c r="H24" s="3">
        <v>1.0999999999999999E-2</v>
      </c>
      <c r="I24" s="6">
        <v>19</v>
      </c>
      <c r="J24" s="20">
        <v>4.0000000000000001E-3</v>
      </c>
      <c r="K24" s="20">
        <v>0</v>
      </c>
      <c r="L24" s="20">
        <v>3.8570000000000002</v>
      </c>
      <c r="M24" s="20">
        <v>2.8000000000000001E-2</v>
      </c>
      <c r="N24" s="24">
        <v>0.183</v>
      </c>
      <c r="O24" s="24">
        <v>1E-3</v>
      </c>
      <c r="P24" s="24">
        <v>4.04</v>
      </c>
      <c r="Q24" s="4">
        <v>6.2</v>
      </c>
      <c r="R24" s="4">
        <v>0.9</v>
      </c>
      <c r="S24" s="4">
        <v>498.78100000000001</v>
      </c>
      <c r="T24" s="4">
        <v>7.98</v>
      </c>
      <c r="U24" s="4">
        <v>89.5</v>
      </c>
      <c r="V24" s="4">
        <v>21</v>
      </c>
      <c r="W24" s="3">
        <v>23.9</v>
      </c>
      <c r="X24" s="3">
        <v>1012.8</v>
      </c>
      <c r="Y24" s="20">
        <v>2051.4940000000001</v>
      </c>
      <c r="Z24" s="24">
        <v>33.606565399303001</v>
      </c>
      <c r="AA24" s="2">
        <v>12</v>
      </c>
      <c r="AB24" s="3">
        <v>4.0350000000000001</v>
      </c>
      <c r="AC24" s="3">
        <v>12.71</v>
      </c>
      <c r="AD24" s="3">
        <v>0.60799999999999998</v>
      </c>
      <c r="AE24" s="3">
        <v>0.79</v>
      </c>
      <c r="AF24" s="3">
        <v>11.343999999999999</v>
      </c>
      <c r="AG24" s="3">
        <v>6.9589999999999996</v>
      </c>
      <c r="AH24" s="3">
        <v>18.303999999999998</v>
      </c>
      <c r="AI24" s="3">
        <v>16.622</v>
      </c>
    </row>
    <row r="25" spans="1:35" x14ac:dyDescent="0.25">
      <c r="A25" s="2" t="s">
        <v>22</v>
      </c>
      <c r="B25" s="13" t="s">
        <v>19</v>
      </c>
      <c r="C25" s="2" t="s">
        <v>110</v>
      </c>
      <c r="D25" s="2" t="s">
        <v>18</v>
      </c>
      <c r="E25" s="3" t="s">
        <v>19</v>
      </c>
      <c r="F25" s="3" t="s">
        <v>19</v>
      </c>
      <c r="G25" s="3" t="s">
        <v>19</v>
      </c>
      <c r="H25" s="3" t="s">
        <v>19</v>
      </c>
      <c r="I25" s="6" t="s">
        <v>19</v>
      </c>
      <c r="J25" s="20" t="s">
        <v>19</v>
      </c>
      <c r="K25" s="20" t="s">
        <v>19</v>
      </c>
      <c r="L25" s="20" t="s">
        <v>19</v>
      </c>
      <c r="M25" s="20" t="s">
        <v>19</v>
      </c>
      <c r="N25" s="24" t="s">
        <v>19</v>
      </c>
      <c r="O25" s="24" t="s">
        <v>19</v>
      </c>
      <c r="P25" s="24" t="s">
        <v>19</v>
      </c>
      <c r="Q25" s="4" t="s">
        <v>19</v>
      </c>
      <c r="R25" s="4" t="s">
        <v>19</v>
      </c>
      <c r="S25" s="4" t="s">
        <v>19</v>
      </c>
      <c r="T25" s="4" t="s">
        <v>19</v>
      </c>
      <c r="U25" s="4" t="s">
        <v>19</v>
      </c>
      <c r="V25" s="4" t="s">
        <v>19</v>
      </c>
      <c r="W25" s="3" t="s">
        <v>19</v>
      </c>
      <c r="X25" s="3" t="s">
        <v>19</v>
      </c>
      <c r="Y25" s="20" t="s">
        <v>19</v>
      </c>
      <c r="Z25" s="24" t="s">
        <v>19</v>
      </c>
      <c r="AA25" s="2" t="s">
        <v>19</v>
      </c>
      <c r="AB25" s="3" t="s">
        <v>19</v>
      </c>
      <c r="AC25" s="3" t="s">
        <v>19</v>
      </c>
      <c r="AD25" s="3" t="s">
        <v>19</v>
      </c>
      <c r="AE25" s="3" t="s">
        <v>19</v>
      </c>
      <c r="AF25" s="3" t="s">
        <v>19</v>
      </c>
      <c r="AG25" s="3" t="s">
        <v>19</v>
      </c>
      <c r="AH25" s="3" t="s">
        <v>19</v>
      </c>
      <c r="AI25" s="3" t="s">
        <v>19</v>
      </c>
    </row>
    <row r="26" spans="1:35" x14ac:dyDescent="0.25">
      <c r="A26" s="2" t="s">
        <v>23</v>
      </c>
      <c r="B26" s="13">
        <v>42605.576388888891</v>
      </c>
      <c r="C26" s="2" t="s">
        <v>110</v>
      </c>
      <c r="D26" s="2" t="s">
        <v>18</v>
      </c>
      <c r="E26" s="3">
        <v>25.751000000000001</v>
      </c>
      <c r="F26" s="3">
        <v>1.2270000000000001</v>
      </c>
      <c r="G26" s="3">
        <v>0.99399999999999999</v>
      </c>
      <c r="H26" s="3">
        <v>3.0000000000000001E-3</v>
      </c>
      <c r="I26" s="6">
        <v>10</v>
      </c>
      <c r="J26" s="20">
        <v>2E-3</v>
      </c>
      <c r="K26" s="20">
        <v>0</v>
      </c>
      <c r="L26" s="20">
        <v>2.4319999999999999</v>
      </c>
      <c r="M26" s="20">
        <v>0.112</v>
      </c>
      <c r="N26" s="24">
        <v>0.16800000000000001</v>
      </c>
      <c r="O26" s="24">
        <v>8.0000000000000002E-3</v>
      </c>
      <c r="P26" s="24">
        <v>2.6</v>
      </c>
      <c r="Q26" s="4">
        <v>4.3</v>
      </c>
      <c r="R26" s="4">
        <v>0.8</v>
      </c>
      <c r="S26" s="4">
        <v>513.15700000000004</v>
      </c>
      <c r="T26" s="4">
        <v>8.2100000000000009</v>
      </c>
      <c r="U26" s="4">
        <v>94.8</v>
      </c>
      <c r="V26" s="4">
        <v>22.5</v>
      </c>
      <c r="W26" s="3">
        <v>25.5</v>
      </c>
      <c r="X26" s="3">
        <v>1013</v>
      </c>
      <c r="Y26" s="20">
        <v>1991.306</v>
      </c>
      <c r="Z26" s="24">
        <v>39.342644835623403</v>
      </c>
      <c r="AA26" s="2">
        <v>20</v>
      </c>
      <c r="AB26" s="3">
        <v>2.86</v>
      </c>
      <c r="AC26" s="3">
        <v>15.62</v>
      </c>
      <c r="AD26" s="3">
        <v>0.246</v>
      </c>
      <c r="AE26" s="3">
        <v>0.91500000000000004</v>
      </c>
      <c r="AF26" s="3">
        <v>0</v>
      </c>
      <c r="AG26" s="3">
        <v>0</v>
      </c>
      <c r="AH26" s="3">
        <v>0</v>
      </c>
      <c r="AI26" s="3">
        <v>7.15</v>
      </c>
    </row>
    <row r="27" spans="1:35" x14ac:dyDescent="0.25">
      <c r="A27" s="2" t="s">
        <v>24</v>
      </c>
      <c r="B27" s="13">
        <v>42605.586805555555</v>
      </c>
      <c r="C27" s="2" t="s">
        <v>110</v>
      </c>
      <c r="D27" s="2" t="s">
        <v>18</v>
      </c>
      <c r="E27" s="3">
        <v>7.7729999999999997</v>
      </c>
      <c r="F27" s="3">
        <v>0.88700000000000001</v>
      </c>
      <c r="G27" s="3">
        <v>0.96499999999999997</v>
      </c>
      <c r="H27" s="3">
        <v>2.9000000000000001E-2</v>
      </c>
      <c r="I27" s="6">
        <v>11</v>
      </c>
      <c r="J27" s="20">
        <v>4.0000000000000001E-3</v>
      </c>
      <c r="K27" s="20">
        <v>0</v>
      </c>
      <c r="L27" s="20">
        <v>0.73399999999999999</v>
      </c>
      <c r="M27" s="20">
        <v>6.8000000000000005E-2</v>
      </c>
      <c r="N27" s="24">
        <v>0.11799999999999999</v>
      </c>
      <c r="O27" s="24">
        <v>1.0999999999999999E-2</v>
      </c>
      <c r="P27" s="24">
        <v>0.85299999999999998</v>
      </c>
      <c r="Q27" s="4">
        <v>4.4000000000000004</v>
      </c>
      <c r="R27" s="4">
        <v>0.8</v>
      </c>
      <c r="S27" s="4">
        <v>561.28499999999997</v>
      </c>
      <c r="T27" s="4">
        <v>8.98</v>
      </c>
      <c r="U27" s="4">
        <v>102.5</v>
      </c>
      <c r="V27" s="4">
        <v>21.9</v>
      </c>
      <c r="W27" s="3">
        <v>24.9</v>
      </c>
      <c r="X27" s="3">
        <v>1013</v>
      </c>
      <c r="Y27" s="20">
        <v>673.28</v>
      </c>
      <c r="Z27" s="24">
        <v>16.591232425365298</v>
      </c>
      <c r="AA27" s="2">
        <v>16</v>
      </c>
      <c r="AB27" s="3">
        <v>2.8220000000000001</v>
      </c>
      <c r="AC27" s="3">
        <v>11.72</v>
      </c>
      <c r="AD27" s="3">
        <v>0.23300000000000001</v>
      </c>
      <c r="AE27" s="3">
        <v>0.67800000000000005</v>
      </c>
      <c r="AF27" s="3">
        <v>0</v>
      </c>
      <c r="AG27" s="3">
        <v>0</v>
      </c>
      <c r="AH27" s="3">
        <v>0</v>
      </c>
      <c r="AI27" s="3">
        <v>4.0830000000000002</v>
      </c>
    </row>
    <row r="28" spans="1:35" x14ac:dyDescent="0.25">
      <c r="A28" s="2" t="s">
        <v>25</v>
      </c>
      <c r="B28" s="13">
        <v>42605.647916666669</v>
      </c>
      <c r="C28" s="2" t="s">
        <v>110</v>
      </c>
      <c r="D28" s="2" t="s">
        <v>18</v>
      </c>
      <c r="E28" s="3">
        <v>7.3949999999999996</v>
      </c>
      <c r="F28" s="3">
        <v>0.161</v>
      </c>
      <c r="G28" s="3">
        <v>0.96699999999999997</v>
      </c>
      <c r="H28" s="3">
        <v>0.02</v>
      </c>
      <c r="I28" s="6">
        <v>11</v>
      </c>
      <c r="J28" s="20">
        <v>4.0000000000000001E-3</v>
      </c>
      <c r="K28" s="20">
        <v>0</v>
      </c>
      <c r="L28" s="20">
        <v>0.69699999999999995</v>
      </c>
      <c r="M28" s="20">
        <v>3.1E-2</v>
      </c>
      <c r="N28" s="24">
        <v>0.73699999999999999</v>
      </c>
      <c r="O28" s="24">
        <v>3.2000000000000001E-2</v>
      </c>
      <c r="P28" s="24">
        <v>1.4330000000000001</v>
      </c>
      <c r="Q28" s="4">
        <v>4.3</v>
      </c>
      <c r="R28" s="4">
        <v>0.8</v>
      </c>
      <c r="S28" s="4">
        <v>563.78499999999997</v>
      </c>
      <c r="T28" s="4">
        <v>9.02</v>
      </c>
      <c r="U28" s="4">
        <v>106.2</v>
      </c>
      <c r="V28" s="4">
        <v>23.5</v>
      </c>
      <c r="W28" s="3">
        <v>24.6</v>
      </c>
      <c r="X28" s="3">
        <v>1013.6</v>
      </c>
      <c r="Y28" s="20">
        <v>685.745</v>
      </c>
      <c r="Z28" s="24">
        <v>101.782768076792</v>
      </c>
      <c r="AA28" s="2">
        <v>18</v>
      </c>
      <c r="AB28" s="3">
        <v>2.5830000000000002</v>
      </c>
      <c r="AC28" s="3">
        <v>16.93</v>
      </c>
      <c r="AD28" s="3">
        <v>0.20799999999999999</v>
      </c>
      <c r="AE28" s="3">
        <v>1.0269999999999999</v>
      </c>
      <c r="AF28" s="3">
        <v>0</v>
      </c>
      <c r="AG28" s="3">
        <v>3.327</v>
      </c>
      <c r="AH28" s="3">
        <v>3.327</v>
      </c>
      <c r="AI28" s="3">
        <v>6.22</v>
      </c>
    </row>
    <row r="29" spans="1:35" x14ac:dyDescent="0.25">
      <c r="A29" s="2" t="s">
        <v>26</v>
      </c>
      <c r="B29" s="13" t="s">
        <v>19</v>
      </c>
      <c r="C29" s="2" t="s">
        <v>110</v>
      </c>
      <c r="D29" s="2" t="s">
        <v>18</v>
      </c>
      <c r="E29" s="3" t="s">
        <v>19</v>
      </c>
      <c r="F29" s="3" t="s">
        <v>19</v>
      </c>
      <c r="G29" s="3" t="s">
        <v>19</v>
      </c>
      <c r="H29" s="3" t="s">
        <v>19</v>
      </c>
      <c r="I29" s="6" t="s">
        <v>19</v>
      </c>
      <c r="J29" s="20" t="s">
        <v>19</v>
      </c>
      <c r="K29" s="20" t="s">
        <v>19</v>
      </c>
      <c r="L29" s="20" t="s">
        <v>19</v>
      </c>
      <c r="M29" s="20" t="s">
        <v>19</v>
      </c>
      <c r="N29" s="24" t="s">
        <v>19</v>
      </c>
      <c r="O29" s="24" t="s">
        <v>19</v>
      </c>
      <c r="P29" s="24" t="s">
        <v>19</v>
      </c>
      <c r="Q29" s="4" t="s">
        <v>19</v>
      </c>
      <c r="R29" s="4" t="s">
        <v>19</v>
      </c>
      <c r="S29" s="4" t="s">
        <v>19</v>
      </c>
      <c r="T29" s="4" t="s">
        <v>19</v>
      </c>
      <c r="U29" s="4" t="s">
        <v>19</v>
      </c>
      <c r="V29" s="4" t="s">
        <v>19</v>
      </c>
      <c r="W29" s="3" t="s">
        <v>19</v>
      </c>
      <c r="X29" s="3" t="s">
        <v>19</v>
      </c>
      <c r="Y29" s="20" t="s">
        <v>19</v>
      </c>
      <c r="Z29" s="24" t="s">
        <v>19</v>
      </c>
      <c r="AA29" s="2" t="s">
        <v>19</v>
      </c>
      <c r="AB29" s="3" t="s">
        <v>19</v>
      </c>
      <c r="AC29" s="3" t="s">
        <v>19</v>
      </c>
      <c r="AD29" s="3" t="s">
        <v>19</v>
      </c>
      <c r="AE29" s="3" t="s">
        <v>19</v>
      </c>
      <c r="AF29" s="3" t="s">
        <v>19</v>
      </c>
      <c r="AG29" s="3" t="s">
        <v>19</v>
      </c>
      <c r="AH29" s="3" t="s">
        <v>19</v>
      </c>
      <c r="AI29" s="3" t="s">
        <v>19</v>
      </c>
    </row>
    <row r="30" spans="1:35" x14ac:dyDescent="0.25">
      <c r="A30" s="2" t="s">
        <v>27</v>
      </c>
      <c r="B30" s="13">
        <v>42605.666666666664</v>
      </c>
      <c r="C30" s="2" t="s">
        <v>110</v>
      </c>
      <c r="D30" s="2" t="s">
        <v>18</v>
      </c>
      <c r="E30" s="3">
        <v>-6.9640000000000004</v>
      </c>
      <c r="F30" s="3">
        <v>0.64200000000000002</v>
      </c>
      <c r="G30" s="3">
        <v>0.96499999999999997</v>
      </c>
      <c r="H30" s="3">
        <v>3.0000000000000001E-3</v>
      </c>
      <c r="I30" s="6">
        <v>11.5</v>
      </c>
      <c r="J30" s="20">
        <v>4.0000000000000001E-3</v>
      </c>
      <c r="K30" s="20">
        <v>0</v>
      </c>
      <c r="L30" s="20">
        <v>-0.64600000000000002</v>
      </c>
      <c r="M30" s="20">
        <v>4.5999999999999999E-2</v>
      </c>
      <c r="N30" s="24">
        <v>5.8999999999999997E-2</v>
      </c>
      <c r="O30" s="24">
        <v>4.0000000000000001E-3</v>
      </c>
      <c r="P30" s="24">
        <v>-0.58699999999999997</v>
      </c>
      <c r="Q30" s="4">
        <v>4.3</v>
      </c>
      <c r="R30" s="4">
        <v>0.8</v>
      </c>
      <c r="S30" s="4">
        <v>593.78700000000003</v>
      </c>
      <c r="T30" s="4">
        <v>9.5</v>
      </c>
      <c r="U30" s="4">
        <v>109.9</v>
      </c>
      <c r="V30" s="4">
        <v>22.6</v>
      </c>
      <c r="W30" s="3">
        <v>23.7</v>
      </c>
      <c r="X30" s="3">
        <v>1013.8</v>
      </c>
      <c r="Y30" s="20">
        <v>173.15600000000001</v>
      </c>
      <c r="Z30" s="24">
        <v>8.2822694718083607</v>
      </c>
      <c r="AA30" s="2">
        <v>13</v>
      </c>
      <c r="AB30" s="3">
        <v>2.6259999999999999</v>
      </c>
      <c r="AC30" s="3">
        <v>10.83</v>
      </c>
      <c r="AD30" s="3">
        <v>0.21099999999999999</v>
      </c>
      <c r="AE30" s="3">
        <v>2.0790000000000002</v>
      </c>
      <c r="AF30" s="3">
        <v>0</v>
      </c>
      <c r="AG30" s="3">
        <v>0.39500000000000002</v>
      </c>
      <c r="AH30" s="3">
        <v>0.39500000000000002</v>
      </c>
      <c r="AI30" s="3">
        <v>16.22</v>
      </c>
    </row>
    <row r="31" spans="1:35" x14ac:dyDescent="0.25">
      <c r="A31" s="2" t="s">
        <v>28</v>
      </c>
      <c r="B31" s="13">
        <v>42605.693749999999</v>
      </c>
      <c r="C31" s="2" t="s">
        <v>110</v>
      </c>
      <c r="D31" s="2" t="s">
        <v>18</v>
      </c>
      <c r="E31" s="3">
        <v>0.35199999999999998</v>
      </c>
      <c r="F31" s="3">
        <v>2.7650000000000001</v>
      </c>
      <c r="G31" s="3">
        <v>0.875</v>
      </c>
      <c r="H31" s="3">
        <v>0.09</v>
      </c>
      <c r="I31" s="6">
        <v>15</v>
      </c>
      <c r="J31" s="20">
        <v>0</v>
      </c>
      <c r="K31" s="20">
        <v>3.0000000000000001E-3</v>
      </c>
      <c r="L31" s="20">
        <v>3.5999999999999997E-2</v>
      </c>
      <c r="M31" s="20">
        <v>0.26</v>
      </c>
      <c r="N31" s="24" t="s">
        <v>19</v>
      </c>
      <c r="O31" s="24" t="s">
        <v>19</v>
      </c>
      <c r="P31" s="24">
        <v>3.5999999999999997E-2</v>
      </c>
      <c r="Q31" s="4">
        <v>4.5</v>
      </c>
      <c r="R31" s="4">
        <v>0.8</v>
      </c>
      <c r="S31" s="4">
        <v>585.66200000000003</v>
      </c>
      <c r="T31" s="4">
        <v>9.3699999999999992</v>
      </c>
      <c r="U31" s="4">
        <v>107.3</v>
      </c>
      <c r="V31" s="4">
        <v>22.1</v>
      </c>
      <c r="W31" s="3">
        <v>22.3</v>
      </c>
      <c r="X31" s="3">
        <v>1014.1</v>
      </c>
      <c r="Y31" s="20">
        <v>251.20599999999999</v>
      </c>
      <c r="Z31" s="24">
        <v>4.5776450936753603</v>
      </c>
      <c r="AA31" s="2">
        <v>13</v>
      </c>
      <c r="AB31" s="3">
        <v>2.9209999999999998</v>
      </c>
      <c r="AC31" s="3">
        <v>9.9979999999999993</v>
      </c>
      <c r="AD31" s="3">
        <v>0.21299999999999999</v>
      </c>
      <c r="AE31" s="3">
        <v>1.8049999999999999</v>
      </c>
      <c r="AF31" s="3">
        <v>3.3860000000000001</v>
      </c>
      <c r="AG31" s="3">
        <v>5.1269999999999998</v>
      </c>
      <c r="AH31" s="3">
        <v>8.5120000000000005</v>
      </c>
      <c r="AI31" s="3">
        <v>8.1210000000000004</v>
      </c>
    </row>
    <row r="32" spans="1:35" x14ac:dyDescent="0.25">
      <c r="A32" s="2" t="s">
        <v>29</v>
      </c>
      <c r="B32" s="13">
        <v>42606.781944444447</v>
      </c>
      <c r="C32" s="2" t="s">
        <v>110</v>
      </c>
      <c r="D32" s="2" t="s">
        <v>18</v>
      </c>
      <c r="E32" s="3">
        <v>5.5750000000000002</v>
      </c>
      <c r="F32" s="3">
        <v>1.55</v>
      </c>
      <c r="G32" s="3">
        <v>0.96299999999999997</v>
      </c>
      <c r="H32" s="3">
        <v>2.4E-2</v>
      </c>
      <c r="I32" s="6">
        <v>14.5</v>
      </c>
      <c r="J32" s="20">
        <v>0.14799999999999999</v>
      </c>
      <c r="K32" s="20">
        <v>4.3999999999999997E-2</v>
      </c>
      <c r="L32" s="20">
        <v>0.55500000000000005</v>
      </c>
      <c r="M32" s="20">
        <v>0.16600000000000001</v>
      </c>
      <c r="N32" s="24">
        <v>0.371</v>
      </c>
      <c r="O32" s="24">
        <v>0.111</v>
      </c>
      <c r="P32" s="24">
        <v>0.92600000000000005</v>
      </c>
      <c r="Q32" s="4">
        <v>4.38</v>
      </c>
      <c r="R32" s="4">
        <v>1.7</v>
      </c>
      <c r="S32" s="4">
        <v>580.03599999999994</v>
      </c>
      <c r="T32" s="4">
        <v>9.2799999999999994</v>
      </c>
      <c r="U32" s="4">
        <v>102</v>
      </c>
      <c r="V32" s="4">
        <v>20</v>
      </c>
      <c r="W32" s="3">
        <v>20.6</v>
      </c>
      <c r="X32" s="3">
        <v>1007</v>
      </c>
      <c r="Y32" s="20">
        <v>409.77699999999999</v>
      </c>
      <c r="Z32" s="24">
        <v>3.8828963483327001</v>
      </c>
      <c r="AA32" s="2">
        <v>13</v>
      </c>
      <c r="AB32" s="3">
        <v>3.3540000000000001</v>
      </c>
      <c r="AC32" s="3">
        <v>7.0179999999999998</v>
      </c>
      <c r="AD32" s="3">
        <v>0.20599999999999999</v>
      </c>
      <c r="AE32" s="3">
        <v>0.46300000000000002</v>
      </c>
      <c r="AF32" s="3">
        <v>1.5960000000000001</v>
      </c>
      <c r="AG32" s="3">
        <v>7.9260000000000002</v>
      </c>
      <c r="AH32" s="3">
        <v>9.5210000000000008</v>
      </c>
      <c r="AI32" s="3">
        <v>18.013999999999999</v>
      </c>
    </row>
    <row r="33" spans="1:35" x14ac:dyDescent="0.25">
      <c r="A33" s="2" t="s">
        <v>30</v>
      </c>
      <c r="B33" s="13">
        <v>42607.690972222219</v>
      </c>
      <c r="C33" s="2" t="s">
        <v>110</v>
      </c>
      <c r="D33" s="2" t="s">
        <v>18</v>
      </c>
      <c r="E33" s="3">
        <v>2.1459999999999999</v>
      </c>
      <c r="F33" s="3">
        <v>0.04</v>
      </c>
      <c r="G33" s="3">
        <v>0.89100000000000001</v>
      </c>
      <c r="H33" s="3">
        <v>4.4999999999999998E-2</v>
      </c>
      <c r="I33" s="6">
        <v>17</v>
      </c>
      <c r="J33" s="20">
        <v>5.0000000000000001E-3</v>
      </c>
      <c r="K33" s="20">
        <v>0</v>
      </c>
      <c r="L33" s="20">
        <v>0.20499999999999999</v>
      </c>
      <c r="M33" s="20">
        <v>1E-3</v>
      </c>
      <c r="N33" s="24">
        <v>6.2E-2</v>
      </c>
      <c r="O33" s="24">
        <v>0</v>
      </c>
      <c r="P33" s="24">
        <v>0.26700000000000002</v>
      </c>
      <c r="Q33" s="4">
        <v>4.49</v>
      </c>
      <c r="R33" s="4">
        <v>1.05</v>
      </c>
      <c r="S33" s="4">
        <v>567.53499999999997</v>
      </c>
      <c r="T33" s="4">
        <v>9.08</v>
      </c>
      <c r="U33" s="4">
        <v>101.9</v>
      </c>
      <c r="V33" s="4">
        <v>21</v>
      </c>
      <c r="W33" s="3">
        <v>25.6</v>
      </c>
      <c r="X33" s="3">
        <v>998.2</v>
      </c>
      <c r="Y33" s="20">
        <v>466.44200000000001</v>
      </c>
      <c r="Z33" s="24">
        <v>8.6884630229866602</v>
      </c>
      <c r="AA33" s="2">
        <v>13</v>
      </c>
      <c r="AB33" s="3">
        <v>2.4790000000000001</v>
      </c>
      <c r="AC33" s="3">
        <v>6.5140000000000002</v>
      </c>
      <c r="AD33" s="3">
        <v>0.214</v>
      </c>
      <c r="AE33" s="3">
        <v>0</v>
      </c>
      <c r="AF33" s="3">
        <v>0.95599999999999996</v>
      </c>
      <c r="AG33" s="3">
        <v>8.3230000000000004</v>
      </c>
      <c r="AH33" s="3">
        <v>9.2789999999999999</v>
      </c>
      <c r="AI33" s="3">
        <v>5.5469999999999997</v>
      </c>
    </row>
    <row r="34" spans="1:35" x14ac:dyDescent="0.25">
      <c r="A34" s="2" t="s">
        <v>31</v>
      </c>
      <c r="B34" s="13">
        <v>42606.65625</v>
      </c>
      <c r="C34" s="2" t="s">
        <v>110</v>
      </c>
      <c r="D34" s="2" t="s">
        <v>18</v>
      </c>
      <c r="E34" s="3">
        <v>-2E-3</v>
      </c>
      <c r="F34" s="3">
        <v>0.874</v>
      </c>
      <c r="G34" s="3">
        <v>0.77500000000000002</v>
      </c>
      <c r="H34" s="3">
        <v>0.121</v>
      </c>
      <c r="I34" s="6">
        <v>23.667000000000002</v>
      </c>
      <c r="J34" s="20">
        <v>0</v>
      </c>
      <c r="K34" s="20">
        <v>5.0000000000000001E-3</v>
      </c>
      <c r="L34" s="20">
        <v>-2E-3</v>
      </c>
      <c r="M34" s="20">
        <v>7.6999999999999999E-2</v>
      </c>
      <c r="N34" s="24">
        <v>1E-3</v>
      </c>
      <c r="O34" s="24">
        <v>1.7000000000000001E-2</v>
      </c>
      <c r="P34" s="24">
        <v>-2E-3</v>
      </c>
      <c r="Q34" s="4">
        <v>4.43</v>
      </c>
      <c r="R34" s="4">
        <v>1.1000000000000001</v>
      </c>
      <c r="S34" s="4">
        <v>575.03599999999994</v>
      </c>
      <c r="T34" s="4">
        <v>9.1999999999999993</v>
      </c>
      <c r="U34" s="4">
        <v>103</v>
      </c>
      <c r="V34" s="4">
        <v>20.9</v>
      </c>
      <c r="W34" s="3">
        <v>24.4</v>
      </c>
      <c r="X34" s="3">
        <v>1008.8</v>
      </c>
      <c r="Y34" s="20">
        <v>380.25900000000001</v>
      </c>
      <c r="Z34" s="24">
        <v>3.6907192814323002</v>
      </c>
      <c r="AA34" s="2">
        <v>13</v>
      </c>
      <c r="AB34" s="3">
        <v>2.4220000000000002</v>
      </c>
      <c r="AC34" s="3">
        <v>5.782</v>
      </c>
      <c r="AD34" s="3">
        <v>0.20200000000000001</v>
      </c>
      <c r="AE34" s="3">
        <v>0.154</v>
      </c>
      <c r="AF34" s="3">
        <v>0.104</v>
      </c>
      <c r="AG34" s="3">
        <v>4.1790000000000003</v>
      </c>
      <c r="AH34" s="3">
        <v>4.2830000000000004</v>
      </c>
      <c r="AI34" s="3">
        <v>5.9169999999999998</v>
      </c>
    </row>
    <row r="35" spans="1:35" x14ac:dyDescent="0.25">
      <c r="A35" s="2" t="s">
        <v>32</v>
      </c>
      <c r="B35" s="13">
        <v>42606.672222222223</v>
      </c>
      <c r="C35" s="2" t="s">
        <v>110</v>
      </c>
      <c r="D35" s="2" t="s">
        <v>18</v>
      </c>
      <c r="E35" s="3">
        <v>6.4530000000000003</v>
      </c>
      <c r="F35" s="3">
        <v>1.3540000000000001</v>
      </c>
      <c r="G35" s="3">
        <v>0.94899999999999995</v>
      </c>
      <c r="H35" s="3">
        <v>8.0000000000000002E-3</v>
      </c>
      <c r="I35" s="6">
        <v>8.6669999999999998</v>
      </c>
      <c r="J35" s="20">
        <v>1.2999999999999999E-2</v>
      </c>
      <c r="K35" s="20">
        <v>2E-3</v>
      </c>
      <c r="L35" s="20">
        <v>0.626</v>
      </c>
      <c r="M35" s="20">
        <v>0.122</v>
      </c>
      <c r="N35" s="24">
        <v>0.13700000000000001</v>
      </c>
      <c r="O35" s="24">
        <v>2.7E-2</v>
      </c>
      <c r="P35" s="24">
        <v>0.76300000000000001</v>
      </c>
      <c r="Q35" s="4">
        <v>4.41</v>
      </c>
      <c r="R35" s="4">
        <v>0.85</v>
      </c>
      <c r="S35" s="4">
        <v>565.66</v>
      </c>
      <c r="T35" s="4">
        <v>9.0500000000000007</v>
      </c>
      <c r="U35" s="4">
        <v>100.7</v>
      </c>
      <c r="V35" s="4">
        <v>20.6</v>
      </c>
      <c r="W35" s="3">
        <v>22.8</v>
      </c>
      <c r="X35" s="3">
        <v>1008.5</v>
      </c>
      <c r="Y35" s="20">
        <v>478.459</v>
      </c>
      <c r="Z35" s="24">
        <v>7.0357633150466796</v>
      </c>
      <c r="AA35" s="2">
        <v>17</v>
      </c>
      <c r="AB35" s="3">
        <v>2.7160000000000002</v>
      </c>
      <c r="AC35" s="3">
        <v>7.4340000000000002</v>
      </c>
      <c r="AD35" s="3">
        <v>0.22</v>
      </c>
      <c r="AE35" s="3">
        <v>2.5190000000000001</v>
      </c>
      <c r="AF35" s="3">
        <v>20.541</v>
      </c>
      <c r="AG35" s="3">
        <v>68.337000000000003</v>
      </c>
      <c r="AH35" s="3">
        <v>88.878</v>
      </c>
      <c r="AI35" s="3">
        <v>19.530999999999999</v>
      </c>
    </row>
    <row r="36" spans="1:35" x14ac:dyDescent="0.25">
      <c r="A36" s="2" t="s">
        <v>33</v>
      </c>
      <c r="B36" s="13">
        <v>42606.770138888889</v>
      </c>
      <c r="C36" s="2" t="s">
        <v>110</v>
      </c>
      <c r="D36" s="2" t="s">
        <v>18</v>
      </c>
      <c r="E36" s="3">
        <v>0.79500000000000004</v>
      </c>
      <c r="F36" s="3">
        <v>3.403</v>
      </c>
      <c r="G36" s="3">
        <v>0.78600000000000003</v>
      </c>
      <c r="H36" s="3">
        <v>9.0999999999999998E-2</v>
      </c>
      <c r="I36" s="6">
        <v>15.5</v>
      </c>
      <c r="J36" s="20">
        <v>-1E-3</v>
      </c>
      <c r="K36" s="20">
        <v>4.0000000000000001E-3</v>
      </c>
      <c r="L36" s="20">
        <v>7.9000000000000001E-2</v>
      </c>
      <c r="M36" s="20">
        <v>0.34300000000000003</v>
      </c>
      <c r="N36" s="24" t="s">
        <v>19</v>
      </c>
      <c r="O36" s="24" t="s">
        <v>19</v>
      </c>
      <c r="P36" s="24">
        <v>7.9000000000000001E-2</v>
      </c>
      <c r="Q36" s="4">
        <v>4.53</v>
      </c>
      <c r="R36" s="4">
        <v>1.25</v>
      </c>
      <c r="S36" s="4">
        <v>586.91200000000003</v>
      </c>
      <c r="T36" s="4">
        <v>9.39</v>
      </c>
      <c r="U36" s="4">
        <v>103.4</v>
      </c>
      <c r="V36" s="4">
        <v>20.100000000000001</v>
      </c>
      <c r="W36" s="3">
        <v>21.5</v>
      </c>
      <c r="X36" s="3">
        <v>1007.2</v>
      </c>
      <c r="Y36" s="20">
        <v>262.154</v>
      </c>
      <c r="Z36" s="24">
        <v>6.0407658710351404</v>
      </c>
      <c r="AA36" s="2">
        <v>12</v>
      </c>
      <c r="AB36" s="3">
        <v>3.173</v>
      </c>
      <c r="AC36" s="3">
        <v>6.6070000000000002</v>
      </c>
      <c r="AD36" s="3">
        <v>0.20799999999999999</v>
      </c>
      <c r="AE36" s="3">
        <v>1.5349999999999999</v>
      </c>
      <c r="AF36" s="3">
        <v>0</v>
      </c>
      <c r="AG36" s="3">
        <v>4.92</v>
      </c>
      <c r="AH36" s="3">
        <v>4.92</v>
      </c>
      <c r="AI36" s="3">
        <v>17.462</v>
      </c>
    </row>
    <row r="37" spans="1:35" x14ac:dyDescent="0.25">
      <c r="A37" s="2" t="s">
        <v>34</v>
      </c>
      <c r="B37" s="13">
        <v>42606.755555555559</v>
      </c>
      <c r="C37" s="2" t="s">
        <v>110</v>
      </c>
      <c r="D37" s="2" t="s">
        <v>18</v>
      </c>
      <c r="E37" s="3">
        <v>10.195</v>
      </c>
      <c r="F37" s="3">
        <v>1.7549999999999999</v>
      </c>
      <c r="G37" s="3">
        <v>0.94399999999999995</v>
      </c>
      <c r="H37" s="3">
        <v>3.3000000000000002E-2</v>
      </c>
      <c r="I37" s="6">
        <v>13.5</v>
      </c>
      <c r="J37" s="20">
        <v>5.0000000000000001E-3</v>
      </c>
      <c r="K37" s="20">
        <v>1E-3</v>
      </c>
      <c r="L37" s="20">
        <v>1.0129999999999999</v>
      </c>
      <c r="M37" s="20">
        <v>0.17399999999999999</v>
      </c>
      <c r="N37" s="24">
        <v>0.26300000000000001</v>
      </c>
      <c r="O37" s="24">
        <v>4.4999999999999998E-2</v>
      </c>
      <c r="P37" s="24">
        <v>1.2749999999999999</v>
      </c>
      <c r="Q37" s="4">
        <v>4.2699999999999996</v>
      </c>
      <c r="R37" s="4">
        <v>1.2</v>
      </c>
      <c r="S37" s="4">
        <v>547.53399999999999</v>
      </c>
      <c r="T37" s="4">
        <v>8.76</v>
      </c>
      <c r="U37" s="4">
        <v>97.3</v>
      </c>
      <c r="V37" s="4">
        <v>20.5</v>
      </c>
      <c r="W37" s="3">
        <v>22.6</v>
      </c>
      <c r="X37" s="3">
        <v>1007.3</v>
      </c>
      <c r="Y37" s="20">
        <v>735.32799999999997</v>
      </c>
      <c r="Z37" s="24">
        <v>49.275374819164398</v>
      </c>
      <c r="AA37" s="2">
        <v>17</v>
      </c>
      <c r="AB37" s="3">
        <v>2.7989999999999999</v>
      </c>
      <c r="AC37" s="3">
        <v>14.61</v>
      </c>
      <c r="AD37" s="3">
        <v>0.246</v>
      </c>
      <c r="AE37" s="3">
        <v>9.2579999999999991</v>
      </c>
      <c r="AF37" s="3">
        <v>0</v>
      </c>
      <c r="AG37" s="3">
        <v>3.5129999999999999</v>
      </c>
      <c r="AH37" s="3">
        <v>3.5129999999999999</v>
      </c>
      <c r="AI37" s="3">
        <v>24.081</v>
      </c>
    </row>
    <row r="38" spans="1:35" x14ac:dyDescent="0.25">
      <c r="A38" s="2" t="s">
        <v>35</v>
      </c>
      <c r="B38" s="13">
        <v>42607.677083333336</v>
      </c>
      <c r="C38" s="2" t="s">
        <v>110</v>
      </c>
      <c r="D38" s="2" t="s">
        <v>18</v>
      </c>
      <c r="E38" s="3">
        <v>1.141</v>
      </c>
      <c r="F38" s="3">
        <v>0.28399999999999997</v>
      </c>
      <c r="G38" s="3">
        <v>0.83499999999999996</v>
      </c>
      <c r="H38" s="3">
        <v>7.4999999999999997E-2</v>
      </c>
      <c r="I38" s="6">
        <v>20</v>
      </c>
      <c r="J38" s="20">
        <v>3.0000000000000001E-3</v>
      </c>
      <c r="K38" s="20">
        <v>1E-3</v>
      </c>
      <c r="L38" s="20">
        <v>0.10199999999999999</v>
      </c>
      <c r="M38" s="20">
        <v>2.1000000000000001E-2</v>
      </c>
      <c r="N38" s="24">
        <v>8.1000000000000003E-2</v>
      </c>
      <c r="O38" s="24">
        <v>1.7000000000000001E-2</v>
      </c>
      <c r="P38" s="24">
        <v>0.182</v>
      </c>
      <c r="Q38" s="4">
        <v>4.32</v>
      </c>
      <c r="R38" s="4">
        <v>0.9</v>
      </c>
      <c r="S38" s="4">
        <v>567.53499999999997</v>
      </c>
      <c r="T38" s="4">
        <v>9.08</v>
      </c>
      <c r="U38" s="4">
        <v>103.2</v>
      </c>
      <c r="V38" s="4">
        <v>21.7</v>
      </c>
      <c r="W38" s="3">
        <v>27.9</v>
      </c>
      <c r="X38" s="3">
        <v>998.3</v>
      </c>
      <c r="Y38" s="20">
        <v>457.33699999999999</v>
      </c>
      <c r="Z38" s="24">
        <v>17.884159823466099</v>
      </c>
      <c r="AA38" s="2">
        <v>16</v>
      </c>
      <c r="AB38" s="3">
        <v>3.2810000000000001</v>
      </c>
      <c r="AC38" s="3">
        <v>10.97</v>
      </c>
      <c r="AD38" s="3">
        <v>0.20399999999999999</v>
      </c>
      <c r="AE38" s="3">
        <v>1.448</v>
      </c>
      <c r="AF38" s="3">
        <v>0.16600000000000001</v>
      </c>
      <c r="AG38" s="3">
        <v>7.976</v>
      </c>
      <c r="AH38" s="3">
        <v>8.1419999999999995</v>
      </c>
      <c r="AI38" s="3">
        <v>12.374000000000001</v>
      </c>
    </row>
    <row r="39" spans="1:35" x14ac:dyDescent="0.25">
      <c r="A39" s="2" t="s">
        <v>36</v>
      </c>
      <c r="B39" s="13">
        <v>42606.688888888886</v>
      </c>
      <c r="C39" s="2" t="s">
        <v>110</v>
      </c>
      <c r="D39" s="2" t="s">
        <v>18</v>
      </c>
      <c r="E39" s="3">
        <v>12.872</v>
      </c>
      <c r="F39" s="3">
        <v>0.84699999999999998</v>
      </c>
      <c r="G39" s="3">
        <v>0.97299999999999998</v>
      </c>
      <c r="H39" s="3">
        <v>4.0000000000000001E-3</v>
      </c>
      <c r="I39" s="6">
        <v>19.332999999999998</v>
      </c>
      <c r="J39" s="20">
        <v>5.0000000000000001E-3</v>
      </c>
      <c r="K39" s="20">
        <v>0</v>
      </c>
      <c r="L39" s="20">
        <v>1.25</v>
      </c>
      <c r="M39" s="20">
        <v>6.5000000000000002E-2</v>
      </c>
      <c r="N39" s="24">
        <v>0.11700000000000001</v>
      </c>
      <c r="O39" s="24">
        <v>6.0000000000000001E-3</v>
      </c>
      <c r="P39" s="24">
        <v>1.367</v>
      </c>
      <c r="Q39" s="4">
        <v>4.67</v>
      </c>
      <c r="R39" s="4">
        <v>1.1499999999999999</v>
      </c>
      <c r="S39" s="4">
        <v>543.78399999999999</v>
      </c>
      <c r="T39" s="4">
        <v>8.6999999999999993</v>
      </c>
      <c r="U39" s="4">
        <v>96.8</v>
      </c>
      <c r="V39" s="4">
        <v>20.6</v>
      </c>
      <c r="W39" s="3">
        <v>22.5</v>
      </c>
      <c r="X39" s="3">
        <v>1008.3</v>
      </c>
      <c r="Y39" s="20">
        <v>773.81100000000004</v>
      </c>
      <c r="Z39" s="24">
        <v>18.752944882732699</v>
      </c>
      <c r="AA39" s="2">
        <v>14</v>
      </c>
      <c r="AB39" s="3">
        <v>2.4990000000000001</v>
      </c>
      <c r="AC39" s="3">
        <v>9.4540000000000006</v>
      </c>
      <c r="AD39" s="3">
        <v>0.34399999999999997</v>
      </c>
      <c r="AE39" s="3">
        <v>1.0589999999999999</v>
      </c>
      <c r="AF39" s="3">
        <v>23.885999999999999</v>
      </c>
      <c r="AG39" s="3">
        <v>169.69300000000001</v>
      </c>
      <c r="AH39" s="3">
        <v>193.58</v>
      </c>
      <c r="AI39" s="3">
        <v>11.746</v>
      </c>
    </row>
    <row r="40" spans="1:35" x14ac:dyDescent="0.25">
      <c r="A40" s="2" t="s">
        <v>37</v>
      </c>
      <c r="B40" s="13">
        <v>42606.706944444442</v>
      </c>
      <c r="C40" s="2" t="s">
        <v>110</v>
      </c>
      <c r="D40" s="2" t="s">
        <v>18</v>
      </c>
      <c r="E40" s="3">
        <v>0.96099999999999997</v>
      </c>
      <c r="F40" s="3" t="s">
        <v>19</v>
      </c>
      <c r="G40" s="3">
        <v>0.74299999999999999</v>
      </c>
      <c r="H40" s="3" t="s">
        <v>19</v>
      </c>
      <c r="I40" s="6">
        <v>30</v>
      </c>
      <c r="J40" s="20">
        <v>-4.0000000000000001E-3</v>
      </c>
      <c r="K40" s="20" t="s">
        <v>19</v>
      </c>
      <c r="L40" s="20">
        <v>8.2000000000000003E-2</v>
      </c>
      <c r="M40" s="20" t="s">
        <v>19</v>
      </c>
      <c r="N40" s="24" t="s">
        <v>19</v>
      </c>
      <c r="O40" s="24" t="s">
        <v>19</v>
      </c>
      <c r="P40" s="24">
        <v>8.2000000000000003E-2</v>
      </c>
      <c r="Q40" s="4">
        <v>4.42</v>
      </c>
      <c r="R40" s="4">
        <v>1.25</v>
      </c>
      <c r="S40" s="4">
        <v>581.28599999999994</v>
      </c>
      <c r="T40" s="4">
        <v>9.3000000000000007</v>
      </c>
      <c r="U40" s="4">
        <v>104.1</v>
      </c>
      <c r="V40" s="4">
        <v>20.9</v>
      </c>
      <c r="W40" s="3">
        <v>22.9</v>
      </c>
      <c r="X40" s="3">
        <v>1007.8</v>
      </c>
      <c r="Y40" s="20">
        <v>370.97399999999999</v>
      </c>
      <c r="Z40" s="24">
        <v>26.7593222140218</v>
      </c>
      <c r="AA40" s="2">
        <v>14</v>
      </c>
      <c r="AB40" s="3">
        <v>2.544</v>
      </c>
      <c r="AC40" s="3">
        <v>10.601000000000001</v>
      </c>
      <c r="AD40" s="3">
        <v>0.38900000000000001</v>
      </c>
      <c r="AE40" s="3">
        <v>0.32500000000000001</v>
      </c>
      <c r="AF40" s="3">
        <v>1.262</v>
      </c>
      <c r="AG40" s="3">
        <v>11.615</v>
      </c>
      <c r="AH40" s="3">
        <v>12.875999999999999</v>
      </c>
      <c r="AI40" s="3">
        <v>7.3289999999999997</v>
      </c>
    </row>
    <row r="41" spans="1:35" x14ac:dyDescent="0.25">
      <c r="A41" s="2" t="s">
        <v>38</v>
      </c>
      <c r="B41" s="13">
        <v>42606.727083333331</v>
      </c>
      <c r="C41" s="2" t="s">
        <v>110</v>
      </c>
      <c r="D41" s="2" t="s">
        <v>18</v>
      </c>
      <c r="E41" s="3">
        <v>3.617</v>
      </c>
      <c r="F41" s="3">
        <v>2.1579999999999999</v>
      </c>
      <c r="G41" s="3">
        <v>0.86599999999999999</v>
      </c>
      <c r="H41" s="3">
        <v>0.13300000000000001</v>
      </c>
      <c r="I41" s="6">
        <v>12.5</v>
      </c>
      <c r="J41" s="20">
        <v>4.0000000000000001E-3</v>
      </c>
      <c r="K41" s="20">
        <v>2E-3</v>
      </c>
      <c r="L41" s="20">
        <v>0.34899999999999998</v>
      </c>
      <c r="M41" s="20">
        <v>0.20200000000000001</v>
      </c>
      <c r="N41" s="24">
        <v>7.3999999999999996E-2</v>
      </c>
      <c r="O41" s="24">
        <v>4.2999999999999997E-2</v>
      </c>
      <c r="P41" s="24">
        <v>0.42299999999999999</v>
      </c>
      <c r="Q41" s="4">
        <v>4.33</v>
      </c>
      <c r="R41" s="4">
        <v>1.1000000000000001</v>
      </c>
      <c r="S41" s="4">
        <v>565.66</v>
      </c>
      <c r="T41" s="4">
        <v>9.0500000000000007</v>
      </c>
      <c r="U41" s="4">
        <v>101.1</v>
      </c>
      <c r="V41" s="4">
        <v>20.8</v>
      </c>
      <c r="W41" s="3">
        <v>22.4</v>
      </c>
      <c r="X41" s="3">
        <v>1007.4</v>
      </c>
      <c r="Y41" s="20">
        <v>548.55399999999997</v>
      </c>
      <c r="Z41" s="24">
        <v>16.7520681189405</v>
      </c>
      <c r="AA41" s="2">
        <v>18</v>
      </c>
      <c r="AB41" s="3">
        <v>2.8690000000000002</v>
      </c>
      <c r="AC41" s="3">
        <v>10.898999999999999</v>
      </c>
      <c r="AD41" s="3">
        <v>0.39900000000000002</v>
      </c>
      <c r="AE41" s="3">
        <v>3.919</v>
      </c>
      <c r="AF41" s="3">
        <v>0</v>
      </c>
      <c r="AG41" s="3">
        <v>4.6429999999999998</v>
      </c>
      <c r="AH41" s="3">
        <v>4.6429999999999998</v>
      </c>
      <c r="AI41" s="3">
        <v>10.074</v>
      </c>
    </row>
    <row r="42" spans="1:35" x14ac:dyDescent="0.25">
      <c r="A42" s="2" t="s">
        <v>17</v>
      </c>
      <c r="B42" s="13">
        <v>42650</v>
      </c>
      <c r="C42" s="2" t="s">
        <v>111</v>
      </c>
      <c r="D42" s="2" t="s">
        <v>18</v>
      </c>
      <c r="E42" s="3" t="s">
        <v>19</v>
      </c>
      <c r="F42" s="3" t="s">
        <v>19</v>
      </c>
      <c r="G42" s="3" t="s">
        <v>19</v>
      </c>
      <c r="H42" s="3" t="s">
        <v>19</v>
      </c>
      <c r="I42" s="6" t="s">
        <v>19</v>
      </c>
      <c r="J42" s="20" t="s">
        <v>19</v>
      </c>
      <c r="K42" s="20" t="s">
        <v>19</v>
      </c>
      <c r="L42" s="20" t="s">
        <v>19</v>
      </c>
      <c r="M42" s="20" t="s">
        <v>19</v>
      </c>
      <c r="N42" s="24" t="s">
        <v>19</v>
      </c>
      <c r="O42" s="24" t="s">
        <v>19</v>
      </c>
      <c r="P42" s="24" t="s">
        <v>19</v>
      </c>
      <c r="Q42" s="4">
        <v>4.47</v>
      </c>
      <c r="R42" s="4" t="s">
        <v>19</v>
      </c>
      <c r="S42" s="4">
        <v>730.04600000000005</v>
      </c>
      <c r="T42" s="4">
        <v>11.68</v>
      </c>
      <c r="U42" s="4">
        <v>94.1</v>
      </c>
      <c r="V42" s="4">
        <v>6.1</v>
      </c>
      <c r="W42" s="3">
        <v>6.7</v>
      </c>
      <c r="X42" s="3">
        <v>1021.8</v>
      </c>
      <c r="Y42" s="20">
        <v>476.06200000000001</v>
      </c>
      <c r="Z42" s="24">
        <v>6.0069365492772802</v>
      </c>
      <c r="AA42" s="2">
        <v>17.2</v>
      </c>
      <c r="AB42" s="3">
        <v>2.758</v>
      </c>
      <c r="AC42" s="3">
        <v>11.71</v>
      </c>
      <c r="AD42" s="3">
        <v>0.25600000000000001</v>
      </c>
      <c r="AE42" s="3">
        <v>2.827</v>
      </c>
      <c r="AF42" s="3">
        <v>0</v>
      </c>
      <c r="AG42" s="3">
        <v>8.0120000000000005</v>
      </c>
      <c r="AH42" s="3">
        <v>8.0120000000000005</v>
      </c>
      <c r="AI42" s="3">
        <v>11.811</v>
      </c>
    </row>
    <row r="43" spans="1:35" x14ac:dyDescent="0.25">
      <c r="A43" s="2" t="s">
        <v>20</v>
      </c>
      <c r="B43" s="13">
        <v>42650</v>
      </c>
      <c r="C43" s="2" t="s">
        <v>111</v>
      </c>
      <c r="D43" s="2" t="s">
        <v>18</v>
      </c>
      <c r="E43" s="3" t="s">
        <v>19</v>
      </c>
      <c r="F43" s="3" t="s">
        <v>19</v>
      </c>
      <c r="G43" s="3" t="s">
        <v>19</v>
      </c>
      <c r="H43" s="3" t="s">
        <v>19</v>
      </c>
      <c r="I43" s="6" t="s">
        <v>19</v>
      </c>
      <c r="J43" s="20" t="s">
        <v>19</v>
      </c>
      <c r="K43" s="20" t="s">
        <v>19</v>
      </c>
      <c r="L43" s="20" t="s">
        <v>19</v>
      </c>
      <c r="M43" s="20" t="s">
        <v>19</v>
      </c>
      <c r="N43" s="24" t="s">
        <v>19</v>
      </c>
      <c r="O43" s="24" t="s">
        <v>19</v>
      </c>
      <c r="P43" s="24" t="s">
        <v>19</v>
      </c>
      <c r="Q43" s="4">
        <v>4.32</v>
      </c>
      <c r="R43" s="4" t="s">
        <v>19</v>
      </c>
      <c r="S43" s="4">
        <v>805.05</v>
      </c>
      <c r="T43" s="4">
        <v>12.88</v>
      </c>
      <c r="U43" s="4">
        <v>99.8</v>
      </c>
      <c r="V43" s="4">
        <v>4.5999999999999996</v>
      </c>
      <c r="W43" s="3">
        <v>6.7</v>
      </c>
      <c r="X43" s="3">
        <v>1021.8</v>
      </c>
      <c r="Y43" s="20">
        <v>684.95899999999995</v>
      </c>
      <c r="Z43" s="24">
        <v>66.172664455925897</v>
      </c>
      <c r="AA43" s="2">
        <v>21.7</v>
      </c>
      <c r="AB43" s="3">
        <v>2.76</v>
      </c>
      <c r="AC43" s="3">
        <v>16.34</v>
      </c>
      <c r="AD43" s="3">
        <v>0.26800000000000002</v>
      </c>
      <c r="AE43" s="3">
        <v>1.7090000000000001</v>
      </c>
      <c r="AF43" s="3">
        <v>0.17599999999999999</v>
      </c>
      <c r="AG43" s="3">
        <v>4.4779999999999998</v>
      </c>
      <c r="AH43" s="3">
        <v>4.6550000000000002</v>
      </c>
      <c r="AI43" s="3">
        <v>6.6159999999999997</v>
      </c>
    </row>
    <row r="44" spans="1:35" x14ac:dyDescent="0.25">
      <c r="A44" s="2" t="s">
        <v>21</v>
      </c>
      <c r="B44" s="13">
        <v>42650.481944444444</v>
      </c>
      <c r="C44" s="2" t="s">
        <v>111</v>
      </c>
      <c r="D44" s="2" t="s">
        <v>18</v>
      </c>
      <c r="E44" s="3">
        <v>10.618</v>
      </c>
      <c r="F44" s="3">
        <v>4.9909999999999997</v>
      </c>
      <c r="G44" s="3">
        <v>0.878</v>
      </c>
      <c r="H44" s="3">
        <v>0.16800000000000001</v>
      </c>
      <c r="I44" s="6">
        <v>16.5</v>
      </c>
      <c r="J44" s="20">
        <v>2E-3</v>
      </c>
      <c r="K44" s="20">
        <v>1E-3</v>
      </c>
      <c r="L44" s="20">
        <v>1.8320000000000001</v>
      </c>
      <c r="M44" s="20">
        <v>0.89500000000000002</v>
      </c>
      <c r="N44" s="24">
        <v>0.28199999999999997</v>
      </c>
      <c r="O44" s="24">
        <v>0.13800000000000001</v>
      </c>
      <c r="P44" s="24">
        <v>2.1139999999999999</v>
      </c>
      <c r="Q44" s="4">
        <v>6.53</v>
      </c>
      <c r="R44" s="4">
        <v>0.3</v>
      </c>
      <c r="S44" s="4">
        <v>782.54899999999998</v>
      </c>
      <c r="T44" s="4">
        <v>12.52</v>
      </c>
      <c r="U44" s="4">
        <v>95.3</v>
      </c>
      <c r="V44" s="4">
        <v>3.9</v>
      </c>
      <c r="W44" s="3">
        <v>6.7</v>
      </c>
      <c r="X44" s="3">
        <v>1022.2</v>
      </c>
      <c r="Y44" s="20">
        <v>1223.1479999999999</v>
      </c>
      <c r="Z44" s="24">
        <v>37.185643033245903</v>
      </c>
      <c r="AA44" s="2">
        <v>14.9</v>
      </c>
      <c r="AB44" s="3">
        <v>3.5310000000000001</v>
      </c>
      <c r="AC44" s="3">
        <v>13.65</v>
      </c>
      <c r="AD44" s="3">
        <v>0.66100000000000003</v>
      </c>
      <c r="AE44" s="3">
        <v>1.6259999999999999</v>
      </c>
      <c r="AF44" s="3">
        <v>9.9239999999999995</v>
      </c>
      <c r="AG44" s="3">
        <v>13.986000000000001</v>
      </c>
      <c r="AH44" s="3">
        <v>23.908999999999999</v>
      </c>
      <c r="AI44" s="3">
        <v>8.7569999999999997</v>
      </c>
    </row>
    <row r="45" spans="1:35" x14ac:dyDescent="0.25">
      <c r="A45" s="2" t="s">
        <v>22</v>
      </c>
      <c r="B45" s="13" t="s">
        <v>19</v>
      </c>
      <c r="C45" s="2" t="s">
        <v>111</v>
      </c>
      <c r="D45" s="2" t="s">
        <v>18</v>
      </c>
      <c r="E45" s="3" t="s">
        <v>19</v>
      </c>
      <c r="F45" s="3" t="s">
        <v>19</v>
      </c>
      <c r="G45" s="3" t="s">
        <v>19</v>
      </c>
      <c r="H45" s="3" t="s">
        <v>19</v>
      </c>
      <c r="I45" s="6" t="s">
        <v>19</v>
      </c>
      <c r="J45" s="20" t="s">
        <v>19</v>
      </c>
      <c r="K45" s="20" t="s">
        <v>19</v>
      </c>
      <c r="L45" s="20" t="s">
        <v>19</v>
      </c>
      <c r="M45" s="20" t="s">
        <v>19</v>
      </c>
      <c r="N45" s="24" t="s">
        <v>19</v>
      </c>
      <c r="O45" s="24" t="s">
        <v>19</v>
      </c>
      <c r="P45" s="24" t="s">
        <v>19</v>
      </c>
      <c r="Q45" s="4" t="s">
        <v>19</v>
      </c>
      <c r="R45" s="4" t="s">
        <v>19</v>
      </c>
      <c r="S45" s="4" t="s">
        <v>19</v>
      </c>
      <c r="T45" s="4" t="s">
        <v>19</v>
      </c>
      <c r="U45" s="4" t="s">
        <v>19</v>
      </c>
      <c r="V45" s="4" t="s">
        <v>19</v>
      </c>
      <c r="W45" s="3" t="s">
        <v>19</v>
      </c>
      <c r="X45" s="3" t="s">
        <v>19</v>
      </c>
      <c r="Y45" s="20" t="s">
        <v>19</v>
      </c>
      <c r="Z45" s="24" t="s">
        <v>19</v>
      </c>
      <c r="AA45" s="2" t="s">
        <v>19</v>
      </c>
      <c r="AB45" s="3" t="s">
        <v>19</v>
      </c>
      <c r="AC45" s="3" t="s">
        <v>19</v>
      </c>
      <c r="AD45" s="3" t="s">
        <v>19</v>
      </c>
      <c r="AE45" s="3" t="s">
        <v>19</v>
      </c>
      <c r="AF45" s="3" t="s">
        <v>19</v>
      </c>
      <c r="AG45" s="3" t="s">
        <v>19</v>
      </c>
      <c r="AH45" s="3" t="s">
        <v>19</v>
      </c>
      <c r="AI45" s="3" t="s">
        <v>19</v>
      </c>
    </row>
    <row r="46" spans="1:35" x14ac:dyDescent="0.25">
      <c r="A46" s="2" t="s">
        <v>23</v>
      </c>
      <c r="B46" s="13">
        <v>42650</v>
      </c>
      <c r="C46" s="2" t="s">
        <v>111</v>
      </c>
      <c r="D46" s="2" t="s">
        <v>18</v>
      </c>
      <c r="E46" s="3" t="s">
        <v>19</v>
      </c>
      <c r="F46" s="3" t="s">
        <v>19</v>
      </c>
      <c r="G46" s="3" t="s">
        <v>19</v>
      </c>
      <c r="H46" s="3" t="s">
        <v>19</v>
      </c>
      <c r="I46" s="6" t="s">
        <v>19</v>
      </c>
      <c r="J46" s="20" t="s">
        <v>19</v>
      </c>
      <c r="K46" s="20" t="s">
        <v>19</v>
      </c>
      <c r="L46" s="20" t="s">
        <v>19</v>
      </c>
      <c r="M46" s="20" t="s">
        <v>19</v>
      </c>
      <c r="N46" s="24" t="s">
        <v>19</v>
      </c>
      <c r="O46" s="24" t="s">
        <v>19</v>
      </c>
      <c r="P46" s="24" t="s">
        <v>19</v>
      </c>
      <c r="Q46" s="4">
        <v>4.0999999999999996</v>
      </c>
      <c r="R46" s="4" t="s">
        <v>19</v>
      </c>
      <c r="S46" s="4">
        <v>790.67399999999998</v>
      </c>
      <c r="T46" s="4">
        <v>12.65</v>
      </c>
      <c r="U46" s="4">
        <v>97.5</v>
      </c>
      <c r="V46" s="4">
        <v>4.4000000000000004</v>
      </c>
      <c r="W46" s="3">
        <v>6.1</v>
      </c>
      <c r="X46" s="3">
        <v>1022.5</v>
      </c>
      <c r="Y46" s="20">
        <v>738.78300000000002</v>
      </c>
      <c r="Z46" s="24">
        <v>24.1917706668835</v>
      </c>
      <c r="AA46" s="2">
        <v>27.4</v>
      </c>
      <c r="AB46" s="3">
        <v>2.85</v>
      </c>
      <c r="AC46" s="3">
        <v>16.46</v>
      </c>
      <c r="AD46" s="3">
        <v>0.27800000000000002</v>
      </c>
      <c r="AE46" s="3">
        <v>1.45</v>
      </c>
      <c r="AF46" s="3">
        <v>0</v>
      </c>
      <c r="AG46" s="3">
        <v>7.5780000000000003</v>
      </c>
      <c r="AH46" s="3">
        <v>7.5780000000000003</v>
      </c>
      <c r="AI46" s="3">
        <v>4.9390000000000001</v>
      </c>
    </row>
    <row r="47" spans="1:35" x14ac:dyDescent="0.25">
      <c r="A47" s="2" t="s">
        <v>24</v>
      </c>
      <c r="B47" s="13">
        <v>42650</v>
      </c>
      <c r="C47" s="2" t="s">
        <v>111</v>
      </c>
      <c r="D47" s="2" t="s">
        <v>18</v>
      </c>
      <c r="E47" s="3" t="s">
        <v>19</v>
      </c>
      <c r="F47" s="3" t="s">
        <v>19</v>
      </c>
      <c r="G47" s="3" t="s">
        <v>19</v>
      </c>
      <c r="H47" s="3" t="s">
        <v>19</v>
      </c>
      <c r="I47" s="6" t="s">
        <v>19</v>
      </c>
      <c r="J47" s="20" t="s">
        <v>19</v>
      </c>
      <c r="K47" s="20" t="s">
        <v>19</v>
      </c>
      <c r="L47" s="20" t="s">
        <v>19</v>
      </c>
      <c r="M47" s="20" t="s">
        <v>19</v>
      </c>
      <c r="N47" s="24" t="s">
        <v>19</v>
      </c>
      <c r="O47" s="24" t="s">
        <v>19</v>
      </c>
      <c r="P47" s="24" t="s">
        <v>19</v>
      </c>
      <c r="Q47" s="4">
        <v>4.3</v>
      </c>
      <c r="R47" s="4" t="s">
        <v>19</v>
      </c>
      <c r="S47" s="4">
        <v>802.55</v>
      </c>
      <c r="T47" s="4">
        <v>12.84</v>
      </c>
      <c r="U47" s="4">
        <v>98.2</v>
      </c>
      <c r="V47" s="4">
        <v>4.0999999999999996</v>
      </c>
      <c r="W47" s="3">
        <v>6.4</v>
      </c>
      <c r="X47" s="3">
        <v>1021.8</v>
      </c>
      <c r="Y47" s="20">
        <v>482.22500000000002</v>
      </c>
      <c r="Z47" s="24">
        <v>7.1659365227071303</v>
      </c>
      <c r="AA47" s="2">
        <v>19.3</v>
      </c>
      <c r="AB47" s="3">
        <v>2.597</v>
      </c>
      <c r="AC47" s="3">
        <v>12.04</v>
      </c>
      <c r="AD47" s="3">
        <v>0.46100000000000002</v>
      </c>
      <c r="AE47" s="3">
        <v>1.228</v>
      </c>
      <c r="AF47" s="3">
        <v>0.314</v>
      </c>
      <c r="AG47" s="3">
        <v>1.3959999999999999</v>
      </c>
      <c r="AH47" s="3">
        <v>1.71</v>
      </c>
      <c r="AI47" s="3">
        <v>5.0949999999999998</v>
      </c>
    </row>
    <row r="48" spans="1:35" x14ac:dyDescent="0.25">
      <c r="A48" s="2" t="s">
        <v>25</v>
      </c>
      <c r="B48" s="13">
        <v>42650</v>
      </c>
      <c r="C48" s="2" t="s">
        <v>111</v>
      </c>
      <c r="D48" s="2" t="s">
        <v>18</v>
      </c>
      <c r="E48" s="3" t="s">
        <v>19</v>
      </c>
      <c r="F48" s="3" t="s">
        <v>19</v>
      </c>
      <c r="G48" s="3" t="s">
        <v>19</v>
      </c>
      <c r="H48" s="3" t="s">
        <v>19</v>
      </c>
      <c r="I48" s="6" t="s">
        <v>19</v>
      </c>
      <c r="J48" s="20" t="s">
        <v>19</v>
      </c>
      <c r="K48" s="20" t="s">
        <v>19</v>
      </c>
      <c r="L48" s="20" t="s">
        <v>19</v>
      </c>
      <c r="M48" s="20" t="s">
        <v>19</v>
      </c>
      <c r="N48" s="24" t="s">
        <v>19</v>
      </c>
      <c r="O48" s="24" t="s">
        <v>19</v>
      </c>
      <c r="P48" s="24" t="s">
        <v>19</v>
      </c>
      <c r="Q48" s="4">
        <v>4.1900000000000004</v>
      </c>
      <c r="R48" s="4" t="s">
        <v>19</v>
      </c>
      <c r="S48" s="4">
        <v>818.17600000000004</v>
      </c>
      <c r="T48" s="4">
        <v>13.09</v>
      </c>
      <c r="U48" s="4">
        <v>100.1</v>
      </c>
      <c r="V48" s="4">
        <v>4.0999999999999996</v>
      </c>
      <c r="W48" s="3">
        <v>8.1999999999999993</v>
      </c>
      <c r="X48" s="3">
        <v>1021.7</v>
      </c>
      <c r="Y48" s="20">
        <v>638.14400000000001</v>
      </c>
      <c r="Z48" s="24">
        <v>23.665703702586299</v>
      </c>
      <c r="AA48" s="2">
        <v>22.7</v>
      </c>
      <c r="AB48" s="3">
        <v>2.3450000000000002</v>
      </c>
      <c r="AC48" s="3">
        <v>17.329999999999998</v>
      </c>
      <c r="AD48" s="3">
        <v>0.253</v>
      </c>
      <c r="AE48" s="3">
        <v>1.998</v>
      </c>
      <c r="AF48" s="3">
        <v>0</v>
      </c>
      <c r="AG48" s="3">
        <v>4.26</v>
      </c>
      <c r="AH48" s="3">
        <v>4.26</v>
      </c>
      <c r="AI48" s="3">
        <v>10.166</v>
      </c>
    </row>
    <row r="49" spans="1:35" x14ac:dyDescent="0.25">
      <c r="A49" s="2" t="s">
        <v>26</v>
      </c>
      <c r="B49" s="13" t="s">
        <v>19</v>
      </c>
      <c r="C49" s="2" t="s">
        <v>111</v>
      </c>
      <c r="D49" s="2" t="s">
        <v>18</v>
      </c>
      <c r="E49" s="3" t="s">
        <v>19</v>
      </c>
      <c r="F49" s="3" t="s">
        <v>19</v>
      </c>
      <c r="G49" s="3" t="s">
        <v>19</v>
      </c>
      <c r="H49" s="3" t="s">
        <v>19</v>
      </c>
      <c r="I49" s="6" t="s">
        <v>19</v>
      </c>
      <c r="J49" s="20" t="s">
        <v>19</v>
      </c>
      <c r="K49" s="20" t="s">
        <v>19</v>
      </c>
      <c r="L49" s="20" t="s">
        <v>19</v>
      </c>
      <c r="M49" s="20" t="s">
        <v>19</v>
      </c>
      <c r="N49" s="24" t="s">
        <v>19</v>
      </c>
      <c r="O49" s="24" t="s">
        <v>19</v>
      </c>
      <c r="P49" s="24" t="s">
        <v>19</v>
      </c>
      <c r="Q49" s="4" t="s">
        <v>19</v>
      </c>
      <c r="R49" s="4" t="s">
        <v>19</v>
      </c>
      <c r="S49" s="4" t="s">
        <v>19</v>
      </c>
      <c r="T49" s="4" t="s">
        <v>19</v>
      </c>
      <c r="U49" s="4" t="s">
        <v>19</v>
      </c>
      <c r="V49" s="4" t="s">
        <v>19</v>
      </c>
      <c r="W49" s="3" t="s">
        <v>19</v>
      </c>
      <c r="X49" s="3" t="s">
        <v>19</v>
      </c>
      <c r="Y49" s="20" t="s">
        <v>19</v>
      </c>
      <c r="Z49" s="24" t="s">
        <v>19</v>
      </c>
      <c r="AA49" s="2" t="s">
        <v>19</v>
      </c>
      <c r="AB49" s="3" t="s">
        <v>19</v>
      </c>
      <c r="AC49" s="3" t="s">
        <v>19</v>
      </c>
      <c r="AD49" s="3" t="s">
        <v>19</v>
      </c>
      <c r="AE49" s="3" t="s">
        <v>19</v>
      </c>
      <c r="AF49" s="3" t="s">
        <v>19</v>
      </c>
      <c r="AG49" s="3" t="s">
        <v>19</v>
      </c>
      <c r="AH49" s="3" t="s">
        <v>19</v>
      </c>
      <c r="AI49" s="3" t="s">
        <v>19</v>
      </c>
    </row>
    <row r="50" spans="1:35" x14ac:dyDescent="0.25">
      <c r="A50" s="2" t="s">
        <v>27</v>
      </c>
      <c r="B50" s="13">
        <v>42650</v>
      </c>
      <c r="C50" s="2" t="s">
        <v>111</v>
      </c>
      <c r="D50" s="2" t="s">
        <v>18</v>
      </c>
      <c r="E50" s="3" t="s">
        <v>19</v>
      </c>
      <c r="F50" s="3" t="s">
        <v>19</v>
      </c>
      <c r="G50" s="3" t="s">
        <v>19</v>
      </c>
      <c r="H50" s="3" t="s">
        <v>19</v>
      </c>
      <c r="I50" s="6" t="s">
        <v>19</v>
      </c>
      <c r="J50" s="20" t="s">
        <v>19</v>
      </c>
      <c r="K50" s="20" t="s">
        <v>19</v>
      </c>
      <c r="L50" s="20" t="s">
        <v>19</v>
      </c>
      <c r="M50" s="20" t="s">
        <v>19</v>
      </c>
      <c r="N50" s="24" t="s">
        <v>19</v>
      </c>
      <c r="O50" s="24" t="s">
        <v>19</v>
      </c>
      <c r="P50" s="24" t="s">
        <v>19</v>
      </c>
      <c r="Q50" s="4">
        <v>4.32</v>
      </c>
      <c r="R50" s="4" t="s">
        <v>19</v>
      </c>
      <c r="S50" s="4">
        <v>863.80399999999997</v>
      </c>
      <c r="T50" s="4">
        <v>13.82</v>
      </c>
      <c r="U50" s="4">
        <v>104.6</v>
      </c>
      <c r="V50" s="4">
        <v>3.7</v>
      </c>
      <c r="W50" s="3">
        <v>8</v>
      </c>
      <c r="X50" s="3">
        <v>1021.7</v>
      </c>
      <c r="Y50" s="20">
        <v>362.66199999999998</v>
      </c>
      <c r="Z50" s="24">
        <v>13.894099866759801</v>
      </c>
      <c r="AA50" s="2">
        <v>18.5</v>
      </c>
      <c r="AB50" s="3">
        <v>2.4529999999999998</v>
      </c>
      <c r="AC50" s="3">
        <v>10.68</v>
      </c>
      <c r="AD50" s="3">
        <v>0.22800000000000001</v>
      </c>
      <c r="AE50" s="3">
        <v>3.746</v>
      </c>
      <c r="AF50" s="3">
        <v>0</v>
      </c>
      <c r="AG50" s="3">
        <v>16.951000000000001</v>
      </c>
      <c r="AH50" s="3">
        <v>16.951000000000001</v>
      </c>
      <c r="AI50" s="3">
        <v>3.64</v>
      </c>
    </row>
    <row r="51" spans="1:35" x14ac:dyDescent="0.25">
      <c r="A51" s="2" t="s">
        <v>28</v>
      </c>
      <c r="B51" s="13">
        <v>42650</v>
      </c>
      <c r="C51" s="2" t="s">
        <v>111</v>
      </c>
      <c r="D51" s="2" t="s">
        <v>18</v>
      </c>
      <c r="E51" s="3" t="s">
        <v>19</v>
      </c>
      <c r="F51" s="3" t="s">
        <v>19</v>
      </c>
      <c r="G51" s="3" t="s">
        <v>19</v>
      </c>
      <c r="H51" s="3" t="s">
        <v>19</v>
      </c>
      <c r="I51" s="6" t="s">
        <v>19</v>
      </c>
      <c r="J51" s="20" t="s">
        <v>19</v>
      </c>
      <c r="K51" s="20" t="s">
        <v>19</v>
      </c>
      <c r="L51" s="20" t="s">
        <v>19</v>
      </c>
      <c r="M51" s="20" t="s">
        <v>19</v>
      </c>
      <c r="N51" s="24" t="s">
        <v>19</v>
      </c>
      <c r="O51" s="24" t="s">
        <v>19</v>
      </c>
      <c r="P51" s="24" t="s">
        <v>19</v>
      </c>
      <c r="Q51" s="4">
        <v>4.47</v>
      </c>
      <c r="R51" s="4" t="s">
        <v>19</v>
      </c>
      <c r="S51" s="4">
        <v>829.42700000000002</v>
      </c>
      <c r="T51" s="4">
        <v>13.27</v>
      </c>
      <c r="U51" s="4">
        <v>100.7</v>
      </c>
      <c r="V51" s="4">
        <v>3.8</v>
      </c>
      <c r="W51" s="3">
        <v>9.8000000000000007</v>
      </c>
      <c r="X51" s="3">
        <v>1021.1</v>
      </c>
      <c r="Y51" s="20">
        <v>418.113</v>
      </c>
      <c r="Z51" s="24">
        <v>2.5413033031655599</v>
      </c>
      <c r="AA51" s="2">
        <v>17.600000000000001</v>
      </c>
      <c r="AB51" s="3">
        <v>2.7280000000000002</v>
      </c>
      <c r="AC51" s="3">
        <v>10.33</v>
      </c>
      <c r="AD51" s="3">
        <v>0.33600000000000002</v>
      </c>
      <c r="AE51" s="3">
        <v>2.3420000000000001</v>
      </c>
      <c r="AF51" s="3">
        <v>0.14399999999999999</v>
      </c>
      <c r="AG51" s="3">
        <v>11.645</v>
      </c>
      <c r="AH51" s="3">
        <v>11.79</v>
      </c>
      <c r="AI51" s="3">
        <v>11.72</v>
      </c>
    </row>
    <row r="52" spans="1:35" x14ac:dyDescent="0.25">
      <c r="A52" s="2" t="s">
        <v>29</v>
      </c>
      <c r="B52" s="13">
        <v>42650.689583333333</v>
      </c>
      <c r="C52" s="2" t="s">
        <v>111</v>
      </c>
      <c r="D52" s="2" t="s">
        <v>18</v>
      </c>
      <c r="E52" s="3">
        <v>1.716</v>
      </c>
      <c r="F52" s="3">
        <v>0.70699999999999996</v>
      </c>
      <c r="G52" s="3">
        <v>0.89400000000000002</v>
      </c>
      <c r="H52" s="3">
        <v>9.0999999999999998E-2</v>
      </c>
      <c r="I52" s="6">
        <v>17.5</v>
      </c>
      <c r="J52" s="20">
        <v>4.0000000000000001E-3</v>
      </c>
      <c r="K52" s="20">
        <v>2E-3</v>
      </c>
      <c r="L52" s="20">
        <v>0.28399999999999997</v>
      </c>
      <c r="M52" s="20">
        <v>0.13500000000000001</v>
      </c>
      <c r="N52" s="24">
        <v>1.6E-2</v>
      </c>
      <c r="O52" s="24">
        <v>8.0000000000000002E-3</v>
      </c>
      <c r="P52" s="24">
        <v>0.3</v>
      </c>
      <c r="Q52" s="4">
        <v>4.25</v>
      </c>
      <c r="R52" s="4">
        <v>1</v>
      </c>
      <c r="S52" s="4">
        <v>794.42499999999995</v>
      </c>
      <c r="T52" s="4">
        <v>12.71</v>
      </c>
      <c r="U52" s="4">
        <v>97.2</v>
      </c>
      <c r="V52" s="4">
        <v>4.0999999999999996</v>
      </c>
      <c r="W52" s="3">
        <v>6.3</v>
      </c>
      <c r="X52" s="3">
        <v>1022</v>
      </c>
      <c r="Y52" s="20">
        <v>463.75099999999998</v>
      </c>
      <c r="Z52" s="24">
        <v>4.6874923118460199</v>
      </c>
      <c r="AA52" s="2">
        <v>14</v>
      </c>
      <c r="AB52" s="3">
        <v>2.9369999999999998</v>
      </c>
      <c r="AC52" s="3">
        <v>8.0129999999999999</v>
      </c>
      <c r="AD52" s="3">
        <v>0.245</v>
      </c>
      <c r="AE52" s="3">
        <v>0.88100000000000001</v>
      </c>
      <c r="AF52" s="3">
        <v>14.07</v>
      </c>
      <c r="AG52" s="3">
        <v>7.0250000000000004</v>
      </c>
      <c r="AH52" s="3">
        <v>21.094999999999999</v>
      </c>
      <c r="AI52" s="3">
        <v>6.5970000000000004</v>
      </c>
    </row>
    <row r="53" spans="1:35" x14ac:dyDescent="0.25">
      <c r="A53" s="2" t="s">
        <v>30</v>
      </c>
      <c r="B53" s="13">
        <v>42651</v>
      </c>
      <c r="C53" s="2" t="s">
        <v>111</v>
      </c>
      <c r="D53" s="2" t="s">
        <v>18</v>
      </c>
      <c r="E53" s="3" t="s">
        <v>19</v>
      </c>
      <c r="F53" s="3" t="s">
        <v>19</v>
      </c>
      <c r="G53" s="3" t="s">
        <v>19</v>
      </c>
      <c r="H53" s="3" t="s">
        <v>19</v>
      </c>
      <c r="I53" s="6" t="s">
        <v>19</v>
      </c>
      <c r="J53" s="20" t="s">
        <v>19</v>
      </c>
      <c r="K53" s="20" t="s">
        <v>19</v>
      </c>
      <c r="L53" s="20" t="s">
        <v>19</v>
      </c>
      <c r="M53" s="20" t="s">
        <v>19</v>
      </c>
      <c r="N53" s="24" t="s">
        <v>19</v>
      </c>
      <c r="O53" s="24" t="s">
        <v>19</v>
      </c>
      <c r="P53" s="24" t="s">
        <v>19</v>
      </c>
      <c r="Q53" s="4">
        <v>4.5199999999999996</v>
      </c>
      <c r="R53" s="4" t="s">
        <v>19</v>
      </c>
      <c r="S53" s="4">
        <v>788.17399999999998</v>
      </c>
      <c r="T53" s="4">
        <v>12.61</v>
      </c>
      <c r="U53" s="4">
        <v>97.7</v>
      </c>
      <c r="V53" s="4">
        <v>4.5999999999999996</v>
      </c>
      <c r="W53" s="3">
        <v>7.6</v>
      </c>
      <c r="X53" s="3">
        <v>1020.9</v>
      </c>
      <c r="Y53" s="20">
        <v>511.23500000000001</v>
      </c>
      <c r="Z53" s="24">
        <v>14.9208302898091</v>
      </c>
      <c r="AA53" s="2">
        <v>13.9</v>
      </c>
      <c r="AB53" s="3">
        <v>2.294</v>
      </c>
      <c r="AC53" s="3">
        <v>6.9660000000000002</v>
      </c>
      <c r="AD53" s="3">
        <v>0.46200000000000002</v>
      </c>
      <c r="AE53" s="3">
        <v>1.1379999999999999</v>
      </c>
      <c r="AF53" s="3">
        <v>3.125</v>
      </c>
      <c r="AG53" s="3">
        <v>4.7930000000000001</v>
      </c>
      <c r="AH53" s="3">
        <v>7.9180000000000001</v>
      </c>
      <c r="AI53" s="3">
        <v>6.5129999999999999</v>
      </c>
    </row>
    <row r="54" spans="1:35" x14ac:dyDescent="0.25">
      <c r="A54" s="2" t="s">
        <v>31</v>
      </c>
      <c r="B54" s="13">
        <v>42650</v>
      </c>
      <c r="C54" s="2" t="s">
        <v>111</v>
      </c>
      <c r="D54" s="2" t="s">
        <v>18</v>
      </c>
      <c r="E54" s="3" t="s">
        <v>19</v>
      </c>
      <c r="F54" s="3" t="s">
        <v>19</v>
      </c>
      <c r="G54" s="3" t="s">
        <v>19</v>
      </c>
      <c r="H54" s="3" t="s">
        <v>19</v>
      </c>
      <c r="I54" s="6" t="s">
        <v>19</v>
      </c>
      <c r="J54" s="20" t="s">
        <v>19</v>
      </c>
      <c r="K54" s="20" t="s">
        <v>19</v>
      </c>
      <c r="L54" s="20" t="s">
        <v>19</v>
      </c>
      <c r="M54" s="20" t="s">
        <v>19</v>
      </c>
      <c r="N54" s="24" t="s">
        <v>19</v>
      </c>
      <c r="O54" s="24" t="s">
        <v>19</v>
      </c>
      <c r="P54" s="24" t="s">
        <v>19</v>
      </c>
      <c r="Q54" s="4">
        <v>4.59</v>
      </c>
      <c r="R54" s="4" t="s">
        <v>19</v>
      </c>
      <c r="S54" s="4">
        <v>816.30100000000004</v>
      </c>
      <c r="T54" s="4">
        <v>13.06</v>
      </c>
      <c r="U54" s="4">
        <v>100.9</v>
      </c>
      <c r="V54" s="4">
        <v>4.5</v>
      </c>
      <c r="W54" s="3">
        <v>6.9</v>
      </c>
      <c r="X54" s="3">
        <v>1021.6</v>
      </c>
      <c r="Y54" s="20">
        <v>492.166</v>
      </c>
      <c r="Z54" s="24">
        <v>2.21701016098578</v>
      </c>
      <c r="AA54" s="2">
        <v>15.3</v>
      </c>
      <c r="AB54" s="3">
        <v>2.403</v>
      </c>
      <c r="AC54" s="3">
        <v>6.1479999999999997</v>
      </c>
      <c r="AD54" s="3">
        <v>0.44</v>
      </c>
      <c r="AE54" s="3" t="s">
        <v>19</v>
      </c>
      <c r="AF54" s="3" t="s">
        <v>19</v>
      </c>
      <c r="AG54" s="3" t="s">
        <v>19</v>
      </c>
      <c r="AH54" s="3" t="s">
        <v>19</v>
      </c>
      <c r="AI54" s="3">
        <v>3.2810000000000001</v>
      </c>
    </row>
    <row r="55" spans="1:35" x14ac:dyDescent="0.25">
      <c r="A55" s="2" t="s">
        <v>32</v>
      </c>
      <c r="B55" s="13">
        <v>42650</v>
      </c>
      <c r="C55" s="2" t="s">
        <v>111</v>
      </c>
      <c r="D55" s="2" t="s">
        <v>18</v>
      </c>
      <c r="E55" s="3" t="s">
        <v>19</v>
      </c>
      <c r="F55" s="3" t="s">
        <v>19</v>
      </c>
      <c r="G55" s="3" t="s">
        <v>19</v>
      </c>
      <c r="H55" s="3" t="s">
        <v>19</v>
      </c>
      <c r="I55" s="6" t="s">
        <v>19</v>
      </c>
      <c r="J55" s="20" t="s">
        <v>19</v>
      </c>
      <c r="K55" s="20" t="s">
        <v>19</v>
      </c>
      <c r="L55" s="20" t="s">
        <v>19</v>
      </c>
      <c r="M55" s="20" t="s">
        <v>19</v>
      </c>
      <c r="N55" s="24" t="s">
        <v>19</v>
      </c>
      <c r="O55" s="24" t="s">
        <v>19</v>
      </c>
      <c r="P55" s="24" t="s">
        <v>19</v>
      </c>
      <c r="Q55" s="4">
        <v>4.5599999999999996</v>
      </c>
      <c r="R55" s="4" t="s">
        <v>19</v>
      </c>
      <c r="S55" s="4">
        <v>766.923</v>
      </c>
      <c r="T55" s="4">
        <v>12.27</v>
      </c>
      <c r="U55" s="4">
        <v>95.1</v>
      </c>
      <c r="V55" s="4">
        <v>4.5999999999999996</v>
      </c>
      <c r="W55" s="3">
        <v>6.9</v>
      </c>
      <c r="X55" s="3">
        <v>1021.5</v>
      </c>
      <c r="Y55" s="20">
        <v>519.95100000000002</v>
      </c>
      <c r="Z55" s="24">
        <v>2.31831554053886</v>
      </c>
      <c r="AA55" s="2">
        <v>19.3</v>
      </c>
      <c r="AB55" s="3">
        <v>2.67</v>
      </c>
      <c r="AC55" s="3">
        <v>8.2050000000000001</v>
      </c>
      <c r="AD55" s="3">
        <v>0.44</v>
      </c>
      <c r="AE55" s="3">
        <v>1.004</v>
      </c>
      <c r="AF55" s="3">
        <v>110.751</v>
      </c>
      <c r="AG55" s="3">
        <v>118.83199999999999</v>
      </c>
      <c r="AH55" s="3">
        <v>229.583</v>
      </c>
      <c r="AI55" s="3">
        <v>10.092000000000001</v>
      </c>
    </row>
    <row r="56" spans="1:35" x14ac:dyDescent="0.25">
      <c r="A56" s="2" t="s">
        <v>33</v>
      </c>
      <c r="B56" s="13">
        <v>42651</v>
      </c>
      <c r="C56" s="2" t="s">
        <v>111</v>
      </c>
      <c r="D56" s="2" t="s">
        <v>18</v>
      </c>
      <c r="E56" s="3" t="s">
        <v>19</v>
      </c>
      <c r="F56" s="3" t="s">
        <v>19</v>
      </c>
      <c r="G56" s="3" t="s">
        <v>19</v>
      </c>
      <c r="H56" s="3" t="s">
        <v>19</v>
      </c>
      <c r="I56" s="6" t="s">
        <v>19</v>
      </c>
      <c r="J56" s="20" t="s">
        <v>19</v>
      </c>
      <c r="K56" s="20" t="s">
        <v>19</v>
      </c>
      <c r="L56" s="20" t="s">
        <v>19</v>
      </c>
      <c r="M56" s="20" t="s">
        <v>19</v>
      </c>
      <c r="N56" s="24" t="s">
        <v>19</v>
      </c>
      <c r="O56" s="24" t="s">
        <v>19</v>
      </c>
      <c r="P56" s="24" t="s">
        <v>19</v>
      </c>
      <c r="Q56" s="4">
        <v>4.4400000000000004</v>
      </c>
      <c r="R56" s="4" t="s">
        <v>19</v>
      </c>
      <c r="S56" s="4">
        <v>811.92600000000004</v>
      </c>
      <c r="T56" s="4">
        <v>12.99</v>
      </c>
      <c r="U56" s="4">
        <v>100.4</v>
      </c>
      <c r="V56" s="4">
        <v>4.5</v>
      </c>
      <c r="W56" s="3">
        <v>6.7</v>
      </c>
      <c r="X56" s="3">
        <v>1021.1</v>
      </c>
      <c r="Y56" s="20">
        <v>566.04100000000005</v>
      </c>
      <c r="Z56" s="24">
        <v>6.1847545364008099</v>
      </c>
      <c r="AA56" s="2">
        <v>13.6</v>
      </c>
      <c r="AB56" s="3">
        <v>2.9540000000000002</v>
      </c>
      <c r="AC56" s="3">
        <v>7.59</v>
      </c>
      <c r="AD56" s="3">
        <v>0.44700000000000001</v>
      </c>
      <c r="AE56" s="3" t="s">
        <v>19</v>
      </c>
      <c r="AF56" s="3" t="s">
        <v>19</v>
      </c>
      <c r="AG56" s="3" t="s">
        <v>19</v>
      </c>
      <c r="AH56" s="3" t="s">
        <v>19</v>
      </c>
      <c r="AI56" s="3">
        <v>7.4740000000000002</v>
      </c>
    </row>
    <row r="57" spans="1:35" x14ac:dyDescent="0.25">
      <c r="A57" s="2" t="s">
        <v>34</v>
      </c>
      <c r="B57" s="13">
        <v>42651</v>
      </c>
      <c r="C57" s="2" t="s">
        <v>111</v>
      </c>
      <c r="D57" s="2" t="s">
        <v>18</v>
      </c>
      <c r="E57" s="3" t="s">
        <v>19</v>
      </c>
      <c r="F57" s="3" t="s">
        <v>19</v>
      </c>
      <c r="G57" s="3" t="s">
        <v>19</v>
      </c>
      <c r="H57" s="3" t="s">
        <v>19</v>
      </c>
      <c r="I57" s="6" t="s">
        <v>19</v>
      </c>
      <c r="J57" s="20" t="s">
        <v>19</v>
      </c>
      <c r="K57" s="20" t="s">
        <v>19</v>
      </c>
      <c r="L57" s="20" t="s">
        <v>19</v>
      </c>
      <c r="M57" s="20" t="s">
        <v>19</v>
      </c>
      <c r="N57" s="24" t="s">
        <v>19</v>
      </c>
      <c r="O57" s="24" t="s">
        <v>19</v>
      </c>
      <c r="P57" s="24" t="s">
        <v>19</v>
      </c>
      <c r="Q57" s="4">
        <v>4.18</v>
      </c>
      <c r="R57" s="4" t="s">
        <v>19</v>
      </c>
      <c r="S57" s="4">
        <v>800.05</v>
      </c>
      <c r="T57" s="4">
        <v>12.8</v>
      </c>
      <c r="U57" s="4">
        <v>98.4</v>
      </c>
      <c r="V57" s="4">
        <v>4.3</v>
      </c>
      <c r="W57" s="3">
        <v>6.7</v>
      </c>
      <c r="X57" s="3">
        <v>1021.1</v>
      </c>
      <c r="Y57" s="20">
        <v>887.03399999999999</v>
      </c>
      <c r="Z57" s="24" t="s">
        <v>19</v>
      </c>
      <c r="AA57" s="2">
        <v>21.1</v>
      </c>
      <c r="AB57" s="3">
        <v>3.145</v>
      </c>
      <c r="AC57" s="3">
        <v>15.35</v>
      </c>
      <c r="AD57" s="3">
        <v>0.52100000000000002</v>
      </c>
      <c r="AE57" s="3" t="s">
        <v>19</v>
      </c>
      <c r="AF57" s="3" t="s">
        <v>19</v>
      </c>
      <c r="AG57" s="3" t="s">
        <v>19</v>
      </c>
      <c r="AH57" s="3" t="s">
        <v>19</v>
      </c>
      <c r="AI57" s="3">
        <v>17.053000000000001</v>
      </c>
    </row>
    <row r="58" spans="1:35" x14ac:dyDescent="0.25">
      <c r="A58" s="2" t="s">
        <v>35</v>
      </c>
      <c r="B58" s="13">
        <v>42651</v>
      </c>
      <c r="C58" s="2" t="s">
        <v>111</v>
      </c>
      <c r="D58" s="2" t="s">
        <v>18</v>
      </c>
      <c r="E58" s="3" t="s">
        <v>19</v>
      </c>
      <c r="F58" s="3" t="s">
        <v>19</v>
      </c>
      <c r="G58" s="3" t="s">
        <v>19</v>
      </c>
      <c r="H58" s="3" t="s">
        <v>19</v>
      </c>
      <c r="I58" s="6" t="s">
        <v>19</v>
      </c>
      <c r="J58" s="20" t="s">
        <v>19</v>
      </c>
      <c r="K58" s="20" t="s">
        <v>19</v>
      </c>
      <c r="L58" s="20" t="s">
        <v>19</v>
      </c>
      <c r="M58" s="20" t="s">
        <v>19</v>
      </c>
      <c r="N58" s="24" t="s">
        <v>19</v>
      </c>
      <c r="O58" s="24" t="s">
        <v>19</v>
      </c>
      <c r="P58" s="24" t="s">
        <v>19</v>
      </c>
      <c r="Q58" s="4">
        <v>4.34</v>
      </c>
      <c r="R58" s="4" t="s">
        <v>19</v>
      </c>
      <c r="S58" s="4">
        <v>811.30100000000004</v>
      </c>
      <c r="T58" s="4">
        <v>12.98</v>
      </c>
      <c r="U58" s="4">
        <v>99.5</v>
      </c>
      <c r="V58" s="4">
        <v>4.2</v>
      </c>
      <c r="W58" s="3">
        <v>6.7</v>
      </c>
      <c r="X58" s="3">
        <v>1021.1</v>
      </c>
      <c r="Y58" s="20">
        <v>565.50300000000004</v>
      </c>
      <c r="Z58" s="24">
        <v>29.495115265036699</v>
      </c>
      <c r="AA58" s="2">
        <v>17.5</v>
      </c>
      <c r="AB58" s="3">
        <v>2.8279999999999998</v>
      </c>
      <c r="AC58" s="3">
        <v>12.21</v>
      </c>
      <c r="AD58" s="3">
        <v>0.48899999999999999</v>
      </c>
      <c r="AE58" s="3">
        <v>0.108</v>
      </c>
      <c r="AF58" s="3">
        <v>1.579</v>
      </c>
      <c r="AG58" s="3">
        <v>5.7830000000000004</v>
      </c>
      <c r="AH58" s="3">
        <v>7.3630000000000004</v>
      </c>
      <c r="AI58" s="3">
        <v>8.0890000000000004</v>
      </c>
    </row>
    <row r="59" spans="1:35" x14ac:dyDescent="0.25">
      <c r="A59" s="2" t="s">
        <v>36</v>
      </c>
      <c r="B59" s="13">
        <v>42650</v>
      </c>
      <c r="C59" s="2" t="s">
        <v>111</v>
      </c>
      <c r="D59" s="2" t="s">
        <v>18</v>
      </c>
      <c r="E59" s="3" t="s">
        <v>19</v>
      </c>
      <c r="F59" s="3" t="s">
        <v>19</v>
      </c>
      <c r="G59" s="3" t="s">
        <v>19</v>
      </c>
      <c r="H59" s="3" t="s">
        <v>19</v>
      </c>
      <c r="I59" s="6" t="s">
        <v>19</v>
      </c>
      <c r="J59" s="20" t="s">
        <v>19</v>
      </c>
      <c r="K59" s="20" t="s">
        <v>19</v>
      </c>
      <c r="L59" s="20" t="s">
        <v>19</v>
      </c>
      <c r="M59" s="20" t="s">
        <v>19</v>
      </c>
      <c r="N59" s="24" t="s">
        <v>19</v>
      </c>
      <c r="O59" s="24" t="s">
        <v>19</v>
      </c>
      <c r="P59" s="24" t="s">
        <v>19</v>
      </c>
      <c r="Q59" s="4">
        <v>4.83</v>
      </c>
      <c r="R59" s="4" t="s">
        <v>19</v>
      </c>
      <c r="S59" s="4">
        <v>746.92200000000003</v>
      </c>
      <c r="T59" s="4">
        <v>11.95</v>
      </c>
      <c r="U59" s="4">
        <v>91.6</v>
      </c>
      <c r="V59" s="4">
        <v>4.2</v>
      </c>
      <c r="W59" s="3">
        <v>6.9</v>
      </c>
      <c r="X59" s="3">
        <v>1021.4</v>
      </c>
      <c r="Y59" s="20">
        <v>537.72</v>
      </c>
      <c r="Z59" s="24">
        <v>6.3958983612565996</v>
      </c>
      <c r="AA59" s="2">
        <v>15.2</v>
      </c>
      <c r="AB59" s="3">
        <v>2.8220000000000001</v>
      </c>
      <c r="AC59" s="3">
        <v>8.7070000000000007</v>
      </c>
      <c r="AD59" s="3">
        <v>0.46700000000000003</v>
      </c>
      <c r="AE59" s="3">
        <v>2.5539999999999998</v>
      </c>
      <c r="AF59" s="3">
        <v>98.492000000000004</v>
      </c>
      <c r="AG59" s="3">
        <v>335.56599999999997</v>
      </c>
      <c r="AH59" s="3">
        <v>434.05799999999999</v>
      </c>
      <c r="AI59" s="3">
        <v>12.108000000000001</v>
      </c>
    </row>
    <row r="60" spans="1:35" x14ac:dyDescent="0.25">
      <c r="A60" s="2" t="s">
        <v>37</v>
      </c>
      <c r="B60" s="13">
        <v>42650</v>
      </c>
      <c r="C60" s="2" t="s">
        <v>111</v>
      </c>
      <c r="D60" s="2" t="s">
        <v>18</v>
      </c>
      <c r="E60" s="3" t="s">
        <v>19</v>
      </c>
      <c r="F60" s="3" t="s">
        <v>19</v>
      </c>
      <c r="G60" s="3" t="s">
        <v>19</v>
      </c>
      <c r="H60" s="3" t="s">
        <v>19</v>
      </c>
      <c r="I60" s="6" t="s">
        <v>19</v>
      </c>
      <c r="J60" s="20" t="s">
        <v>19</v>
      </c>
      <c r="K60" s="20" t="s">
        <v>19</v>
      </c>
      <c r="L60" s="20" t="s">
        <v>19</v>
      </c>
      <c r="M60" s="20" t="s">
        <v>19</v>
      </c>
      <c r="N60" s="24" t="s">
        <v>19</v>
      </c>
      <c r="O60" s="24" t="s">
        <v>19</v>
      </c>
      <c r="P60" s="24" t="s">
        <v>19</v>
      </c>
      <c r="Q60" s="4">
        <v>4.49</v>
      </c>
      <c r="R60" s="4" t="s">
        <v>19</v>
      </c>
      <c r="S60" s="4">
        <v>850.678</v>
      </c>
      <c r="T60" s="4">
        <v>13.61</v>
      </c>
      <c r="U60" s="4">
        <v>104.9</v>
      </c>
      <c r="V60" s="4">
        <v>4.4000000000000004</v>
      </c>
      <c r="W60" s="3">
        <v>6.4</v>
      </c>
      <c r="X60" s="3">
        <v>1021.5</v>
      </c>
      <c r="Y60" s="20">
        <v>455.37</v>
      </c>
      <c r="Z60" s="24">
        <v>77.7138039868139</v>
      </c>
      <c r="AA60" s="2">
        <v>15.9</v>
      </c>
      <c r="AB60" s="3">
        <v>2.4119999999999999</v>
      </c>
      <c r="AC60" s="3">
        <v>10.97</v>
      </c>
      <c r="AD60" s="3">
        <v>0.42799999999999999</v>
      </c>
      <c r="AE60" s="3">
        <v>2.202</v>
      </c>
      <c r="AF60" s="3">
        <v>5.0250000000000004</v>
      </c>
      <c r="AG60" s="3">
        <v>38.433999999999997</v>
      </c>
      <c r="AH60" s="3">
        <v>43.459000000000003</v>
      </c>
      <c r="AI60" s="3">
        <v>5.64</v>
      </c>
    </row>
    <row r="61" spans="1:35" x14ac:dyDescent="0.25">
      <c r="A61" s="2" t="s">
        <v>38</v>
      </c>
      <c r="B61" s="13">
        <v>42650</v>
      </c>
      <c r="C61" s="2" t="s">
        <v>111</v>
      </c>
      <c r="D61" s="2" t="s">
        <v>18</v>
      </c>
      <c r="E61" s="3" t="s">
        <v>19</v>
      </c>
      <c r="F61" s="3" t="s">
        <v>19</v>
      </c>
      <c r="G61" s="3" t="s">
        <v>19</v>
      </c>
      <c r="H61" s="3" t="s">
        <v>19</v>
      </c>
      <c r="I61" s="6" t="s">
        <v>19</v>
      </c>
      <c r="J61" s="20" t="s">
        <v>19</v>
      </c>
      <c r="K61" s="20" t="s">
        <v>19</v>
      </c>
      <c r="L61" s="20" t="s">
        <v>19</v>
      </c>
      <c r="M61" s="20" t="s">
        <v>19</v>
      </c>
      <c r="N61" s="24" t="s">
        <v>19</v>
      </c>
      <c r="O61" s="24" t="s">
        <v>19</v>
      </c>
      <c r="P61" s="24" t="s">
        <v>19</v>
      </c>
      <c r="Q61" s="4">
        <v>4.26</v>
      </c>
      <c r="R61" s="4" t="s">
        <v>19</v>
      </c>
      <c r="S61" s="4">
        <v>816.30100000000004</v>
      </c>
      <c r="T61" s="4">
        <v>13.06</v>
      </c>
      <c r="U61" s="4">
        <v>99.9</v>
      </c>
      <c r="V61" s="4">
        <v>4.0999999999999996</v>
      </c>
      <c r="W61" s="3">
        <v>6.1</v>
      </c>
      <c r="X61" s="3">
        <v>1021.4</v>
      </c>
      <c r="Y61" s="20">
        <v>473.34899999999999</v>
      </c>
      <c r="Z61" s="24">
        <v>23.095733287753699</v>
      </c>
      <c r="AA61" s="2">
        <v>19.600000000000001</v>
      </c>
      <c r="AB61" s="3">
        <v>2.7090000000000001</v>
      </c>
      <c r="AC61" s="3">
        <v>11.48</v>
      </c>
      <c r="AD61" s="3">
        <v>0.42599999999999999</v>
      </c>
      <c r="AE61" s="3">
        <v>0.13300000000000001</v>
      </c>
      <c r="AF61" s="3">
        <v>0</v>
      </c>
      <c r="AG61" s="3">
        <v>5.2169999999999996</v>
      </c>
      <c r="AH61" s="3">
        <v>5.2169999999999996</v>
      </c>
      <c r="AI61" s="3">
        <v>14.015000000000001</v>
      </c>
    </row>
    <row r="62" spans="1:35" x14ac:dyDescent="0.25">
      <c r="A62" s="2" t="s">
        <v>39</v>
      </c>
      <c r="B62" s="13">
        <v>42516.505555555559</v>
      </c>
      <c r="C62" s="2" t="s">
        <v>109</v>
      </c>
      <c r="D62" s="2" t="s">
        <v>40</v>
      </c>
      <c r="E62" s="3">
        <v>1.462</v>
      </c>
      <c r="F62" s="3">
        <v>0.371</v>
      </c>
      <c r="G62" s="3">
        <v>0.72899999999999998</v>
      </c>
      <c r="H62" s="3">
        <v>0.127</v>
      </c>
      <c r="I62" s="6">
        <v>18.25</v>
      </c>
      <c r="J62" s="20">
        <v>7.0000000000000001E-3</v>
      </c>
      <c r="K62" s="20">
        <v>2E-3</v>
      </c>
      <c r="L62" s="20">
        <v>0.188</v>
      </c>
      <c r="M62" s="20">
        <v>4.8000000000000001E-2</v>
      </c>
      <c r="N62" s="24">
        <v>5.0000000000000001E-3</v>
      </c>
      <c r="O62" s="24">
        <v>1E-3</v>
      </c>
      <c r="P62" s="24">
        <v>0.193</v>
      </c>
      <c r="Q62" s="4">
        <v>5.09</v>
      </c>
      <c r="R62" s="4">
        <v>0.5</v>
      </c>
      <c r="S62" s="4">
        <v>632.54</v>
      </c>
      <c r="T62" s="4">
        <v>10.119999999999999</v>
      </c>
      <c r="U62" s="4">
        <v>94.1</v>
      </c>
      <c r="V62" s="4">
        <v>12.1</v>
      </c>
      <c r="W62" s="3">
        <v>13.7</v>
      </c>
      <c r="X62" s="3">
        <v>1007.6</v>
      </c>
      <c r="Y62" s="20">
        <v>433.86099999999999</v>
      </c>
      <c r="Z62" s="24">
        <v>1.4327529858691801</v>
      </c>
      <c r="AA62" s="2">
        <v>10</v>
      </c>
      <c r="AB62" s="3">
        <v>3.6150000000000002</v>
      </c>
      <c r="AC62" s="3">
        <v>8.1989999999999998</v>
      </c>
      <c r="AD62" s="3">
        <v>0.32700000000000001</v>
      </c>
      <c r="AE62" s="3" t="s">
        <v>19</v>
      </c>
      <c r="AF62" s="3" t="s">
        <v>19</v>
      </c>
      <c r="AG62" s="3" t="s">
        <v>19</v>
      </c>
      <c r="AH62" s="3" t="s">
        <v>19</v>
      </c>
      <c r="AI62" s="3">
        <v>12.692</v>
      </c>
    </row>
    <row r="63" spans="1:35" x14ac:dyDescent="0.25">
      <c r="A63" s="2" t="s">
        <v>41</v>
      </c>
      <c r="B63" s="13">
        <v>42516.533333333333</v>
      </c>
      <c r="C63" s="2" t="s">
        <v>109</v>
      </c>
      <c r="D63" s="2" t="s">
        <v>40</v>
      </c>
      <c r="E63" s="3">
        <v>2.923</v>
      </c>
      <c r="F63" s="3">
        <v>0.27</v>
      </c>
      <c r="G63" s="3">
        <v>0.95499999999999996</v>
      </c>
      <c r="H63" s="3">
        <v>1E-3</v>
      </c>
      <c r="I63" s="6">
        <v>15</v>
      </c>
      <c r="J63" s="20">
        <v>3.0000000000000001E-3</v>
      </c>
      <c r="K63" s="20">
        <v>0</v>
      </c>
      <c r="L63" s="20">
        <v>0.37</v>
      </c>
      <c r="M63" s="20">
        <v>3.4000000000000002E-2</v>
      </c>
      <c r="N63" s="24">
        <v>5.7000000000000002E-2</v>
      </c>
      <c r="O63" s="24">
        <v>5.0000000000000001E-3</v>
      </c>
      <c r="P63" s="24">
        <v>0.42699999999999999</v>
      </c>
      <c r="Q63" s="4">
        <v>5.62</v>
      </c>
      <c r="R63" s="4">
        <v>0.5</v>
      </c>
      <c r="S63" s="4">
        <v>628.78899999999999</v>
      </c>
      <c r="T63" s="4">
        <v>10.06</v>
      </c>
      <c r="U63" s="4">
        <v>92.7</v>
      </c>
      <c r="V63" s="4">
        <v>11.7</v>
      </c>
      <c r="W63" s="3">
        <v>13.7</v>
      </c>
      <c r="X63" s="3">
        <v>1007.6</v>
      </c>
      <c r="Y63" s="20">
        <v>562.54999999999995</v>
      </c>
      <c r="Z63" s="24">
        <v>9.3046226342567699</v>
      </c>
      <c r="AA63" s="2">
        <v>11</v>
      </c>
      <c r="AB63" s="3">
        <v>3.0680000000000001</v>
      </c>
      <c r="AC63" s="3">
        <v>11.37</v>
      </c>
      <c r="AD63" s="3">
        <v>0.23200000000000001</v>
      </c>
      <c r="AE63" s="3">
        <v>1.92</v>
      </c>
      <c r="AF63" s="3">
        <v>2.234</v>
      </c>
      <c r="AG63" s="3">
        <v>16.588000000000001</v>
      </c>
      <c r="AH63" s="3">
        <v>18.821999999999999</v>
      </c>
      <c r="AI63" s="3">
        <v>9.3019999999999996</v>
      </c>
    </row>
    <row r="64" spans="1:35" x14ac:dyDescent="0.25">
      <c r="A64" s="2" t="s">
        <v>42</v>
      </c>
      <c r="B64" s="13">
        <v>42516.55</v>
      </c>
      <c r="C64" s="2" t="s">
        <v>109</v>
      </c>
      <c r="D64" s="2" t="s">
        <v>40</v>
      </c>
      <c r="E64" s="3">
        <v>1.014</v>
      </c>
      <c r="F64" s="3">
        <v>0.64500000000000002</v>
      </c>
      <c r="G64" s="3">
        <v>0.76</v>
      </c>
      <c r="H64" s="3">
        <v>0.192</v>
      </c>
      <c r="I64" s="6">
        <v>21.5</v>
      </c>
      <c r="J64" s="20">
        <v>2E-3</v>
      </c>
      <c r="K64" s="20">
        <v>1E-3</v>
      </c>
      <c r="L64" s="20">
        <v>0.126</v>
      </c>
      <c r="M64" s="20">
        <v>8.1000000000000003E-2</v>
      </c>
      <c r="N64" s="24">
        <v>4.0000000000000001E-3</v>
      </c>
      <c r="O64" s="24">
        <v>3.0000000000000001E-3</v>
      </c>
      <c r="P64" s="24">
        <v>0.13100000000000001</v>
      </c>
      <c r="Q64" s="4">
        <v>4.5</v>
      </c>
      <c r="R64" s="4">
        <v>0.6</v>
      </c>
      <c r="S64" s="4">
        <v>638.79</v>
      </c>
      <c r="T64" s="4">
        <v>10.220000000000001</v>
      </c>
      <c r="U64" s="4">
        <v>95.2</v>
      </c>
      <c r="V64" s="4">
        <v>12.2</v>
      </c>
      <c r="W64" s="3">
        <v>13.7</v>
      </c>
      <c r="X64" s="3">
        <v>1007.6</v>
      </c>
      <c r="Y64" s="20">
        <v>473.82600000000002</v>
      </c>
      <c r="Z64" s="24">
        <v>2.1453921331021202</v>
      </c>
      <c r="AA64" s="2">
        <v>9</v>
      </c>
      <c r="AB64" s="3">
        <v>3.375</v>
      </c>
      <c r="AC64" s="3">
        <v>7.7380000000000004</v>
      </c>
      <c r="AD64" s="3">
        <v>0.33400000000000002</v>
      </c>
      <c r="AE64" s="3" t="s">
        <v>19</v>
      </c>
      <c r="AF64" s="3" t="s">
        <v>19</v>
      </c>
      <c r="AG64" s="3" t="s">
        <v>19</v>
      </c>
      <c r="AH64" s="3" t="s">
        <v>19</v>
      </c>
      <c r="AI64" s="3">
        <v>8.9600000000000009</v>
      </c>
    </row>
    <row r="65" spans="1:35" x14ac:dyDescent="0.25">
      <c r="A65" s="2" t="s">
        <v>43</v>
      </c>
      <c r="B65" s="13">
        <v>42516.56527777778</v>
      </c>
      <c r="C65" s="2" t="s">
        <v>109</v>
      </c>
      <c r="D65" s="2" t="s">
        <v>40</v>
      </c>
      <c r="E65" s="3">
        <v>-0.60199999999999998</v>
      </c>
      <c r="F65" s="3" t="s">
        <v>19</v>
      </c>
      <c r="G65" s="3">
        <v>0.68700000000000006</v>
      </c>
      <c r="H65" s="3" t="s">
        <v>19</v>
      </c>
      <c r="I65" s="6">
        <v>35</v>
      </c>
      <c r="J65" s="20">
        <v>4.0000000000000001E-3</v>
      </c>
      <c r="K65" s="20" t="s">
        <v>19</v>
      </c>
      <c r="L65" s="20">
        <v>-7.5999999999999998E-2</v>
      </c>
      <c r="M65" s="20" t="s">
        <v>19</v>
      </c>
      <c r="N65" s="24">
        <v>0.59599999999999997</v>
      </c>
      <c r="O65" s="24" t="s">
        <v>19</v>
      </c>
      <c r="P65" s="24">
        <v>0.52100000000000002</v>
      </c>
      <c r="Q65" s="4">
        <v>5.4</v>
      </c>
      <c r="R65" s="4">
        <v>0.4</v>
      </c>
      <c r="S65" s="4">
        <v>650.04100000000005</v>
      </c>
      <c r="T65" s="4">
        <v>10.4</v>
      </c>
      <c r="U65" s="4">
        <v>96.5</v>
      </c>
      <c r="V65" s="4">
        <v>12</v>
      </c>
      <c r="W65" s="3">
        <v>13.7</v>
      </c>
      <c r="X65" s="3">
        <v>1007.6</v>
      </c>
      <c r="Y65" s="20">
        <v>383.97</v>
      </c>
      <c r="Z65" s="24">
        <v>42.786083433148399</v>
      </c>
      <c r="AA65" s="2">
        <v>10</v>
      </c>
      <c r="AB65" s="3">
        <v>2.5680000000000001</v>
      </c>
      <c r="AC65" s="3">
        <v>10.94</v>
      </c>
      <c r="AD65" s="3">
        <v>0.24399999999999999</v>
      </c>
      <c r="AE65" s="3" t="s">
        <v>19</v>
      </c>
      <c r="AF65" s="3" t="s">
        <v>19</v>
      </c>
      <c r="AG65" s="3" t="s">
        <v>19</v>
      </c>
      <c r="AH65" s="3" t="s">
        <v>19</v>
      </c>
      <c r="AI65" s="3">
        <v>14.191000000000001</v>
      </c>
    </row>
    <row r="66" spans="1:35" x14ac:dyDescent="0.25">
      <c r="A66" s="2" t="s">
        <v>44</v>
      </c>
      <c r="B66" s="13">
        <v>42516.585416666669</v>
      </c>
      <c r="C66" s="2" t="s">
        <v>109</v>
      </c>
      <c r="D66" s="2" t="s">
        <v>40</v>
      </c>
      <c r="E66" s="3">
        <v>3.0670000000000002</v>
      </c>
      <c r="F66" s="3">
        <v>1.012</v>
      </c>
      <c r="G66" s="3">
        <v>0.85</v>
      </c>
      <c r="H66" s="3">
        <v>6.0000000000000001E-3</v>
      </c>
      <c r="I66" s="6">
        <v>9.5</v>
      </c>
      <c r="J66" s="20">
        <v>4.0000000000000001E-3</v>
      </c>
      <c r="K66" s="20">
        <v>1E-3</v>
      </c>
      <c r="L66" s="20">
        <v>0.372</v>
      </c>
      <c r="M66" s="20">
        <v>0.11600000000000001</v>
      </c>
      <c r="N66" s="24">
        <v>2.9000000000000001E-2</v>
      </c>
      <c r="O66" s="24">
        <v>8.9999999999999993E-3</v>
      </c>
      <c r="P66" s="24">
        <v>0.40100000000000002</v>
      </c>
      <c r="Q66" s="4">
        <v>7.28</v>
      </c>
      <c r="R66" s="4">
        <v>1</v>
      </c>
      <c r="S66" s="4">
        <v>638.16499999999996</v>
      </c>
      <c r="T66" s="4">
        <v>10.210000000000001</v>
      </c>
      <c r="U66" s="4">
        <v>97.8</v>
      </c>
      <c r="V66" s="4">
        <v>13.4</v>
      </c>
      <c r="W66" s="3">
        <v>14</v>
      </c>
      <c r="X66" s="3">
        <v>1008.1</v>
      </c>
      <c r="Y66" s="20">
        <v>515.20399999999995</v>
      </c>
      <c r="Z66" s="24">
        <v>6.4476035462778096</v>
      </c>
      <c r="AA66" s="2">
        <v>9</v>
      </c>
      <c r="AB66" s="3">
        <v>3.2410000000000001</v>
      </c>
      <c r="AC66" s="3">
        <v>7.766</v>
      </c>
      <c r="AD66" s="3">
        <v>0.34499999999999997</v>
      </c>
      <c r="AE66" s="3" t="s">
        <v>19</v>
      </c>
      <c r="AF66" s="3" t="s">
        <v>19</v>
      </c>
      <c r="AG66" s="3" t="s">
        <v>19</v>
      </c>
      <c r="AH66" s="3" t="s">
        <v>19</v>
      </c>
      <c r="AI66" s="3">
        <v>40.521000000000001</v>
      </c>
    </row>
    <row r="67" spans="1:35" x14ac:dyDescent="0.25">
      <c r="A67" s="2" t="s">
        <v>45</v>
      </c>
      <c r="B67" s="13">
        <v>42516.662499999999</v>
      </c>
      <c r="C67" s="2" t="s">
        <v>109</v>
      </c>
      <c r="D67" s="2" t="s">
        <v>40</v>
      </c>
      <c r="E67" s="3">
        <v>0.189</v>
      </c>
      <c r="F67" s="3">
        <v>0.73699999999999999</v>
      </c>
      <c r="G67" s="3">
        <v>0.70199999999999996</v>
      </c>
      <c r="H67" s="3">
        <v>0.107</v>
      </c>
      <c r="I67" s="6">
        <v>17</v>
      </c>
      <c r="J67" s="20">
        <v>-1E-3</v>
      </c>
      <c r="K67" s="20">
        <v>2E-3</v>
      </c>
      <c r="L67" s="20">
        <v>2.1999999999999999E-2</v>
      </c>
      <c r="M67" s="20">
        <v>0.09</v>
      </c>
      <c r="N67" s="24" t="s">
        <v>19</v>
      </c>
      <c r="O67" s="24" t="s">
        <v>19</v>
      </c>
      <c r="P67" s="24">
        <v>2.1999999999999999E-2</v>
      </c>
      <c r="Q67" s="4">
        <v>4.5</v>
      </c>
      <c r="R67" s="4">
        <v>0.3</v>
      </c>
      <c r="S67" s="4">
        <v>665.04200000000003</v>
      </c>
      <c r="T67" s="4">
        <v>10.64</v>
      </c>
      <c r="U67" s="4">
        <v>103.7</v>
      </c>
      <c r="V67" s="4">
        <v>14.2</v>
      </c>
      <c r="W67" s="3">
        <v>14</v>
      </c>
      <c r="X67" s="3">
        <v>1008.1</v>
      </c>
      <c r="Y67" s="20">
        <v>356.33199999999999</v>
      </c>
      <c r="Z67" s="24">
        <v>22.073103933932298</v>
      </c>
      <c r="AA67" s="2">
        <v>14</v>
      </c>
      <c r="AB67" s="3">
        <v>2.806</v>
      </c>
      <c r="AC67" s="3">
        <v>12.98</v>
      </c>
      <c r="AD67" s="3">
        <v>0.36899999999999999</v>
      </c>
      <c r="AE67" s="3">
        <v>1.4319999999999999</v>
      </c>
      <c r="AF67" s="3">
        <v>7.4569999999999999</v>
      </c>
      <c r="AG67" s="3">
        <v>221.41300000000001</v>
      </c>
      <c r="AH67" s="3">
        <v>228.87</v>
      </c>
      <c r="AI67" s="3">
        <v>24.555</v>
      </c>
    </row>
    <row r="68" spans="1:35" x14ac:dyDescent="0.25">
      <c r="A68" s="2" t="s">
        <v>46</v>
      </c>
      <c r="B68" s="13">
        <v>42516.677777777775</v>
      </c>
      <c r="C68" s="2" t="s">
        <v>109</v>
      </c>
      <c r="D68" s="2" t="s">
        <v>40</v>
      </c>
      <c r="E68" s="3">
        <v>-1.768</v>
      </c>
      <c r="F68" s="3" t="s">
        <v>19</v>
      </c>
      <c r="G68" s="3">
        <v>0.93400000000000005</v>
      </c>
      <c r="H68" s="3" t="s">
        <v>19</v>
      </c>
      <c r="I68" s="6">
        <v>15</v>
      </c>
      <c r="J68" s="20">
        <v>2E-3</v>
      </c>
      <c r="K68" s="20" t="s">
        <v>19</v>
      </c>
      <c r="L68" s="20">
        <v>-0.215</v>
      </c>
      <c r="M68" s="20" t="s">
        <v>19</v>
      </c>
      <c r="N68" s="24">
        <v>1.4E-2</v>
      </c>
      <c r="O68" s="24" t="s">
        <v>19</v>
      </c>
      <c r="P68" s="24">
        <v>-0.2</v>
      </c>
      <c r="Q68" s="4">
        <v>4.55</v>
      </c>
      <c r="R68" s="4">
        <v>0.6</v>
      </c>
      <c r="S68" s="4">
        <v>671.91700000000003</v>
      </c>
      <c r="T68" s="4">
        <v>10.75</v>
      </c>
      <c r="U68" s="4">
        <v>104.8</v>
      </c>
      <c r="V68" s="4">
        <v>14.2</v>
      </c>
      <c r="W68" s="3">
        <v>14</v>
      </c>
      <c r="X68" s="3">
        <v>1008.1</v>
      </c>
      <c r="Y68" s="20">
        <v>236.20599999999999</v>
      </c>
      <c r="Z68" s="24">
        <v>5.1492481088590196</v>
      </c>
      <c r="AA68" s="2">
        <v>9</v>
      </c>
      <c r="AB68" s="3">
        <v>2.1669999999999998</v>
      </c>
      <c r="AC68" s="3">
        <v>10.07</v>
      </c>
      <c r="AD68" s="3">
        <v>0.313</v>
      </c>
      <c r="AE68" s="3">
        <v>3.008</v>
      </c>
      <c r="AF68" s="3">
        <v>0.94099999999999995</v>
      </c>
      <c r="AG68" s="3">
        <v>93.363</v>
      </c>
      <c r="AH68" s="3">
        <v>94.304000000000002</v>
      </c>
      <c r="AI68" s="3">
        <v>9.9480000000000004</v>
      </c>
    </row>
    <row r="69" spans="1:35" x14ac:dyDescent="0.25">
      <c r="A69" s="2" t="s">
        <v>47</v>
      </c>
      <c r="B69" s="13">
        <v>42518.65347222222</v>
      </c>
      <c r="C69" s="2" t="s">
        <v>109</v>
      </c>
      <c r="D69" s="2" t="s">
        <v>40</v>
      </c>
      <c r="E69" s="3">
        <v>13.151</v>
      </c>
      <c r="F69" s="3">
        <v>4.9219999999999997</v>
      </c>
      <c r="G69" s="3">
        <v>0.96399999999999997</v>
      </c>
      <c r="H69" s="3">
        <v>5.0999999999999997E-2</v>
      </c>
      <c r="I69" s="6">
        <v>14.333</v>
      </c>
      <c r="J69" s="20">
        <v>1.4999999999999999E-2</v>
      </c>
      <c r="K69" s="20">
        <v>5.0000000000000001E-3</v>
      </c>
      <c r="L69" s="20">
        <v>1.9810000000000001</v>
      </c>
      <c r="M69" s="20">
        <v>0.74199999999999999</v>
      </c>
      <c r="N69" s="24">
        <v>0.17599999999999999</v>
      </c>
      <c r="O69" s="24">
        <v>6.6000000000000003E-2</v>
      </c>
      <c r="P69" s="24">
        <v>2.157</v>
      </c>
      <c r="Q69" s="4">
        <v>5.7</v>
      </c>
      <c r="R69" s="4">
        <v>0.5</v>
      </c>
      <c r="S69" s="4">
        <v>746.29700000000003</v>
      </c>
      <c r="T69" s="4">
        <v>11.94</v>
      </c>
      <c r="U69" s="4">
        <v>98.3</v>
      </c>
      <c r="V69" s="4">
        <v>7</v>
      </c>
      <c r="W69" s="3">
        <v>6.7</v>
      </c>
      <c r="X69" s="3">
        <v>989.9</v>
      </c>
      <c r="Y69" s="20">
        <v>539.01099999999997</v>
      </c>
      <c r="Z69" s="24">
        <v>6.01578819406246</v>
      </c>
      <c r="AA69" s="2">
        <v>7</v>
      </c>
      <c r="AB69" s="3">
        <v>3.04</v>
      </c>
      <c r="AC69" s="3">
        <v>5.8780000000000001</v>
      </c>
      <c r="AD69" s="3">
        <v>0.255</v>
      </c>
      <c r="AE69" s="3">
        <v>1.2130000000000001</v>
      </c>
      <c r="AF69" s="3">
        <v>70.477999999999994</v>
      </c>
      <c r="AG69" s="3">
        <v>273.827</v>
      </c>
      <c r="AH69" s="3">
        <v>344.30500000000001</v>
      </c>
      <c r="AI69" s="3">
        <v>44.773000000000003</v>
      </c>
    </row>
    <row r="70" spans="1:35" x14ac:dyDescent="0.25">
      <c r="A70" s="2" t="s">
        <v>48</v>
      </c>
      <c r="B70" s="13">
        <v>42518.670138888891</v>
      </c>
      <c r="C70" s="2" t="s">
        <v>109</v>
      </c>
      <c r="D70" s="2" t="s">
        <v>40</v>
      </c>
      <c r="E70" s="3">
        <v>-1.7000000000000001E-2</v>
      </c>
      <c r="F70" s="3">
        <v>2.7149999999999999</v>
      </c>
      <c r="G70" s="3">
        <v>0.73699999999999999</v>
      </c>
      <c r="H70" s="3">
        <v>0.13400000000000001</v>
      </c>
      <c r="I70" s="6">
        <v>26.667000000000002</v>
      </c>
      <c r="J70" s="20">
        <v>0</v>
      </c>
      <c r="K70" s="20">
        <v>1.0999999999999999E-2</v>
      </c>
      <c r="L70" s="20">
        <v>-7.0000000000000001E-3</v>
      </c>
      <c r="M70" s="20">
        <v>0.40100000000000002</v>
      </c>
      <c r="N70" s="24">
        <v>1E-3</v>
      </c>
      <c r="O70" s="24">
        <v>4.7E-2</v>
      </c>
      <c r="P70" s="24">
        <v>-6.0000000000000001E-3</v>
      </c>
      <c r="Q70" s="4">
        <v>4.66</v>
      </c>
      <c r="R70" s="4">
        <v>0.5</v>
      </c>
      <c r="S70" s="4">
        <v>755.67200000000003</v>
      </c>
      <c r="T70" s="4">
        <v>12.09</v>
      </c>
      <c r="U70" s="4">
        <v>99.6</v>
      </c>
      <c r="V70" s="4">
        <v>7</v>
      </c>
      <c r="W70" s="3">
        <v>6.7</v>
      </c>
      <c r="X70" s="3">
        <v>989.9</v>
      </c>
      <c r="Y70" s="20">
        <v>368.06299999999999</v>
      </c>
      <c r="Z70" s="24">
        <v>2.9710056927187898</v>
      </c>
      <c r="AA70" s="2">
        <v>12</v>
      </c>
      <c r="AB70" s="3">
        <v>2.8519999999999999</v>
      </c>
      <c r="AC70" s="3">
        <v>9.0960000000000001</v>
      </c>
      <c r="AD70" s="3">
        <v>0.29699999999999999</v>
      </c>
      <c r="AE70" s="3">
        <v>0.79100000000000004</v>
      </c>
      <c r="AF70" s="3">
        <v>21.692</v>
      </c>
      <c r="AG70" s="3">
        <v>156.87200000000001</v>
      </c>
      <c r="AH70" s="3">
        <v>178.565</v>
      </c>
      <c r="AI70" s="3">
        <v>17.954999999999998</v>
      </c>
    </row>
    <row r="71" spans="1:35" x14ac:dyDescent="0.25">
      <c r="A71" s="2" t="s">
        <v>49</v>
      </c>
      <c r="B71" s="13">
        <v>42518.681944444441</v>
      </c>
      <c r="C71" s="2" t="s">
        <v>109</v>
      </c>
      <c r="D71" s="2" t="s">
        <v>40</v>
      </c>
      <c r="E71" s="3">
        <v>-1.867</v>
      </c>
      <c r="F71" s="3">
        <v>0.76600000000000001</v>
      </c>
      <c r="G71" s="3">
        <v>0.92100000000000004</v>
      </c>
      <c r="H71" s="3">
        <v>3.9E-2</v>
      </c>
      <c r="I71" s="6">
        <v>16.5</v>
      </c>
      <c r="J71" s="20">
        <v>1.0999999999999999E-2</v>
      </c>
      <c r="K71" s="20">
        <v>4.0000000000000001E-3</v>
      </c>
      <c r="L71" s="20">
        <v>-0.28199999999999997</v>
      </c>
      <c r="M71" s="20">
        <v>0.11</v>
      </c>
      <c r="N71" s="24">
        <v>0.188</v>
      </c>
      <c r="O71" s="24">
        <v>7.2999999999999995E-2</v>
      </c>
      <c r="P71" s="24">
        <v>-9.4E-2</v>
      </c>
      <c r="Q71" s="4">
        <v>4.6100000000000003</v>
      </c>
      <c r="R71" s="4">
        <v>0.3</v>
      </c>
      <c r="S71" s="4">
        <v>760.048</v>
      </c>
      <c r="T71" s="4">
        <v>12.16</v>
      </c>
      <c r="U71" s="4">
        <v>101.4</v>
      </c>
      <c r="V71" s="4">
        <v>7.5</v>
      </c>
      <c r="W71" s="3">
        <v>6.7</v>
      </c>
      <c r="X71" s="3">
        <v>989.9</v>
      </c>
      <c r="Y71" s="20">
        <v>378.73099999999999</v>
      </c>
      <c r="Z71" s="24">
        <v>5.2593126438548801</v>
      </c>
      <c r="AA71" s="2">
        <v>16</v>
      </c>
      <c r="AB71" s="3">
        <v>2.867</v>
      </c>
      <c r="AC71" s="3">
        <v>14.44</v>
      </c>
      <c r="AD71" s="3">
        <v>0.34399999999999997</v>
      </c>
      <c r="AE71" s="3">
        <v>2.0569999999999999</v>
      </c>
      <c r="AF71" s="3">
        <v>0</v>
      </c>
      <c r="AG71" s="3">
        <v>6.577</v>
      </c>
      <c r="AH71" s="3">
        <v>6.577</v>
      </c>
      <c r="AI71" s="3">
        <v>14.010999999999999</v>
      </c>
    </row>
    <row r="72" spans="1:35" x14ac:dyDescent="0.25">
      <c r="A72" s="2" t="s">
        <v>50</v>
      </c>
      <c r="B72" s="13">
        <v>42518.696527777778</v>
      </c>
      <c r="C72" s="2" t="s">
        <v>109</v>
      </c>
      <c r="D72" s="2" t="s">
        <v>40</v>
      </c>
      <c r="E72" s="3" t="s">
        <v>19</v>
      </c>
      <c r="F72" s="3" t="s">
        <v>19</v>
      </c>
      <c r="G72" s="3" t="s">
        <v>19</v>
      </c>
      <c r="H72" s="3" t="s">
        <v>19</v>
      </c>
      <c r="I72" s="6" t="s">
        <v>19</v>
      </c>
      <c r="J72" s="20" t="s">
        <v>19</v>
      </c>
      <c r="K72" s="20" t="s">
        <v>19</v>
      </c>
      <c r="L72" s="20" t="s">
        <v>19</v>
      </c>
      <c r="M72" s="20" t="s">
        <v>19</v>
      </c>
      <c r="N72" s="24" t="s">
        <v>19</v>
      </c>
      <c r="O72" s="24" t="s">
        <v>19</v>
      </c>
      <c r="P72" s="24" t="s">
        <v>19</v>
      </c>
      <c r="Q72" s="4">
        <v>4.72</v>
      </c>
      <c r="R72" s="4">
        <v>0.45</v>
      </c>
      <c r="S72" s="4">
        <v>753.79700000000003</v>
      </c>
      <c r="T72" s="4">
        <v>12.06</v>
      </c>
      <c r="U72" s="4">
        <v>97.4</v>
      </c>
      <c r="V72" s="4">
        <v>6.2</v>
      </c>
      <c r="W72" s="3">
        <v>6.7</v>
      </c>
      <c r="X72" s="3">
        <v>989.9</v>
      </c>
      <c r="Y72" s="20">
        <v>477.44600000000003</v>
      </c>
      <c r="Z72" s="24">
        <v>4.8434994150211796</v>
      </c>
      <c r="AA72" s="2">
        <v>11</v>
      </c>
      <c r="AB72" s="3">
        <v>2.2400000000000002</v>
      </c>
      <c r="AC72" s="3">
        <v>6.9790000000000001</v>
      </c>
      <c r="AD72" s="3">
        <v>0.22700000000000001</v>
      </c>
      <c r="AE72" s="3">
        <v>3.4079999999999999</v>
      </c>
      <c r="AF72" s="3">
        <v>8.2739999999999991</v>
      </c>
      <c r="AG72" s="3">
        <v>3.2410000000000001</v>
      </c>
      <c r="AH72" s="3">
        <v>11.513999999999999</v>
      </c>
      <c r="AI72" s="3">
        <v>10.365</v>
      </c>
    </row>
    <row r="73" spans="1:35" x14ac:dyDescent="0.25">
      <c r="A73" s="2" t="s">
        <v>51</v>
      </c>
      <c r="B73" s="13">
        <v>42518.715277777781</v>
      </c>
      <c r="C73" s="2" t="s">
        <v>109</v>
      </c>
      <c r="D73" s="2" t="s">
        <v>40</v>
      </c>
      <c r="E73" s="3">
        <v>1.921</v>
      </c>
      <c r="F73" s="3" t="s">
        <v>19</v>
      </c>
      <c r="G73" s="3">
        <v>0.746</v>
      </c>
      <c r="H73" s="3" t="s">
        <v>19</v>
      </c>
      <c r="I73" s="6">
        <v>10</v>
      </c>
      <c r="J73" s="20">
        <v>2E-3</v>
      </c>
      <c r="K73" s="20" t="s">
        <v>19</v>
      </c>
      <c r="L73" s="20">
        <v>0.27900000000000003</v>
      </c>
      <c r="M73" s="20" t="s">
        <v>19</v>
      </c>
      <c r="N73" s="24">
        <v>0.46800000000000003</v>
      </c>
      <c r="O73" s="24" t="s">
        <v>19</v>
      </c>
      <c r="P73" s="24">
        <v>0.747</v>
      </c>
      <c r="Q73" s="4">
        <v>4.9800000000000004</v>
      </c>
      <c r="R73" s="4">
        <v>0.25</v>
      </c>
      <c r="S73" s="4">
        <v>746.92200000000003</v>
      </c>
      <c r="T73" s="4">
        <v>11.95</v>
      </c>
      <c r="U73" s="4">
        <v>98.9</v>
      </c>
      <c r="V73" s="4">
        <v>7.2</v>
      </c>
      <c r="W73" s="3">
        <v>6.7</v>
      </c>
      <c r="X73" s="3">
        <v>989.9</v>
      </c>
      <c r="Y73" s="20">
        <v>549.41800000000001</v>
      </c>
      <c r="Z73" s="24">
        <v>49.216145222576003</v>
      </c>
      <c r="AA73" s="2">
        <v>16</v>
      </c>
      <c r="AB73" s="3">
        <v>3.0950000000000002</v>
      </c>
      <c r="AC73" s="3">
        <v>14.74</v>
      </c>
      <c r="AD73" s="3">
        <v>0.35599999999999998</v>
      </c>
      <c r="AE73" s="3" t="s">
        <v>19</v>
      </c>
      <c r="AF73" s="3" t="s">
        <v>19</v>
      </c>
      <c r="AG73" s="3" t="s">
        <v>19</v>
      </c>
      <c r="AH73" s="3" t="s">
        <v>19</v>
      </c>
      <c r="AI73" s="3">
        <v>12.89</v>
      </c>
    </row>
    <row r="74" spans="1:35" x14ac:dyDescent="0.25">
      <c r="A74" s="2" t="s">
        <v>52</v>
      </c>
      <c r="B74" s="13">
        <v>42518.720833333333</v>
      </c>
      <c r="C74" s="2" t="s">
        <v>109</v>
      </c>
      <c r="D74" s="2" t="s">
        <v>40</v>
      </c>
      <c r="E74" s="3">
        <v>0.33600000000000002</v>
      </c>
      <c r="F74" s="3" t="s">
        <v>19</v>
      </c>
      <c r="G74" s="3">
        <v>0.71599999999999997</v>
      </c>
      <c r="H74" s="3" t="s">
        <v>19</v>
      </c>
      <c r="I74" s="6">
        <v>32</v>
      </c>
      <c r="J74" s="20">
        <v>0</v>
      </c>
      <c r="K74" s="20" t="s">
        <v>19</v>
      </c>
      <c r="L74" s="20">
        <v>4.9000000000000002E-2</v>
      </c>
      <c r="M74" s="20" t="s">
        <v>19</v>
      </c>
      <c r="N74" s="24">
        <v>8.0000000000000002E-3</v>
      </c>
      <c r="O74" s="24" t="s">
        <v>19</v>
      </c>
      <c r="P74" s="24">
        <v>5.7000000000000002E-2</v>
      </c>
      <c r="Q74" s="4">
        <v>4.49</v>
      </c>
      <c r="R74" s="4">
        <v>0.4</v>
      </c>
      <c r="S74" s="4">
        <v>739.42100000000005</v>
      </c>
      <c r="T74" s="4">
        <v>11.83</v>
      </c>
      <c r="U74" s="4">
        <v>97.6</v>
      </c>
      <c r="V74" s="4">
        <v>7.1</v>
      </c>
      <c r="W74" s="3">
        <v>6.7</v>
      </c>
      <c r="X74" s="3">
        <v>989.9</v>
      </c>
      <c r="Y74" s="20">
        <v>519.06600000000003</v>
      </c>
      <c r="Z74" s="24">
        <v>7.1217461087374101</v>
      </c>
      <c r="AA74" s="2">
        <v>26</v>
      </c>
      <c r="AB74" s="3">
        <v>2.8420000000000001</v>
      </c>
      <c r="AC74" s="3">
        <v>18.77</v>
      </c>
      <c r="AD74" s="3">
        <v>0.38300000000000001</v>
      </c>
      <c r="AE74" s="3">
        <v>1.69</v>
      </c>
      <c r="AF74" s="3">
        <v>0.96499999999999997</v>
      </c>
      <c r="AG74" s="3">
        <v>35.130000000000003</v>
      </c>
      <c r="AH74" s="3">
        <v>36.094999999999999</v>
      </c>
      <c r="AI74" s="3">
        <v>10.18</v>
      </c>
    </row>
    <row r="75" spans="1:35" x14ac:dyDescent="0.25">
      <c r="A75" s="2" t="s">
        <v>53</v>
      </c>
      <c r="B75" s="13">
        <v>42520.538194444445</v>
      </c>
      <c r="C75" s="2" t="s">
        <v>109</v>
      </c>
      <c r="D75" s="2" t="s">
        <v>40</v>
      </c>
      <c r="E75" s="3" t="s">
        <v>19</v>
      </c>
      <c r="F75" s="3" t="s">
        <v>19</v>
      </c>
      <c r="G75" s="3" t="s">
        <v>19</v>
      </c>
      <c r="H75" s="3" t="s">
        <v>19</v>
      </c>
      <c r="I75" s="6" t="s">
        <v>19</v>
      </c>
      <c r="J75" s="20" t="s">
        <v>19</v>
      </c>
      <c r="K75" s="20" t="s">
        <v>19</v>
      </c>
      <c r="L75" s="20" t="s">
        <v>19</v>
      </c>
      <c r="M75" s="20" t="s">
        <v>19</v>
      </c>
      <c r="N75" s="24" t="s">
        <v>19</v>
      </c>
      <c r="O75" s="24" t="s">
        <v>19</v>
      </c>
      <c r="P75" s="24" t="s">
        <v>19</v>
      </c>
      <c r="Q75" s="4">
        <v>4.18</v>
      </c>
      <c r="R75" s="4">
        <v>0.1</v>
      </c>
      <c r="S75" s="4">
        <v>683.16800000000001</v>
      </c>
      <c r="T75" s="4">
        <v>10.93</v>
      </c>
      <c r="U75" s="4">
        <v>92.5</v>
      </c>
      <c r="V75" s="4">
        <v>8.1</v>
      </c>
      <c r="W75" s="3">
        <v>12.6</v>
      </c>
      <c r="X75" s="3">
        <v>982.3</v>
      </c>
      <c r="Y75" s="20">
        <v>1465.1569999999999</v>
      </c>
      <c r="Z75" s="24">
        <v>7.8265372700514204</v>
      </c>
      <c r="AA75" s="2">
        <v>35</v>
      </c>
      <c r="AB75" s="3">
        <v>4.4329999999999998</v>
      </c>
      <c r="AC75" s="3">
        <v>19.3</v>
      </c>
      <c r="AD75" s="3">
        <v>0.35299999999999998</v>
      </c>
      <c r="AE75" s="3">
        <v>2.0790000000000002</v>
      </c>
      <c r="AF75" s="3">
        <v>1.6220000000000001</v>
      </c>
      <c r="AG75" s="3">
        <v>22.216999999999999</v>
      </c>
      <c r="AH75" s="3">
        <v>23.838999999999999</v>
      </c>
      <c r="AI75" s="3">
        <v>13.271000000000001</v>
      </c>
    </row>
    <row r="76" spans="1:35" x14ac:dyDescent="0.25">
      <c r="A76" s="2" t="s">
        <v>54</v>
      </c>
      <c r="B76" s="13">
        <v>42520.665277777778</v>
      </c>
      <c r="C76" s="2" t="s">
        <v>109</v>
      </c>
      <c r="D76" s="2" t="s">
        <v>40</v>
      </c>
      <c r="E76" s="3">
        <v>2.8180000000000001</v>
      </c>
      <c r="F76" s="3">
        <v>5.5880000000000001</v>
      </c>
      <c r="G76" s="3">
        <v>0.88</v>
      </c>
      <c r="H76" s="3">
        <v>0.121</v>
      </c>
      <c r="I76" s="6">
        <v>12</v>
      </c>
      <c r="J76" s="20">
        <v>2E-3</v>
      </c>
      <c r="K76" s="20">
        <v>3.0000000000000001E-3</v>
      </c>
      <c r="L76" s="20">
        <v>0.40699999999999997</v>
      </c>
      <c r="M76" s="20">
        <v>0.80700000000000005</v>
      </c>
      <c r="N76" s="24">
        <v>3.3000000000000002E-2</v>
      </c>
      <c r="O76" s="24">
        <v>6.6000000000000003E-2</v>
      </c>
      <c r="P76" s="24">
        <v>0.441</v>
      </c>
      <c r="Q76" s="4">
        <v>4.3499999999999996</v>
      </c>
      <c r="R76" s="4">
        <v>0.2</v>
      </c>
      <c r="S76" s="4">
        <v>751.92200000000003</v>
      </c>
      <c r="T76" s="4">
        <v>12.03</v>
      </c>
      <c r="U76" s="4">
        <v>101.5</v>
      </c>
      <c r="V76" s="4">
        <v>8</v>
      </c>
      <c r="W76" s="3">
        <v>6.6</v>
      </c>
      <c r="X76" s="3">
        <v>983.7</v>
      </c>
      <c r="Y76" s="20">
        <v>647.50300000000004</v>
      </c>
      <c r="Z76" s="24">
        <v>4.3952147173418101</v>
      </c>
      <c r="AA76" s="2">
        <v>20</v>
      </c>
      <c r="AB76" s="3">
        <v>3.22</v>
      </c>
      <c r="AC76" s="3">
        <v>15.82</v>
      </c>
      <c r="AD76" s="3">
        <v>0.309</v>
      </c>
      <c r="AE76" s="3">
        <v>5.9320000000000004</v>
      </c>
      <c r="AF76" s="3">
        <v>2.6930000000000001</v>
      </c>
      <c r="AG76" s="3">
        <v>32.119999999999997</v>
      </c>
      <c r="AH76" s="3">
        <v>34.811999999999998</v>
      </c>
      <c r="AI76" s="3">
        <v>18.428000000000001</v>
      </c>
    </row>
    <row r="77" spans="1:35" x14ac:dyDescent="0.25">
      <c r="A77" s="2" t="s">
        <v>55</v>
      </c>
      <c r="B77" s="13">
        <v>42520.671527777777</v>
      </c>
      <c r="C77" s="2" t="s">
        <v>109</v>
      </c>
      <c r="D77" s="2" t="s">
        <v>40</v>
      </c>
      <c r="E77" s="3">
        <v>0.625</v>
      </c>
      <c r="F77" s="3" t="s">
        <v>19</v>
      </c>
      <c r="G77" s="3">
        <v>0.95599999999999996</v>
      </c>
      <c r="H77" s="3" t="s">
        <v>19</v>
      </c>
      <c r="I77" s="6">
        <v>32</v>
      </c>
      <c r="J77" s="20">
        <v>1E-3</v>
      </c>
      <c r="K77" s="20" t="s">
        <v>19</v>
      </c>
      <c r="L77" s="20">
        <v>8.7999999999999995E-2</v>
      </c>
      <c r="M77" s="20" t="s">
        <v>19</v>
      </c>
      <c r="N77" s="24">
        <v>0.192</v>
      </c>
      <c r="O77" s="24" t="s">
        <v>19</v>
      </c>
      <c r="P77" s="24">
        <v>0.28000000000000003</v>
      </c>
      <c r="Q77" s="4">
        <v>4.1500000000000004</v>
      </c>
      <c r="R77" s="4">
        <v>0.17499999999999999</v>
      </c>
      <c r="S77" s="4">
        <v>734.42100000000005</v>
      </c>
      <c r="T77" s="4">
        <v>11.75</v>
      </c>
      <c r="U77" s="4">
        <v>98.7</v>
      </c>
      <c r="V77" s="4">
        <v>7.8</v>
      </c>
      <c r="W77" s="3">
        <v>6.6</v>
      </c>
      <c r="X77" s="3">
        <v>983.7</v>
      </c>
      <c r="Y77" s="20">
        <v>484.34699999999998</v>
      </c>
      <c r="Z77" s="24">
        <v>21.1918363767826</v>
      </c>
      <c r="AA77" s="2">
        <v>23</v>
      </c>
      <c r="AB77" s="3">
        <v>3.355</v>
      </c>
      <c r="AC77" s="3">
        <v>18.41</v>
      </c>
      <c r="AD77" s="3">
        <v>0.41799999999999998</v>
      </c>
      <c r="AE77" s="3">
        <v>3.4670000000000001</v>
      </c>
      <c r="AF77" s="3">
        <v>2.2709999999999999</v>
      </c>
      <c r="AG77" s="3">
        <v>27.826000000000001</v>
      </c>
      <c r="AH77" s="3">
        <v>30.096</v>
      </c>
      <c r="AI77" s="3">
        <v>15.705</v>
      </c>
    </row>
    <row r="78" spans="1:35" x14ac:dyDescent="0.25">
      <c r="A78" s="2" t="s">
        <v>56</v>
      </c>
      <c r="B78" s="13">
        <v>42520.688194444447</v>
      </c>
      <c r="C78" s="2" t="s">
        <v>109</v>
      </c>
      <c r="D78" s="2" t="s">
        <v>40</v>
      </c>
      <c r="E78" s="3">
        <v>-4.7080000000000002</v>
      </c>
      <c r="F78" s="3">
        <v>0.96</v>
      </c>
      <c r="G78" s="3">
        <v>0.96099999999999997</v>
      </c>
      <c r="H78" s="3">
        <v>0</v>
      </c>
      <c r="I78" s="6">
        <v>17</v>
      </c>
      <c r="J78" s="20">
        <v>-2.3E-2</v>
      </c>
      <c r="K78" s="20">
        <v>6.0000000000000001E-3</v>
      </c>
      <c r="L78" s="20">
        <v>-0.66300000000000003</v>
      </c>
      <c r="M78" s="20">
        <v>0.16200000000000001</v>
      </c>
      <c r="N78" s="24" t="s">
        <v>19</v>
      </c>
      <c r="O78" s="24" t="s">
        <v>19</v>
      </c>
      <c r="P78" s="24">
        <v>-0.66300000000000003</v>
      </c>
      <c r="Q78" s="4">
        <v>4.6500000000000004</v>
      </c>
      <c r="R78" s="4">
        <v>0.7</v>
      </c>
      <c r="S78" s="4">
        <v>775.048</v>
      </c>
      <c r="T78" s="4">
        <v>12.4</v>
      </c>
      <c r="U78" s="4">
        <v>102.7</v>
      </c>
      <c r="V78" s="4">
        <v>7.2</v>
      </c>
      <c r="W78" s="3">
        <v>6.6</v>
      </c>
      <c r="X78" s="3">
        <v>983.7</v>
      </c>
      <c r="Y78" s="20">
        <v>432.65300000000002</v>
      </c>
      <c r="Z78" s="24">
        <v>4.0630236564070303</v>
      </c>
      <c r="AA78" s="2">
        <v>13</v>
      </c>
      <c r="AB78" s="3">
        <v>3.2919999999999998</v>
      </c>
      <c r="AC78" s="3">
        <v>11.77</v>
      </c>
      <c r="AD78" s="3">
        <v>0.22</v>
      </c>
      <c r="AE78" s="3">
        <v>1.014</v>
      </c>
      <c r="AF78" s="3">
        <v>18.405999999999999</v>
      </c>
      <c r="AG78" s="3">
        <v>217.15799999999999</v>
      </c>
      <c r="AH78" s="3">
        <v>235.56299999999999</v>
      </c>
      <c r="AI78" s="3">
        <v>21.794</v>
      </c>
    </row>
    <row r="79" spans="1:35" x14ac:dyDescent="0.25">
      <c r="A79" s="2" t="s">
        <v>57</v>
      </c>
      <c r="B79" s="13">
        <v>42520.699305555558</v>
      </c>
      <c r="C79" s="2" t="s">
        <v>109</v>
      </c>
      <c r="D79" s="2" t="s">
        <v>40</v>
      </c>
      <c r="E79" s="3">
        <v>2.9980000000000002</v>
      </c>
      <c r="F79" s="3">
        <v>0.10100000000000001</v>
      </c>
      <c r="G79" s="3">
        <v>0.94399999999999995</v>
      </c>
      <c r="H79" s="3">
        <v>3.6999999999999998E-2</v>
      </c>
      <c r="I79" s="6">
        <v>21</v>
      </c>
      <c r="J79" s="20">
        <v>6.0000000000000001E-3</v>
      </c>
      <c r="K79" s="20">
        <v>0</v>
      </c>
      <c r="L79" s="20">
        <v>0.44</v>
      </c>
      <c r="M79" s="20">
        <v>1.7999999999999999E-2</v>
      </c>
      <c r="N79" s="24">
        <v>1E-3</v>
      </c>
      <c r="O79" s="24">
        <v>0</v>
      </c>
      <c r="P79" s="24">
        <v>0.441</v>
      </c>
      <c r="Q79" s="4">
        <v>4.34</v>
      </c>
      <c r="R79" s="4">
        <v>0.7</v>
      </c>
      <c r="S79" s="4">
        <v>753.17200000000003</v>
      </c>
      <c r="T79" s="4">
        <v>12.05</v>
      </c>
      <c r="U79" s="4">
        <v>100</v>
      </c>
      <c r="V79" s="4">
        <v>7.3</v>
      </c>
      <c r="W79" s="3">
        <v>6.6</v>
      </c>
      <c r="X79" s="3">
        <v>983.7</v>
      </c>
      <c r="Y79" s="20">
        <v>473.41500000000002</v>
      </c>
      <c r="Z79" s="24">
        <v>1.3787992226488199</v>
      </c>
      <c r="AA79" s="2">
        <v>11</v>
      </c>
      <c r="AB79" s="3">
        <v>4.0810000000000004</v>
      </c>
      <c r="AC79" s="3">
        <v>9.9350000000000005</v>
      </c>
      <c r="AD79" s="3">
        <v>0.34699999999999998</v>
      </c>
      <c r="AE79" s="3">
        <v>5.383</v>
      </c>
      <c r="AF79" s="3">
        <v>45.823</v>
      </c>
      <c r="AG79" s="3">
        <v>245.46700000000001</v>
      </c>
      <c r="AH79" s="3">
        <v>291.29000000000002</v>
      </c>
      <c r="AI79" s="3">
        <v>23.849</v>
      </c>
    </row>
    <row r="80" spans="1:35" x14ac:dyDescent="0.25">
      <c r="A80" s="2" t="s">
        <v>58</v>
      </c>
      <c r="B80" s="13">
        <v>42520.720138888886</v>
      </c>
      <c r="C80" s="2" t="s">
        <v>109</v>
      </c>
      <c r="D80" s="2" t="s">
        <v>40</v>
      </c>
      <c r="E80" s="3">
        <v>49.787999999999997</v>
      </c>
      <c r="F80" s="3">
        <v>67.343000000000004</v>
      </c>
      <c r="G80" s="3">
        <v>0.91900000000000004</v>
      </c>
      <c r="H80" s="3">
        <v>6.0999999999999999E-2</v>
      </c>
      <c r="I80" s="6">
        <v>24</v>
      </c>
      <c r="J80" s="20">
        <v>0.19600000000000001</v>
      </c>
      <c r="K80" s="20">
        <v>0.26600000000000001</v>
      </c>
      <c r="L80" s="20">
        <v>7.5170000000000003</v>
      </c>
      <c r="M80" s="20">
        <v>10.183</v>
      </c>
      <c r="N80" s="24">
        <v>0.55200000000000005</v>
      </c>
      <c r="O80" s="24">
        <v>0.747</v>
      </c>
      <c r="P80" s="24">
        <v>8.0679999999999996</v>
      </c>
      <c r="Q80" s="4">
        <v>3.95</v>
      </c>
      <c r="R80" s="4">
        <v>0.55000000000000004</v>
      </c>
      <c r="S80" s="4">
        <v>749.42200000000003</v>
      </c>
      <c r="T80" s="4">
        <v>11.99</v>
      </c>
      <c r="U80" s="4">
        <v>98.8</v>
      </c>
      <c r="V80" s="4">
        <v>7</v>
      </c>
      <c r="W80" s="3">
        <v>6.6</v>
      </c>
      <c r="X80" s="3">
        <v>983.7</v>
      </c>
      <c r="Y80" s="20">
        <v>442.52100000000002</v>
      </c>
      <c r="Z80" s="24">
        <v>2.5918793602555001</v>
      </c>
      <c r="AA80" s="2">
        <v>10</v>
      </c>
      <c r="AB80" s="3">
        <v>3.3359999999999999</v>
      </c>
      <c r="AC80" s="3">
        <v>6.7729999999999997</v>
      </c>
      <c r="AD80" s="3">
        <v>0.312</v>
      </c>
      <c r="AE80" s="3">
        <v>1.4379999999999999</v>
      </c>
      <c r="AF80" s="3">
        <v>28.998999999999999</v>
      </c>
      <c r="AG80" s="3">
        <v>118.053</v>
      </c>
      <c r="AH80" s="3">
        <v>147.05199999999999</v>
      </c>
      <c r="AI80" s="3">
        <v>35.5</v>
      </c>
    </row>
    <row r="81" spans="1:35" x14ac:dyDescent="0.25">
      <c r="A81" s="2" t="s">
        <v>59</v>
      </c>
      <c r="B81" s="13">
        <v>42520.736805555556</v>
      </c>
      <c r="C81" s="2" t="s">
        <v>109</v>
      </c>
      <c r="D81" s="2" t="s">
        <v>40</v>
      </c>
      <c r="E81" s="3" t="s">
        <v>19</v>
      </c>
      <c r="F81" s="3" t="s">
        <v>19</v>
      </c>
      <c r="G81" s="3" t="s">
        <v>19</v>
      </c>
      <c r="H81" s="3" t="s">
        <v>19</v>
      </c>
      <c r="I81" s="6" t="s">
        <v>19</v>
      </c>
      <c r="J81" s="20" t="s">
        <v>19</v>
      </c>
      <c r="K81" s="20" t="s">
        <v>19</v>
      </c>
      <c r="L81" s="20" t="s">
        <v>19</v>
      </c>
      <c r="M81" s="20" t="s">
        <v>19</v>
      </c>
      <c r="N81" s="24" t="s">
        <v>19</v>
      </c>
      <c r="O81" s="24" t="s">
        <v>19</v>
      </c>
      <c r="P81" s="24" t="s">
        <v>19</v>
      </c>
      <c r="Q81" s="4">
        <v>4.18</v>
      </c>
      <c r="R81" s="4">
        <v>0.17499999999999999</v>
      </c>
      <c r="S81" s="4">
        <v>755.04700000000003</v>
      </c>
      <c r="T81" s="4">
        <v>12.08</v>
      </c>
      <c r="U81" s="4">
        <v>99</v>
      </c>
      <c r="V81" s="4">
        <v>6.8</v>
      </c>
      <c r="W81" s="3">
        <v>6.6</v>
      </c>
      <c r="X81" s="3">
        <v>983.7</v>
      </c>
      <c r="Y81" s="20">
        <v>411.81599999999997</v>
      </c>
      <c r="Z81" s="24">
        <v>3.5417721823138502</v>
      </c>
      <c r="AA81" s="2">
        <v>24</v>
      </c>
      <c r="AB81" s="3">
        <v>3.1480000000000001</v>
      </c>
      <c r="AC81" s="3">
        <v>19.32</v>
      </c>
      <c r="AD81" s="3">
        <v>0.34599999999999997</v>
      </c>
      <c r="AE81" s="3">
        <v>1.0860000000000001</v>
      </c>
      <c r="AF81" s="3">
        <v>1.2050000000000001</v>
      </c>
      <c r="AG81" s="3">
        <v>8.1869999999999994</v>
      </c>
      <c r="AH81" s="3">
        <v>9.3919999999999995</v>
      </c>
      <c r="AI81" s="3">
        <v>17.065000000000001</v>
      </c>
    </row>
    <row r="82" spans="1:35" x14ac:dyDescent="0.25">
      <c r="A82" s="2" t="s">
        <v>60</v>
      </c>
      <c r="B82" s="13">
        <v>42522.657638888886</v>
      </c>
      <c r="C82" s="2" t="s">
        <v>109</v>
      </c>
      <c r="D82" s="2" t="s">
        <v>40</v>
      </c>
      <c r="E82" s="3">
        <v>2.0840000000000001</v>
      </c>
      <c r="F82" s="3">
        <v>2.4079999999999999</v>
      </c>
      <c r="G82" s="3">
        <v>0.81599999999999995</v>
      </c>
      <c r="H82" s="3">
        <v>0.221</v>
      </c>
      <c r="I82" s="6">
        <v>19.5</v>
      </c>
      <c r="J82" s="20">
        <v>1.0999999999999999E-2</v>
      </c>
      <c r="K82" s="20">
        <v>1.2999999999999999E-2</v>
      </c>
      <c r="L82" s="20">
        <v>0.34200000000000003</v>
      </c>
      <c r="M82" s="20">
        <v>0.39200000000000002</v>
      </c>
      <c r="N82" s="24">
        <v>0.14799999999999999</v>
      </c>
      <c r="O82" s="24">
        <v>0.16900000000000001</v>
      </c>
      <c r="P82" s="24">
        <v>0.48899999999999999</v>
      </c>
      <c r="Q82" s="4">
        <v>4.78</v>
      </c>
      <c r="R82" s="4">
        <v>0.7</v>
      </c>
      <c r="S82" s="4">
        <v>786.92399999999998</v>
      </c>
      <c r="T82" s="4">
        <v>12.59</v>
      </c>
      <c r="U82" s="4">
        <v>98.3</v>
      </c>
      <c r="V82" s="4">
        <v>4.9000000000000004</v>
      </c>
      <c r="W82" s="3">
        <v>8.6</v>
      </c>
      <c r="X82" s="3">
        <v>995.2</v>
      </c>
      <c r="Y82" s="20">
        <v>432.03300000000002</v>
      </c>
      <c r="Z82" s="24">
        <v>8.8618429789459192</v>
      </c>
      <c r="AA82" s="2">
        <v>10</v>
      </c>
      <c r="AB82" s="3">
        <v>3.4849999999999999</v>
      </c>
      <c r="AC82" s="3">
        <v>10.5</v>
      </c>
      <c r="AD82" s="3">
        <v>0.29499999999999998</v>
      </c>
      <c r="AE82" s="3">
        <v>1.4330000000000001</v>
      </c>
      <c r="AF82" s="3">
        <v>6.79</v>
      </c>
      <c r="AG82" s="3">
        <v>172.464</v>
      </c>
      <c r="AH82" s="3">
        <v>179.25399999999999</v>
      </c>
      <c r="AI82" s="3">
        <v>15.340999999999999</v>
      </c>
    </row>
    <row r="83" spans="1:35" x14ac:dyDescent="0.25">
      <c r="A83" s="2" t="s">
        <v>61</v>
      </c>
      <c r="B83" s="13">
        <v>42522.666666666664</v>
      </c>
      <c r="C83" s="2" t="s">
        <v>109</v>
      </c>
      <c r="D83" s="2" t="s">
        <v>40</v>
      </c>
      <c r="E83" s="3">
        <v>-2.141</v>
      </c>
      <c r="F83" s="3" t="s">
        <v>19</v>
      </c>
      <c r="G83" s="3">
        <v>0.91600000000000004</v>
      </c>
      <c r="H83" s="3" t="s">
        <v>19</v>
      </c>
      <c r="I83" s="6">
        <v>27</v>
      </c>
      <c r="J83" s="20">
        <v>-1.7000000000000001E-2</v>
      </c>
      <c r="K83" s="20" t="s">
        <v>19</v>
      </c>
      <c r="L83" s="20">
        <v>-0.33700000000000002</v>
      </c>
      <c r="M83" s="20" t="s">
        <v>19</v>
      </c>
      <c r="N83" s="24" t="s">
        <v>19</v>
      </c>
      <c r="O83" s="24" t="s">
        <v>19</v>
      </c>
      <c r="P83" s="24">
        <v>-0.33700000000000002</v>
      </c>
      <c r="Q83" s="4">
        <v>3.78</v>
      </c>
      <c r="R83" s="4">
        <v>0.2</v>
      </c>
      <c r="S83" s="4">
        <v>809.42600000000004</v>
      </c>
      <c r="T83" s="4">
        <v>12.95</v>
      </c>
      <c r="U83" s="4">
        <v>101.9</v>
      </c>
      <c r="V83" s="4">
        <v>5.2</v>
      </c>
      <c r="W83" s="3">
        <v>4.5999999999999996</v>
      </c>
      <c r="X83" s="3">
        <v>995.7</v>
      </c>
      <c r="Y83" s="20">
        <v>422.21199999999999</v>
      </c>
      <c r="Z83" s="24">
        <v>14.8743104259374</v>
      </c>
      <c r="AA83" s="2">
        <v>25</v>
      </c>
      <c r="AB83" s="3">
        <v>3.3959999999999999</v>
      </c>
      <c r="AC83" s="3">
        <v>15.76</v>
      </c>
      <c r="AD83" s="3">
        <v>0.35</v>
      </c>
      <c r="AE83" s="3">
        <v>3.0390000000000001</v>
      </c>
      <c r="AF83" s="3">
        <v>2.823</v>
      </c>
      <c r="AG83" s="3">
        <v>8.6050000000000004</v>
      </c>
      <c r="AH83" s="3">
        <v>11.427</v>
      </c>
      <c r="AI83" s="3">
        <v>24.023</v>
      </c>
    </row>
    <row r="84" spans="1:35" x14ac:dyDescent="0.25">
      <c r="A84" s="2" t="s">
        <v>39</v>
      </c>
      <c r="B84" s="13">
        <v>42600.675000000003</v>
      </c>
      <c r="C84" s="2" t="s">
        <v>110</v>
      </c>
      <c r="D84" s="2" t="s">
        <v>40</v>
      </c>
      <c r="E84" s="3">
        <v>-2.1749999999999998</v>
      </c>
      <c r="F84" s="3">
        <v>0.70599999999999996</v>
      </c>
      <c r="G84" s="3">
        <v>0.82299999999999995</v>
      </c>
      <c r="H84" s="3">
        <v>0.20300000000000001</v>
      </c>
      <c r="I84" s="6">
        <v>10.333</v>
      </c>
      <c r="J84" s="20">
        <v>2E-3</v>
      </c>
      <c r="K84" s="20">
        <v>1E-3</v>
      </c>
      <c r="L84" s="20">
        <v>-0.221</v>
      </c>
      <c r="M84" s="20">
        <v>7.1999999999999995E-2</v>
      </c>
      <c r="N84" s="24">
        <v>5.0000000000000001E-3</v>
      </c>
      <c r="O84" s="24">
        <v>2E-3</v>
      </c>
      <c r="P84" s="24">
        <v>-0.216</v>
      </c>
      <c r="Q84" s="4">
        <v>4.0999999999999996</v>
      </c>
      <c r="R84" s="4">
        <v>0.35</v>
      </c>
      <c r="S84" s="4">
        <v>603.16300000000001</v>
      </c>
      <c r="T84" s="4">
        <v>9.65</v>
      </c>
      <c r="U84" s="4">
        <v>103.8</v>
      </c>
      <c r="V84" s="4">
        <v>18.899999999999999</v>
      </c>
      <c r="W84" s="3">
        <v>18.5</v>
      </c>
      <c r="X84" s="3">
        <v>1012.9</v>
      </c>
      <c r="Y84" s="20">
        <v>249.23</v>
      </c>
      <c r="Z84" s="24">
        <v>1.5563163454729001</v>
      </c>
      <c r="AA84" s="2">
        <v>22</v>
      </c>
      <c r="AB84" s="3">
        <v>5.6159999999999997</v>
      </c>
      <c r="AC84" s="3">
        <v>21.49</v>
      </c>
      <c r="AD84" s="3">
        <v>0.41399999999999998</v>
      </c>
      <c r="AE84" s="3">
        <v>5.5789999999999997</v>
      </c>
      <c r="AF84" s="3">
        <v>14.201000000000001</v>
      </c>
      <c r="AG84" s="3">
        <v>127.38500000000001</v>
      </c>
      <c r="AH84" s="3">
        <v>141.58600000000001</v>
      </c>
      <c r="AI84" s="3">
        <v>37.493000000000002</v>
      </c>
    </row>
    <row r="85" spans="1:35" x14ac:dyDescent="0.25">
      <c r="A85" s="2" t="s">
        <v>41</v>
      </c>
      <c r="B85" s="13">
        <v>42600.615277777775</v>
      </c>
      <c r="C85" s="2" t="s">
        <v>110</v>
      </c>
      <c r="D85" s="2" t="s">
        <v>40</v>
      </c>
      <c r="E85" s="3">
        <v>-1.07</v>
      </c>
      <c r="F85" s="3" t="s">
        <v>19</v>
      </c>
      <c r="G85" s="3">
        <v>0.76300000000000001</v>
      </c>
      <c r="H85" s="3" t="s">
        <v>19</v>
      </c>
      <c r="I85" s="6">
        <v>31</v>
      </c>
      <c r="J85" s="20">
        <v>-2E-3</v>
      </c>
      <c r="K85" s="20" t="s">
        <v>19</v>
      </c>
      <c r="L85" s="20">
        <v>-0.114</v>
      </c>
      <c r="M85" s="20" t="s">
        <v>19</v>
      </c>
      <c r="N85" s="24" t="s">
        <v>19</v>
      </c>
      <c r="O85" s="24" t="s">
        <v>19</v>
      </c>
      <c r="P85" s="24">
        <v>-0.114</v>
      </c>
      <c r="Q85" s="4">
        <v>4</v>
      </c>
      <c r="R85" s="4">
        <v>0.17499999999999999</v>
      </c>
      <c r="S85" s="4">
        <v>635.04</v>
      </c>
      <c r="T85" s="4">
        <v>10.16</v>
      </c>
      <c r="U85" s="4">
        <v>108.9</v>
      </c>
      <c r="V85" s="4">
        <v>18.7</v>
      </c>
      <c r="W85" s="3">
        <v>18.5</v>
      </c>
      <c r="X85" s="3">
        <v>1012.5</v>
      </c>
      <c r="Y85" s="20">
        <v>492.30599999999998</v>
      </c>
      <c r="Z85" s="24">
        <v>7.2579016342662603</v>
      </c>
      <c r="AA85" s="2">
        <v>22</v>
      </c>
      <c r="AB85" s="3">
        <v>3.8849999999999998</v>
      </c>
      <c r="AC85" s="3">
        <v>18.02</v>
      </c>
      <c r="AD85" s="3">
        <v>0.27800000000000002</v>
      </c>
      <c r="AE85" s="3">
        <v>0.26200000000000001</v>
      </c>
      <c r="AF85" s="3">
        <v>8.6999999999999994E-2</v>
      </c>
      <c r="AG85" s="3">
        <v>1.2889999999999999</v>
      </c>
      <c r="AH85" s="3">
        <v>1.3759999999999999</v>
      </c>
      <c r="AI85" s="3">
        <v>11.14</v>
      </c>
    </row>
    <row r="86" spans="1:35" x14ac:dyDescent="0.25">
      <c r="A86" s="2" t="s">
        <v>42</v>
      </c>
      <c r="B86" s="13">
        <v>42600.605555555558</v>
      </c>
      <c r="C86" s="2" t="s">
        <v>110</v>
      </c>
      <c r="D86" s="2" t="s">
        <v>40</v>
      </c>
      <c r="E86" s="3">
        <v>-0.85499999999999998</v>
      </c>
      <c r="F86" s="3">
        <v>1.7190000000000001</v>
      </c>
      <c r="G86" s="3">
        <v>0.83699999999999997</v>
      </c>
      <c r="H86" s="3">
        <v>0.19</v>
      </c>
      <c r="I86" s="6">
        <v>23</v>
      </c>
      <c r="J86" s="20">
        <v>1E-3</v>
      </c>
      <c r="K86" s="20">
        <v>1E-3</v>
      </c>
      <c r="L86" s="20">
        <v>-8.5999999999999993E-2</v>
      </c>
      <c r="M86" s="20">
        <v>0.17299999999999999</v>
      </c>
      <c r="N86" s="24">
        <v>1E-3</v>
      </c>
      <c r="O86" s="24">
        <v>1E-3</v>
      </c>
      <c r="P86" s="24">
        <v>-8.5000000000000006E-2</v>
      </c>
      <c r="Q86" s="4">
        <v>4.2</v>
      </c>
      <c r="R86" s="4">
        <v>0.5</v>
      </c>
      <c r="S86" s="4">
        <v>615.03800000000001</v>
      </c>
      <c r="T86" s="4">
        <v>9.84</v>
      </c>
      <c r="U86" s="4">
        <v>106.5</v>
      </c>
      <c r="V86" s="4">
        <v>19.2</v>
      </c>
      <c r="W86" s="3">
        <v>20.5</v>
      </c>
      <c r="X86" s="3">
        <v>1012.6</v>
      </c>
      <c r="Y86" s="20">
        <v>210.62700000000001</v>
      </c>
      <c r="Z86" s="24">
        <v>1.4635068193697001</v>
      </c>
      <c r="AA86" s="2">
        <v>21</v>
      </c>
      <c r="AB86" s="3">
        <v>4.6820000000000004</v>
      </c>
      <c r="AC86" s="3">
        <v>24.86</v>
      </c>
      <c r="AD86" s="3">
        <v>0.40200000000000002</v>
      </c>
      <c r="AE86" s="3">
        <v>4.5369999999999999</v>
      </c>
      <c r="AF86" s="3">
        <v>6.75</v>
      </c>
      <c r="AG86" s="3">
        <v>248.51499999999999</v>
      </c>
      <c r="AH86" s="3">
        <v>255.26499999999999</v>
      </c>
      <c r="AI86" s="3">
        <v>39.018999999999998</v>
      </c>
    </row>
    <row r="87" spans="1:35" x14ac:dyDescent="0.25">
      <c r="A87" s="2" t="s">
        <v>43</v>
      </c>
      <c r="B87" s="13">
        <v>42600.65</v>
      </c>
      <c r="C87" s="2" t="s">
        <v>110</v>
      </c>
      <c r="D87" s="2" t="s">
        <v>40</v>
      </c>
      <c r="E87" s="3">
        <v>2.0249999999999999</v>
      </c>
      <c r="F87" s="3">
        <v>0.50800000000000001</v>
      </c>
      <c r="G87" s="3">
        <v>0.83699999999999997</v>
      </c>
      <c r="H87" s="3">
        <v>5.0000000000000001E-3</v>
      </c>
      <c r="I87" s="6">
        <v>15.5</v>
      </c>
      <c r="J87" s="20">
        <v>0</v>
      </c>
      <c r="K87" s="20">
        <v>0</v>
      </c>
      <c r="L87" s="20">
        <v>0.20699999999999999</v>
      </c>
      <c r="M87" s="20">
        <v>5.1999999999999998E-2</v>
      </c>
      <c r="N87" s="24">
        <v>1.2E-2</v>
      </c>
      <c r="O87" s="24">
        <v>3.0000000000000001E-3</v>
      </c>
      <c r="P87" s="24">
        <v>0.219</v>
      </c>
      <c r="Q87" s="4">
        <v>4.2</v>
      </c>
      <c r="R87" s="4">
        <v>0.1</v>
      </c>
      <c r="S87" s="4">
        <v>580.03599999999994</v>
      </c>
      <c r="T87" s="4">
        <v>9.2799999999999994</v>
      </c>
      <c r="U87" s="4">
        <v>101.6</v>
      </c>
      <c r="V87" s="4">
        <v>19.8</v>
      </c>
      <c r="W87" s="3">
        <v>17.8</v>
      </c>
      <c r="X87" s="3">
        <v>1012.9</v>
      </c>
      <c r="Y87" s="20">
        <v>1127.364</v>
      </c>
      <c r="Z87" s="24">
        <v>3.1209768199202998</v>
      </c>
      <c r="AA87" s="2">
        <v>19</v>
      </c>
      <c r="AB87" s="3">
        <v>3.5659999999999998</v>
      </c>
      <c r="AC87" s="3">
        <v>16.14</v>
      </c>
      <c r="AD87" s="3">
        <v>0.48</v>
      </c>
      <c r="AE87" s="3">
        <v>1.0999999999999999E-2</v>
      </c>
      <c r="AF87" s="3">
        <v>0</v>
      </c>
      <c r="AG87" s="3">
        <v>7.0730000000000004</v>
      </c>
      <c r="AH87" s="3">
        <v>7.0730000000000004</v>
      </c>
      <c r="AI87" s="3">
        <v>46.701999999999998</v>
      </c>
    </row>
    <row r="88" spans="1:35" x14ac:dyDescent="0.25">
      <c r="A88" s="2" t="s">
        <v>44</v>
      </c>
      <c r="B88" s="13">
        <v>42600.630555555559</v>
      </c>
      <c r="C88" s="2" t="s">
        <v>110</v>
      </c>
      <c r="D88" s="2" t="s">
        <v>40</v>
      </c>
      <c r="E88" s="3">
        <v>10.201000000000001</v>
      </c>
      <c r="F88" s="3">
        <v>2.5539999999999998</v>
      </c>
      <c r="G88" s="3">
        <v>0.97299999999999998</v>
      </c>
      <c r="H88" s="3">
        <v>1.2E-2</v>
      </c>
      <c r="I88" s="6">
        <v>12</v>
      </c>
      <c r="J88" s="20">
        <v>4.0000000000000001E-3</v>
      </c>
      <c r="K88" s="20">
        <v>1E-3</v>
      </c>
      <c r="L88" s="20">
        <v>1.042</v>
      </c>
      <c r="M88" s="20">
        <v>0.28399999999999997</v>
      </c>
      <c r="N88" s="24">
        <v>1.9E-2</v>
      </c>
      <c r="O88" s="24">
        <v>5.0000000000000001E-3</v>
      </c>
      <c r="P88" s="24">
        <v>1.06</v>
      </c>
      <c r="Q88" s="4">
        <v>4.2</v>
      </c>
      <c r="R88" s="4">
        <v>0.75</v>
      </c>
      <c r="S88" s="4">
        <v>566.28499999999997</v>
      </c>
      <c r="T88" s="4">
        <v>9.06</v>
      </c>
      <c r="U88" s="4">
        <v>97</v>
      </c>
      <c r="V88" s="4">
        <v>18.7</v>
      </c>
      <c r="W88" s="3">
        <v>17.7</v>
      </c>
      <c r="X88" s="3">
        <v>1012.5</v>
      </c>
      <c r="Y88" s="20">
        <v>774.27499999999998</v>
      </c>
      <c r="Z88" s="24">
        <v>3.4100609478253099</v>
      </c>
      <c r="AA88" s="2">
        <v>14</v>
      </c>
      <c r="AB88" s="3">
        <v>3.9039999999999999</v>
      </c>
      <c r="AC88" s="3">
        <v>14.59</v>
      </c>
      <c r="AD88" s="3">
        <v>0.26400000000000001</v>
      </c>
      <c r="AE88" s="3">
        <v>0</v>
      </c>
      <c r="AF88" s="3">
        <v>3.2360000000000002</v>
      </c>
      <c r="AG88" s="3">
        <v>90.375</v>
      </c>
      <c r="AH88" s="3">
        <v>93.611999999999995</v>
      </c>
      <c r="AI88" s="3">
        <v>29.846</v>
      </c>
    </row>
    <row r="89" spans="1:35" x14ac:dyDescent="0.25">
      <c r="A89" s="2" t="s">
        <v>45</v>
      </c>
      <c r="B89" s="13">
        <v>42600.744444444441</v>
      </c>
      <c r="C89" s="2" t="s">
        <v>110</v>
      </c>
      <c r="D89" s="2" t="s">
        <v>40</v>
      </c>
      <c r="E89" s="3">
        <v>18.079999999999998</v>
      </c>
      <c r="F89" s="3">
        <v>16.353000000000002</v>
      </c>
      <c r="G89" s="3">
        <v>0.86199999999999999</v>
      </c>
      <c r="H89" s="3">
        <v>7.5999999999999998E-2</v>
      </c>
      <c r="I89" s="6">
        <v>13.5</v>
      </c>
      <c r="J89" s="20">
        <v>1E-3</v>
      </c>
      <c r="K89" s="20">
        <v>1E-3</v>
      </c>
      <c r="L89" s="20">
        <v>1.92</v>
      </c>
      <c r="M89" s="20">
        <v>1.712</v>
      </c>
      <c r="N89" s="24">
        <v>0.01</v>
      </c>
      <c r="O89" s="24">
        <v>8.9999999999999993E-3</v>
      </c>
      <c r="P89" s="24">
        <v>1.929</v>
      </c>
      <c r="Q89" s="4">
        <v>4.0999999999999996</v>
      </c>
      <c r="R89" s="4">
        <v>0.2</v>
      </c>
      <c r="S89" s="4">
        <v>584.41200000000003</v>
      </c>
      <c r="T89" s="4">
        <v>9.35</v>
      </c>
      <c r="U89" s="4">
        <v>98</v>
      </c>
      <c r="V89" s="4">
        <v>17.600000000000001</v>
      </c>
      <c r="W89" s="3">
        <v>17</v>
      </c>
      <c r="X89" s="3">
        <v>1013</v>
      </c>
      <c r="Y89" s="20">
        <v>3366.3209999999999</v>
      </c>
      <c r="Z89" s="24">
        <v>2.30009556429453</v>
      </c>
      <c r="AA89" s="2">
        <v>38</v>
      </c>
      <c r="AB89" s="3">
        <v>3.597</v>
      </c>
      <c r="AC89" s="3">
        <v>45.19</v>
      </c>
      <c r="AD89" s="3">
        <v>0.45100000000000001</v>
      </c>
      <c r="AE89" s="3">
        <v>1.8149999999999999</v>
      </c>
      <c r="AF89" s="3">
        <v>3.1840000000000002</v>
      </c>
      <c r="AG89" s="3">
        <v>3.0179999999999998</v>
      </c>
      <c r="AH89" s="3">
        <v>6.202</v>
      </c>
      <c r="AI89" s="3">
        <v>40.749000000000002</v>
      </c>
    </row>
    <row r="90" spans="1:35" x14ac:dyDescent="0.25">
      <c r="A90" s="2" t="s">
        <v>46</v>
      </c>
      <c r="B90" s="13">
        <v>42600.727083333331</v>
      </c>
      <c r="C90" s="2" t="s">
        <v>110</v>
      </c>
      <c r="D90" s="2" t="s">
        <v>40</v>
      </c>
      <c r="E90" s="3">
        <v>26.933</v>
      </c>
      <c r="F90" s="3" t="s">
        <v>19</v>
      </c>
      <c r="G90" s="3">
        <v>0.91</v>
      </c>
      <c r="H90" s="3" t="s">
        <v>19</v>
      </c>
      <c r="I90" s="6">
        <v>18</v>
      </c>
      <c r="J90" s="20">
        <v>1.0999999999999999E-2</v>
      </c>
      <c r="K90" s="20" t="s">
        <v>19</v>
      </c>
      <c r="L90" s="20">
        <v>2.819</v>
      </c>
      <c r="M90" s="20" t="s">
        <v>19</v>
      </c>
      <c r="N90" s="24">
        <v>0.67300000000000004</v>
      </c>
      <c r="O90" s="24" t="s">
        <v>19</v>
      </c>
      <c r="P90" s="24">
        <v>3.492</v>
      </c>
      <c r="Q90" s="4">
        <v>4.2</v>
      </c>
      <c r="R90" s="4">
        <v>0.15</v>
      </c>
      <c r="S90" s="4">
        <v>570.66099999999994</v>
      </c>
      <c r="T90" s="4">
        <v>9.1300000000000008</v>
      </c>
      <c r="U90" s="4">
        <v>98.2</v>
      </c>
      <c r="V90" s="4">
        <v>18.899999999999999</v>
      </c>
      <c r="W90" s="3">
        <v>17.600000000000001</v>
      </c>
      <c r="X90" s="3">
        <v>1013.1</v>
      </c>
      <c r="Y90" s="20">
        <v>774.04399999999998</v>
      </c>
      <c r="Z90" s="24">
        <v>5.4899774240588002</v>
      </c>
      <c r="AA90" s="2">
        <v>22</v>
      </c>
      <c r="AB90" s="3">
        <v>4.1379999999999999</v>
      </c>
      <c r="AC90" s="3">
        <v>19.45</v>
      </c>
      <c r="AD90" s="3">
        <v>0.30299999999999999</v>
      </c>
      <c r="AE90" s="3">
        <v>2.476</v>
      </c>
      <c r="AF90" s="3">
        <v>0</v>
      </c>
      <c r="AG90" s="3">
        <v>8.5730000000000004</v>
      </c>
      <c r="AH90" s="3">
        <v>8.5730000000000004</v>
      </c>
      <c r="AI90" s="3" t="s">
        <v>19</v>
      </c>
    </row>
    <row r="91" spans="1:35" x14ac:dyDescent="0.25">
      <c r="A91" s="2" t="s">
        <v>47</v>
      </c>
      <c r="B91" s="13">
        <v>42601.643750000003</v>
      </c>
      <c r="C91" s="2" t="s">
        <v>110</v>
      </c>
      <c r="D91" s="2" t="s">
        <v>40</v>
      </c>
      <c r="E91" s="3">
        <v>5.899</v>
      </c>
      <c r="F91" s="3">
        <v>1.696</v>
      </c>
      <c r="G91" s="3">
        <v>0.85099999999999998</v>
      </c>
      <c r="H91" s="3">
        <v>0.13400000000000001</v>
      </c>
      <c r="I91" s="6">
        <v>19.25</v>
      </c>
      <c r="J91" s="20">
        <v>6.0000000000000001E-3</v>
      </c>
      <c r="K91" s="20">
        <v>2E-3</v>
      </c>
      <c r="L91" s="20">
        <v>0.62</v>
      </c>
      <c r="M91" s="20">
        <v>0.183</v>
      </c>
      <c r="N91" s="24">
        <v>7.3999999999999996E-2</v>
      </c>
      <c r="O91" s="24">
        <v>2.1999999999999999E-2</v>
      </c>
      <c r="P91" s="24">
        <v>0.69399999999999995</v>
      </c>
      <c r="Q91" s="4">
        <v>4.5</v>
      </c>
      <c r="R91" s="4">
        <v>0.5</v>
      </c>
      <c r="S91" s="4">
        <v>630.66399999999999</v>
      </c>
      <c r="T91" s="4">
        <v>10.09</v>
      </c>
      <c r="U91" s="4">
        <v>104.4</v>
      </c>
      <c r="V91" s="4">
        <v>17</v>
      </c>
      <c r="W91" s="3">
        <v>20</v>
      </c>
      <c r="X91" s="3">
        <v>1014.5</v>
      </c>
      <c r="Y91" s="20">
        <v>555.798</v>
      </c>
      <c r="Z91" s="24">
        <v>6.0126417017593798</v>
      </c>
      <c r="AA91" s="2">
        <v>11</v>
      </c>
      <c r="AB91" s="3">
        <v>3.2029999999999998</v>
      </c>
      <c r="AC91" s="3">
        <v>12.5</v>
      </c>
      <c r="AD91" s="3">
        <v>0.36199999999999999</v>
      </c>
      <c r="AE91" s="3">
        <v>3.99</v>
      </c>
      <c r="AF91" s="3">
        <v>11.122999999999999</v>
      </c>
      <c r="AG91" s="3">
        <v>86.932000000000002</v>
      </c>
      <c r="AH91" s="3">
        <v>98.055000000000007</v>
      </c>
      <c r="AI91" s="3">
        <v>21.582999999999998</v>
      </c>
    </row>
    <row r="92" spans="1:35" x14ac:dyDescent="0.25">
      <c r="A92" s="2" t="s">
        <v>48</v>
      </c>
      <c r="B92" s="13">
        <v>42601.713888888888</v>
      </c>
      <c r="C92" s="2" t="s">
        <v>110</v>
      </c>
      <c r="D92" s="2" t="s">
        <v>40</v>
      </c>
      <c r="E92" s="3">
        <v>3.76</v>
      </c>
      <c r="F92" s="3">
        <v>0.86499999999999999</v>
      </c>
      <c r="G92" s="3">
        <v>0.91100000000000003</v>
      </c>
      <c r="H92" s="3">
        <v>3.2000000000000001E-2</v>
      </c>
      <c r="I92" s="6">
        <v>10.667</v>
      </c>
      <c r="J92" s="20">
        <v>1.6E-2</v>
      </c>
      <c r="K92" s="20">
        <v>4.0000000000000001E-3</v>
      </c>
      <c r="L92" s="20">
        <v>0.41399999999999998</v>
      </c>
      <c r="M92" s="20">
        <v>9.4E-2</v>
      </c>
      <c r="N92" s="24">
        <v>0.17899999999999999</v>
      </c>
      <c r="O92" s="24">
        <v>4.1000000000000002E-2</v>
      </c>
      <c r="P92" s="24">
        <v>0.59299999999999997</v>
      </c>
      <c r="Q92" s="4">
        <v>3.9</v>
      </c>
      <c r="R92" s="4">
        <v>0.5</v>
      </c>
      <c r="S92" s="4">
        <v>628.78899999999999</v>
      </c>
      <c r="T92" s="4">
        <v>10.06</v>
      </c>
      <c r="U92" s="4">
        <v>103.2</v>
      </c>
      <c r="V92" s="4">
        <v>16.600000000000001</v>
      </c>
      <c r="W92" s="3">
        <v>17</v>
      </c>
      <c r="X92" s="3">
        <v>1014.1</v>
      </c>
      <c r="Y92" s="20">
        <v>439.79599999999999</v>
      </c>
      <c r="Z92" s="24">
        <v>5.2908307768085496</v>
      </c>
      <c r="AA92" s="2">
        <v>21</v>
      </c>
      <c r="AB92" s="3">
        <v>3.806</v>
      </c>
      <c r="AC92" s="3">
        <v>18.350000000000001</v>
      </c>
      <c r="AD92" s="3">
        <v>0.27400000000000002</v>
      </c>
      <c r="AE92" s="3">
        <v>0.54</v>
      </c>
      <c r="AF92" s="3">
        <v>0</v>
      </c>
      <c r="AG92" s="3">
        <v>12.852</v>
      </c>
      <c r="AH92" s="3">
        <v>12.852</v>
      </c>
      <c r="AI92" s="3">
        <v>23.236000000000001</v>
      </c>
    </row>
    <row r="93" spans="1:35" x14ac:dyDescent="0.25">
      <c r="A93" s="2" t="s">
        <v>49</v>
      </c>
      <c r="B93" s="13">
        <v>42601.703472222223</v>
      </c>
      <c r="C93" s="2" t="s">
        <v>110</v>
      </c>
      <c r="D93" s="2" t="s">
        <v>40</v>
      </c>
      <c r="E93" s="3">
        <v>0.69199999999999995</v>
      </c>
      <c r="F93" s="3" t="s">
        <v>19</v>
      </c>
      <c r="G93" s="3">
        <v>0.80900000000000005</v>
      </c>
      <c r="H93" s="3" t="s">
        <v>19</v>
      </c>
      <c r="I93" s="6">
        <v>27</v>
      </c>
      <c r="J93" s="20">
        <v>-1E-3</v>
      </c>
      <c r="K93" s="20" t="s">
        <v>19</v>
      </c>
      <c r="L93" s="20">
        <v>6.3E-2</v>
      </c>
      <c r="M93" s="20" t="s">
        <v>19</v>
      </c>
      <c r="N93" s="24" t="s">
        <v>19</v>
      </c>
      <c r="O93" s="24" t="s">
        <v>19</v>
      </c>
      <c r="P93" s="24">
        <v>6.3E-2</v>
      </c>
      <c r="Q93" s="4">
        <v>3.9</v>
      </c>
      <c r="R93" s="4">
        <v>0.15</v>
      </c>
      <c r="S93" s="4">
        <v>700.04399999999998</v>
      </c>
      <c r="T93" s="4">
        <v>11.2</v>
      </c>
      <c r="U93" s="4">
        <v>120.1</v>
      </c>
      <c r="V93" s="4">
        <v>18.7</v>
      </c>
      <c r="W93" s="3">
        <v>17.7</v>
      </c>
      <c r="X93" s="3">
        <v>1013.8</v>
      </c>
      <c r="Y93" s="20">
        <v>306.96199999999999</v>
      </c>
      <c r="Z93" s="24">
        <v>14.6188904952211</v>
      </c>
      <c r="AA93" s="2">
        <v>36</v>
      </c>
      <c r="AB93" s="3">
        <v>3.5840000000000001</v>
      </c>
      <c r="AC93" s="3">
        <v>29.94</v>
      </c>
      <c r="AD93" s="3">
        <v>0.26600000000000001</v>
      </c>
      <c r="AE93" s="3">
        <v>2.2160000000000002</v>
      </c>
      <c r="AF93" s="3">
        <v>0</v>
      </c>
      <c r="AG93" s="3">
        <v>4.1479999999999997</v>
      </c>
      <c r="AH93" s="3">
        <v>4.1479999999999997</v>
      </c>
      <c r="AI93" s="3">
        <v>36.898000000000003</v>
      </c>
    </row>
    <row r="94" spans="1:35" x14ac:dyDescent="0.25">
      <c r="A94" s="2" t="s">
        <v>50</v>
      </c>
      <c r="B94" s="13" t="s">
        <v>19</v>
      </c>
      <c r="C94" s="2" t="s">
        <v>110</v>
      </c>
      <c r="D94" s="2" t="s">
        <v>40</v>
      </c>
      <c r="E94" s="3" t="s">
        <v>19</v>
      </c>
      <c r="F94" s="3" t="s">
        <v>19</v>
      </c>
      <c r="G94" s="3" t="s">
        <v>19</v>
      </c>
      <c r="H94" s="3" t="s">
        <v>19</v>
      </c>
      <c r="I94" s="6" t="s">
        <v>19</v>
      </c>
      <c r="J94" s="20" t="s">
        <v>19</v>
      </c>
      <c r="K94" s="20" t="s">
        <v>19</v>
      </c>
      <c r="L94" s="20" t="s">
        <v>19</v>
      </c>
      <c r="M94" s="20" t="s">
        <v>19</v>
      </c>
      <c r="N94" s="24" t="s">
        <v>19</v>
      </c>
      <c r="O94" s="24" t="s">
        <v>19</v>
      </c>
      <c r="P94" s="24" t="s">
        <v>19</v>
      </c>
      <c r="Q94" s="4" t="s">
        <v>19</v>
      </c>
      <c r="R94" s="4" t="s">
        <v>19</v>
      </c>
      <c r="S94" s="4" t="s">
        <v>19</v>
      </c>
      <c r="T94" s="4" t="s">
        <v>19</v>
      </c>
      <c r="U94" s="4" t="s">
        <v>19</v>
      </c>
      <c r="V94" s="4" t="s">
        <v>19</v>
      </c>
      <c r="W94" s="3" t="s">
        <v>19</v>
      </c>
      <c r="X94" s="3" t="s">
        <v>19</v>
      </c>
      <c r="Y94" s="20" t="s">
        <v>19</v>
      </c>
      <c r="Z94" s="24" t="s">
        <v>19</v>
      </c>
      <c r="AA94" s="2" t="s">
        <v>19</v>
      </c>
      <c r="AB94" s="3" t="s">
        <v>19</v>
      </c>
      <c r="AC94" s="3" t="s">
        <v>19</v>
      </c>
      <c r="AD94" s="3" t="s">
        <v>19</v>
      </c>
      <c r="AE94" s="3" t="s">
        <v>19</v>
      </c>
      <c r="AF94" s="3" t="s">
        <v>19</v>
      </c>
      <c r="AG94" s="3" t="s">
        <v>19</v>
      </c>
      <c r="AH94" s="3" t="s">
        <v>19</v>
      </c>
      <c r="AI94" s="3" t="s">
        <v>19</v>
      </c>
    </row>
    <row r="95" spans="1:35" x14ac:dyDescent="0.25">
      <c r="A95" s="2" t="s">
        <v>51</v>
      </c>
      <c r="B95" s="13">
        <v>42601.782638888886</v>
      </c>
      <c r="C95" s="2" t="s">
        <v>110</v>
      </c>
      <c r="D95" s="2" t="s">
        <v>40</v>
      </c>
      <c r="E95" s="3">
        <v>20.532</v>
      </c>
      <c r="F95" s="3" t="s">
        <v>19</v>
      </c>
      <c r="G95" s="3">
        <v>0.78900000000000003</v>
      </c>
      <c r="H95" s="3" t="s">
        <v>19</v>
      </c>
      <c r="I95" s="6">
        <v>15</v>
      </c>
      <c r="J95" s="20">
        <v>1E-3</v>
      </c>
      <c r="K95" s="20" t="s">
        <v>19</v>
      </c>
      <c r="L95" s="20">
        <v>2.29</v>
      </c>
      <c r="M95" s="20" t="s">
        <v>19</v>
      </c>
      <c r="N95" s="24">
        <v>0.68100000000000005</v>
      </c>
      <c r="O95" s="24" t="s">
        <v>19</v>
      </c>
      <c r="P95" s="24">
        <v>2.9710000000000001</v>
      </c>
      <c r="Q95" s="4">
        <v>4.4000000000000004</v>
      </c>
      <c r="R95" s="4">
        <v>0.1</v>
      </c>
      <c r="S95" s="4">
        <v>586.28700000000003</v>
      </c>
      <c r="T95" s="4">
        <v>9.3800000000000008</v>
      </c>
      <c r="U95" s="4">
        <v>96.7</v>
      </c>
      <c r="V95" s="4">
        <v>16.8</v>
      </c>
      <c r="W95" s="3">
        <v>16</v>
      </c>
      <c r="X95" s="3">
        <v>1013.7</v>
      </c>
      <c r="Y95" s="20">
        <v>2823.8919999999998</v>
      </c>
      <c r="Z95" s="24">
        <v>40.000906510452097</v>
      </c>
      <c r="AA95" s="2">
        <v>29</v>
      </c>
      <c r="AB95" s="3">
        <v>3.883</v>
      </c>
      <c r="AC95" s="3">
        <v>45.69</v>
      </c>
      <c r="AD95" s="3">
        <v>0.40100000000000002</v>
      </c>
      <c r="AE95" s="3">
        <v>1.599</v>
      </c>
      <c r="AF95" s="3">
        <v>2.6019999999999999</v>
      </c>
      <c r="AG95" s="3">
        <v>616.37699999999995</v>
      </c>
      <c r="AH95" s="3">
        <v>618.97900000000004</v>
      </c>
      <c r="AI95" s="3">
        <v>55.881999999999998</v>
      </c>
    </row>
    <row r="96" spans="1:35" x14ac:dyDescent="0.25">
      <c r="A96" s="2" t="s">
        <v>52</v>
      </c>
      <c r="B96" s="13">
        <v>42601.803472222222</v>
      </c>
      <c r="C96" s="2" t="s">
        <v>110</v>
      </c>
      <c r="D96" s="2" t="s">
        <v>40</v>
      </c>
      <c r="E96" s="3">
        <v>9.6630000000000003</v>
      </c>
      <c r="F96" s="3">
        <v>8.7560000000000002</v>
      </c>
      <c r="G96" s="3">
        <v>0.93</v>
      </c>
      <c r="H96" s="3">
        <v>1.2E-2</v>
      </c>
      <c r="I96" s="6">
        <v>13</v>
      </c>
      <c r="J96" s="20">
        <v>1E-3</v>
      </c>
      <c r="K96" s="20">
        <v>1E-3</v>
      </c>
      <c r="L96" s="20">
        <v>1.129</v>
      </c>
      <c r="M96" s="20">
        <v>1.0049999999999999</v>
      </c>
      <c r="N96" s="24" t="s">
        <v>19</v>
      </c>
      <c r="O96" s="24" t="s">
        <v>19</v>
      </c>
      <c r="P96" s="24">
        <v>1.129</v>
      </c>
      <c r="Q96" s="4">
        <v>3.9</v>
      </c>
      <c r="R96" s="4">
        <v>0.125</v>
      </c>
      <c r="S96" s="4">
        <v>495.03100000000001</v>
      </c>
      <c r="T96" s="4">
        <v>7.92</v>
      </c>
      <c r="U96" s="4">
        <v>79.5</v>
      </c>
      <c r="V96" s="4">
        <v>15.6</v>
      </c>
      <c r="W96" s="3">
        <v>15</v>
      </c>
      <c r="X96" s="3">
        <v>1013.9</v>
      </c>
      <c r="Y96" s="20">
        <v>2399.4490000000001</v>
      </c>
      <c r="Z96" s="24" t="s">
        <v>19</v>
      </c>
      <c r="AA96" s="2">
        <v>48</v>
      </c>
      <c r="AB96" s="3">
        <v>3.2280000000000002</v>
      </c>
      <c r="AC96" s="3">
        <v>56.37</v>
      </c>
      <c r="AD96" s="3">
        <v>0.42199999999999999</v>
      </c>
      <c r="AE96" s="3">
        <v>4.1059999999999999</v>
      </c>
      <c r="AF96" s="3">
        <v>1.5369999999999999</v>
      </c>
      <c r="AG96" s="3">
        <v>52.837000000000003</v>
      </c>
      <c r="AH96" s="3">
        <v>54.374000000000002</v>
      </c>
      <c r="AI96" s="3">
        <v>32.457999999999998</v>
      </c>
    </row>
    <row r="97" spans="1:35" x14ac:dyDescent="0.25">
      <c r="A97" s="2" t="s">
        <v>53</v>
      </c>
      <c r="B97" s="13" t="s">
        <v>19</v>
      </c>
      <c r="C97" s="2" t="s">
        <v>110</v>
      </c>
      <c r="D97" s="2" t="s">
        <v>40</v>
      </c>
      <c r="E97" s="3" t="s">
        <v>19</v>
      </c>
      <c r="F97" s="3" t="s">
        <v>19</v>
      </c>
      <c r="G97" s="3" t="s">
        <v>19</v>
      </c>
      <c r="H97" s="3" t="s">
        <v>19</v>
      </c>
      <c r="I97" s="6" t="s">
        <v>19</v>
      </c>
      <c r="J97" s="20" t="s">
        <v>19</v>
      </c>
      <c r="K97" s="20" t="s">
        <v>19</v>
      </c>
      <c r="L97" s="20" t="s">
        <v>19</v>
      </c>
      <c r="M97" s="20" t="s">
        <v>19</v>
      </c>
      <c r="N97" s="24" t="s">
        <v>19</v>
      </c>
      <c r="O97" s="24" t="s">
        <v>19</v>
      </c>
      <c r="P97" s="24" t="s">
        <v>19</v>
      </c>
      <c r="Q97" s="4" t="s">
        <v>19</v>
      </c>
      <c r="R97" s="4" t="s">
        <v>19</v>
      </c>
      <c r="S97" s="4" t="s">
        <v>19</v>
      </c>
      <c r="T97" s="4" t="s">
        <v>19</v>
      </c>
      <c r="U97" s="4" t="s">
        <v>19</v>
      </c>
      <c r="V97" s="4" t="s">
        <v>19</v>
      </c>
      <c r="W97" s="3" t="s">
        <v>19</v>
      </c>
      <c r="X97" s="3" t="s">
        <v>19</v>
      </c>
      <c r="Y97" s="20" t="s">
        <v>19</v>
      </c>
      <c r="Z97" s="24" t="s">
        <v>19</v>
      </c>
      <c r="AA97" s="2" t="s">
        <v>19</v>
      </c>
      <c r="AB97" s="3" t="s">
        <v>19</v>
      </c>
      <c r="AC97" s="3" t="s">
        <v>19</v>
      </c>
      <c r="AD97" s="3" t="s">
        <v>19</v>
      </c>
      <c r="AE97" s="3" t="s">
        <v>19</v>
      </c>
      <c r="AF97" s="3" t="s">
        <v>19</v>
      </c>
      <c r="AG97" s="3" t="s">
        <v>19</v>
      </c>
      <c r="AH97" s="3" t="s">
        <v>19</v>
      </c>
      <c r="AI97" s="3" t="s">
        <v>19</v>
      </c>
    </row>
    <row r="98" spans="1:35" x14ac:dyDescent="0.25">
      <c r="A98" s="2" t="s">
        <v>54</v>
      </c>
      <c r="B98" s="13" t="s">
        <v>19</v>
      </c>
      <c r="C98" s="2" t="s">
        <v>110</v>
      </c>
      <c r="D98" s="2" t="s">
        <v>40</v>
      </c>
      <c r="E98" s="3" t="s">
        <v>19</v>
      </c>
      <c r="F98" s="3" t="s">
        <v>19</v>
      </c>
      <c r="G98" s="3" t="s">
        <v>19</v>
      </c>
      <c r="H98" s="3" t="s">
        <v>19</v>
      </c>
      <c r="I98" s="6" t="s">
        <v>19</v>
      </c>
      <c r="J98" s="20" t="s">
        <v>19</v>
      </c>
      <c r="K98" s="20" t="s">
        <v>19</v>
      </c>
      <c r="L98" s="20" t="s">
        <v>19</v>
      </c>
      <c r="M98" s="20" t="s">
        <v>19</v>
      </c>
      <c r="N98" s="24" t="s">
        <v>19</v>
      </c>
      <c r="O98" s="24" t="s">
        <v>19</v>
      </c>
      <c r="P98" s="24" t="s">
        <v>19</v>
      </c>
      <c r="Q98" s="4" t="s">
        <v>19</v>
      </c>
      <c r="R98" s="4" t="s">
        <v>19</v>
      </c>
      <c r="S98" s="4" t="s">
        <v>19</v>
      </c>
      <c r="T98" s="4" t="s">
        <v>19</v>
      </c>
      <c r="U98" s="4" t="s">
        <v>19</v>
      </c>
      <c r="V98" s="4" t="s">
        <v>19</v>
      </c>
      <c r="W98" s="3" t="s">
        <v>19</v>
      </c>
      <c r="X98" s="3" t="s">
        <v>19</v>
      </c>
      <c r="Y98" s="20" t="s">
        <v>19</v>
      </c>
      <c r="Z98" s="24" t="s">
        <v>19</v>
      </c>
      <c r="AA98" s="2" t="s">
        <v>19</v>
      </c>
      <c r="AB98" s="3" t="s">
        <v>19</v>
      </c>
      <c r="AC98" s="3" t="s">
        <v>19</v>
      </c>
      <c r="AD98" s="3" t="s">
        <v>19</v>
      </c>
      <c r="AE98" s="3" t="s">
        <v>19</v>
      </c>
      <c r="AF98" s="3" t="s">
        <v>19</v>
      </c>
      <c r="AG98" s="3" t="s">
        <v>19</v>
      </c>
      <c r="AH98" s="3" t="s">
        <v>19</v>
      </c>
      <c r="AI98" s="3" t="s">
        <v>19</v>
      </c>
    </row>
    <row r="99" spans="1:35" x14ac:dyDescent="0.25">
      <c r="A99" s="2" t="s">
        <v>55</v>
      </c>
      <c r="B99" s="13" t="s">
        <v>19</v>
      </c>
      <c r="C99" s="2" t="s">
        <v>110</v>
      </c>
      <c r="D99" s="2" t="s">
        <v>40</v>
      </c>
      <c r="E99" s="3" t="s">
        <v>19</v>
      </c>
      <c r="F99" s="3" t="s">
        <v>19</v>
      </c>
      <c r="G99" s="3" t="s">
        <v>19</v>
      </c>
      <c r="H99" s="3" t="s">
        <v>19</v>
      </c>
      <c r="I99" s="6" t="s">
        <v>19</v>
      </c>
      <c r="J99" s="20" t="s">
        <v>19</v>
      </c>
      <c r="K99" s="20" t="s">
        <v>19</v>
      </c>
      <c r="L99" s="20" t="s">
        <v>19</v>
      </c>
      <c r="M99" s="20" t="s">
        <v>19</v>
      </c>
      <c r="N99" s="24" t="s">
        <v>19</v>
      </c>
      <c r="O99" s="24" t="s">
        <v>19</v>
      </c>
      <c r="P99" s="24" t="s">
        <v>19</v>
      </c>
      <c r="Q99" s="4" t="s">
        <v>19</v>
      </c>
      <c r="R99" s="4" t="s">
        <v>19</v>
      </c>
      <c r="S99" s="4" t="s">
        <v>19</v>
      </c>
      <c r="T99" s="4" t="s">
        <v>19</v>
      </c>
      <c r="U99" s="4" t="s">
        <v>19</v>
      </c>
      <c r="V99" s="4" t="s">
        <v>19</v>
      </c>
      <c r="W99" s="3" t="s">
        <v>19</v>
      </c>
      <c r="X99" s="3" t="s">
        <v>19</v>
      </c>
      <c r="Y99" s="20" t="s">
        <v>19</v>
      </c>
      <c r="Z99" s="24" t="s">
        <v>19</v>
      </c>
      <c r="AA99" s="2" t="s">
        <v>19</v>
      </c>
      <c r="AB99" s="3" t="s">
        <v>19</v>
      </c>
      <c r="AC99" s="3" t="s">
        <v>19</v>
      </c>
      <c r="AD99" s="3" t="s">
        <v>19</v>
      </c>
      <c r="AE99" s="3" t="s">
        <v>19</v>
      </c>
      <c r="AF99" s="3" t="s">
        <v>19</v>
      </c>
      <c r="AG99" s="3" t="s">
        <v>19</v>
      </c>
      <c r="AH99" s="3" t="s">
        <v>19</v>
      </c>
      <c r="AI99" s="3" t="s">
        <v>19</v>
      </c>
    </row>
    <row r="100" spans="1:35" x14ac:dyDescent="0.25">
      <c r="A100" s="2" t="s">
        <v>56</v>
      </c>
      <c r="B100" s="13">
        <v>42601.738194444442</v>
      </c>
      <c r="C100" s="2" t="s">
        <v>110</v>
      </c>
      <c r="D100" s="2" t="s">
        <v>40</v>
      </c>
      <c r="E100" s="3">
        <v>7.0460000000000003</v>
      </c>
      <c r="F100" s="3">
        <v>7.0000000000000007E-2</v>
      </c>
      <c r="G100" s="3">
        <v>0.98899999999999999</v>
      </c>
      <c r="H100" s="3">
        <v>3.0000000000000001E-3</v>
      </c>
      <c r="I100" s="6">
        <v>15.5</v>
      </c>
      <c r="J100" s="20">
        <v>2E-3</v>
      </c>
      <c r="K100" s="20">
        <v>0</v>
      </c>
      <c r="L100" s="20">
        <v>0.78300000000000003</v>
      </c>
      <c r="M100" s="20">
        <v>1.4E-2</v>
      </c>
      <c r="N100" s="24">
        <v>6.9000000000000006E-2</v>
      </c>
      <c r="O100" s="24">
        <v>1E-3</v>
      </c>
      <c r="P100" s="24">
        <v>0.85199999999999998</v>
      </c>
      <c r="Q100" s="4">
        <v>3.8</v>
      </c>
      <c r="R100" s="4">
        <v>0.55000000000000004</v>
      </c>
      <c r="S100" s="4">
        <v>610.66300000000001</v>
      </c>
      <c r="T100" s="4">
        <v>9.77</v>
      </c>
      <c r="U100" s="4">
        <v>100.2</v>
      </c>
      <c r="V100" s="4">
        <v>16.600000000000001</v>
      </c>
      <c r="W100" s="3">
        <v>16.7</v>
      </c>
      <c r="X100" s="3">
        <v>1013.9</v>
      </c>
      <c r="Y100" s="20">
        <v>883.42899999999997</v>
      </c>
      <c r="Z100" s="24">
        <v>12.670373729988199</v>
      </c>
      <c r="AA100" s="2">
        <v>31</v>
      </c>
      <c r="AB100" s="3">
        <v>4.1829999999999998</v>
      </c>
      <c r="AC100" s="3">
        <v>30.85</v>
      </c>
      <c r="AD100" s="3">
        <v>0.505</v>
      </c>
      <c r="AE100" s="3">
        <v>4.7590000000000003</v>
      </c>
      <c r="AF100" s="3">
        <v>0</v>
      </c>
      <c r="AG100" s="3">
        <v>40.637999999999998</v>
      </c>
      <c r="AH100" s="3">
        <v>40.637999999999998</v>
      </c>
      <c r="AI100" s="3">
        <v>42.198999999999998</v>
      </c>
    </row>
    <row r="101" spans="1:35" x14ac:dyDescent="0.25">
      <c r="A101" s="2" t="s">
        <v>57</v>
      </c>
      <c r="B101" s="13">
        <v>42601.754166666666</v>
      </c>
      <c r="C101" s="2" t="s">
        <v>110</v>
      </c>
      <c r="D101" s="2" t="s">
        <v>40</v>
      </c>
      <c r="E101" s="3">
        <v>10.866</v>
      </c>
      <c r="F101" s="3">
        <v>3.1659999999999999</v>
      </c>
      <c r="G101" s="3">
        <v>0.98199999999999998</v>
      </c>
      <c r="H101" s="3">
        <v>1.2999999999999999E-2</v>
      </c>
      <c r="I101" s="6">
        <v>12</v>
      </c>
      <c r="J101" s="20">
        <v>5.0000000000000001E-3</v>
      </c>
      <c r="K101" s="20">
        <v>2E-3</v>
      </c>
      <c r="L101" s="20">
        <v>1.2090000000000001</v>
      </c>
      <c r="M101" s="20">
        <v>0.377</v>
      </c>
      <c r="N101" s="24">
        <v>2.5000000000000001E-2</v>
      </c>
      <c r="O101" s="24">
        <v>8.0000000000000002E-3</v>
      </c>
      <c r="P101" s="24">
        <v>1.234</v>
      </c>
      <c r="Q101" s="4">
        <v>4.0999999999999996</v>
      </c>
      <c r="R101" s="4">
        <v>0.7</v>
      </c>
      <c r="S101" s="4">
        <v>595.66200000000003</v>
      </c>
      <c r="T101" s="4">
        <v>9.5299999999999994</v>
      </c>
      <c r="U101" s="4">
        <v>97.6</v>
      </c>
      <c r="V101" s="4">
        <v>16.5</v>
      </c>
      <c r="W101" s="3">
        <v>16.3</v>
      </c>
      <c r="X101" s="3">
        <v>1013.9</v>
      </c>
      <c r="Y101" s="20">
        <v>709.67</v>
      </c>
      <c r="Z101" s="24">
        <v>3.5737589173517001</v>
      </c>
      <c r="AA101" s="2">
        <v>18</v>
      </c>
      <c r="AB101" s="3">
        <v>4.2709999999999999</v>
      </c>
      <c r="AC101" s="3">
        <v>19.27</v>
      </c>
      <c r="AD101" s="3">
        <v>0.46400000000000002</v>
      </c>
      <c r="AE101" s="3">
        <v>2.4260000000000002</v>
      </c>
      <c r="AF101" s="3">
        <v>2.7250000000000001</v>
      </c>
      <c r="AG101" s="3">
        <v>69.477000000000004</v>
      </c>
      <c r="AH101" s="3">
        <v>72.201999999999998</v>
      </c>
      <c r="AI101" s="3">
        <v>29.844000000000001</v>
      </c>
    </row>
    <row r="102" spans="1:35" x14ac:dyDescent="0.25">
      <c r="A102" s="2" t="s">
        <v>58</v>
      </c>
      <c r="B102" s="13">
        <v>42601.663194444445</v>
      </c>
      <c r="C102" s="2" t="s">
        <v>110</v>
      </c>
      <c r="D102" s="2" t="s">
        <v>40</v>
      </c>
      <c r="E102" s="3">
        <v>18.925000000000001</v>
      </c>
      <c r="F102" s="3">
        <v>2.7650000000000001</v>
      </c>
      <c r="G102" s="3">
        <v>0.96899999999999997</v>
      </c>
      <c r="H102" s="3">
        <v>2.7E-2</v>
      </c>
      <c r="I102" s="6">
        <v>12.667</v>
      </c>
      <c r="J102" s="20">
        <v>0.01</v>
      </c>
      <c r="K102" s="20">
        <v>2E-3</v>
      </c>
      <c r="L102" s="20">
        <v>2.0750000000000002</v>
      </c>
      <c r="M102" s="20">
        <v>0.33500000000000002</v>
      </c>
      <c r="N102" s="24">
        <v>0.16700000000000001</v>
      </c>
      <c r="O102" s="24">
        <v>2.7E-2</v>
      </c>
      <c r="P102" s="24">
        <v>2.242</v>
      </c>
      <c r="Q102" s="4">
        <v>4.4000000000000004</v>
      </c>
      <c r="R102" s="4">
        <v>0.65</v>
      </c>
      <c r="S102" s="4">
        <v>588.78700000000003</v>
      </c>
      <c r="T102" s="4">
        <v>9.42</v>
      </c>
      <c r="U102" s="4">
        <v>97.1</v>
      </c>
      <c r="V102" s="4">
        <v>16.8</v>
      </c>
      <c r="W102" s="3">
        <v>18.3</v>
      </c>
      <c r="X102" s="3">
        <v>1014.3</v>
      </c>
      <c r="Y102" s="20">
        <v>671.32399999999996</v>
      </c>
      <c r="Z102" s="24">
        <v>6.96456848668804</v>
      </c>
      <c r="AA102" s="2">
        <v>16</v>
      </c>
      <c r="AB102" s="3">
        <v>4.3949999999999996</v>
      </c>
      <c r="AC102" s="3">
        <v>11.16</v>
      </c>
      <c r="AD102" s="3">
        <v>0.28399999999999997</v>
      </c>
      <c r="AE102" s="3">
        <v>2.2570000000000001</v>
      </c>
      <c r="AF102" s="3">
        <v>18.425999999999998</v>
      </c>
      <c r="AG102" s="3">
        <v>168.95</v>
      </c>
      <c r="AH102" s="3">
        <v>187.37700000000001</v>
      </c>
      <c r="AI102" s="3">
        <v>32.851999999999997</v>
      </c>
    </row>
    <row r="103" spans="1:35" x14ac:dyDescent="0.25">
      <c r="A103" s="2" t="s">
        <v>59</v>
      </c>
      <c r="B103" s="13" t="s">
        <v>19</v>
      </c>
      <c r="C103" s="2" t="s">
        <v>110</v>
      </c>
      <c r="D103" s="2" t="s">
        <v>40</v>
      </c>
      <c r="E103" s="3" t="s">
        <v>19</v>
      </c>
      <c r="F103" s="3" t="s">
        <v>19</v>
      </c>
      <c r="G103" s="3" t="s">
        <v>19</v>
      </c>
      <c r="H103" s="3" t="s">
        <v>19</v>
      </c>
      <c r="I103" s="6" t="s">
        <v>19</v>
      </c>
      <c r="J103" s="20" t="s">
        <v>19</v>
      </c>
      <c r="K103" s="20" t="s">
        <v>19</v>
      </c>
      <c r="L103" s="20" t="s">
        <v>19</v>
      </c>
      <c r="M103" s="20" t="s">
        <v>19</v>
      </c>
      <c r="N103" s="24" t="s">
        <v>19</v>
      </c>
      <c r="O103" s="24" t="s">
        <v>19</v>
      </c>
      <c r="P103" s="24" t="s">
        <v>19</v>
      </c>
      <c r="Q103" s="4" t="s">
        <v>19</v>
      </c>
      <c r="R103" s="4" t="s">
        <v>19</v>
      </c>
      <c r="S103" s="4" t="s">
        <v>19</v>
      </c>
      <c r="T103" s="4" t="s">
        <v>19</v>
      </c>
      <c r="U103" s="4" t="s">
        <v>19</v>
      </c>
      <c r="V103" s="4" t="s">
        <v>19</v>
      </c>
      <c r="W103" s="3" t="s">
        <v>19</v>
      </c>
      <c r="X103" s="3" t="s">
        <v>19</v>
      </c>
      <c r="Y103" s="20" t="s">
        <v>19</v>
      </c>
      <c r="Z103" s="24">
        <v>4.6281861415725301</v>
      </c>
      <c r="AA103" s="2" t="s">
        <v>19</v>
      </c>
      <c r="AB103" s="3">
        <v>3.375</v>
      </c>
      <c r="AC103" s="3">
        <v>60.86</v>
      </c>
      <c r="AD103" s="3">
        <v>0.38900000000000001</v>
      </c>
      <c r="AE103" s="3">
        <v>1.7729999999999999</v>
      </c>
      <c r="AF103" s="3">
        <v>0</v>
      </c>
      <c r="AG103" s="3">
        <v>54.78</v>
      </c>
      <c r="AH103" s="3">
        <v>54.78</v>
      </c>
      <c r="AI103" s="3">
        <v>11.211</v>
      </c>
    </row>
    <row r="104" spans="1:35" x14ac:dyDescent="0.25">
      <c r="A104" s="2" t="s">
        <v>60</v>
      </c>
      <c r="B104" s="13">
        <v>42600.695138888892</v>
      </c>
      <c r="C104" s="2" t="s">
        <v>110</v>
      </c>
      <c r="D104" s="2" t="s">
        <v>40</v>
      </c>
      <c r="E104" s="3">
        <v>8.4149999999999991</v>
      </c>
      <c r="F104" s="3">
        <v>1.2210000000000001</v>
      </c>
      <c r="G104" s="3">
        <v>0.86099999999999999</v>
      </c>
      <c r="H104" s="3">
        <v>0.16900000000000001</v>
      </c>
      <c r="I104" s="6">
        <v>14.667</v>
      </c>
      <c r="J104" s="20">
        <v>3.0000000000000001E-3</v>
      </c>
      <c r="K104" s="20">
        <v>0</v>
      </c>
      <c r="L104" s="20">
        <v>0.85199999999999998</v>
      </c>
      <c r="M104" s="20">
        <v>8.3000000000000004E-2</v>
      </c>
      <c r="N104" s="24">
        <v>0.112</v>
      </c>
      <c r="O104" s="24">
        <v>1.0999999999999999E-2</v>
      </c>
      <c r="P104" s="24">
        <v>0.96299999999999997</v>
      </c>
      <c r="Q104" s="4">
        <v>4.3</v>
      </c>
      <c r="R104" s="4">
        <v>0.65</v>
      </c>
      <c r="S104" s="4">
        <v>572.53599999999994</v>
      </c>
      <c r="T104" s="4">
        <v>9.16</v>
      </c>
      <c r="U104" s="4">
        <v>98.5</v>
      </c>
      <c r="V104" s="4">
        <v>18.899999999999999</v>
      </c>
      <c r="W104" s="3">
        <v>17.7</v>
      </c>
      <c r="X104" s="3">
        <v>1013</v>
      </c>
      <c r="Y104" s="20">
        <v>774.16</v>
      </c>
      <c r="Z104" s="24">
        <v>15.4981460591339</v>
      </c>
      <c r="AA104" s="2">
        <v>16</v>
      </c>
      <c r="AB104" s="3">
        <v>4.6029999999999998</v>
      </c>
      <c r="AC104" s="3">
        <v>20.66</v>
      </c>
      <c r="AD104" s="3">
        <v>0.754</v>
      </c>
      <c r="AE104" s="3">
        <v>1.911</v>
      </c>
      <c r="AF104" s="3">
        <v>4.6159999999999997</v>
      </c>
      <c r="AG104" s="3">
        <v>195.00800000000001</v>
      </c>
      <c r="AH104" s="3">
        <v>199.624</v>
      </c>
      <c r="AI104" s="3">
        <v>48.936</v>
      </c>
    </row>
    <row r="105" spans="1:35" x14ac:dyDescent="0.25">
      <c r="A105" s="2" t="s">
        <v>61</v>
      </c>
      <c r="B105" s="13" t="s">
        <v>19</v>
      </c>
      <c r="C105" s="2" t="s">
        <v>110</v>
      </c>
      <c r="D105" s="2" t="s">
        <v>40</v>
      </c>
      <c r="E105" s="3" t="s">
        <v>19</v>
      </c>
      <c r="F105" s="3" t="s">
        <v>19</v>
      </c>
      <c r="G105" s="3" t="s">
        <v>19</v>
      </c>
      <c r="H105" s="3" t="s">
        <v>19</v>
      </c>
      <c r="I105" s="6" t="s">
        <v>19</v>
      </c>
      <c r="J105" s="20" t="s">
        <v>19</v>
      </c>
      <c r="K105" s="20" t="s">
        <v>19</v>
      </c>
      <c r="L105" s="20" t="s">
        <v>19</v>
      </c>
      <c r="M105" s="20" t="s">
        <v>19</v>
      </c>
      <c r="N105" s="24" t="s">
        <v>19</v>
      </c>
      <c r="O105" s="24" t="s">
        <v>19</v>
      </c>
      <c r="P105" s="24" t="s">
        <v>19</v>
      </c>
      <c r="Q105" s="4" t="s">
        <v>19</v>
      </c>
      <c r="R105" s="4" t="s">
        <v>19</v>
      </c>
      <c r="S105" s="4" t="s">
        <v>19</v>
      </c>
      <c r="T105" s="4" t="s">
        <v>19</v>
      </c>
      <c r="U105" s="4" t="s">
        <v>19</v>
      </c>
      <c r="V105" s="4" t="s">
        <v>19</v>
      </c>
      <c r="W105" s="3" t="s">
        <v>19</v>
      </c>
      <c r="X105" s="3" t="s">
        <v>19</v>
      </c>
      <c r="Y105" s="20" t="s">
        <v>19</v>
      </c>
      <c r="Z105" s="24" t="s">
        <v>19</v>
      </c>
      <c r="AA105" s="2" t="s">
        <v>19</v>
      </c>
      <c r="AB105" s="3" t="s">
        <v>19</v>
      </c>
      <c r="AC105" s="3" t="s">
        <v>19</v>
      </c>
      <c r="AD105" s="3" t="s">
        <v>19</v>
      </c>
      <c r="AE105" s="3" t="s">
        <v>19</v>
      </c>
      <c r="AF105" s="3" t="s">
        <v>19</v>
      </c>
      <c r="AG105" s="3" t="s">
        <v>19</v>
      </c>
      <c r="AH105" s="3" t="s">
        <v>19</v>
      </c>
      <c r="AI105" s="3" t="s">
        <v>19</v>
      </c>
    </row>
    <row r="106" spans="1:35" x14ac:dyDescent="0.25">
      <c r="A106" s="2" t="s">
        <v>39</v>
      </c>
      <c r="B106" s="13">
        <v>42647.669444444444</v>
      </c>
      <c r="C106" s="2" t="s">
        <v>111</v>
      </c>
      <c r="D106" s="2" t="s">
        <v>40</v>
      </c>
      <c r="E106" s="3">
        <v>1.2</v>
      </c>
      <c r="F106" s="3">
        <v>0.23100000000000001</v>
      </c>
      <c r="G106" s="3">
        <v>0.79700000000000004</v>
      </c>
      <c r="H106" s="3">
        <v>7.4999999999999997E-2</v>
      </c>
      <c r="I106" s="6">
        <v>10.5</v>
      </c>
      <c r="J106" s="20">
        <v>-0.19</v>
      </c>
      <c r="K106" s="20">
        <v>3.6999999999999998E-2</v>
      </c>
      <c r="L106" s="20">
        <v>0.222</v>
      </c>
      <c r="M106" s="20">
        <v>4.2999999999999997E-2</v>
      </c>
      <c r="N106" s="24" t="s">
        <v>19</v>
      </c>
      <c r="O106" s="24">
        <v>0.66700000000000004</v>
      </c>
      <c r="P106" s="24">
        <v>0.222</v>
      </c>
      <c r="Q106" s="4">
        <v>4.484</v>
      </c>
      <c r="R106" s="4" t="s">
        <v>19</v>
      </c>
      <c r="S106" s="4">
        <v>923.80799999999999</v>
      </c>
      <c r="T106" s="4">
        <v>14.78</v>
      </c>
      <c r="U106" s="4">
        <v>108.4</v>
      </c>
      <c r="V106" s="4">
        <v>2.5</v>
      </c>
      <c r="W106" s="3">
        <v>5.6</v>
      </c>
      <c r="X106" s="3">
        <v>1027.5</v>
      </c>
      <c r="Y106" s="20">
        <v>403.26299999999998</v>
      </c>
      <c r="Z106" s="24">
        <v>6.0434527315562701</v>
      </c>
      <c r="AA106" s="2">
        <v>22.8</v>
      </c>
      <c r="AB106" s="3">
        <v>4.7210000000000001</v>
      </c>
      <c r="AC106" s="3">
        <v>26.22</v>
      </c>
      <c r="AD106" s="3">
        <v>0.85599999999999998</v>
      </c>
      <c r="AE106" s="3">
        <v>2.3220000000000001</v>
      </c>
      <c r="AF106" s="3">
        <v>14.912000000000001</v>
      </c>
      <c r="AG106" s="3">
        <v>653.37099999999998</v>
      </c>
      <c r="AH106" s="3">
        <v>668.28300000000002</v>
      </c>
      <c r="AI106" s="3">
        <v>35.661000000000001</v>
      </c>
    </row>
    <row r="107" spans="1:35" x14ac:dyDescent="0.25">
      <c r="A107" s="2" t="s">
        <v>41</v>
      </c>
      <c r="B107" s="13">
        <v>42647</v>
      </c>
      <c r="C107" s="2" t="s">
        <v>111</v>
      </c>
      <c r="D107" s="2" t="s">
        <v>40</v>
      </c>
      <c r="E107" s="3" t="s">
        <v>19</v>
      </c>
      <c r="F107" s="3" t="s">
        <v>19</v>
      </c>
      <c r="G107" s="3" t="s">
        <v>19</v>
      </c>
      <c r="H107" s="3" t="s">
        <v>19</v>
      </c>
      <c r="I107" s="6" t="s">
        <v>19</v>
      </c>
      <c r="J107" s="20" t="s">
        <v>19</v>
      </c>
      <c r="K107" s="20" t="s">
        <v>19</v>
      </c>
      <c r="L107" s="20" t="s">
        <v>19</v>
      </c>
      <c r="M107" s="20" t="s">
        <v>19</v>
      </c>
      <c r="N107" s="24" t="s">
        <v>19</v>
      </c>
      <c r="O107" s="24" t="s">
        <v>19</v>
      </c>
      <c r="P107" s="24" t="s">
        <v>19</v>
      </c>
      <c r="Q107" s="4">
        <v>4.3310000000000004</v>
      </c>
      <c r="R107" s="4" t="s">
        <v>19</v>
      </c>
      <c r="S107" s="4">
        <v>916.93200000000002</v>
      </c>
      <c r="T107" s="4">
        <v>14.67</v>
      </c>
      <c r="U107" s="4">
        <v>111</v>
      </c>
      <c r="V107" s="4">
        <v>3.7</v>
      </c>
      <c r="W107" s="3">
        <v>8.1</v>
      </c>
      <c r="X107" s="3">
        <v>1027.4000000000001</v>
      </c>
      <c r="Y107" s="20">
        <v>268.72399999999999</v>
      </c>
      <c r="Z107" s="24">
        <v>36.485213147567698</v>
      </c>
      <c r="AA107" s="2">
        <v>27.4</v>
      </c>
      <c r="AB107" s="3">
        <v>3.3159999999999998</v>
      </c>
      <c r="AC107" s="3">
        <v>18.91</v>
      </c>
      <c r="AD107" s="3">
        <v>0.504</v>
      </c>
      <c r="AE107" s="3" t="s">
        <v>19</v>
      </c>
      <c r="AF107" s="3" t="s">
        <v>19</v>
      </c>
      <c r="AG107" s="3" t="s">
        <v>19</v>
      </c>
      <c r="AH107" s="3" t="s">
        <v>19</v>
      </c>
      <c r="AI107" s="3">
        <v>7.2649999999999997</v>
      </c>
    </row>
    <row r="108" spans="1:35" x14ac:dyDescent="0.25">
      <c r="A108" s="2" t="s">
        <v>42</v>
      </c>
      <c r="B108" s="13">
        <v>42647.62777777778</v>
      </c>
      <c r="C108" s="2" t="s">
        <v>111</v>
      </c>
      <c r="D108" s="2" t="s">
        <v>40</v>
      </c>
      <c r="E108" s="3">
        <v>0.36299999999999999</v>
      </c>
      <c r="F108" s="3">
        <v>2E-3</v>
      </c>
      <c r="G108" s="3">
        <v>0.63500000000000001</v>
      </c>
      <c r="H108" s="3">
        <v>0.109</v>
      </c>
      <c r="I108" s="6">
        <v>22.5</v>
      </c>
      <c r="J108" s="20">
        <v>-6.0000000000000001E-3</v>
      </c>
      <c r="K108" s="20">
        <v>1E-3</v>
      </c>
      <c r="L108" s="20">
        <v>0.06</v>
      </c>
      <c r="M108" s="20">
        <v>6.0000000000000001E-3</v>
      </c>
      <c r="N108" s="24">
        <v>1.4E-2</v>
      </c>
      <c r="O108" s="24">
        <v>1E-3</v>
      </c>
      <c r="P108" s="24">
        <v>7.3999999999999996E-2</v>
      </c>
      <c r="Q108" s="4">
        <v>4.4160000000000004</v>
      </c>
      <c r="R108" s="4">
        <v>1.3</v>
      </c>
      <c r="S108" s="4">
        <v>862.55399999999997</v>
      </c>
      <c r="T108" s="4">
        <v>13.8</v>
      </c>
      <c r="U108" s="4">
        <v>104.5</v>
      </c>
      <c r="V108" s="4">
        <v>3.7</v>
      </c>
      <c r="W108" s="3">
        <v>8.6</v>
      </c>
      <c r="X108" s="3">
        <v>1027.9000000000001</v>
      </c>
      <c r="Y108" s="20">
        <v>395.48899999999998</v>
      </c>
      <c r="Z108" s="24">
        <v>0.95662834572421596</v>
      </c>
      <c r="AA108" s="2">
        <v>23.5</v>
      </c>
      <c r="AB108" s="3">
        <v>4.8109999999999999</v>
      </c>
      <c r="AC108" s="3">
        <v>23.48</v>
      </c>
      <c r="AD108" s="3">
        <v>0.68700000000000006</v>
      </c>
      <c r="AE108" s="3" t="s">
        <v>19</v>
      </c>
      <c r="AF108" s="3" t="s">
        <v>19</v>
      </c>
      <c r="AG108" s="3" t="s">
        <v>19</v>
      </c>
      <c r="AH108" s="3" t="s">
        <v>19</v>
      </c>
      <c r="AI108" s="3">
        <v>43.865000000000002</v>
      </c>
    </row>
    <row r="109" spans="1:35" x14ac:dyDescent="0.25">
      <c r="A109" s="2" t="s">
        <v>43</v>
      </c>
      <c r="B109" s="13">
        <v>42647</v>
      </c>
      <c r="C109" s="2" t="s">
        <v>111</v>
      </c>
      <c r="D109" s="2" t="s">
        <v>40</v>
      </c>
      <c r="E109" s="3" t="s">
        <v>19</v>
      </c>
      <c r="F109" s="3" t="s">
        <v>19</v>
      </c>
      <c r="G109" s="3" t="s">
        <v>19</v>
      </c>
      <c r="H109" s="3" t="s">
        <v>19</v>
      </c>
      <c r="I109" s="6" t="s">
        <v>19</v>
      </c>
      <c r="J109" s="20" t="s">
        <v>19</v>
      </c>
      <c r="K109" s="20" t="s">
        <v>19</v>
      </c>
      <c r="L109" s="20" t="s">
        <v>19</v>
      </c>
      <c r="M109" s="20" t="s">
        <v>19</v>
      </c>
      <c r="N109" s="24" t="s">
        <v>19</v>
      </c>
      <c r="O109" s="24" t="s">
        <v>19</v>
      </c>
      <c r="P109" s="24" t="s">
        <v>19</v>
      </c>
      <c r="Q109" s="4">
        <v>4.1950000000000003</v>
      </c>
      <c r="R109" s="4" t="s">
        <v>19</v>
      </c>
      <c r="S109" s="4">
        <v>925.05799999999999</v>
      </c>
      <c r="T109" s="4">
        <v>14.8</v>
      </c>
      <c r="U109" s="4">
        <v>108.8</v>
      </c>
      <c r="V109" s="4">
        <v>2.6</v>
      </c>
      <c r="W109" s="3">
        <v>9.3000000000000007</v>
      </c>
      <c r="X109" s="3">
        <v>1027.0999999999999</v>
      </c>
      <c r="Y109" s="20">
        <v>412.69</v>
      </c>
      <c r="Z109" s="24">
        <v>2.7591463208399798</v>
      </c>
      <c r="AA109" s="2">
        <v>27.8</v>
      </c>
      <c r="AB109" s="3">
        <v>3.4340000000000002</v>
      </c>
      <c r="AC109" s="3">
        <v>18.809999999999999</v>
      </c>
      <c r="AD109" s="3">
        <v>0.33700000000000002</v>
      </c>
      <c r="AE109" s="3">
        <v>0.33300000000000002</v>
      </c>
      <c r="AF109" s="3">
        <v>0</v>
      </c>
      <c r="AG109" s="3">
        <v>27.355</v>
      </c>
      <c r="AH109" s="3">
        <v>27.355</v>
      </c>
      <c r="AI109" s="3">
        <v>9.1430000000000007</v>
      </c>
    </row>
    <row r="110" spans="1:35" x14ac:dyDescent="0.25">
      <c r="A110" s="2" t="s">
        <v>44</v>
      </c>
      <c r="B110" s="13">
        <v>42647</v>
      </c>
      <c r="C110" s="2" t="s">
        <v>111</v>
      </c>
      <c r="D110" s="2" t="s">
        <v>40</v>
      </c>
      <c r="E110" s="3" t="s">
        <v>19</v>
      </c>
      <c r="F110" s="3" t="s">
        <v>19</v>
      </c>
      <c r="G110" s="3" t="s">
        <v>19</v>
      </c>
      <c r="H110" s="3" t="s">
        <v>19</v>
      </c>
      <c r="I110" s="6" t="s">
        <v>19</v>
      </c>
      <c r="J110" s="20" t="s">
        <v>19</v>
      </c>
      <c r="K110" s="20" t="s">
        <v>19</v>
      </c>
      <c r="L110" s="20" t="s">
        <v>19</v>
      </c>
      <c r="M110" s="20" t="s">
        <v>19</v>
      </c>
      <c r="N110" s="24" t="s">
        <v>19</v>
      </c>
      <c r="O110" s="24" t="s">
        <v>19</v>
      </c>
      <c r="P110" s="24" t="s">
        <v>19</v>
      </c>
      <c r="Q110" s="4">
        <v>4.5350000000000001</v>
      </c>
      <c r="R110" s="4" t="s">
        <v>19</v>
      </c>
      <c r="S110" s="4">
        <v>883.18</v>
      </c>
      <c r="T110" s="4">
        <v>14.13</v>
      </c>
      <c r="U110" s="4">
        <v>103.3</v>
      </c>
      <c r="V110" s="4">
        <v>2.4</v>
      </c>
      <c r="W110" s="3">
        <v>9.9</v>
      </c>
      <c r="X110" s="3">
        <v>1027.3</v>
      </c>
      <c r="Y110" s="20">
        <v>403.25900000000001</v>
      </c>
      <c r="Z110" s="24">
        <v>9.3024481297897008</v>
      </c>
      <c r="AA110" s="2">
        <v>15.7</v>
      </c>
      <c r="AB110" s="3">
        <v>4.2770000000000001</v>
      </c>
      <c r="AC110" s="3">
        <v>16.23</v>
      </c>
      <c r="AD110" s="3">
        <v>0.36</v>
      </c>
      <c r="AE110" s="3" t="s">
        <v>19</v>
      </c>
      <c r="AF110" s="3" t="s">
        <v>19</v>
      </c>
      <c r="AG110" s="3" t="s">
        <v>19</v>
      </c>
      <c r="AH110" s="3" t="s">
        <v>19</v>
      </c>
      <c r="AI110" s="3">
        <v>28.06</v>
      </c>
    </row>
    <row r="111" spans="1:35" x14ac:dyDescent="0.25">
      <c r="A111" s="2" t="s">
        <v>45</v>
      </c>
      <c r="B111" s="13">
        <v>42648</v>
      </c>
      <c r="C111" s="2" t="s">
        <v>111</v>
      </c>
      <c r="D111" s="2" t="s">
        <v>40</v>
      </c>
      <c r="E111" s="3" t="s">
        <v>19</v>
      </c>
      <c r="F111" s="3" t="s">
        <v>19</v>
      </c>
      <c r="G111" s="3" t="s">
        <v>19</v>
      </c>
      <c r="H111" s="3" t="s">
        <v>19</v>
      </c>
      <c r="I111" s="6" t="s">
        <v>19</v>
      </c>
      <c r="J111" s="20" t="s">
        <v>19</v>
      </c>
      <c r="K111" s="20" t="s">
        <v>19</v>
      </c>
      <c r="L111" s="20" t="s">
        <v>19</v>
      </c>
      <c r="M111" s="20" t="s">
        <v>19</v>
      </c>
      <c r="N111" s="24" t="s">
        <v>19</v>
      </c>
      <c r="O111" s="24" t="s">
        <v>19</v>
      </c>
      <c r="P111" s="24" t="s">
        <v>19</v>
      </c>
      <c r="Q111" s="4">
        <v>4.5350000000000001</v>
      </c>
      <c r="R111" s="4" t="s">
        <v>19</v>
      </c>
      <c r="S111" s="4">
        <v>961.93499999999995</v>
      </c>
      <c r="T111" s="4">
        <v>15.39</v>
      </c>
      <c r="U111" s="4">
        <v>115.8</v>
      </c>
      <c r="V111" s="4">
        <v>3.5</v>
      </c>
      <c r="W111" s="3">
        <v>8.6999999999999993</v>
      </c>
      <c r="X111" s="3">
        <v>1027.0999999999999</v>
      </c>
      <c r="Y111" s="20">
        <v>468.32600000000002</v>
      </c>
      <c r="Z111" s="24">
        <v>13.926674141460101</v>
      </c>
      <c r="AA111" s="2">
        <v>29.1</v>
      </c>
      <c r="AB111" s="3">
        <v>3.7730000000000001</v>
      </c>
      <c r="AC111" s="3">
        <v>28.14</v>
      </c>
      <c r="AD111" s="3">
        <v>0.34200000000000003</v>
      </c>
      <c r="AE111" s="3">
        <v>0.14699999999999999</v>
      </c>
      <c r="AF111" s="3">
        <v>2.8660000000000001</v>
      </c>
      <c r="AG111" s="3">
        <v>718.38199999999995</v>
      </c>
      <c r="AH111" s="3">
        <v>721.24800000000005</v>
      </c>
      <c r="AI111" s="3">
        <v>30.366</v>
      </c>
    </row>
    <row r="112" spans="1:35" x14ac:dyDescent="0.25">
      <c r="A112" s="2" t="s">
        <v>46</v>
      </c>
      <c r="B112" s="13">
        <v>42648</v>
      </c>
      <c r="C112" s="2" t="s">
        <v>111</v>
      </c>
      <c r="D112" s="2" t="s">
        <v>40</v>
      </c>
      <c r="E112" s="3" t="s">
        <v>19</v>
      </c>
      <c r="F112" s="3" t="s">
        <v>19</v>
      </c>
      <c r="G112" s="3" t="s">
        <v>19</v>
      </c>
      <c r="H112" s="3" t="s">
        <v>19</v>
      </c>
      <c r="I112" s="6" t="s">
        <v>19</v>
      </c>
      <c r="J112" s="20" t="s">
        <v>19</v>
      </c>
      <c r="K112" s="20" t="s">
        <v>19</v>
      </c>
      <c r="L112" s="20" t="s">
        <v>19</v>
      </c>
      <c r="M112" s="20" t="s">
        <v>19</v>
      </c>
      <c r="N112" s="24" t="s">
        <v>19</v>
      </c>
      <c r="O112" s="24" t="s">
        <v>19</v>
      </c>
      <c r="P112" s="24" t="s">
        <v>19</v>
      </c>
      <c r="Q112" s="4">
        <v>4.1609999999999996</v>
      </c>
      <c r="R112" s="4" t="s">
        <v>19</v>
      </c>
      <c r="S112" s="4">
        <v>841.303</v>
      </c>
      <c r="T112" s="4">
        <v>13.46</v>
      </c>
      <c r="U112" s="4">
        <v>101.9</v>
      </c>
      <c r="V112" s="4">
        <v>3.7</v>
      </c>
      <c r="W112" s="3">
        <v>7</v>
      </c>
      <c r="X112" s="3">
        <v>1027</v>
      </c>
      <c r="Y112" s="20">
        <v>1031.7829999999999</v>
      </c>
      <c r="Z112" s="24">
        <v>0.92215525218460404</v>
      </c>
      <c r="AA112" s="2">
        <v>40.200000000000003</v>
      </c>
      <c r="AB112" s="3">
        <v>3.242</v>
      </c>
      <c r="AC112" s="3">
        <v>43.72</v>
      </c>
      <c r="AD112" s="3">
        <v>0.59399999999999997</v>
      </c>
      <c r="AE112" s="3">
        <v>1.899</v>
      </c>
      <c r="AF112" s="3">
        <v>1.9159999999999999</v>
      </c>
      <c r="AG112" s="3">
        <v>14.823</v>
      </c>
      <c r="AH112" s="3">
        <v>16.739000000000001</v>
      </c>
      <c r="AI112" s="3">
        <v>48.926000000000002</v>
      </c>
    </row>
    <row r="113" spans="1:35" x14ac:dyDescent="0.25">
      <c r="A113" s="2" t="s">
        <v>47</v>
      </c>
      <c r="B113" s="13">
        <v>42646.499305555553</v>
      </c>
      <c r="C113" s="2" t="s">
        <v>111</v>
      </c>
      <c r="D113" s="2" t="s">
        <v>40</v>
      </c>
      <c r="E113" s="3">
        <v>2.282</v>
      </c>
      <c r="F113" s="3">
        <v>0.44500000000000001</v>
      </c>
      <c r="G113" s="3">
        <v>0.90200000000000002</v>
      </c>
      <c r="H113" s="3">
        <v>2.3E-2</v>
      </c>
      <c r="I113" s="6">
        <v>13.5</v>
      </c>
      <c r="J113" s="20">
        <v>7.0000000000000001E-3</v>
      </c>
      <c r="K113" s="20">
        <v>1E-3</v>
      </c>
      <c r="L113" s="20">
        <v>0.42299999999999999</v>
      </c>
      <c r="M113" s="20">
        <v>7.8E-2</v>
      </c>
      <c r="N113" s="24">
        <v>4.9000000000000002E-2</v>
      </c>
      <c r="O113" s="24">
        <v>8.9999999999999993E-3</v>
      </c>
      <c r="P113" s="24">
        <v>0.47199999999999998</v>
      </c>
      <c r="Q113" s="4">
        <v>4.8579999999999997</v>
      </c>
      <c r="R113" s="4">
        <v>1.5</v>
      </c>
      <c r="S113" s="4">
        <v>871.30399999999997</v>
      </c>
      <c r="T113" s="4">
        <v>13.94</v>
      </c>
      <c r="U113" s="4">
        <v>100.8</v>
      </c>
      <c r="V113" s="4">
        <v>2</v>
      </c>
      <c r="W113" s="3">
        <v>7.3</v>
      </c>
      <c r="X113" s="3">
        <v>1025.2</v>
      </c>
      <c r="Y113" s="20">
        <v>449.34300000000002</v>
      </c>
      <c r="Z113" s="24">
        <v>4.2930446144595003</v>
      </c>
      <c r="AA113" s="2">
        <v>14.3</v>
      </c>
      <c r="AB113" s="3">
        <v>3.8039999999999998</v>
      </c>
      <c r="AC113" s="3">
        <v>12.51</v>
      </c>
      <c r="AD113" s="3">
        <v>0.50700000000000001</v>
      </c>
      <c r="AE113" s="3">
        <v>5.306</v>
      </c>
      <c r="AF113" s="3">
        <v>133.494</v>
      </c>
      <c r="AG113" s="3">
        <v>397.34</v>
      </c>
      <c r="AH113" s="3">
        <v>530.83399999999995</v>
      </c>
      <c r="AI113" s="3">
        <v>40.631</v>
      </c>
    </row>
    <row r="114" spans="1:35" x14ac:dyDescent="0.25">
      <c r="A114" s="2" t="s">
        <v>48</v>
      </c>
      <c r="B114" s="13">
        <v>42646.613194444442</v>
      </c>
      <c r="C114" s="2" t="s">
        <v>111</v>
      </c>
      <c r="D114" s="2" t="s">
        <v>40</v>
      </c>
      <c r="E114" s="3">
        <v>0.64</v>
      </c>
      <c r="F114" s="3">
        <v>0.13300000000000001</v>
      </c>
      <c r="G114" s="3">
        <v>0.71699999999999997</v>
      </c>
      <c r="H114" s="3">
        <v>0.193</v>
      </c>
      <c r="I114" s="6">
        <v>21</v>
      </c>
      <c r="J114" s="20">
        <v>0.32300000000000001</v>
      </c>
      <c r="K114" s="20">
        <v>6.7000000000000004E-2</v>
      </c>
      <c r="L114" s="20">
        <v>0.11799999999999999</v>
      </c>
      <c r="M114" s="20">
        <v>2.5000000000000001E-2</v>
      </c>
      <c r="N114" s="24">
        <v>0.51</v>
      </c>
      <c r="O114" s="24">
        <v>0.106</v>
      </c>
      <c r="P114" s="24">
        <v>0.628</v>
      </c>
      <c r="Q114" s="4">
        <v>4.2969999999999997</v>
      </c>
      <c r="R114" s="4">
        <v>0.55000000000000004</v>
      </c>
      <c r="S114" s="4">
        <v>893.80600000000004</v>
      </c>
      <c r="T114" s="4">
        <v>14.3</v>
      </c>
      <c r="U114" s="4">
        <v>104.5</v>
      </c>
      <c r="V114" s="4">
        <v>2.4</v>
      </c>
      <c r="W114" s="3">
        <v>7.9</v>
      </c>
      <c r="X114" s="3">
        <v>1025.3</v>
      </c>
      <c r="Y114" s="20">
        <v>404.50599999999997</v>
      </c>
      <c r="Z114" s="24">
        <v>2.2818900489526799</v>
      </c>
      <c r="AA114" s="2">
        <v>21.3</v>
      </c>
      <c r="AB114" s="3">
        <v>3.5819999999999999</v>
      </c>
      <c r="AC114" s="3">
        <v>19.57</v>
      </c>
      <c r="AD114" s="3">
        <v>0.32600000000000001</v>
      </c>
      <c r="AE114" s="3">
        <v>0.66500000000000004</v>
      </c>
      <c r="AF114" s="3">
        <v>0</v>
      </c>
      <c r="AG114" s="3">
        <v>8.7590000000000003</v>
      </c>
      <c r="AH114" s="3">
        <v>8.7590000000000003</v>
      </c>
      <c r="AI114" s="3">
        <v>21.515999999999998</v>
      </c>
    </row>
    <row r="115" spans="1:35" x14ac:dyDescent="0.25">
      <c r="A115" s="2" t="s">
        <v>49</v>
      </c>
      <c r="B115" s="13">
        <v>42646</v>
      </c>
      <c r="C115" s="2" t="s">
        <v>111</v>
      </c>
      <c r="D115" s="2" t="s">
        <v>40</v>
      </c>
      <c r="E115" s="3" t="s">
        <v>19</v>
      </c>
      <c r="F115" s="3" t="s">
        <v>19</v>
      </c>
      <c r="G115" s="3" t="s">
        <v>19</v>
      </c>
      <c r="H115" s="3" t="s">
        <v>19</v>
      </c>
      <c r="I115" s="6" t="s">
        <v>19</v>
      </c>
      <c r="J115" s="20" t="s">
        <v>19</v>
      </c>
      <c r="K115" s="20" t="s">
        <v>19</v>
      </c>
      <c r="L115" s="20" t="s">
        <v>19</v>
      </c>
      <c r="M115" s="20" t="s">
        <v>19</v>
      </c>
      <c r="N115" s="24" t="s">
        <v>19</v>
      </c>
      <c r="O115" s="24" t="s">
        <v>19</v>
      </c>
      <c r="P115" s="24" t="s">
        <v>19</v>
      </c>
      <c r="Q115" s="4">
        <v>4.1779999999999999</v>
      </c>
      <c r="R115" s="4" t="s">
        <v>19</v>
      </c>
      <c r="S115" s="4">
        <v>918.18200000000002</v>
      </c>
      <c r="T115" s="4">
        <v>14.69</v>
      </c>
      <c r="U115" s="4">
        <v>110.3</v>
      </c>
      <c r="V115" s="4">
        <v>3.4</v>
      </c>
      <c r="W115" s="3">
        <v>9</v>
      </c>
      <c r="X115" s="3">
        <v>1025.2</v>
      </c>
      <c r="Y115" s="20">
        <v>369.46699999999998</v>
      </c>
      <c r="Z115" s="24" t="s">
        <v>19</v>
      </c>
      <c r="AA115" s="2">
        <v>30.4</v>
      </c>
      <c r="AB115" s="3">
        <v>3.7869999999999999</v>
      </c>
      <c r="AC115" s="3">
        <v>26.54</v>
      </c>
      <c r="AD115" s="3">
        <v>0.54100000000000004</v>
      </c>
      <c r="AE115" s="3">
        <v>2.4580000000000002</v>
      </c>
      <c r="AF115" s="3">
        <v>0</v>
      </c>
      <c r="AG115" s="3">
        <v>251.327</v>
      </c>
      <c r="AH115" s="3">
        <v>251.327</v>
      </c>
      <c r="AI115" s="3">
        <v>10.805</v>
      </c>
    </row>
    <row r="116" spans="1:35" x14ac:dyDescent="0.25">
      <c r="A116" s="2" t="s">
        <v>50</v>
      </c>
      <c r="B116" s="13" t="s">
        <v>19</v>
      </c>
      <c r="C116" s="2" t="s">
        <v>111</v>
      </c>
      <c r="D116" s="2" t="s">
        <v>40</v>
      </c>
      <c r="E116" s="3" t="s">
        <v>19</v>
      </c>
      <c r="F116" s="3" t="s">
        <v>19</v>
      </c>
      <c r="G116" s="3" t="s">
        <v>19</v>
      </c>
      <c r="H116" s="3" t="s">
        <v>19</v>
      </c>
      <c r="I116" s="6" t="s">
        <v>19</v>
      </c>
      <c r="J116" s="20" t="s">
        <v>19</v>
      </c>
      <c r="K116" s="20" t="s">
        <v>19</v>
      </c>
      <c r="L116" s="20" t="s">
        <v>19</v>
      </c>
      <c r="M116" s="20" t="s">
        <v>19</v>
      </c>
      <c r="N116" s="24" t="s">
        <v>19</v>
      </c>
      <c r="O116" s="24" t="s">
        <v>19</v>
      </c>
      <c r="P116" s="24" t="s">
        <v>19</v>
      </c>
      <c r="Q116" s="4" t="s">
        <v>19</v>
      </c>
      <c r="R116" s="4" t="s">
        <v>19</v>
      </c>
      <c r="S116" s="4" t="s">
        <v>19</v>
      </c>
      <c r="T116" s="4" t="s">
        <v>19</v>
      </c>
      <c r="U116" s="4" t="s">
        <v>19</v>
      </c>
      <c r="V116" s="4" t="s">
        <v>19</v>
      </c>
      <c r="W116" s="3" t="s">
        <v>19</v>
      </c>
      <c r="X116" s="3" t="s">
        <v>19</v>
      </c>
      <c r="Y116" s="20" t="s">
        <v>19</v>
      </c>
      <c r="Z116" s="24" t="s">
        <v>19</v>
      </c>
      <c r="AA116" s="2" t="s">
        <v>19</v>
      </c>
      <c r="AB116" s="3" t="s">
        <v>19</v>
      </c>
      <c r="AC116" s="3" t="s">
        <v>19</v>
      </c>
      <c r="AD116" s="3" t="s">
        <v>19</v>
      </c>
      <c r="AE116" s="3" t="s">
        <v>19</v>
      </c>
      <c r="AF116" s="3" t="s">
        <v>19</v>
      </c>
      <c r="AG116" s="3" t="s">
        <v>19</v>
      </c>
      <c r="AH116" s="3" t="s">
        <v>19</v>
      </c>
      <c r="AI116" s="3" t="s">
        <v>19</v>
      </c>
    </row>
    <row r="117" spans="1:35" x14ac:dyDescent="0.25">
      <c r="A117" s="2" t="s">
        <v>51</v>
      </c>
      <c r="B117" s="13">
        <v>42646.666666666664</v>
      </c>
      <c r="C117" s="2" t="s">
        <v>111</v>
      </c>
      <c r="D117" s="2" t="s">
        <v>40</v>
      </c>
      <c r="E117" s="3">
        <v>4.4450000000000003</v>
      </c>
      <c r="F117" s="3">
        <v>0.29599999999999999</v>
      </c>
      <c r="G117" s="3">
        <v>0.96799999999999997</v>
      </c>
      <c r="H117" s="3">
        <v>3.1E-2</v>
      </c>
      <c r="I117" s="6">
        <v>11</v>
      </c>
      <c r="J117" s="20">
        <v>4.0000000000000001E-3</v>
      </c>
      <c r="K117" s="20">
        <v>1E-3</v>
      </c>
      <c r="L117" s="20">
        <v>0.71399999999999997</v>
      </c>
      <c r="M117" s="20">
        <v>0.10199999999999999</v>
      </c>
      <c r="N117" s="24" t="s">
        <v>19</v>
      </c>
      <c r="O117" s="24" t="s">
        <v>19</v>
      </c>
      <c r="P117" s="24">
        <v>0.71399999999999997</v>
      </c>
      <c r="Q117" s="4">
        <v>4.4329999999999998</v>
      </c>
      <c r="R117" s="4" t="s">
        <v>19</v>
      </c>
      <c r="S117" s="4">
        <v>905.68200000000002</v>
      </c>
      <c r="T117" s="4">
        <v>14.49</v>
      </c>
      <c r="U117" s="4">
        <v>110.6</v>
      </c>
      <c r="V117" s="4">
        <v>4</v>
      </c>
      <c r="W117" s="3">
        <v>8</v>
      </c>
      <c r="X117" s="3">
        <v>1024.9000000000001</v>
      </c>
      <c r="Y117" s="20">
        <v>570.98299999999995</v>
      </c>
      <c r="Z117" s="24">
        <v>42.531179154495497</v>
      </c>
      <c r="AA117" s="2">
        <v>27</v>
      </c>
      <c r="AB117" s="3">
        <v>3.5569999999999999</v>
      </c>
      <c r="AC117" s="3">
        <v>35.53</v>
      </c>
      <c r="AD117" s="3">
        <v>0.35499999999999998</v>
      </c>
      <c r="AE117" s="3" t="s">
        <v>19</v>
      </c>
      <c r="AF117" s="3" t="s">
        <v>19</v>
      </c>
      <c r="AG117" s="3" t="s">
        <v>19</v>
      </c>
      <c r="AH117" s="3" t="s">
        <v>19</v>
      </c>
      <c r="AI117" s="3">
        <v>24.29</v>
      </c>
    </row>
    <row r="118" spans="1:35" x14ac:dyDescent="0.25">
      <c r="A118" s="2" t="s">
        <v>52</v>
      </c>
      <c r="B118" s="13">
        <v>42646.67291666667</v>
      </c>
      <c r="C118" s="2" t="s">
        <v>111</v>
      </c>
      <c r="D118" s="2" t="s">
        <v>40</v>
      </c>
      <c r="E118" s="3">
        <v>5.2229999999999999</v>
      </c>
      <c r="F118" s="3">
        <v>0.122</v>
      </c>
      <c r="G118" s="3">
        <v>0.97299999999999998</v>
      </c>
      <c r="H118" s="3">
        <v>6.0000000000000001E-3</v>
      </c>
      <c r="I118" s="6">
        <v>10.5</v>
      </c>
      <c r="J118" s="20">
        <v>0</v>
      </c>
      <c r="K118" s="20">
        <v>0</v>
      </c>
      <c r="L118" s="20">
        <v>0.84799999999999998</v>
      </c>
      <c r="M118" s="20">
        <v>8.5000000000000006E-2</v>
      </c>
      <c r="N118" s="24" t="s">
        <v>19</v>
      </c>
      <c r="O118" s="24" t="s">
        <v>19</v>
      </c>
      <c r="P118" s="24">
        <v>0.84799999999999998</v>
      </c>
      <c r="Q118" s="4">
        <v>4.1100000000000003</v>
      </c>
      <c r="R118" s="4" t="s">
        <v>19</v>
      </c>
      <c r="S118" s="4">
        <v>296.89400000000001</v>
      </c>
      <c r="T118" s="4">
        <v>4.75</v>
      </c>
      <c r="U118" s="4">
        <v>35.9</v>
      </c>
      <c r="V118" s="4">
        <v>3.7</v>
      </c>
      <c r="W118" s="3">
        <v>8.3000000000000007</v>
      </c>
      <c r="X118" s="3">
        <v>1025.5999999999999</v>
      </c>
      <c r="Y118" s="20">
        <v>12832.67</v>
      </c>
      <c r="Z118" s="24" t="s">
        <v>19</v>
      </c>
      <c r="AA118" s="2">
        <v>34.6</v>
      </c>
      <c r="AB118" s="3">
        <v>3.05</v>
      </c>
      <c r="AC118" s="3">
        <v>37.770000000000003</v>
      </c>
      <c r="AD118" s="3">
        <v>0.66700000000000004</v>
      </c>
      <c r="AE118" s="3">
        <v>1.9730000000000001</v>
      </c>
      <c r="AF118" s="3">
        <v>3.6920000000000002</v>
      </c>
      <c r="AG118" s="3">
        <v>324.64499999999998</v>
      </c>
      <c r="AH118" s="3">
        <v>328.33699999999999</v>
      </c>
      <c r="AI118" s="3">
        <v>21.645</v>
      </c>
    </row>
    <row r="119" spans="1:35" x14ac:dyDescent="0.25">
      <c r="A119" s="2" t="s">
        <v>53</v>
      </c>
      <c r="B119" s="13" t="s">
        <v>19</v>
      </c>
      <c r="C119" s="2" t="s">
        <v>111</v>
      </c>
      <c r="D119" s="2" t="s">
        <v>40</v>
      </c>
      <c r="E119" s="3" t="s">
        <v>19</v>
      </c>
      <c r="F119" s="3" t="s">
        <v>19</v>
      </c>
      <c r="G119" s="3" t="s">
        <v>19</v>
      </c>
      <c r="H119" s="3" t="s">
        <v>19</v>
      </c>
      <c r="I119" s="6" t="s">
        <v>19</v>
      </c>
      <c r="J119" s="20" t="s">
        <v>19</v>
      </c>
      <c r="K119" s="20" t="s">
        <v>19</v>
      </c>
      <c r="L119" s="20" t="s">
        <v>19</v>
      </c>
      <c r="M119" s="20" t="s">
        <v>19</v>
      </c>
      <c r="N119" s="24" t="s">
        <v>19</v>
      </c>
      <c r="O119" s="24" t="s">
        <v>19</v>
      </c>
      <c r="P119" s="24" t="s">
        <v>19</v>
      </c>
      <c r="Q119" s="4" t="s">
        <v>19</v>
      </c>
      <c r="R119" s="4" t="s">
        <v>19</v>
      </c>
      <c r="S119" s="4" t="s">
        <v>19</v>
      </c>
      <c r="T119" s="4" t="s">
        <v>19</v>
      </c>
      <c r="U119" s="4" t="s">
        <v>19</v>
      </c>
      <c r="V119" s="4" t="s">
        <v>19</v>
      </c>
      <c r="W119" s="3" t="s">
        <v>19</v>
      </c>
      <c r="X119" s="3" t="s">
        <v>19</v>
      </c>
      <c r="Y119" s="20" t="s">
        <v>19</v>
      </c>
      <c r="Z119" s="24" t="s">
        <v>19</v>
      </c>
      <c r="AA119" s="2" t="s">
        <v>19</v>
      </c>
      <c r="AB119" s="3" t="s">
        <v>19</v>
      </c>
      <c r="AC119" s="3" t="s">
        <v>19</v>
      </c>
      <c r="AD119" s="3" t="s">
        <v>19</v>
      </c>
      <c r="AE119" s="3" t="s">
        <v>19</v>
      </c>
      <c r="AF119" s="3" t="s">
        <v>19</v>
      </c>
      <c r="AG119" s="3" t="s">
        <v>19</v>
      </c>
      <c r="AH119" s="3" t="s">
        <v>19</v>
      </c>
      <c r="AI119" s="3" t="s">
        <v>19</v>
      </c>
    </row>
    <row r="120" spans="1:35" x14ac:dyDescent="0.25">
      <c r="A120" s="2" t="s">
        <v>54</v>
      </c>
      <c r="B120" s="13" t="s">
        <v>19</v>
      </c>
      <c r="C120" s="2" t="s">
        <v>111</v>
      </c>
      <c r="D120" s="2" t="s">
        <v>40</v>
      </c>
      <c r="E120" s="3" t="s">
        <v>19</v>
      </c>
      <c r="F120" s="3" t="s">
        <v>19</v>
      </c>
      <c r="G120" s="3" t="s">
        <v>19</v>
      </c>
      <c r="H120" s="3" t="s">
        <v>19</v>
      </c>
      <c r="I120" s="6" t="s">
        <v>19</v>
      </c>
      <c r="J120" s="20" t="s">
        <v>19</v>
      </c>
      <c r="K120" s="20" t="s">
        <v>19</v>
      </c>
      <c r="L120" s="20" t="s">
        <v>19</v>
      </c>
      <c r="M120" s="20" t="s">
        <v>19</v>
      </c>
      <c r="N120" s="24" t="s">
        <v>19</v>
      </c>
      <c r="O120" s="24" t="s">
        <v>19</v>
      </c>
      <c r="P120" s="24" t="s">
        <v>19</v>
      </c>
      <c r="Q120" s="4" t="s">
        <v>19</v>
      </c>
      <c r="R120" s="4" t="s">
        <v>19</v>
      </c>
      <c r="S120" s="4" t="s">
        <v>19</v>
      </c>
      <c r="T120" s="4" t="s">
        <v>19</v>
      </c>
      <c r="U120" s="4" t="s">
        <v>19</v>
      </c>
      <c r="V120" s="4" t="s">
        <v>19</v>
      </c>
      <c r="W120" s="3" t="s">
        <v>19</v>
      </c>
      <c r="X120" s="3" t="s">
        <v>19</v>
      </c>
      <c r="Y120" s="20" t="s">
        <v>19</v>
      </c>
      <c r="Z120" s="24" t="s">
        <v>19</v>
      </c>
      <c r="AA120" s="2" t="s">
        <v>19</v>
      </c>
      <c r="AB120" s="3" t="s">
        <v>19</v>
      </c>
      <c r="AC120" s="3" t="s">
        <v>19</v>
      </c>
      <c r="AD120" s="3" t="s">
        <v>19</v>
      </c>
      <c r="AE120" s="3" t="s">
        <v>19</v>
      </c>
      <c r="AF120" s="3" t="s">
        <v>19</v>
      </c>
      <c r="AG120" s="3" t="s">
        <v>19</v>
      </c>
      <c r="AH120" s="3" t="s">
        <v>19</v>
      </c>
      <c r="AI120" s="3" t="s">
        <v>19</v>
      </c>
    </row>
    <row r="121" spans="1:35" x14ac:dyDescent="0.25">
      <c r="A121" s="2" t="s">
        <v>55</v>
      </c>
      <c r="B121" s="13" t="s">
        <v>19</v>
      </c>
      <c r="C121" s="2" t="s">
        <v>111</v>
      </c>
      <c r="D121" s="2" t="s">
        <v>40</v>
      </c>
      <c r="E121" s="3" t="s">
        <v>19</v>
      </c>
      <c r="F121" s="3" t="s">
        <v>19</v>
      </c>
      <c r="G121" s="3" t="s">
        <v>19</v>
      </c>
      <c r="H121" s="3" t="s">
        <v>19</v>
      </c>
      <c r="I121" s="6" t="s">
        <v>19</v>
      </c>
      <c r="J121" s="20" t="s">
        <v>19</v>
      </c>
      <c r="K121" s="20" t="s">
        <v>19</v>
      </c>
      <c r="L121" s="20" t="s">
        <v>19</v>
      </c>
      <c r="M121" s="20" t="s">
        <v>19</v>
      </c>
      <c r="N121" s="24" t="s">
        <v>19</v>
      </c>
      <c r="O121" s="24" t="s">
        <v>19</v>
      </c>
      <c r="P121" s="24" t="s">
        <v>19</v>
      </c>
      <c r="Q121" s="4" t="s">
        <v>19</v>
      </c>
      <c r="R121" s="4" t="s">
        <v>19</v>
      </c>
      <c r="S121" s="4" t="s">
        <v>19</v>
      </c>
      <c r="T121" s="4" t="s">
        <v>19</v>
      </c>
      <c r="U121" s="4" t="s">
        <v>19</v>
      </c>
      <c r="V121" s="4" t="s">
        <v>19</v>
      </c>
      <c r="W121" s="3" t="s">
        <v>19</v>
      </c>
      <c r="X121" s="3" t="s">
        <v>19</v>
      </c>
      <c r="Y121" s="20" t="s">
        <v>19</v>
      </c>
      <c r="Z121" s="24" t="s">
        <v>19</v>
      </c>
      <c r="AA121" s="2" t="s">
        <v>19</v>
      </c>
      <c r="AB121" s="3" t="s">
        <v>19</v>
      </c>
      <c r="AC121" s="3" t="s">
        <v>19</v>
      </c>
      <c r="AD121" s="3" t="s">
        <v>19</v>
      </c>
      <c r="AE121" s="3" t="s">
        <v>19</v>
      </c>
      <c r="AF121" s="3" t="s">
        <v>19</v>
      </c>
      <c r="AG121" s="3" t="s">
        <v>19</v>
      </c>
      <c r="AH121" s="3" t="s">
        <v>19</v>
      </c>
      <c r="AI121" s="3" t="s">
        <v>19</v>
      </c>
    </row>
    <row r="122" spans="1:35" x14ac:dyDescent="0.25">
      <c r="A122" s="2" t="s">
        <v>56</v>
      </c>
      <c r="B122" s="13">
        <v>42646.635416666664</v>
      </c>
      <c r="C122" s="2" t="s">
        <v>111</v>
      </c>
      <c r="D122" s="2" t="s">
        <v>40</v>
      </c>
      <c r="E122" s="3">
        <v>3.2690000000000001</v>
      </c>
      <c r="F122" s="3">
        <v>0.90900000000000003</v>
      </c>
      <c r="G122" s="3">
        <v>0.96299999999999997</v>
      </c>
      <c r="H122" s="3">
        <v>1.2999999999999999E-2</v>
      </c>
      <c r="I122" s="6">
        <v>9</v>
      </c>
      <c r="J122" s="20">
        <v>3.0000000000000001E-3</v>
      </c>
      <c r="K122" s="20">
        <v>1E-3</v>
      </c>
      <c r="L122" s="20">
        <v>0.57399999999999995</v>
      </c>
      <c r="M122" s="20">
        <v>0.13900000000000001</v>
      </c>
      <c r="N122" s="24">
        <v>0.155</v>
      </c>
      <c r="O122" s="24">
        <v>3.6999999999999998E-2</v>
      </c>
      <c r="P122" s="24">
        <v>0.73</v>
      </c>
      <c r="Q122" s="4">
        <v>4.2290000000000001</v>
      </c>
      <c r="R122" s="4">
        <v>0.55000000000000004</v>
      </c>
      <c r="S122" s="4">
        <v>861.92899999999997</v>
      </c>
      <c r="T122" s="4">
        <v>13.79</v>
      </c>
      <c r="U122" s="4">
        <v>100.5</v>
      </c>
      <c r="V122" s="4">
        <v>2.2999999999999998</v>
      </c>
      <c r="W122" s="3">
        <v>6</v>
      </c>
      <c r="X122" s="3">
        <v>1025.4000000000001</v>
      </c>
      <c r="Y122" s="20">
        <v>549.34</v>
      </c>
      <c r="Z122" s="24">
        <v>21.718048929955199</v>
      </c>
      <c r="AA122" s="2">
        <v>28</v>
      </c>
      <c r="AB122" s="3">
        <v>4.3029999999999999</v>
      </c>
      <c r="AC122" s="3">
        <v>32.44</v>
      </c>
      <c r="AD122" s="3">
        <v>0.57399999999999995</v>
      </c>
      <c r="AE122" s="3">
        <v>10.176</v>
      </c>
      <c r="AF122" s="3">
        <v>9.7520000000000007</v>
      </c>
      <c r="AG122" s="3">
        <v>484.15100000000001</v>
      </c>
      <c r="AH122" s="3">
        <v>493.90300000000002</v>
      </c>
      <c r="AI122" s="3">
        <v>41.497</v>
      </c>
    </row>
    <row r="123" spans="1:35" x14ac:dyDescent="0.25">
      <c r="A123" s="2" t="s">
        <v>57</v>
      </c>
      <c r="B123" s="13">
        <v>42646.65</v>
      </c>
      <c r="C123" s="2" t="s">
        <v>111</v>
      </c>
      <c r="D123" s="2" t="s">
        <v>40</v>
      </c>
      <c r="E123" s="3">
        <v>2.8159999999999998</v>
      </c>
      <c r="F123" s="3">
        <v>0.84499999999999997</v>
      </c>
      <c r="G123" s="3">
        <v>0.95799999999999996</v>
      </c>
      <c r="H123" s="3">
        <v>2.9000000000000001E-2</v>
      </c>
      <c r="I123" s="6">
        <v>16.332999999999998</v>
      </c>
      <c r="J123" s="20">
        <v>2E-3</v>
      </c>
      <c r="K123" s="20">
        <v>1E-3</v>
      </c>
      <c r="L123" s="20">
        <v>0.497</v>
      </c>
      <c r="M123" s="20">
        <v>0.16</v>
      </c>
      <c r="N123" s="24">
        <v>4.0000000000000001E-3</v>
      </c>
      <c r="O123" s="24">
        <v>1E-3</v>
      </c>
      <c r="P123" s="24">
        <v>0.501</v>
      </c>
      <c r="Q123" s="4">
        <v>4.6879999999999997</v>
      </c>
      <c r="R123" s="4">
        <v>0.75</v>
      </c>
      <c r="S123" s="4">
        <v>842.553</v>
      </c>
      <c r="T123" s="4">
        <v>13.48</v>
      </c>
      <c r="U123" s="4">
        <v>98.8</v>
      </c>
      <c r="V123" s="4">
        <v>2.5</v>
      </c>
      <c r="W123" s="3">
        <v>6.1</v>
      </c>
      <c r="X123" s="3">
        <v>1025.5</v>
      </c>
      <c r="Y123" s="20">
        <v>585.88</v>
      </c>
      <c r="Z123" s="24">
        <v>2.61133683562556</v>
      </c>
      <c r="AA123" s="2">
        <v>19.399999999999999</v>
      </c>
      <c r="AB123" s="3">
        <v>4.7119999999999997</v>
      </c>
      <c r="AC123" s="3">
        <v>22.7</v>
      </c>
      <c r="AD123" s="3">
        <v>0.58799999999999997</v>
      </c>
      <c r="AE123" s="3">
        <v>6.8150000000000004</v>
      </c>
      <c r="AF123" s="3">
        <v>40.655000000000001</v>
      </c>
      <c r="AG123" s="3">
        <v>703.65599999999995</v>
      </c>
      <c r="AH123" s="3">
        <v>744.31100000000004</v>
      </c>
      <c r="AI123" s="3">
        <v>41.101999999999997</v>
      </c>
    </row>
    <row r="124" spans="1:35" x14ac:dyDescent="0.25">
      <c r="A124" s="2" t="s">
        <v>58</v>
      </c>
      <c r="B124" s="13">
        <v>42646.518055555556</v>
      </c>
      <c r="C124" s="2" t="s">
        <v>111</v>
      </c>
      <c r="D124" s="2" t="s">
        <v>40</v>
      </c>
      <c r="E124" s="3">
        <v>1.6439999999999999</v>
      </c>
      <c r="F124" s="3">
        <v>0.217</v>
      </c>
      <c r="G124" s="3">
        <v>0.92600000000000005</v>
      </c>
      <c r="H124" s="3">
        <v>3.7999999999999999E-2</v>
      </c>
      <c r="I124" s="6">
        <v>15.75</v>
      </c>
      <c r="J124" s="20">
        <v>3.0000000000000001E-3</v>
      </c>
      <c r="K124" s="20">
        <v>0</v>
      </c>
      <c r="L124" s="20">
        <v>0.307</v>
      </c>
      <c r="M124" s="20">
        <v>3.5999999999999997E-2</v>
      </c>
      <c r="N124" s="24">
        <v>4.8000000000000001E-2</v>
      </c>
      <c r="O124" s="24">
        <v>6.0000000000000001E-3</v>
      </c>
      <c r="P124" s="24">
        <v>0.35399999999999998</v>
      </c>
      <c r="Q124" s="4">
        <v>4.8579999999999997</v>
      </c>
      <c r="R124" s="4">
        <v>0.6</v>
      </c>
      <c r="S124" s="4">
        <v>848.178</v>
      </c>
      <c r="T124" s="4">
        <v>13.57</v>
      </c>
      <c r="U124" s="4">
        <v>98.7</v>
      </c>
      <c r="V124" s="4">
        <v>2.2000000000000002</v>
      </c>
      <c r="W124" s="3">
        <v>7.3</v>
      </c>
      <c r="X124" s="3">
        <v>1025.2</v>
      </c>
      <c r="Y124" s="20">
        <v>476.822</v>
      </c>
      <c r="Z124" s="24">
        <v>7.3686237440919404</v>
      </c>
      <c r="AA124" s="2">
        <v>14.1</v>
      </c>
      <c r="AB124" s="3">
        <v>4.4729999999999999</v>
      </c>
      <c r="AC124" s="3">
        <v>13.75</v>
      </c>
      <c r="AD124" s="3">
        <v>0.58299999999999996</v>
      </c>
      <c r="AE124" s="3">
        <v>5.4489999999999998</v>
      </c>
      <c r="AF124" s="3">
        <v>123.607</v>
      </c>
      <c r="AG124" s="3">
        <v>546.57100000000003</v>
      </c>
      <c r="AH124" s="3">
        <v>670.178</v>
      </c>
      <c r="AI124" s="3">
        <v>40.880000000000003</v>
      </c>
    </row>
    <row r="125" spans="1:35" x14ac:dyDescent="0.25">
      <c r="A125" s="2" t="s">
        <v>59</v>
      </c>
      <c r="B125" s="13">
        <v>42646</v>
      </c>
      <c r="C125" s="2" t="s">
        <v>111</v>
      </c>
      <c r="D125" s="2" t="s">
        <v>40</v>
      </c>
      <c r="E125" s="3" t="s">
        <v>19</v>
      </c>
      <c r="F125" s="3" t="s">
        <v>19</v>
      </c>
      <c r="G125" s="3" t="s">
        <v>19</v>
      </c>
      <c r="H125" s="3" t="s">
        <v>19</v>
      </c>
      <c r="I125" s="6" t="s">
        <v>19</v>
      </c>
      <c r="J125" s="20" t="s">
        <v>19</v>
      </c>
      <c r="K125" s="20" t="s">
        <v>19</v>
      </c>
      <c r="L125" s="20" t="s">
        <v>19</v>
      </c>
      <c r="M125" s="20" t="s">
        <v>19</v>
      </c>
      <c r="N125" s="24" t="s">
        <v>19</v>
      </c>
      <c r="O125" s="24" t="s">
        <v>19</v>
      </c>
      <c r="P125" s="24" t="s">
        <v>19</v>
      </c>
      <c r="Q125" s="4">
        <v>4.0419999999999998</v>
      </c>
      <c r="R125" s="4" t="s">
        <v>19</v>
      </c>
      <c r="S125" s="4">
        <v>875.68</v>
      </c>
      <c r="T125" s="4">
        <v>14.01</v>
      </c>
      <c r="U125" s="4">
        <v>104.6</v>
      </c>
      <c r="V125" s="4">
        <v>3.2</v>
      </c>
      <c r="W125" s="3">
        <v>8.6</v>
      </c>
      <c r="X125" s="3">
        <v>1025.2</v>
      </c>
      <c r="Y125" s="20">
        <v>578.36400000000003</v>
      </c>
      <c r="Z125" s="24">
        <v>14.0534970652088</v>
      </c>
      <c r="AA125" s="2">
        <v>40.5</v>
      </c>
      <c r="AB125" s="3">
        <v>3.1880000000000002</v>
      </c>
      <c r="AC125" s="3">
        <v>42.49</v>
      </c>
      <c r="AD125" s="3">
        <v>0.313</v>
      </c>
      <c r="AE125" s="3">
        <v>2.1669999999999998</v>
      </c>
      <c r="AF125" s="3">
        <v>3.66</v>
      </c>
      <c r="AG125" s="3">
        <v>42.862000000000002</v>
      </c>
      <c r="AH125" s="3">
        <v>46.521999999999998</v>
      </c>
      <c r="AI125" s="3">
        <v>11.237</v>
      </c>
    </row>
    <row r="126" spans="1:35" x14ac:dyDescent="0.25">
      <c r="A126" s="2" t="s">
        <v>60</v>
      </c>
      <c r="B126" s="13">
        <v>42647.697916666664</v>
      </c>
      <c r="C126" s="2" t="s">
        <v>111</v>
      </c>
      <c r="D126" s="2" t="s">
        <v>40</v>
      </c>
      <c r="E126" s="3">
        <v>0.94099999999999995</v>
      </c>
      <c r="F126" s="3">
        <v>0.53100000000000003</v>
      </c>
      <c r="G126" s="3">
        <v>0.81499999999999995</v>
      </c>
      <c r="H126" s="3">
        <v>6.4000000000000001E-2</v>
      </c>
      <c r="I126" s="6">
        <v>23</v>
      </c>
      <c r="J126" s="20">
        <v>1E-3</v>
      </c>
      <c r="K126" s="20">
        <v>1E-3</v>
      </c>
      <c r="L126" s="20">
        <v>0.16</v>
      </c>
      <c r="M126" s="20">
        <v>0.08</v>
      </c>
      <c r="N126" s="24">
        <v>1.7999999999999999E-2</v>
      </c>
      <c r="O126" s="24">
        <v>8.9999999999999993E-3</v>
      </c>
      <c r="P126" s="24">
        <v>0.17799999999999999</v>
      </c>
      <c r="Q126" s="4">
        <v>4.4160000000000004</v>
      </c>
      <c r="R126" s="4" t="s">
        <v>19</v>
      </c>
      <c r="S126" s="4">
        <v>900.68100000000004</v>
      </c>
      <c r="T126" s="4">
        <v>14.41</v>
      </c>
      <c r="U126" s="4">
        <v>104.2</v>
      </c>
      <c r="V126" s="4">
        <v>2</v>
      </c>
      <c r="W126" s="3">
        <v>4</v>
      </c>
      <c r="X126" s="3">
        <v>1028.2</v>
      </c>
      <c r="Y126" s="20">
        <v>492.35</v>
      </c>
      <c r="Z126" s="24">
        <v>7.8426287802615899</v>
      </c>
      <c r="AA126" s="2">
        <v>23</v>
      </c>
      <c r="AB126" s="3">
        <v>3.8330000000000002</v>
      </c>
      <c r="AC126" s="3">
        <v>22.21</v>
      </c>
      <c r="AD126" s="3">
        <v>0.29399999999999998</v>
      </c>
      <c r="AE126" s="3" t="s">
        <v>19</v>
      </c>
      <c r="AF126" s="3" t="s">
        <v>19</v>
      </c>
      <c r="AG126" s="3" t="s">
        <v>19</v>
      </c>
      <c r="AH126" s="3" t="s">
        <v>19</v>
      </c>
      <c r="AI126" s="3">
        <v>37.673999999999999</v>
      </c>
    </row>
    <row r="127" spans="1:35" x14ac:dyDescent="0.25">
      <c r="A127" s="2" t="s">
        <v>61</v>
      </c>
      <c r="B127" s="13" t="s">
        <v>19</v>
      </c>
      <c r="C127" s="2" t="s">
        <v>111</v>
      </c>
      <c r="D127" s="2" t="s">
        <v>40</v>
      </c>
      <c r="E127" s="3" t="s">
        <v>19</v>
      </c>
      <c r="F127" s="3" t="s">
        <v>19</v>
      </c>
      <c r="G127" s="3" t="s">
        <v>19</v>
      </c>
      <c r="H127" s="3" t="s">
        <v>19</v>
      </c>
      <c r="I127" s="6" t="s">
        <v>19</v>
      </c>
      <c r="J127" s="20" t="s">
        <v>19</v>
      </c>
      <c r="K127" s="20" t="s">
        <v>19</v>
      </c>
      <c r="L127" s="20" t="s">
        <v>19</v>
      </c>
      <c r="M127" s="20" t="s">
        <v>19</v>
      </c>
      <c r="N127" s="24" t="s">
        <v>19</v>
      </c>
      <c r="O127" s="24" t="s">
        <v>19</v>
      </c>
      <c r="P127" s="24" t="s">
        <v>19</v>
      </c>
      <c r="Q127" s="4" t="s">
        <v>19</v>
      </c>
      <c r="R127" s="4" t="s">
        <v>19</v>
      </c>
      <c r="S127" s="4" t="s">
        <v>19</v>
      </c>
      <c r="T127" s="4" t="s">
        <v>19</v>
      </c>
      <c r="U127" s="4" t="s">
        <v>19</v>
      </c>
      <c r="V127" s="4" t="s">
        <v>19</v>
      </c>
      <c r="W127" s="3" t="s">
        <v>19</v>
      </c>
      <c r="X127" s="3" t="s">
        <v>19</v>
      </c>
      <c r="Y127" s="20" t="s">
        <v>19</v>
      </c>
      <c r="Z127" s="24" t="s">
        <v>19</v>
      </c>
      <c r="AA127" s="2" t="s">
        <v>19</v>
      </c>
      <c r="AB127" s="3" t="s">
        <v>19</v>
      </c>
      <c r="AC127" s="3" t="s">
        <v>19</v>
      </c>
      <c r="AD127" s="3" t="s">
        <v>19</v>
      </c>
      <c r="AE127" s="3" t="s">
        <v>19</v>
      </c>
      <c r="AF127" s="3" t="s">
        <v>19</v>
      </c>
      <c r="AG127" s="3" t="s">
        <v>19</v>
      </c>
      <c r="AH127" s="3" t="s">
        <v>19</v>
      </c>
      <c r="AI127" s="3" t="s">
        <v>19</v>
      </c>
    </row>
    <row r="128" spans="1:35" x14ac:dyDescent="0.25">
      <c r="A128" s="2" t="s">
        <v>62</v>
      </c>
      <c r="B128" s="13">
        <v>42526.520833333336</v>
      </c>
      <c r="C128" s="2" t="s">
        <v>109</v>
      </c>
      <c r="D128" s="2" t="s">
        <v>63</v>
      </c>
      <c r="E128" s="3">
        <v>48.326000000000001</v>
      </c>
      <c r="F128" s="3">
        <v>20.521999999999998</v>
      </c>
      <c r="G128" s="3">
        <v>0.98599999999999999</v>
      </c>
      <c r="H128" s="3">
        <v>0.01</v>
      </c>
      <c r="I128" s="6">
        <v>17</v>
      </c>
      <c r="J128" s="20">
        <v>4.0000000000000001E-3</v>
      </c>
      <c r="K128" s="20">
        <v>2E-3</v>
      </c>
      <c r="L128" s="20">
        <v>5.9480000000000004</v>
      </c>
      <c r="M128" s="20">
        <v>2.5070000000000001</v>
      </c>
      <c r="N128" s="24">
        <v>0.36499999999999999</v>
      </c>
      <c r="O128" s="24">
        <v>0.154</v>
      </c>
      <c r="P128" s="24">
        <v>6.3129999999999997</v>
      </c>
      <c r="Q128" s="4">
        <v>4.91</v>
      </c>
      <c r="R128" s="4">
        <v>0.6</v>
      </c>
      <c r="S128" s="4">
        <v>577.53599999999994</v>
      </c>
      <c r="T128" s="4">
        <v>9.24</v>
      </c>
      <c r="U128" s="4">
        <v>87.8</v>
      </c>
      <c r="V128" s="4">
        <v>13.1</v>
      </c>
      <c r="W128" s="3">
        <v>22.5</v>
      </c>
      <c r="X128" s="3">
        <v>1006.4</v>
      </c>
      <c r="Y128" s="20">
        <v>2166.4070000000002</v>
      </c>
      <c r="Z128" s="24">
        <v>41.572966963320198</v>
      </c>
      <c r="AA128" s="2">
        <v>8</v>
      </c>
      <c r="AB128" s="3">
        <v>4.4160000000000004</v>
      </c>
      <c r="AC128" s="3">
        <v>9.2409999999999997</v>
      </c>
      <c r="AD128" s="3">
        <v>0.49199999999999999</v>
      </c>
      <c r="AE128" s="3">
        <v>0.82099999999999995</v>
      </c>
      <c r="AF128" s="3">
        <v>2.4449999999999998</v>
      </c>
      <c r="AG128" s="3">
        <v>13.207000000000001</v>
      </c>
      <c r="AH128" s="3">
        <v>15.651999999999999</v>
      </c>
      <c r="AI128" s="3">
        <v>38.747999999999998</v>
      </c>
    </row>
    <row r="129" spans="1:35" x14ac:dyDescent="0.25">
      <c r="A129" s="2" t="s">
        <v>64</v>
      </c>
      <c r="B129" s="13">
        <v>42526.5625</v>
      </c>
      <c r="C129" s="2" t="s">
        <v>109</v>
      </c>
      <c r="D129" s="2" t="s">
        <v>63</v>
      </c>
      <c r="E129" s="3">
        <v>14.522</v>
      </c>
      <c r="F129" s="3">
        <v>12.329000000000001</v>
      </c>
      <c r="G129" s="3">
        <v>0.97399999999999998</v>
      </c>
      <c r="H129" s="3">
        <v>4.0000000000000001E-3</v>
      </c>
      <c r="I129" s="6">
        <v>14</v>
      </c>
      <c r="J129" s="20">
        <v>2E-3</v>
      </c>
      <c r="K129" s="20">
        <v>1E-3</v>
      </c>
      <c r="L129" s="20">
        <v>1.849</v>
      </c>
      <c r="M129" s="20">
        <v>1.57</v>
      </c>
      <c r="N129" s="24">
        <v>8.1000000000000003E-2</v>
      </c>
      <c r="O129" s="24">
        <v>6.8000000000000005E-2</v>
      </c>
      <c r="P129" s="24">
        <v>1.93</v>
      </c>
      <c r="Q129" s="4">
        <v>5.63</v>
      </c>
      <c r="R129" s="4">
        <v>0.9</v>
      </c>
      <c r="S129" s="4">
        <v>629.41399999999999</v>
      </c>
      <c r="T129" s="4">
        <v>10.07</v>
      </c>
      <c r="U129" s="4">
        <v>94.3</v>
      </c>
      <c r="V129" s="4">
        <v>12.4</v>
      </c>
      <c r="W129" s="3">
        <v>22.5</v>
      </c>
      <c r="X129" s="3">
        <v>1006.4</v>
      </c>
      <c r="Y129" s="20">
        <v>1652.7170000000001</v>
      </c>
      <c r="Z129" s="24">
        <v>29.051871205301001</v>
      </c>
      <c r="AA129" s="2">
        <v>8</v>
      </c>
      <c r="AB129" s="3">
        <v>4.5350000000000001</v>
      </c>
      <c r="AC129" s="3">
        <v>9.0169999999999995</v>
      </c>
      <c r="AD129" s="3">
        <v>0.55100000000000005</v>
      </c>
      <c r="AE129" s="3">
        <v>1.7609999999999999</v>
      </c>
      <c r="AF129" s="3">
        <v>2.972</v>
      </c>
      <c r="AG129" s="3">
        <v>32.784999999999997</v>
      </c>
      <c r="AH129" s="3">
        <v>35.758000000000003</v>
      </c>
      <c r="AI129" s="3">
        <v>28.710999999999999</v>
      </c>
    </row>
    <row r="130" spans="1:35" x14ac:dyDescent="0.25">
      <c r="A130" s="2" t="s">
        <v>65</v>
      </c>
      <c r="B130" s="13">
        <v>42526.587500000001</v>
      </c>
      <c r="C130" s="2" t="s">
        <v>109</v>
      </c>
      <c r="D130" s="2" t="s">
        <v>63</v>
      </c>
      <c r="E130" s="3">
        <v>11.834</v>
      </c>
      <c r="F130" s="3">
        <v>2.0339999999999998</v>
      </c>
      <c r="G130" s="3">
        <v>0.99</v>
      </c>
      <c r="H130" s="3">
        <v>5.0000000000000001E-3</v>
      </c>
      <c r="I130" s="6">
        <v>14.5</v>
      </c>
      <c r="J130" s="20">
        <v>4.0000000000000001E-3</v>
      </c>
      <c r="K130" s="20">
        <v>1E-3</v>
      </c>
      <c r="L130" s="20">
        <v>1.732</v>
      </c>
      <c r="M130" s="20">
        <v>0.29799999999999999</v>
      </c>
      <c r="N130" s="24" t="s">
        <v>19</v>
      </c>
      <c r="O130" s="24" t="s">
        <v>19</v>
      </c>
      <c r="P130" s="24">
        <v>1.732</v>
      </c>
      <c r="Q130" s="4">
        <v>4.4400000000000004</v>
      </c>
      <c r="R130" s="4">
        <v>0.6</v>
      </c>
      <c r="S130" s="4">
        <v>761.298</v>
      </c>
      <c r="T130" s="4">
        <v>12.18</v>
      </c>
      <c r="U130" s="4">
        <v>103.6</v>
      </c>
      <c r="V130" s="4">
        <v>8.3000000000000007</v>
      </c>
      <c r="W130" s="3">
        <v>20.2</v>
      </c>
      <c r="X130" s="3">
        <v>1006.8</v>
      </c>
      <c r="Y130" s="20">
        <v>892.07</v>
      </c>
      <c r="Z130" s="24" t="s">
        <v>19</v>
      </c>
      <c r="AA130" s="2">
        <v>12</v>
      </c>
      <c r="AB130" s="3">
        <v>3.0680000000000001</v>
      </c>
      <c r="AC130" s="3">
        <v>8.3719999999999999</v>
      </c>
      <c r="AD130" s="3">
        <v>0.4</v>
      </c>
      <c r="AE130" s="3">
        <v>1.6240000000000001</v>
      </c>
      <c r="AF130" s="3">
        <v>3.1429999999999998</v>
      </c>
      <c r="AG130" s="3">
        <v>42.921999999999997</v>
      </c>
      <c r="AH130" s="3">
        <v>46.064999999999998</v>
      </c>
      <c r="AI130" s="3" t="s">
        <v>19</v>
      </c>
    </row>
    <row r="131" spans="1:35" x14ac:dyDescent="0.25">
      <c r="A131" s="2" t="s">
        <v>66</v>
      </c>
      <c r="B131" s="13">
        <v>42526.640277777777</v>
      </c>
      <c r="C131" s="2" t="s">
        <v>109</v>
      </c>
      <c r="D131" s="2" t="s">
        <v>63</v>
      </c>
      <c r="E131" s="3">
        <v>53.095999999999997</v>
      </c>
      <c r="F131" s="3" t="s">
        <v>19</v>
      </c>
      <c r="G131" s="3">
        <v>0.98099999999999998</v>
      </c>
      <c r="H131" s="3" t="s">
        <v>19</v>
      </c>
      <c r="I131" s="6">
        <v>19</v>
      </c>
      <c r="J131" s="20">
        <v>3.0000000000000001E-3</v>
      </c>
      <c r="K131" s="20" t="s">
        <v>19</v>
      </c>
      <c r="L131" s="20">
        <v>7.5730000000000004</v>
      </c>
      <c r="M131" s="20" t="s">
        <v>19</v>
      </c>
      <c r="N131" s="24" t="s">
        <v>19</v>
      </c>
      <c r="O131" s="24" t="s">
        <v>19</v>
      </c>
      <c r="P131" s="24">
        <v>7.5730000000000004</v>
      </c>
      <c r="Q131" s="4">
        <v>4.7</v>
      </c>
      <c r="R131" s="4">
        <v>0.7</v>
      </c>
      <c r="S131" s="4">
        <v>574.41099999999994</v>
      </c>
      <c r="T131" s="4">
        <v>9.19</v>
      </c>
      <c r="U131" s="4">
        <v>74.8</v>
      </c>
      <c r="V131" s="4">
        <v>6.5</v>
      </c>
      <c r="W131" s="3">
        <v>20.399999999999999</v>
      </c>
      <c r="X131" s="3">
        <v>1006.6</v>
      </c>
      <c r="Y131" s="20">
        <v>2699.7089999999998</v>
      </c>
      <c r="Z131" s="24" t="s">
        <v>19</v>
      </c>
      <c r="AA131" s="2">
        <v>14</v>
      </c>
      <c r="AB131" s="3">
        <v>2.5640000000000001</v>
      </c>
      <c r="AC131" s="3">
        <v>11.49</v>
      </c>
      <c r="AD131" s="3">
        <v>0.371</v>
      </c>
      <c r="AE131" s="3">
        <v>0.80900000000000005</v>
      </c>
      <c r="AF131" s="3">
        <v>1.244</v>
      </c>
      <c r="AG131" s="3">
        <v>20.143000000000001</v>
      </c>
      <c r="AH131" s="3">
        <v>21.387</v>
      </c>
      <c r="AI131" s="3">
        <v>21.385999999999999</v>
      </c>
    </row>
    <row r="132" spans="1:35" x14ac:dyDescent="0.25">
      <c r="A132" s="2" t="s">
        <v>67</v>
      </c>
      <c r="B132" s="13">
        <v>42526.65347222222</v>
      </c>
      <c r="C132" s="2" t="s">
        <v>109</v>
      </c>
      <c r="D132" s="2" t="s">
        <v>63</v>
      </c>
      <c r="E132" s="3">
        <v>14.143000000000001</v>
      </c>
      <c r="F132" s="3">
        <v>8.6690000000000005</v>
      </c>
      <c r="G132" s="3">
        <v>0.97599999999999998</v>
      </c>
      <c r="H132" s="3">
        <v>1.0999999999999999E-2</v>
      </c>
      <c r="I132" s="6">
        <v>13</v>
      </c>
      <c r="J132" s="20">
        <v>2E-3</v>
      </c>
      <c r="K132" s="20">
        <v>1E-3</v>
      </c>
      <c r="L132" s="20">
        <v>2.0870000000000002</v>
      </c>
      <c r="M132" s="20">
        <v>1.268</v>
      </c>
      <c r="N132" s="24">
        <v>0.81699999999999995</v>
      </c>
      <c r="O132" s="24">
        <v>0.496</v>
      </c>
      <c r="P132" s="24">
        <v>2.9039999999999999</v>
      </c>
      <c r="Q132" s="4">
        <v>4.13</v>
      </c>
      <c r="R132" s="4">
        <v>0.95</v>
      </c>
      <c r="S132" s="4">
        <v>751.92200000000003</v>
      </c>
      <c r="T132" s="4">
        <v>12.03</v>
      </c>
      <c r="U132" s="4">
        <v>101.5</v>
      </c>
      <c r="V132" s="4">
        <v>8</v>
      </c>
      <c r="W132" s="3">
        <v>21.2</v>
      </c>
      <c r="X132" s="3">
        <v>1006.8</v>
      </c>
      <c r="Y132" s="20">
        <v>1284.825</v>
      </c>
      <c r="Z132" s="24" t="s">
        <v>19</v>
      </c>
      <c r="AA132" s="2">
        <v>12</v>
      </c>
      <c r="AB132" s="3">
        <v>3.2290000000000001</v>
      </c>
      <c r="AC132" s="3">
        <v>8.6189999999999998</v>
      </c>
      <c r="AD132" s="3">
        <v>0.41499999999999998</v>
      </c>
      <c r="AE132" s="3">
        <v>6.28</v>
      </c>
      <c r="AF132" s="3">
        <v>14.641999999999999</v>
      </c>
      <c r="AG132" s="3">
        <v>141.90700000000001</v>
      </c>
      <c r="AH132" s="3">
        <v>156.55000000000001</v>
      </c>
      <c r="AI132" s="3">
        <v>7.7610000000000001</v>
      </c>
    </row>
    <row r="133" spans="1:35" x14ac:dyDescent="0.25">
      <c r="A133" s="2" t="s">
        <v>68</v>
      </c>
      <c r="B133" s="13">
        <v>42527.572916666664</v>
      </c>
      <c r="C133" s="2" t="s">
        <v>109</v>
      </c>
      <c r="D133" s="2" t="s">
        <v>63</v>
      </c>
      <c r="E133" s="3">
        <v>34.761000000000003</v>
      </c>
      <c r="F133" s="3">
        <v>9.6219999999999999</v>
      </c>
      <c r="G133" s="3">
        <v>0.99399999999999999</v>
      </c>
      <c r="H133" s="3">
        <v>3.0000000000000001E-3</v>
      </c>
      <c r="I133" s="6">
        <v>14.333</v>
      </c>
      <c r="J133" s="20">
        <v>5.0000000000000001E-3</v>
      </c>
      <c r="K133" s="20">
        <v>1E-3</v>
      </c>
      <c r="L133" s="20">
        <v>4.3550000000000004</v>
      </c>
      <c r="M133" s="20">
        <v>1.1479999999999999</v>
      </c>
      <c r="N133" s="24" t="s">
        <v>19</v>
      </c>
      <c r="O133" s="24" t="s">
        <v>19</v>
      </c>
      <c r="P133" s="24">
        <v>4.3550000000000004</v>
      </c>
      <c r="Q133" s="4">
        <v>4.63</v>
      </c>
      <c r="R133" s="4">
        <v>0.7</v>
      </c>
      <c r="S133" s="4">
        <v>682.54300000000001</v>
      </c>
      <c r="T133" s="4">
        <v>10.92</v>
      </c>
      <c r="U133" s="4">
        <v>102</v>
      </c>
      <c r="V133" s="4">
        <v>12.3</v>
      </c>
      <c r="W133" s="3">
        <v>22.9</v>
      </c>
      <c r="X133" s="3">
        <v>998.6</v>
      </c>
      <c r="Y133" s="20">
        <v>1459.5519999999999</v>
      </c>
      <c r="Z133" s="24" t="s">
        <v>19</v>
      </c>
      <c r="AA133" s="2">
        <v>10</v>
      </c>
      <c r="AB133" s="3">
        <v>3.5659999999999998</v>
      </c>
      <c r="AC133" s="3">
        <v>11.54</v>
      </c>
      <c r="AD133" s="3">
        <v>0.372</v>
      </c>
      <c r="AE133" s="3">
        <v>1.4970000000000001</v>
      </c>
      <c r="AF133" s="3">
        <v>0</v>
      </c>
      <c r="AG133" s="3">
        <v>1.026</v>
      </c>
      <c r="AH133" s="3">
        <v>1.026</v>
      </c>
      <c r="AI133" s="3">
        <v>23.824000000000002</v>
      </c>
    </row>
    <row r="134" spans="1:35" x14ac:dyDescent="0.25">
      <c r="A134" s="2" t="s">
        <v>69</v>
      </c>
      <c r="B134" s="13">
        <v>42527.594444444447</v>
      </c>
      <c r="C134" s="2" t="s">
        <v>109</v>
      </c>
      <c r="D134" s="2" t="s">
        <v>63</v>
      </c>
      <c r="E134" s="3">
        <v>94.789000000000001</v>
      </c>
      <c r="F134" s="3" t="s">
        <v>19</v>
      </c>
      <c r="G134" s="3">
        <v>0.97299999999999998</v>
      </c>
      <c r="H134" s="3" t="s">
        <v>19</v>
      </c>
      <c r="I134" s="6">
        <v>15</v>
      </c>
      <c r="J134" s="20">
        <v>8.0000000000000002E-3</v>
      </c>
      <c r="K134" s="20" t="s">
        <v>19</v>
      </c>
      <c r="L134" s="20">
        <v>11.867000000000001</v>
      </c>
      <c r="M134" s="20" t="s">
        <v>19</v>
      </c>
      <c r="N134" s="24">
        <v>0.92700000000000005</v>
      </c>
      <c r="O134" s="24" t="s">
        <v>19</v>
      </c>
      <c r="P134" s="24">
        <v>12.792999999999999</v>
      </c>
      <c r="Q134" s="4">
        <v>4.95</v>
      </c>
      <c r="R134" s="4">
        <v>1</v>
      </c>
      <c r="S134" s="4">
        <v>568.16099999999994</v>
      </c>
      <c r="T134" s="4">
        <v>9.09</v>
      </c>
      <c r="U134" s="4">
        <v>85.7</v>
      </c>
      <c r="V134" s="4">
        <v>12.7</v>
      </c>
      <c r="W134" s="3">
        <v>22.8</v>
      </c>
      <c r="X134" s="3">
        <v>999.3</v>
      </c>
      <c r="Y134" s="20">
        <v>2247.2730000000001</v>
      </c>
      <c r="Z134" s="24">
        <v>91.486256781882503</v>
      </c>
      <c r="AA134" s="2">
        <v>9</v>
      </c>
      <c r="AB134" s="3">
        <v>3.7559999999999998</v>
      </c>
      <c r="AC134" s="3">
        <v>11</v>
      </c>
      <c r="AD134" s="3">
        <v>0.45200000000000001</v>
      </c>
      <c r="AE134" s="3">
        <v>1.3939999999999999</v>
      </c>
      <c r="AF134" s="3">
        <v>0.71399999999999997</v>
      </c>
      <c r="AG134" s="3">
        <v>5.6680000000000001</v>
      </c>
      <c r="AH134" s="3">
        <v>6.3819999999999997</v>
      </c>
      <c r="AI134" s="3">
        <v>22.888000000000002</v>
      </c>
    </row>
    <row r="135" spans="1:35" x14ac:dyDescent="0.25">
      <c r="A135" s="2" t="s">
        <v>70</v>
      </c>
      <c r="B135" s="13">
        <v>42527.622916666667</v>
      </c>
      <c r="C135" s="2" t="s">
        <v>109</v>
      </c>
      <c r="D135" s="2" t="s">
        <v>63</v>
      </c>
      <c r="E135" s="3">
        <v>6.2640000000000002</v>
      </c>
      <c r="F135" s="3" t="s">
        <v>19</v>
      </c>
      <c r="G135" s="3">
        <v>0.92500000000000004</v>
      </c>
      <c r="H135" s="3" t="s">
        <v>19</v>
      </c>
      <c r="I135" s="6">
        <v>11</v>
      </c>
      <c r="J135" s="20">
        <v>-4.7E-2</v>
      </c>
      <c r="K135" s="20" t="s">
        <v>19</v>
      </c>
      <c r="L135" s="20">
        <v>0.70299999999999996</v>
      </c>
      <c r="M135" s="20" t="s">
        <v>19</v>
      </c>
      <c r="N135" s="24" t="s">
        <v>19</v>
      </c>
      <c r="O135" s="24" t="s">
        <v>19</v>
      </c>
      <c r="P135" s="24">
        <v>0.70299999999999996</v>
      </c>
      <c r="Q135" s="4">
        <v>4.76</v>
      </c>
      <c r="R135" s="4">
        <v>0.4</v>
      </c>
      <c r="S135" s="4">
        <v>641.91499999999996</v>
      </c>
      <c r="T135" s="4">
        <v>10.27</v>
      </c>
      <c r="U135" s="4">
        <v>104.3</v>
      </c>
      <c r="V135" s="4">
        <v>16.100000000000001</v>
      </c>
      <c r="W135" s="3">
        <v>22</v>
      </c>
      <c r="X135" s="3">
        <v>998.6</v>
      </c>
      <c r="Y135" s="20">
        <v>384.173</v>
      </c>
      <c r="Z135" s="24" t="s">
        <v>19</v>
      </c>
      <c r="AA135" s="2">
        <v>22</v>
      </c>
      <c r="AB135" s="3">
        <v>3.9289999999999998</v>
      </c>
      <c r="AC135" s="3">
        <v>13.6</v>
      </c>
      <c r="AD135" s="3">
        <v>0.36199999999999999</v>
      </c>
      <c r="AE135" s="3">
        <v>0</v>
      </c>
      <c r="AF135" s="3">
        <v>3.2189999999999999</v>
      </c>
      <c r="AG135" s="3">
        <v>465.54399999999998</v>
      </c>
      <c r="AH135" s="3">
        <v>468.76400000000001</v>
      </c>
      <c r="AI135" s="3">
        <v>67.185000000000002</v>
      </c>
    </row>
    <row r="136" spans="1:35" x14ac:dyDescent="0.25">
      <c r="A136" s="2" t="s">
        <v>71</v>
      </c>
      <c r="B136" s="13">
        <v>42527.635416666664</v>
      </c>
      <c r="C136" s="2" t="s">
        <v>109</v>
      </c>
      <c r="D136" s="2" t="s">
        <v>63</v>
      </c>
      <c r="E136" s="3">
        <v>2.2970000000000002</v>
      </c>
      <c r="F136" s="3">
        <v>0.64700000000000002</v>
      </c>
      <c r="G136" s="3">
        <v>0.89200000000000002</v>
      </c>
      <c r="H136" s="3">
        <v>0.122</v>
      </c>
      <c r="I136" s="6">
        <v>18.5</v>
      </c>
      <c r="J136" s="20">
        <v>1.0999999999999999E-2</v>
      </c>
      <c r="K136" s="20">
        <v>3.0000000000000001E-3</v>
      </c>
      <c r="L136" s="20">
        <v>0.25</v>
      </c>
      <c r="M136" s="20">
        <v>6.5000000000000002E-2</v>
      </c>
      <c r="N136" s="24" t="s">
        <v>19</v>
      </c>
      <c r="O136" s="24" t="s">
        <v>19</v>
      </c>
      <c r="P136" s="24">
        <v>0.25</v>
      </c>
      <c r="Q136" s="4">
        <v>4.08</v>
      </c>
      <c r="R136" s="4">
        <v>0.2</v>
      </c>
      <c r="S136" s="4">
        <v>619.41399999999999</v>
      </c>
      <c r="T136" s="4">
        <v>9.91</v>
      </c>
      <c r="U136" s="4">
        <v>101.5</v>
      </c>
      <c r="V136" s="4">
        <v>16.5</v>
      </c>
      <c r="W136" s="3">
        <v>21.2</v>
      </c>
      <c r="X136" s="3">
        <v>998.9</v>
      </c>
      <c r="Y136" s="20">
        <v>435.57499999999999</v>
      </c>
      <c r="Z136" s="24">
        <v>53.048027055055002</v>
      </c>
      <c r="AA136" s="2">
        <v>22</v>
      </c>
      <c r="AB136" s="3">
        <v>2.8929999999999998</v>
      </c>
      <c r="AC136" s="3">
        <v>14.7</v>
      </c>
      <c r="AD136" s="3">
        <v>0.41099999999999998</v>
      </c>
      <c r="AE136" s="3">
        <v>2.7469999999999999</v>
      </c>
      <c r="AF136" s="3">
        <v>0</v>
      </c>
      <c r="AG136" s="3">
        <v>2.3780000000000001</v>
      </c>
      <c r="AH136" s="3">
        <v>2.3780000000000001</v>
      </c>
      <c r="AI136" s="3">
        <v>12.356999999999999</v>
      </c>
    </row>
    <row r="137" spans="1:35" x14ac:dyDescent="0.25">
      <c r="A137" s="2" t="s">
        <v>72</v>
      </c>
      <c r="B137" s="13">
        <v>42527.654861111114</v>
      </c>
      <c r="C137" s="2" t="s">
        <v>109</v>
      </c>
      <c r="D137" s="2" t="s">
        <v>63</v>
      </c>
      <c r="E137" s="3">
        <v>25.436</v>
      </c>
      <c r="F137" s="3">
        <v>3.3620000000000001</v>
      </c>
      <c r="G137" s="3">
        <v>0.98799999999999999</v>
      </c>
      <c r="H137" s="3">
        <v>4.0000000000000001E-3</v>
      </c>
      <c r="I137" s="6">
        <v>22.5</v>
      </c>
      <c r="J137" s="20">
        <v>3.0000000000000001E-3</v>
      </c>
      <c r="K137" s="20">
        <v>0</v>
      </c>
      <c r="L137" s="20">
        <v>3.0310000000000001</v>
      </c>
      <c r="M137" s="20">
        <v>0.27400000000000002</v>
      </c>
      <c r="N137" s="24" t="s">
        <v>19</v>
      </c>
      <c r="O137" s="24" t="s">
        <v>19</v>
      </c>
      <c r="P137" s="24">
        <v>3.0310000000000001</v>
      </c>
      <c r="Q137" s="4">
        <v>4.54</v>
      </c>
      <c r="R137" s="4">
        <v>0.8</v>
      </c>
      <c r="S137" s="4">
        <v>648.16600000000005</v>
      </c>
      <c r="T137" s="4">
        <v>10.37</v>
      </c>
      <c r="U137" s="4">
        <v>96.9</v>
      </c>
      <c r="V137" s="4">
        <v>12.3</v>
      </c>
      <c r="W137" s="3">
        <v>20.2</v>
      </c>
      <c r="X137" s="3">
        <v>998.9</v>
      </c>
      <c r="Y137" s="20">
        <v>1468.992</v>
      </c>
      <c r="Z137" s="24" t="s">
        <v>19</v>
      </c>
      <c r="AA137" s="2">
        <v>9</v>
      </c>
      <c r="AB137" s="3">
        <v>2.77</v>
      </c>
      <c r="AC137" s="3">
        <v>7.8150000000000004</v>
      </c>
      <c r="AD137" s="3">
        <v>0.372</v>
      </c>
      <c r="AE137" s="3">
        <v>1.599</v>
      </c>
      <c r="AF137" s="3">
        <v>1.796</v>
      </c>
      <c r="AG137" s="3">
        <v>86.376000000000005</v>
      </c>
      <c r="AH137" s="3">
        <v>88.171999999999997</v>
      </c>
      <c r="AI137" s="3">
        <v>19.251000000000001</v>
      </c>
    </row>
    <row r="138" spans="1:35" x14ac:dyDescent="0.25">
      <c r="A138" s="2" t="s">
        <v>73</v>
      </c>
      <c r="B138" s="13">
        <v>42528.581944444442</v>
      </c>
      <c r="C138" s="2" t="s">
        <v>109</v>
      </c>
      <c r="D138" s="2" t="s">
        <v>63</v>
      </c>
      <c r="E138" s="3">
        <v>59.872999999999998</v>
      </c>
      <c r="F138" s="3">
        <v>5.5469999999999997</v>
      </c>
      <c r="G138" s="3">
        <v>0.98599999999999999</v>
      </c>
      <c r="H138" s="3">
        <v>6.0000000000000001E-3</v>
      </c>
      <c r="I138" s="6">
        <v>15.5</v>
      </c>
      <c r="J138" s="20">
        <v>4.0000000000000001E-3</v>
      </c>
      <c r="K138" s="20">
        <v>0</v>
      </c>
      <c r="L138" s="20">
        <v>7.7160000000000002</v>
      </c>
      <c r="M138" s="20">
        <v>0.56399999999999995</v>
      </c>
      <c r="N138" s="24" t="s">
        <v>19</v>
      </c>
      <c r="O138" s="24" t="s">
        <v>19</v>
      </c>
      <c r="P138" s="24">
        <v>7.7160000000000002</v>
      </c>
      <c r="Q138" s="4">
        <v>4.3600000000000003</v>
      </c>
      <c r="R138" s="4">
        <v>0.6</v>
      </c>
      <c r="S138" s="4">
        <v>509.40699999999998</v>
      </c>
      <c r="T138" s="4">
        <v>8.15</v>
      </c>
      <c r="U138" s="4">
        <v>74.7</v>
      </c>
      <c r="V138" s="4">
        <v>11.5</v>
      </c>
      <c r="W138" s="3">
        <v>12.1</v>
      </c>
      <c r="X138" s="3">
        <v>1003.4</v>
      </c>
      <c r="Y138" s="20">
        <v>2925.194</v>
      </c>
      <c r="Z138" s="24" t="s">
        <v>19</v>
      </c>
      <c r="AA138" s="2">
        <v>10</v>
      </c>
      <c r="AB138" s="3">
        <v>2.4740000000000002</v>
      </c>
      <c r="AC138" s="3">
        <v>9.3070000000000004</v>
      </c>
      <c r="AD138" s="3">
        <v>0.41599999999999998</v>
      </c>
      <c r="AE138" s="3">
        <v>2.2730000000000001</v>
      </c>
      <c r="AF138" s="3">
        <v>2.2709999999999999</v>
      </c>
      <c r="AG138" s="3">
        <v>62.863999999999997</v>
      </c>
      <c r="AH138" s="3">
        <v>65.135999999999996</v>
      </c>
      <c r="AI138" s="3">
        <v>20.798999999999999</v>
      </c>
    </row>
    <row r="139" spans="1:35" x14ac:dyDescent="0.25">
      <c r="A139" s="2" t="s">
        <v>74</v>
      </c>
      <c r="B139" s="13">
        <v>42528.59652777778</v>
      </c>
      <c r="C139" s="2" t="s">
        <v>109</v>
      </c>
      <c r="D139" s="2" t="s">
        <v>63</v>
      </c>
      <c r="E139" s="3">
        <v>34.648000000000003</v>
      </c>
      <c r="F139" s="3">
        <v>17.565000000000001</v>
      </c>
      <c r="G139" s="3">
        <v>0.99399999999999999</v>
      </c>
      <c r="H139" s="3">
        <v>3.0000000000000001E-3</v>
      </c>
      <c r="I139" s="6">
        <v>12.5</v>
      </c>
      <c r="J139" s="20">
        <v>0.01</v>
      </c>
      <c r="K139" s="20">
        <v>5.0000000000000001E-3</v>
      </c>
      <c r="L139" s="20">
        <v>4.6420000000000003</v>
      </c>
      <c r="M139" s="20">
        <v>2.4380000000000002</v>
      </c>
      <c r="N139" s="24" t="s">
        <v>19</v>
      </c>
      <c r="O139" s="24" t="s">
        <v>19</v>
      </c>
      <c r="P139" s="24">
        <v>4.6420000000000003</v>
      </c>
      <c r="Q139" s="4">
        <v>4.8</v>
      </c>
      <c r="R139" s="4">
        <v>0.9</v>
      </c>
      <c r="S139" s="4">
        <v>680.04300000000001</v>
      </c>
      <c r="T139" s="4">
        <v>10.88</v>
      </c>
      <c r="U139" s="4">
        <v>97.5</v>
      </c>
      <c r="V139" s="4">
        <v>10.5</v>
      </c>
      <c r="W139" s="3">
        <v>11.5</v>
      </c>
      <c r="X139" s="3">
        <v>1003.5</v>
      </c>
      <c r="Y139" s="20">
        <v>912.70699999999999</v>
      </c>
      <c r="Z139" s="24" t="s">
        <v>19</v>
      </c>
      <c r="AA139" s="2">
        <v>10</v>
      </c>
      <c r="AB139" s="3">
        <v>3.359</v>
      </c>
      <c r="AC139" s="3">
        <v>9.3350000000000009</v>
      </c>
      <c r="AD139" s="3">
        <v>0.373</v>
      </c>
      <c r="AE139" s="3">
        <v>0</v>
      </c>
      <c r="AF139" s="3">
        <v>2.3340000000000001</v>
      </c>
      <c r="AG139" s="3">
        <v>200.489</v>
      </c>
      <c r="AH139" s="3">
        <v>202.82300000000001</v>
      </c>
      <c r="AI139" s="3">
        <v>39.970999999999997</v>
      </c>
    </row>
    <row r="140" spans="1:35" x14ac:dyDescent="0.25">
      <c r="A140" s="2" t="s">
        <v>75</v>
      </c>
      <c r="B140" s="13">
        <v>42528.629861111112</v>
      </c>
      <c r="C140" s="2" t="s">
        <v>109</v>
      </c>
      <c r="D140" s="2" t="s">
        <v>63</v>
      </c>
      <c r="E140" s="3">
        <v>6.0709999999999997</v>
      </c>
      <c r="F140" s="3" t="s">
        <v>19</v>
      </c>
      <c r="G140" s="3">
        <v>0.73499999999999999</v>
      </c>
      <c r="H140" s="3" t="s">
        <v>19</v>
      </c>
      <c r="I140" s="6">
        <v>21</v>
      </c>
      <c r="J140" s="20">
        <v>5.0000000000000001E-3</v>
      </c>
      <c r="K140" s="20" t="s">
        <v>19</v>
      </c>
      <c r="L140" s="20">
        <v>0.80100000000000005</v>
      </c>
      <c r="M140" s="20" t="s">
        <v>19</v>
      </c>
      <c r="N140" s="24" t="s">
        <v>19</v>
      </c>
      <c r="O140" s="24" t="s">
        <v>19</v>
      </c>
      <c r="P140" s="24">
        <v>0.80100000000000005</v>
      </c>
      <c r="Q140" s="4">
        <v>4.5</v>
      </c>
      <c r="R140" s="4">
        <v>1</v>
      </c>
      <c r="S140" s="4">
        <v>711.91899999999998</v>
      </c>
      <c r="T140" s="4">
        <v>11.39</v>
      </c>
      <c r="U140" s="4">
        <v>104</v>
      </c>
      <c r="V140" s="4">
        <v>11.3</v>
      </c>
      <c r="W140" s="3">
        <v>10.8</v>
      </c>
      <c r="X140" s="3">
        <v>1005.1</v>
      </c>
      <c r="Y140" s="20">
        <v>593.88099999999997</v>
      </c>
      <c r="Z140" s="24" t="s">
        <v>19</v>
      </c>
      <c r="AA140" s="2">
        <v>14</v>
      </c>
      <c r="AB140" s="3">
        <v>3.72</v>
      </c>
      <c r="AC140" s="3">
        <v>12.84</v>
      </c>
      <c r="AD140" s="3">
        <v>0.39300000000000002</v>
      </c>
      <c r="AE140" s="3">
        <v>1.605</v>
      </c>
      <c r="AF140" s="3">
        <v>5.15</v>
      </c>
      <c r="AG140" s="3">
        <v>240.9</v>
      </c>
      <c r="AH140" s="3">
        <v>246.05</v>
      </c>
      <c r="AI140" s="3">
        <v>91.168000000000006</v>
      </c>
    </row>
    <row r="141" spans="1:35" x14ac:dyDescent="0.25">
      <c r="A141" s="2" t="s">
        <v>76</v>
      </c>
      <c r="B141" s="13">
        <v>42528.697916666664</v>
      </c>
      <c r="C141" s="2" t="s">
        <v>109</v>
      </c>
      <c r="D141" s="2" t="s">
        <v>63</v>
      </c>
      <c r="E141" s="3">
        <v>72.796000000000006</v>
      </c>
      <c r="F141" s="3">
        <v>12.675000000000001</v>
      </c>
      <c r="G141" s="3">
        <v>0.98799999999999999</v>
      </c>
      <c r="H141" s="3">
        <v>1E-3</v>
      </c>
      <c r="I141" s="6">
        <v>13.667</v>
      </c>
      <c r="J141" s="20">
        <v>3.0000000000000001E-3</v>
      </c>
      <c r="K141" s="20">
        <v>0</v>
      </c>
      <c r="L141" s="20">
        <v>9.3089999999999993</v>
      </c>
      <c r="M141" s="20">
        <v>1.3180000000000001</v>
      </c>
      <c r="N141" s="24">
        <v>0.36399999999999999</v>
      </c>
      <c r="O141" s="24">
        <v>5.0999999999999997E-2</v>
      </c>
      <c r="P141" s="24">
        <v>9.673</v>
      </c>
      <c r="Q141" s="4">
        <v>4.3499999999999996</v>
      </c>
      <c r="R141" s="4">
        <v>1.1499999999999999</v>
      </c>
      <c r="S141" s="4">
        <v>541.28399999999999</v>
      </c>
      <c r="T141" s="4">
        <v>8.66</v>
      </c>
      <c r="U141" s="4">
        <v>78</v>
      </c>
      <c r="V141" s="4">
        <v>10.7</v>
      </c>
      <c r="W141" s="3">
        <v>12.5</v>
      </c>
      <c r="X141" s="3">
        <v>1007.2</v>
      </c>
      <c r="Y141" s="20">
        <v>3506.404</v>
      </c>
      <c r="Z141" s="24">
        <v>97.033450648801406</v>
      </c>
      <c r="AA141" s="2">
        <v>19</v>
      </c>
      <c r="AB141" s="3">
        <v>2.5310000000000001</v>
      </c>
      <c r="AC141" s="3">
        <v>15.75</v>
      </c>
      <c r="AD141" s="3">
        <v>0.38300000000000001</v>
      </c>
      <c r="AE141" s="3">
        <v>2.258</v>
      </c>
      <c r="AF141" s="3">
        <v>0</v>
      </c>
      <c r="AG141" s="3">
        <v>12.920999999999999</v>
      </c>
      <c r="AH141" s="3">
        <v>12.920999999999999</v>
      </c>
      <c r="AI141" s="3">
        <v>17.817</v>
      </c>
    </row>
    <row r="142" spans="1:35" x14ac:dyDescent="0.25">
      <c r="A142" s="2" t="s">
        <v>77</v>
      </c>
      <c r="B142" s="13">
        <v>42528.716666666667</v>
      </c>
      <c r="C142" s="2" t="s">
        <v>109</v>
      </c>
      <c r="D142" s="2" t="s">
        <v>63</v>
      </c>
      <c r="E142" s="3">
        <v>125.608</v>
      </c>
      <c r="F142" s="3">
        <v>37.912999999999997</v>
      </c>
      <c r="G142" s="3">
        <v>0.995</v>
      </c>
      <c r="H142" s="3">
        <v>2E-3</v>
      </c>
      <c r="I142" s="6">
        <v>9</v>
      </c>
      <c r="J142" s="20">
        <v>4.0000000000000001E-3</v>
      </c>
      <c r="K142" s="20">
        <v>1E-3</v>
      </c>
      <c r="L142" s="20">
        <v>16.736999999999998</v>
      </c>
      <c r="M142" s="20">
        <v>4.25</v>
      </c>
      <c r="N142" s="24" t="s">
        <v>19</v>
      </c>
      <c r="O142" s="24" t="s">
        <v>19</v>
      </c>
      <c r="P142" s="24">
        <v>16.736999999999998</v>
      </c>
      <c r="Q142" s="4">
        <v>4.0999999999999996</v>
      </c>
      <c r="R142" s="4">
        <v>0.5</v>
      </c>
      <c r="S142" s="4">
        <v>452.52800000000002</v>
      </c>
      <c r="T142" s="4">
        <v>7.24</v>
      </c>
      <c r="U142" s="4">
        <v>65.7</v>
      </c>
      <c r="V142" s="4">
        <v>11</v>
      </c>
      <c r="W142" s="3">
        <v>12.9</v>
      </c>
      <c r="X142" s="3">
        <v>1007</v>
      </c>
      <c r="Y142" s="20">
        <v>5615.643</v>
      </c>
      <c r="Z142" s="24" t="s">
        <v>19</v>
      </c>
      <c r="AA142" s="2">
        <v>18</v>
      </c>
      <c r="AB142" s="3">
        <v>2.8540000000000001</v>
      </c>
      <c r="AC142" s="3">
        <v>17.22</v>
      </c>
      <c r="AD142" s="3">
        <v>0.47699999999999998</v>
      </c>
      <c r="AE142" s="3">
        <v>1.4590000000000001</v>
      </c>
      <c r="AF142" s="3">
        <v>0</v>
      </c>
      <c r="AG142" s="3">
        <v>87.787999999999997</v>
      </c>
      <c r="AH142" s="3">
        <v>87.787999999999997</v>
      </c>
      <c r="AI142" s="3">
        <v>24.329000000000001</v>
      </c>
    </row>
    <row r="143" spans="1:35" x14ac:dyDescent="0.25">
      <c r="A143" s="2" t="s">
        <v>78</v>
      </c>
      <c r="B143" s="13">
        <v>42529.581944444442</v>
      </c>
      <c r="C143" s="2" t="s">
        <v>109</v>
      </c>
      <c r="D143" s="2" t="s">
        <v>63</v>
      </c>
      <c r="E143" s="3">
        <v>3.7229999999999999</v>
      </c>
      <c r="F143" s="3">
        <v>2.4750000000000001</v>
      </c>
      <c r="G143" s="3">
        <v>0.91700000000000004</v>
      </c>
      <c r="H143" s="3">
        <v>8.8999999999999996E-2</v>
      </c>
      <c r="I143" s="6">
        <v>10.5</v>
      </c>
      <c r="J143" s="20">
        <v>1.0999999999999999E-2</v>
      </c>
      <c r="K143" s="20">
        <v>8.0000000000000002E-3</v>
      </c>
      <c r="L143" s="20">
        <v>0.45500000000000002</v>
      </c>
      <c r="M143" s="20">
        <v>0.30299999999999999</v>
      </c>
      <c r="N143" s="24">
        <v>0.40100000000000002</v>
      </c>
      <c r="O143" s="24">
        <v>0.26600000000000001</v>
      </c>
      <c r="P143" s="24">
        <v>0.85599999999999998</v>
      </c>
      <c r="Q143" s="4">
        <v>4.43</v>
      </c>
      <c r="R143" s="4">
        <v>0.82499999999999996</v>
      </c>
      <c r="S143" s="4">
        <v>631.91399999999999</v>
      </c>
      <c r="T143" s="4">
        <v>10.11</v>
      </c>
      <c r="U143" s="4">
        <v>97.6</v>
      </c>
      <c r="V143" s="4">
        <v>13.8</v>
      </c>
      <c r="W143" s="3">
        <v>14.5</v>
      </c>
      <c r="X143" s="3">
        <v>1011.8</v>
      </c>
      <c r="Y143" s="20">
        <v>453.27300000000002</v>
      </c>
      <c r="Z143" s="24">
        <v>22.170147088077599</v>
      </c>
      <c r="AA143" s="2">
        <v>21</v>
      </c>
      <c r="AB143" s="3">
        <v>3.5049999999999999</v>
      </c>
      <c r="AC143" s="3">
        <v>10.98</v>
      </c>
      <c r="AD143" s="3">
        <v>0.35199999999999998</v>
      </c>
      <c r="AE143" s="3">
        <v>1.696</v>
      </c>
      <c r="AF143" s="3">
        <v>0</v>
      </c>
      <c r="AG143" s="3">
        <v>2.7229999999999999</v>
      </c>
      <c r="AH143" s="3">
        <v>2.7229999999999999</v>
      </c>
      <c r="AI143" s="3">
        <v>14.988</v>
      </c>
    </row>
    <row r="144" spans="1:35" x14ac:dyDescent="0.25">
      <c r="A144" s="2" t="s">
        <v>79</v>
      </c>
      <c r="B144" s="13">
        <v>42529.595833333333</v>
      </c>
      <c r="C144" s="2" t="s">
        <v>109</v>
      </c>
      <c r="D144" s="2" t="s">
        <v>63</v>
      </c>
      <c r="E144" s="3">
        <v>0.33200000000000002</v>
      </c>
      <c r="F144" s="3">
        <v>1.6659999999999999</v>
      </c>
      <c r="G144" s="3">
        <v>0.79</v>
      </c>
      <c r="H144" s="3">
        <v>0.10299999999999999</v>
      </c>
      <c r="I144" s="6">
        <v>28</v>
      </c>
      <c r="J144" s="20">
        <v>-1E-3</v>
      </c>
      <c r="K144" s="20">
        <v>5.0000000000000001E-3</v>
      </c>
      <c r="L144" s="20">
        <v>4.2999999999999997E-2</v>
      </c>
      <c r="M144" s="20">
        <v>0.20899999999999999</v>
      </c>
      <c r="N144" s="24" t="s">
        <v>19</v>
      </c>
      <c r="O144" s="24" t="s">
        <v>19</v>
      </c>
      <c r="P144" s="24">
        <v>4.2999999999999997E-2</v>
      </c>
      <c r="Q144" s="4">
        <v>4.5999999999999996</v>
      </c>
      <c r="R144" s="4">
        <v>1.1000000000000001</v>
      </c>
      <c r="S144" s="4">
        <v>668.16700000000003</v>
      </c>
      <c r="T144" s="4">
        <v>10.69</v>
      </c>
      <c r="U144" s="4">
        <v>101</v>
      </c>
      <c r="V144" s="4">
        <v>12.8</v>
      </c>
      <c r="W144" s="3">
        <v>12.4</v>
      </c>
      <c r="X144" s="3">
        <v>1011.7</v>
      </c>
      <c r="Y144" s="20">
        <v>352.77199999999999</v>
      </c>
      <c r="Z144" s="24">
        <v>36.772339340392698</v>
      </c>
      <c r="AA144" s="2">
        <v>11</v>
      </c>
      <c r="AB144" s="3">
        <v>3.1669999999999998</v>
      </c>
      <c r="AC144" s="3">
        <v>6.2939999999999996</v>
      </c>
      <c r="AD144" s="3">
        <v>0.34300000000000003</v>
      </c>
      <c r="AE144" s="3">
        <v>3.1659999999999999</v>
      </c>
      <c r="AF144" s="3">
        <v>8.5999999999999993E-2</v>
      </c>
      <c r="AG144" s="3">
        <v>3.3140000000000001</v>
      </c>
      <c r="AH144" s="3">
        <v>3.4</v>
      </c>
      <c r="AI144" s="3">
        <v>18.573</v>
      </c>
    </row>
    <row r="145" spans="1:35" x14ac:dyDescent="0.25">
      <c r="A145" s="2" t="s">
        <v>80</v>
      </c>
      <c r="B145" s="13">
        <v>42529.627083333333</v>
      </c>
      <c r="C145" s="2" t="s">
        <v>109</v>
      </c>
      <c r="D145" s="2" t="s">
        <v>63</v>
      </c>
      <c r="E145" s="3">
        <v>8.8480000000000008</v>
      </c>
      <c r="F145" s="3">
        <v>5.7679999999999998</v>
      </c>
      <c r="G145" s="3">
        <v>0.96799999999999997</v>
      </c>
      <c r="H145" s="3">
        <v>3.4000000000000002E-2</v>
      </c>
      <c r="I145" s="6">
        <v>12</v>
      </c>
      <c r="J145" s="20">
        <v>4.5999999999999999E-2</v>
      </c>
      <c r="K145" s="20">
        <v>0.03</v>
      </c>
      <c r="L145" s="20">
        <v>1.0860000000000001</v>
      </c>
      <c r="M145" s="20">
        <v>0.70799999999999996</v>
      </c>
      <c r="N145" s="24">
        <v>0.38900000000000001</v>
      </c>
      <c r="O145" s="24">
        <v>0.254</v>
      </c>
      <c r="P145" s="24">
        <v>1.4750000000000001</v>
      </c>
      <c r="Q145" s="4">
        <v>4.67</v>
      </c>
      <c r="R145" s="4">
        <v>0.6</v>
      </c>
      <c r="S145" s="4">
        <v>643.79</v>
      </c>
      <c r="T145" s="4">
        <v>10.3</v>
      </c>
      <c r="U145" s="4">
        <v>99.2</v>
      </c>
      <c r="V145" s="4">
        <v>13.7</v>
      </c>
      <c r="W145" s="3">
        <v>11.8</v>
      </c>
      <c r="X145" s="3">
        <v>1011.9</v>
      </c>
      <c r="Y145" s="20">
        <v>433.18299999999999</v>
      </c>
      <c r="Z145" s="24">
        <v>5.0516815665970896</v>
      </c>
      <c r="AA145" s="2">
        <v>10</v>
      </c>
      <c r="AB145" s="3">
        <v>2.944</v>
      </c>
      <c r="AC145" s="3">
        <v>9.2200000000000006</v>
      </c>
      <c r="AD145" s="3">
        <v>0.35499999999999998</v>
      </c>
      <c r="AE145" s="3">
        <v>1.613</v>
      </c>
      <c r="AF145" s="3">
        <v>0.875</v>
      </c>
      <c r="AG145" s="3">
        <v>7.819</v>
      </c>
      <c r="AH145" s="3">
        <v>8.6940000000000008</v>
      </c>
      <c r="AI145" s="3">
        <v>15.417</v>
      </c>
    </row>
    <row r="146" spans="1:35" x14ac:dyDescent="0.25">
      <c r="A146" s="2" t="s">
        <v>62</v>
      </c>
      <c r="B146" s="13">
        <v>42596.592361111114</v>
      </c>
      <c r="C146" s="2" t="s">
        <v>110</v>
      </c>
      <c r="D146" s="2" t="s">
        <v>63</v>
      </c>
      <c r="E146" s="3">
        <v>3.681</v>
      </c>
      <c r="F146" s="3">
        <v>2.601</v>
      </c>
      <c r="G146" s="3">
        <v>0.88100000000000001</v>
      </c>
      <c r="H146" s="3">
        <v>5.0999999999999997E-2</v>
      </c>
      <c r="I146" s="6">
        <v>15.667</v>
      </c>
      <c r="J146" s="20">
        <v>1.0999999999999999E-2</v>
      </c>
      <c r="K146" s="20">
        <v>8.0000000000000002E-3</v>
      </c>
      <c r="L146" s="20">
        <v>0.37</v>
      </c>
      <c r="M146" s="20">
        <v>0.26500000000000001</v>
      </c>
      <c r="N146" s="24">
        <v>0.108</v>
      </c>
      <c r="O146" s="24">
        <v>7.6999999999999999E-2</v>
      </c>
      <c r="P146" s="24">
        <v>0.47799999999999998</v>
      </c>
      <c r="Q146" s="4">
        <v>4.8</v>
      </c>
      <c r="R146" s="4">
        <v>0.2</v>
      </c>
      <c r="S146" s="4">
        <v>581.28599999999994</v>
      </c>
      <c r="T146" s="4">
        <v>9.3000000000000007</v>
      </c>
      <c r="U146" s="4">
        <v>103.1</v>
      </c>
      <c r="V146" s="4">
        <v>20.399999999999999</v>
      </c>
      <c r="W146" s="3">
        <v>19.899999999999999</v>
      </c>
      <c r="X146" s="3">
        <v>1014.3</v>
      </c>
      <c r="Y146" s="20">
        <v>454.51400000000001</v>
      </c>
      <c r="Z146" s="24">
        <v>2.4426991263904601</v>
      </c>
      <c r="AA146" s="2">
        <v>13</v>
      </c>
      <c r="AB146" s="3">
        <v>4.5730000000000004</v>
      </c>
      <c r="AC146" s="3">
        <v>24.91</v>
      </c>
      <c r="AD146" s="3">
        <v>0.32200000000000001</v>
      </c>
      <c r="AE146" s="3">
        <v>5.3129999999999997</v>
      </c>
      <c r="AF146" s="3">
        <v>1.861</v>
      </c>
      <c r="AG146" s="3">
        <v>25.591999999999999</v>
      </c>
      <c r="AH146" s="3">
        <v>27.452999999999999</v>
      </c>
      <c r="AI146" s="3">
        <v>266.81900000000002</v>
      </c>
    </row>
    <row r="147" spans="1:35" x14ac:dyDescent="0.25">
      <c r="A147" s="2" t="s">
        <v>64</v>
      </c>
      <c r="B147" s="13">
        <v>42596.619444444441</v>
      </c>
      <c r="C147" s="2" t="s">
        <v>110</v>
      </c>
      <c r="D147" s="2" t="s">
        <v>63</v>
      </c>
      <c r="E147" s="3">
        <v>11.864000000000001</v>
      </c>
      <c r="F147" s="3">
        <v>6.8650000000000002</v>
      </c>
      <c r="G147" s="3">
        <v>0.94199999999999995</v>
      </c>
      <c r="H147" s="3">
        <v>8.9999999999999993E-3</v>
      </c>
      <c r="I147" s="6">
        <v>12.667</v>
      </c>
      <c r="J147" s="20">
        <v>1.4999999999999999E-2</v>
      </c>
      <c r="K147" s="20">
        <v>8.9999999999999993E-3</v>
      </c>
      <c r="L147" s="20">
        <v>1.1879999999999999</v>
      </c>
      <c r="M147" s="20">
        <v>0.70399999999999996</v>
      </c>
      <c r="N147" s="24">
        <v>0.28899999999999998</v>
      </c>
      <c r="O147" s="24">
        <v>0.17100000000000001</v>
      </c>
      <c r="P147" s="24">
        <v>1.4770000000000001</v>
      </c>
      <c r="Q147" s="4">
        <v>5.2</v>
      </c>
      <c r="R147" s="4">
        <v>0.3</v>
      </c>
      <c r="S147" s="4">
        <v>588.16200000000003</v>
      </c>
      <c r="T147" s="4">
        <v>9.41</v>
      </c>
      <c r="U147" s="4">
        <v>103.4</v>
      </c>
      <c r="V147" s="4">
        <v>20</v>
      </c>
      <c r="W147" s="3">
        <v>18.399999999999999</v>
      </c>
      <c r="X147" s="3">
        <v>1014.9</v>
      </c>
      <c r="Y147" s="20">
        <v>521.63499999999999</v>
      </c>
      <c r="Z147" s="24">
        <v>5.1432704701181002</v>
      </c>
      <c r="AA147" s="2">
        <v>12</v>
      </c>
      <c r="AB147" s="3">
        <v>4.6390000000000002</v>
      </c>
      <c r="AC147" s="3">
        <v>22.74</v>
      </c>
      <c r="AD147" s="3">
        <v>0.59</v>
      </c>
      <c r="AE147" s="3">
        <v>21.053000000000001</v>
      </c>
      <c r="AF147" s="3">
        <v>0</v>
      </c>
      <c r="AG147" s="3">
        <v>8.7240000000000002</v>
      </c>
      <c r="AH147" s="3">
        <v>8.7240000000000002</v>
      </c>
      <c r="AI147" s="3">
        <v>248.607</v>
      </c>
    </row>
    <row r="148" spans="1:35" x14ac:dyDescent="0.25">
      <c r="A148" s="2" t="s">
        <v>65</v>
      </c>
      <c r="B148" s="13">
        <v>42596.638888888891</v>
      </c>
      <c r="C148" s="2" t="s">
        <v>110</v>
      </c>
      <c r="D148" s="2" t="s">
        <v>63</v>
      </c>
      <c r="E148" s="3">
        <v>4.1420000000000003</v>
      </c>
      <c r="F148" s="3">
        <v>5.2709999999999999</v>
      </c>
      <c r="G148" s="3">
        <v>0.77800000000000002</v>
      </c>
      <c r="H148" s="3">
        <v>0.13900000000000001</v>
      </c>
      <c r="I148" s="6">
        <v>19.667000000000002</v>
      </c>
      <c r="J148" s="20">
        <v>-2.1000000000000001E-2</v>
      </c>
      <c r="K148" s="20">
        <v>2.7E-2</v>
      </c>
      <c r="L148" s="20">
        <v>0.40799999999999997</v>
      </c>
      <c r="M148" s="20">
        <v>0.51900000000000002</v>
      </c>
      <c r="N148" s="24" t="s">
        <v>19</v>
      </c>
      <c r="O148" s="24" t="s">
        <v>19</v>
      </c>
      <c r="P148" s="24">
        <v>0.40799999999999997</v>
      </c>
      <c r="Q148" s="4">
        <v>4.0999999999999996</v>
      </c>
      <c r="R148" s="4">
        <v>0.5</v>
      </c>
      <c r="S148" s="4">
        <v>596.91200000000003</v>
      </c>
      <c r="T148" s="4">
        <v>9.5500000000000007</v>
      </c>
      <c r="U148" s="4">
        <v>105</v>
      </c>
      <c r="V148" s="4">
        <v>20</v>
      </c>
      <c r="W148" s="3">
        <v>17.7</v>
      </c>
      <c r="X148" s="3">
        <v>1015</v>
      </c>
      <c r="Y148" s="20">
        <v>375.68799999999999</v>
      </c>
      <c r="Z148" s="24">
        <v>14.1183299337377</v>
      </c>
      <c r="AA148" s="2">
        <v>19</v>
      </c>
      <c r="AB148" s="3">
        <v>3.16</v>
      </c>
      <c r="AC148" s="3">
        <v>19</v>
      </c>
      <c r="AD148" s="3">
        <v>0.26800000000000002</v>
      </c>
      <c r="AE148" s="3">
        <v>1.962</v>
      </c>
      <c r="AF148" s="3">
        <v>2.0880000000000001</v>
      </c>
      <c r="AG148" s="3">
        <v>6.1909999999999998</v>
      </c>
      <c r="AH148" s="3">
        <v>8.2799999999999994</v>
      </c>
      <c r="AI148" s="3">
        <v>50.62</v>
      </c>
    </row>
    <row r="149" spans="1:35" x14ac:dyDescent="0.25">
      <c r="A149" s="2" t="s">
        <v>66</v>
      </c>
      <c r="B149" s="13">
        <v>42596.664583333331</v>
      </c>
      <c r="C149" s="2" t="s">
        <v>110</v>
      </c>
      <c r="D149" s="2" t="s">
        <v>63</v>
      </c>
      <c r="E149" s="3">
        <v>45.552</v>
      </c>
      <c r="F149" s="3">
        <v>34.814999999999998</v>
      </c>
      <c r="G149" s="3">
        <v>0.97199999999999998</v>
      </c>
      <c r="H149" s="3">
        <v>3.1E-2</v>
      </c>
      <c r="I149" s="6">
        <v>13</v>
      </c>
      <c r="J149" s="20">
        <v>1.0999999999999999E-2</v>
      </c>
      <c r="K149" s="20">
        <v>8.9999999999999993E-3</v>
      </c>
      <c r="L149" s="20">
        <v>4.6520000000000001</v>
      </c>
      <c r="M149" s="20">
        <v>3.556</v>
      </c>
      <c r="N149" s="24" t="s">
        <v>19</v>
      </c>
      <c r="O149" s="24" t="s">
        <v>19</v>
      </c>
      <c r="P149" s="24">
        <v>4.6520000000000001</v>
      </c>
      <c r="Q149" s="4">
        <v>4.4000000000000004</v>
      </c>
      <c r="R149" s="4">
        <v>0.4</v>
      </c>
      <c r="S149" s="4">
        <v>604.41300000000001</v>
      </c>
      <c r="T149" s="4">
        <v>9.67</v>
      </c>
      <c r="U149" s="4">
        <v>105.9</v>
      </c>
      <c r="V149" s="4">
        <v>19.8</v>
      </c>
      <c r="W149" s="3">
        <v>16.8</v>
      </c>
      <c r="X149" s="3">
        <v>1015.1</v>
      </c>
      <c r="Y149" s="20">
        <v>997.30799999999999</v>
      </c>
      <c r="Z149" s="24">
        <v>75.196586451594797</v>
      </c>
      <c r="AA149" s="2">
        <v>30</v>
      </c>
      <c r="AB149" s="3">
        <v>3.4279999999999999</v>
      </c>
      <c r="AC149" s="3">
        <v>35.81</v>
      </c>
      <c r="AD149" s="3">
        <v>0.47499999999999998</v>
      </c>
      <c r="AE149" s="3">
        <v>1.4790000000000001</v>
      </c>
      <c r="AF149" s="3">
        <v>2.19</v>
      </c>
      <c r="AG149" s="3">
        <v>8.5039999999999996</v>
      </c>
      <c r="AH149" s="3">
        <v>10.694000000000001</v>
      </c>
      <c r="AI149" s="3">
        <v>33.366</v>
      </c>
    </row>
    <row r="150" spans="1:35" x14ac:dyDescent="0.25">
      <c r="A150" s="2" t="s">
        <v>67</v>
      </c>
      <c r="B150" s="13">
        <v>42596.681250000001</v>
      </c>
      <c r="C150" s="2" t="s">
        <v>110</v>
      </c>
      <c r="D150" s="2" t="s">
        <v>63</v>
      </c>
      <c r="E150" s="3">
        <v>1.6990000000000001</v>
      </c>
      <c r="F150" s="3">
        <v>3.165</v>
      </c>
      <c r="G150" s="3">
        <v>0.72199999999999998</v>
      </c>
      <c r="H150" s="3">
        <v>9.4E-2</v>
      </c>
      <c r="I150" s="6">
        <v>17</v>
      </c>
      <c r="J150" s="20">
        <v>-3.0000000000000001E-3</v>
      </c>
      <c r="K150" s="20">
        <v>5.0000000000000001E-3</v>
      </c>
      <c r="L150" s="20">
        <v>0.14799999999999999</v>
      </c>
      <c r="M150" s="20">
        <v>0.29299999999999998</v>
      </c>
      <c r="N150" s="24" t="s">
        <v>19</v>
      </c>
      <c r="O150" s="24" t="s">
        <v>19</v>
      </c>
      <c r="P150" s="24">
        <v>0.14799999999999999</v>
      </c>
      <c r="Q150" s="4">
        <v>4.0999999999999996</v>
      </c>
      <c r="R150" s="4">
        <v>0.85</v>
      </c>
      <c r="S150" s="4">
        <v>604.41300000000001</v>
      </c>
      <c r="T150" s="4">
        <v>9.67</v>
      </c>
      <c r="U150" s="4">
        <v>104.9</v>
      </c>
      <c r="V150" s="4">
        <v>19.3</v>
      </c>
      <c r="W150" s="3">
        <v>16.399999999999999</v>
      </c>
      <c r="X150" s="3">
        <v>1015.6</v>
      </c>
      <c r="Y150" s="20">
        <v>326.07299999999998</v>
      </c>
      <c r="Z150" s="24" t="s">
        <v>19</v>
      </c>
      <c r="AA150" s="2">
        <v>19</v>
      </c>
      <c r="AB150" s="3">
        <v>3.5390000000000001</v>
      </c>
      <c r="AC150" s="3">
        <v>14.93</v>
      </c>
      <c r="AD150" s="3">
        <v>0.432</v>
      </c>
      <c r="AE150" s="3">
        <v>1.802</v>
      </c>
      <c r="AF150" s="3">
        <v>2.2909999999999999</v>
      </c>
      <c r="AG150" s="3">
        <v>33.491</v>
      </c>
      <c r="AH150" s="3">
        <v>35.781999999999996</v>
      </c>
      <c r="AI150" s="3">
        <v>34.545000000000002</v>
      </c>
    </row>
    <row r="151" spans="1:35" x14ac:dyDescent="0.25">
      <c r="A151" s="2" t="s">
        <v>68</v>
      </c>
      <c r="B151" s="13">
        <v>42596.708333333336</v>
      </c>
      <c r="C151" s="2" t="s">
        <v>110</v>
      </c>
      <c r="D151" s="2" t="s">
        <v>63</v>
      </c>
      <c r="E151" s="3">
        <v>6.3970000000000002</v>
      </c>
      <c r="F151" s="3">
        <v>6.3739999999999997</v>
      </c>
      <c r="G151" s="3">
        <v>0.94399999999999995</v>
      </c>
      <c r="H151" s="3">
        <v>0.04</v>
      </c>
      <c r="I151" s="6">
        <v>11</v>
      </c>
      <c r="J151" s="20">
        <v>0.01</v>
      </c>
      <c r="K151" s="20">
        <v>8.9999999999999993E-3</v>
      </c>
      <c r="L151" s="20">
        <v>0.59699999999999998</v>
      </c>
      <c r="M151" s="20">
        <v>0.55400000000000005</v>
      </c>
      <c r="N151" s="24">
        <v>0.39700000000000002</v>
      </c>
      <c r="O151" s="24">
        <v>0.36799999999999999</v>
      </c>
      <c r="P151" s="24">
        <v>0.99299999999999999</v>
      </c>
      <c r="Q151" s="4">
        <v>4.2</v>
      </c>
      <c r="R151" s="4">
        <v>0.8</v>
      </c>
      <c r="S151" s="4">
        <v>578.78599999999994</v>
      </c>
      <c r="T151" s="4">
        <v>9.26</v>
      </c>
      <c r="U151" s="4">
        <v>100.9</v>
      </c>
      <c r="V151" s="4">
        <v>19.5</v>
      </c>
      <c r="W151" s="3">
        <v>16.7</v>
      </c>
      <c r="X151" s="3">
        <v>1016.1</v>
      </c>
      <c r="Y151" s="20">
        <v>490.81900000000002</v>
      </c>
      <c r="Z151" s="24">
        <v>23.633465163544901</v>
      </c>
      <c r="AA151" s="2">
        <v>16</v>
      </c>
      <c r="AB151" s="3">
        <v>4.4710000000000001</v>
      </c>
      <c r="AC151" s="3">
        <v>19.02</v>
      </c>
      <c r="AD151" s="3">
        <v>0.38</v>
      </c>
      <c r="AE151" s="3">
        <v>1.889</v>
      </c>
      <c r="AF151" s="3">
        <v>1.079</v>
      </c>
      <c r="AG151" s="3">
        <v>6.226</v>
      </c>
      <c r="AH151" s="3">
        <v>7.3049999999999997</v>
      </c>
      <c r="AI151" s="3">
        <v>24.504999999999999</v>
      </c>
    </row>
    <row r="152" spans="1:35" x14ac:dyDescent="0.25">
      <c r="A152" s="2" t="s">
        <v>69</v>
      </c>
      <c r="B152" s="13">
        <v>42597.697916666664</v>
      </c>
      <c r="C152" s="2" t="s">
        <v>110</v>
      </c>
      <c r="D152" s="2" t="s">
        <v>63</v>
      </c>
      <c r="E152" s="3">
        <v>-5.6070000000000002</v>
      </c>
      <c r="F152" s="3">
        <v>1.07</v>
      </c>
      <c r="G152" s="3">
        <v>0.97199999999999998</v>
      </c>
      <c r="H152" s="3">
        <v>1.4E-2</v>
      </c>
      <c r="I152" s="6">
        <v>12.333</v>
      </c>
      <c r="J152" s="20">
        <v>2E-3</v>
      </c>
      <c r="K152" s="20">
        <v>0</v>
      </c>
      <c r="L152" s="20">
        <v>-0.58299999999999996</v>
      </c>
      <c r="M152" s="20">
        <v>0.114</v>
      </c>
      <c r="N152" s="24">
        <v>0.247</v>
      </c>
      <c r="O152" s="24">
        <v>4.8000000000000001E-2</v>
      </c>
      <c r="P152" s="24">
        <v>-0.33600000000000002</v>
      </c>
      <c r="Q152" s="4">
        <v>4.4000000000000004</v>
      </c>
      <c r="R152" s="4">
        <v>0.95</v>
      </c>
      <c r="S152" s="4">
        <v>629.41399999999999</v>
      </c>
      <c r="T152" s="4">
        <v>10.07</v>
      </c>
      <c r="U152" s="4">
        <v>107.9</v>
      </c>
      <c r="V152" s="4">
        <v>18.7</v>
      </c>
      <c r="W152" s="3">
        <v>21</v>
      </c>
      <c r="X152" s="3">
        <v>1018.4</v>
      </c>
      <c r="Y152" s="20">
        <v>63.889000000000003</v>
      </c>
      <c r="Z152" s="24">
        <v>44.784352704510397</v>
      </c>
      <c r="AA152" s="2">
        <v>10</v>
      </c>
      <c r="AB152" s="3">
        <v>3.9159999999999999</v>
      </c>
      <c r="AC152" s="3">
        <v>12.92</v>
      </c>
      <c r="AD152" s="3">
        <v>0.38200000000000001</v>
      </c>
      <c r="AE152" s="3">
        <v>3.073</v>
      </c>
      <c r="AF152" s="3">
        <v>2.371</v>
      </c>
      <c r="AG152" s="3">
        <v>87.400999999999996</v>
      </c>
      <c r="AH152" s="3">
        <v>89.772000000000006</v>
      </c>
      <c r="AI152" s="3">
        <v>42.816000000000003</v>
      </c>
    </row>
    <row r="153" spans="1:35" x14ac:dyDescent="0.25">
      <c r="A153" s="2" t="s">
        <v>70</v>
      </c>
      <c r="B153" s="13">
        <v>42597.729166666664</v>
      </c>
      <c r="C153" s="2" t="s">
        <v>110</v>
      </c>
      <c r="D153" s="2" t="s">
        <v>63</v>
      </c>
      <c r="E153" s="3">
        <v>2.9910000000000001</v>
      </c>
      <c r="F153" s="3">
        <v>1.4419999999999999</v>
      </c>
      <c r="G153" s="3">
        <v>0.96</v>
      </c>
      <c r="H153" s="3">
        <v>6.0000000000000001E-3</v>
      </c>
      <c r="I153" s="6">
        <v>16.5</v>
      </c>
      <c r="J153" s="20">
        <v>-0.124</v>
      </c>
      <c r="K153" s="20">
        <v>6.8000000000000005E-2</v>
      </c>
      <c r="L153" s="20">
        <v>0.29899999999999999</v>
      </c>
      <c r="M153" s="20">
        <v>0.16400000000000001</v>
      </c>
      <c r="N153" s="24" t="s">
        <v>19</v>
      </c>
      <c r="O153" s="24" t="s">
        <v>19</v>
      </c>
      <c r="P153" s="24">
        <v>0.29899999999999999</v>
      </c>
      <c r="Q153" s="4">
        <v>3.9</v>
      </c>
      <c r="R153" s="4">
        <v>7.4999999999999997E-2</v>
      </c>
      <c r="S153" s="4">
        <v>585.03700000000003</v>
      </c>
      <c r="T153" s="4">
        <v>9.36</v>
      </c>
      <c r="U153" s="4">
        <v>99.8</v>
      </c>
      <c r="V153" s="4">
        <v>18.5</v>
      </c>
      <c r="W153" s="3">
        <v>19.600000000000001</v>
      </c>
      <c r="X153" s="3">
        <v>1018.6</v>
      </c>
      <c r="Y153" s="20">
        <v>400.82100000000003</v>
      </c>
      <c r="Z153" s="24">
        <v>4.0686483843021097</v>
      </c>
      <c r="AA153" s="2">
        <v>32</v>
      </c>
      <c r="AB153" s="3">
        <v>3.4319999999999999</v>
      </c>
      <c r="AC153" s="3">
        <v>32.89</v>
      </c>
      <c r="AD153" s="3">
        <v>0.35699999999999998</v>
      </c>
      <c r="AE153" s="3">
        <v>1.8009999999999999</v>
      </c>
      <c r="AF153" s="3">
        <v>1.343</v>
      </c>
      <c r="AG153" s="3">
        <v>86.652000000000001</v>
      </c>
      <c r="AH153" s="3">
        <v>87.995000000000005</v>
      </c>
      <c r="AI153" s="3">
        <v>18.518000000000001</v>
      </c>
    </row>
    <row r="154" spans="1:35" x14ac:dyDescent="0.25">
      <c r="A154" s="2" t="s">
        <v>71</v>
      </c>
      <c r="B154" s="13" t="s">
        <v>19</v>
      </c>
      <c r="C154" s="2" t="s">
        <v>110</v>
      </c>
      <c r="D154" s="2" t="s">
        <v>63</v>
      </c>
      <c r="E154" s="3" t="s">
        <v>19</v>
      </c>
      <c r="F154" s="3" t="s">
        <v>19</v>
      </c>
      <c r="G154" s="3" t="s">
        <v>19</v>
      </c>
      <c r="H154" s="3" t="s">
        <v>19</v>
      </c>
      <c r="I154" s="6" t="s">
        <v>19</v>
      </c>
      <c r="J154" s="20" t="s">
        <v>19</v>
      </c>
      <c r="K154" s="20" t="s">
        <v>19</v>
      </c>
      <c r="L154" s="20" t="s">
        <v>19</v>
      </c>
      <c r="M154" s="20" t="s">
        <v>19</v>
      </c>
      <c r="N154" s="24" t="s">
        <v>19</v>
      </c>
      <c r="O154" s="24" t="s">
        <v>19</v>
      </c>
      <c r="P154" s="24" t="s">
        <v>19</v>
      </c>
      <c r="Q154" s="4" t="s">
        <v>19</v>
      </c>
      <c r="R154" s="4" t="s">
        <v>19</v>
      </c>
      <c r="S154" s="4" t="s">
        <v>19</v>
      </c>
      <c r="T154" s="4" t="s">
        <v>19</v>
      </c>
      <c r="U154" s="4" t="s">
        <v>19</v>
      </c>
      <c r="V154" s="4" t="s">
        <v>19</v>
      </c>
      <c r="W154" s="3" t="s">
        <v>19</v>
      </c>
      <c r="X154" s="3" t="s">
        <v>19</v>
      </c>
      <c r="Y154" s="20" t="s">
        <v>19</v>
      </c>
      <c r="Z154" s="24" t="s">
        <v>19</v>
      </c>
      <c r="AA154" s="2" t="s">
        <v>19</v>
      </c>
      <c r="AB154" s="3" t="s">
        <v>19</v>
      </c>
      <c r="AC154" s="3" t="s">
        <v>19</v>
      </c>
      <c r="AD154" s="3" t="s">
        <v>19</v>
      </c>
      <c r="AE154" s="3" t="s">
        <v>19</v>
      </c>
      <c r="AF154" s="3" t="s">
        <v>19</v>
      </c>
      <c r="AG154" s="3" t="s">
        <v>19</v>
      </c>
      <c r="AH154" s="3" t="s">
        <v>19</v>
      </c>
      <c r="AI154" s="3" t="s">
        <v>19</v>
      </c>
    </row>
    <row r="155" spans="1:35" x14ac:dyDescent="0.25">
      <c r="A155" s="2" t="s">
        <v>72</v>
      </c>
      <c r="B155" s="13">
        <v>42597.751388888886</v>
      </c>
      <c r="C155" s="2" t="s">
        <v>110</v>
      </c>
      <c r="D155" s="2" t="s">
        <v>63</v>
      </c>
      <c r="E155" s="3">
        <v>10.648</v>
      </c>
      <c r="F155" s="3">
        <v>13.792999999999999</v>
      </c>
      <c r="G155" s="3">
        <v>0.877</v>
      </c>
      <c r="H155" s="3">
        <v>5.8000000000000003E-2</v>
      </c>
      <c r="I155" s="6">
        <v>11.333</v>
      </c>
      <c r="J155" s="20">
        <v>-0.51200000000000001</v>
      </c>
      <c r="K155" s="20">
        <v>0.66400000000000003</v>
      </c>
      <c r="L155" s="20">
        <v>1.0900000000000001</v>
      </c>
      <c r="M155" s="20">
        <v>1.4119999999999999</v>
      </c>
      <c r="N155" s="24" t="s">
        <v>19</v>
      </c>
      <c r="O155" s="24" t="s">
        <v>19</v>
      </c>
      <c r="P155" s="24">
        <v>1.0900000000000001</v>
      </c>
      <c r="Q155" s="4">
        <v>3.8</v>
      </c>
      <c r="R155" s="4">
        <v>0.4</v>
      </c>
      <c r="S155" s="4">
        <v>628.78899999999999</v>
      </c>
      <c r="T155" s="4">
        <v>10.06</v>
      </c>
      <c r="U155" s="4">
        <v>108.2</v>
      </c>
      <c r="V155" s="4">
        <v>18.899999999999999</v>
      </c>
      <c r="W155" s="3">
        <v>18.8</v>
      </c>
      <c r="X155" s="3">
        <v>1018.8</v>
      </c>
      <c r="Y155" s="20">
        <v>401.18599999999998</v>
      </c>
      <c r="Z155" s="24">
        <v>31.729983611018</v>
      </c>
      <c r="AA155" s="2">
        <v>30</v>
      </c>
      <c r="AB155" s="3">
        <v>3.25</v>
      </c>
      <c r="AC155" s="3">
        <v>33.25</v>
      </c>
      <c r="AD155" s="3">
        <v>0.34799999999999998</v>
      </c>
      <c r="AE155" s="3" t="s">
        <v>19</v>
      </c>
      <c r="AF155" s="3" t="s">
        <v>19</v>
      </c>
      <c r="AG155" s="3" t="s">
        <v>19</v>
      </c>
      <c r="AH155" s="3" t="s">
        <v>19</v>
      </c>
      <c r="AI155" s="3">
        <v>50.319000000000003</v>
      </c>
    </row>
    <row r="156" spans="1:35" x14ac:dyDescent="0.25">
      <c r="A156" s="2" t="s">
        <v>73</v>
      </c>
      <c r="B156" s="13">
        <v>42597.679166666669</v>
      </c>
      <c r="C156" s="2" t="s">
        <v>110</v>
      </c>
      <c r="D156" s="2" t="s">
        <v>63</v>
      </c>
      <c r="E156" s="3">
        <v>11.497999999999999</v>
      </c>
      <c r="F156" s="3">
        <v>3.6539999999999999</v>
      </c>
      <c r="G156" s="3">
        <v>0.96799999999999997</v>
      </c>
      <c r="H156" s="3">
        <v>1.6E-2</v>
      </c>
      <c r="I156" s="6">
        <v>14.5</v>
      </c>
      <c r="J156" s="20">
        <v>4.0000000000000001E-3</v>
      </c>
      <c r="K156" s="20">
        <v>1E-3</v>
      </c>
      <c r="L156" s="20">
        <v>1.113</v>
      </c>
      <c r="M156" s="20">
        <v>0.28599999999999998</v>
      </c>
      <c r="N156" s="24">
        <v>0.80700000000000005</v>
      </c>
      <c r="O156" s="24">
        <v>0.20699999999999999</v>
      </c>
      <c r="P156" s="24">
        <v>1.92</v>
      </c>
      <c r="Q156" s="4">
        <v>4.0999999999999996</v>
      </c>
      <c r="R156" s="4">
        <v>0.4</v>
      </c>
      <c r="S156" s="4">
        <v>588.78700000000003</v>
      </c>
      <c r="T156" s="4">
        <v>9.42</v>
      </c>
      <c r="U156" s="4">
        <v>103.4</v>
      </c>
      <c r="V156" s="4">
        <v>19.899999999999999</v>
      </c>
      <c r="W156" s="3">
        <v>21.1</v>
      </c>
      <c r="X156" s="3">
        <v>1018</v>
      </c>
      <c r="Y156" s="20">
        <v>867.428</v>
      </c>
      <c r="Z156" s="24">
        <v>65.8567224927327</v>
      </c>
      <c r="AA156" s="2">
        <v>19</v>
      </c>
      <c r="AB156" s="3">
        <v>3.6720000000000002</v>
      </c>
      <c r="AC156" s="3">
        <v>63.43</v>
      </c>
      <c r="AD156" s="3">
        <v>1.0429999999999999</v>
      </c>
      <c r="AE156" s="3">
        <v>6.3369999999999997</v>
      </c>
      <c r="AF156" s="3">
        <v>6.7210000000000001</v>
      </c>
      <c r="AG156" s="3">
        <v>46.371000000000002</v>
      </c>
      <c r="AH156" s="3">
        <v>53.091999999999999</v>
      </c>
      <c r="AI156" s="3">
        <v>23.524999999999999</v>
      </c>
    </row>
    <row r="157" spans="1:35" x14ac:dyDescent="0.25">
      <c r="A157" s="2" t="s">
        <v>74</v>
      </c>
      <c r="B157" s="13">
        <v>42597.659722222219</v>
      </c>
      <c r="C157" s="2" t="s">
        <v>110</v>
      </c>
      <c r="D157" s="2" t="s">
        <v>63</v>
      </c>
      <c r="E157" s="3">
        <v>5.8860000000000001</v>
      </c>
      <c r="F157" s="3">
        <v>2.2200000000000002</v>
      </c>
      <c r="G157" s="3">
        <v>0.87</v>
      </c>
      <c r="H157" s="3">
        <v>0.127</v>
      </c>
      <c r="I157" s="6">
        <v>13.5</v>
      </c>
      <c r="J157" s="20">
        <v>6.0000000000000001E-3</v>
      </c>
      <c r="K157" s="20">
        <v>2E-3</v>
      </c>
      <c r="L157" s="20">
        <v>0.627</v>
      </c>
      <c r="M157" s="20">
        <v>0.22</v>
      </c>
      <c r="N157" s="24">
        <v>0.109</v>
      </c>
      <c r="O157" s="24">
        <v>3.7999999999999999E-2</v>
      </c>
      <c r="P157" s="24">
        <v>0.73599999999999999</v>
      </c>
      <c r="Q157" s="4">
        <v>4.2</v>
      </c>
      <c r="R157" s="4">
        <v>0.6</v>
      </c>
      <c r="S157" s="4">
        <v>581.91099999999994</v>
      </c>
      <c r="T157" s="4">
        <v>9.31</v>
      </c>
      <c r="U157" s="4">
        <v>100.4</v>
      </c>
      <c r="V157" s="4">
        <v>19</v>
      </c>
      <c r="W157" s="3">
        <v>20.5</v>
      </c>
      <c r="X157" s="3">
        <v>1018.6</v>
      </c>
      <c r="Y157" s="20">
        <v>565.35900000000004</v>
      </c>
      <c r="Z157" s="24">
        <v>9.4221710200119997</v>
      </c>
      <c r="AA157" s="2">
        <v>17</v>
      </c>
      <c r="AB157" s="3">
        <v>5.0529999999999999</v>
      </c>
      <c r="AC157" s="3">
        <v>16.489999999999998</v>
      </c>
      <c r="AD157" s="3">
        <v>0.28399999999999997</v>
      </c>
      <c r="AE157" s="3">
        <v>4.0449999999999999</v>
      </c>
      <c r="AF157" s="3">
        <v>4.0759999999999996</v>
      </c>
      <c r="AG157" s="3">
        <v>207.90199999999999</v>
      </c>
      <c r="AH157" s="3">
        <v>211.97800000000001</v>
      </c>
      <c r="AI157" s="3">
        <v>40.744</v>
      </c>
    </row>
    <row r="158" spans="1:35" x14ac:dyDescent="0.25">
      <c r="A158" s="2" t="s">
        <v>75</v>
      </c>
      <c r="B158" s="13">
        <v>42596.71875</v>
      </c>
      <c r="C158" s="2" t="s">
        <v>110</v>
      </c>
      <c r="D158" s="2" t="s">
        <v>63</v>
      </c>
      <c r="E158" s="3">
        <v>9.8170000000000002</v>
      </c>
      <c r="F158" s="3">
        <v>2.4980000000000002</v>
      </c>
      <c r="G158" s="3">
        <v>0.94199999999999995</v>
      </c>
      <c r="H158" s="3">
        <v>2E-3</v>
      </c>
      <c r="I158" s="6">
        <v>9</v>
      </c>
      <c r="J158" s="20">
        <v>8.0000000000000002E-3</v>
      </c>
      <c r="K158" s="20">
        <v>2E-3</v>
      </c>
      <c r="L158" s="20">
        <v>0.995</v>
      </c>
      <c r="M158" s="20">
        <v>0.27300000000000002</v>
      </c>
      <c r="N158" s="24">
        <v>0.81699999999999995</v>
      </c>
      <c r="O158" s="24">
        <v>0.22500000000000001</v>
      </c>
      <c r="P158" s="24">
        <v>1.8120000000000001</v>
      </c>
      <c r="Q158" s="4">
        <v>4</v>
      </c>
      <c r="R158" s="4">
        <v>0.6</v>
      </c>
      <c r="S158" s="4">
        <v>588.16200000000003</v>
      </c>
      <c r="T158" s="4">
        <v>9.41</v>
      </c>
      <c r="U158" s="4">
        <v>102.9</v>
      </c>
      <c r="V158" s="4">
        <v>19.7</v>
      </c>
      <c r="W158" s="3">
        <v>16.7</v>
      </c>
      <c r="X158" s="3">
        <v>1016.3</v>
      </c>
      <c r="Y158" s="20">
        <v>587.93499999999995</v>
      </c>
      <c r="Z158" s="24">
        <v>37.773030755257302</v>
      </c>
      <c r="AA158" s="2">
        <v>25</v>
      </c>
      <c r="AB158" s="3">
        <v>3.3159999999999998</v>
      </c>
      <c r="AC158" s="3">
        <v>25.54</v>
      </c>
      <c r="AD158" s="3">
        <v>0.60499999999999998</v>
      </c>
      <c r="AE158" s="3">
        <v>2.2690000000000001</v>
      </c>
      <c r="AF158" s="3">
        <v>1.133</v>
      </c>
      <c r="AG158" s="3">
        <v>19.562999999999999</v>
      </c>
      <c r="AH158" s="3">
        <v>20.695</v>
      </c>
      <c r="AI158" s="3">
        <v>77.355000000000004</v>
      </c>
    </row>
    <row r="159" spans="1:35" x14ac:dyDescent="0.25">
      <c r="A159" s="2" t="s">
        <v>76</v>
      </c>
      <c r="B159" s="13">
        <v>42597.773611111108</v>
      </c>
      <c r="C159" s="2" t="s">
        <v>110</v>
      </c>
      <c r="D159" s="2" t="s">
        <v>63</v>
      </c>
      <c r="E159" s="3">
        <v>11.903</v>
      </c>
      <c r="F159" s="3">
        <v>1.2</v>
      </c>
      <c r="G159" s="3">
        <v>0.93899999999999995</v>
      </c>
      <c r="H159" s="3">
        <v>5.6000000000000001E-2</v>
      </c>
      <c r="I159" s="6">
        <v>10.75</v>
      </c>
      <c r="J159" s="20">
        <v>3.0000000000000001E-3</v>
      </c>
      <c r="K159" s="20">
        <v>0</v>
      </c>
      <c r="L159" s="20">
        <v>1.276</v>
      </c>
      <c r="M159" s="20">
        <v>0.129</v>
      </c>
      <c r="N159" s="24">
        <v>0.53300000000000003</v>
      </c>
      <c r="O159" s="24">
        <v>5.3999999999999999E-2</v>
      </c>
      <c r="P159" s="24">
        <v>1.8089999999999999</v>
      </c>
      <c r="Q159" s="4">
        <v>3.9</v>
      </c>
      <c r="R159" s="4">
        <v>0.5</v>
      </c>
      <c r="S159" s="4">
        <v>593.78700000000003</v>
      </c>
      <c r="T159" s="4">
        <v>9.5</v>
      </c>
      <c r="U159" s="4">
        <v>100.9</v>
      </c>
      <c r="V159" s="4">
        <v>18.3</v>
      </c>
      <c r="W159" s="3">
        <v>18</v>
      </c>
      <c r="X159" s="3">
        <v>1018.7</v>
      </c>
      <c r="Y159" s="20">
        <v>1025.8879999999999</v>
      </c>
      <c r="Z159" s="24">
        <v>67.697472509783296</v>
      </c>
      <c r="AA159" s="2">
        <v>27</v>
      </c>
      <c r="AB159" s="3">
        <v>3.585</v>
      </c>
      <c r="AC159" s="3">
        <v>23.72</v>
      </c>
      <c r="AD159" s="3">
        <v>0.26300000000000001</v>
      </c>
      <c r="AE159" s="3">
        <v>0.26300000000000001</v>
      </c>
      <c r="AF159" s="3">
        <v>0</v>
      </c>
      <c r="AG159" s="3">
        <v>1.56</v>
      </c>
      <c r="AH159" s="3">
        <v>1.56</v>
      </c>
      <c r="AI159" s="3">
        <v>21.823</v>
      </c>
    </row>
    <row r="160" spans="1:35" x14ac:dyDescent="0.25">
      <c r="A160" s="2" t="s">
        <v>77</v>
      </c>
      <c r="B160" s="13">
        <v>42597.802777777775</v>
      </c>
      <c r="C160" s="2" t="s">
        <v>110</v>
      </c>
      <c r="D160" s="2" t="s">
        <v>63</v>
      </c>
      <c r="E160" s="3">
        <v>107.254</v>
      </c>
      <c r="F160" s="3">
        <v>49.194000000000003</v>
      </c>
      <c r="G160" s="3">
        <v>0.998</v>
      </c>
      <c r="H160" s="3">
        <v>1E-3</v>
      </c>
      <c r="I160" s="6">
        <v>14.5</v>
      </c>
      <c r="J160" s="20">
        <v>1E-3</v>
      </c>
      <c r="K160" s="20">
        <v>0</v>
      </c>
      <c r="L160" s="20">
        <v>10.423</v>
      </c>
      <c r="M160" s="20">
        <v>4.0490000000000004</v>
      </c>
      <c r="N160" s="24" t="s">
        <v>19</v>
      </c>
      <c r="O160" s="24" t="s">
        <v>19</v>
      </c>
      <c r="P160" s="24">
        <v>10.423</v>
      </c>
      <c r="Q160" s="4">
        <v>3.7</v>
      </c>
      <c r="R160" s="4">
        <v>0.15</v>
      </c>
      <c r="S160" s="4">
        <v>252.51599999999999</v>
      </c>
      <c r="T160" s="4">
        <v>4.04</v>
      </c>
      <c r="U160" s="4">
        <v>42.8</v>
      </c>
      <c r="V160" s="4">
        <v>18.2</v>
      </c>
      <c r="W160" s="3">
        <v>16.600000000000001</v>
      </c>
      <c r="X160" s="3">
        <v>1018.9</v>
      </c>
      <c r="Y160" s="20">
        <v>13354.86</v>
      </c>
      <c r="Z160" s="24" t="s">
        <v>19</v>
      </c>
      <c r="AA160" s="2">
        <v>37</v>
      </c>
      <c r="AB160" s="3">
        <v>3.5779999999999998</v>
      </c>
      <c r="AC160" s="3">
        <v>21.85</v>
      </c>
      <c r="AD160" s="3">
        <v>0.28599999999999998</v>
      </c>
      <c r="AE160" s="3">
        <v>28.917000000000002</v>
      </c>
      <c r="AF160" s="3">
        <v>5.9249999999999998</v>
      </c>
      <c r="AG160" s="3">
        <v>249.39099999999999</v>
      </c>
      <c r="AH160" s="3">
        <v>255.316</v>
      </c>
      <c r="AI160" s="3">
        <v>202.86199999999999</v>
      </c>
    </row>
    <row r="161" spans="1:35" x14ac:dyDescent="0.25">
      <c r="A161" s="2" t="s">
        <v>78</v>
      </c>
      <c r="B161" s="13">
        <v>42598.663888888892</v>
      </c>
      <c r="C161" s="2" t="s">
        <v>110</v>
      </c>
      <c r="D161" s="2" t="s">
        <v>63</v>
      </c>
      <c r="E161" s="3">
        <v>-6.3E-2</v>
      </c>
      <c r="F161" s="3">
        <v>1.903</v>
      </c>
      <c r="G161" s="3">
        <v>0.78800000000000003</v>
      </c>
      <c r="H161" s="3">
        <v>0.13300000000000001</v>
      </c>
      <c r="I161" s="6">
        <v>32.5</v>
      </c>
      <c r="J161" s="20">
        <v>0</v>
      </c>
      <c r="K161" s="20">
        <v>8.9999999999999993E-3</v>
      </c>
      <c r="L161" s="20">
        <v>-6.0000000000000001E-3</v>
      </c>
      <c r="M161" s="20">
        <v>0.189</v>
      </c>
      <c r="N161" s="24">
        <v>6.0000000000000001E-3</v>
      </c>
      <c r="O161" s="24">
        <v>0.191</v>
      </c>
      <c r="P161" s="24">
        <v>0</v>
      </c>
      <c r="Q161" s="4">
        <v>4</v>
      </c>
      <c r="R161" s="4">
        <v>0.4</v>
      </c>
      <c r="S161" s="4">
        <v>607.53800000000001</v>
      </c>
      <c r="T161" s="4">
        <v>9.7200000000000006</v>
      </c>
      <c r="U161" s="4">
        <v>106.6</v>
      </c>
      <c r="V161" s="4">
        <v>19.899999999999999</v>
      </c>
      <c r="W161" s="3">
        <v>24.8</v>
      </c>
      <c r="X161" s="3">
        <v>1017.4</v>
      </c>
      <c r="Y161" s="20">
        <v>374.20499999999998</v>
      </c>
      <c r="Z161" s="24">
        <v>6.9485866689571001</v>
      </c>
      <c r="AA161" s="2">
        <v>23</v>
      </c>
      <c r="AB161" s="3">
        <v>4.1180000000000003</v>
      </c>
      <c r="AC161" s="3">
        <v>17.690000000000001</v>
      </c>
      <c r="AD161" s="3">
        <v>0.39800000000000002</v>
      </c>
      <c r="AE161" s="3">
        <v>1.41</v>
      </c>
      <c r="AF161" s="3">
        <v>0</v>
      </c>
      <c r="AG161" s="3">
        <v>19.402000000000001</v>
      </c>
      <c r="AH161" s="3">
        <v>19.402000000000001</v>
      </c>
      <c r="AI161" s="3">
        <v>18.146000000000001</v>
      </c>
    </row>
    <row r="162" spans="1:35" x14ac:dyDescent="0.25">
      <c r="A162" s="2" t="s">
        <v>79</v>
      </c>
      <c r="B162" s="13">
        <v>42598.681944444441</v>
      </c>
      <c r="C162" s="2" t="s">
        <v>110</v>
      </c>
      <c r="D162" s="2" t="s">
        <v>63</v>
      </c>
      <c r="E162" s="3">
        <v>-1.5269999999999999</v>
      </c>
      <c r="F162" s="3">
        <v>0.308</v>
      </c>
      <c r="G162" s="3">
        <v>0.872</v>
      </c>
      <c r="H162" s="3">
        <v>6.3E-2</v>
      </c>
      <c r="I162" s="6">
        <v>12.667</v>
      </c>
      <c r="J162" s="20">
        <v>2E-3</v>
      </c>
      <c r="K162" s="20">
        <v>0</v>
      </c>
      <c r="L162" s="20">
        <v>-0.156</v>
      </c>
      <c r="M162" s="20">
        <v>3.1E-2</v>
      </c>
      <c r="N162" s="24">
        <v>0.39200000000000002</v>
      </c>
      <c r="O162" s="24">
        <v>7.9000000000000001E-2</v>
      </c>
      <c r="P162" s="24">
        <v>0.23699999999999999</v>
      </c>
      <c r="Q162" s="4">
        <v>4.0999999999999996</v>
      </c>
      <c r="R162" s="4">
        <v>0.4</v>
      </c>
      <c r="S162" s="4">
        <v>612.53800000000001</v>
      </c>
      <c r="T162" s="4">
        <v>9.8000000000000007</v>
      </c>
      <c r="U162" s="4">
        <v>107.8</v>
      </c>
      <c r="V162" s="4">
        <v>20</v>
      </c>
      <c r="W162" s="3">
        <v>22.9</v>
      </c>
      <c r="X162" s="3">
        <v>1018.7</v>
      </c>
      <c r="Y162" s="20">
        <v>276.87200000000001</v>
      </c>
      <c r="Z162" s="24">
        <v>62.813744528303602</v>
      </c>
      <c r="AA162" s="2">
        <v>17</v>
      </c>
      <c r="AB162" s="3">
        <v>3.8079999999999998</v>
      </c>
      <c r="AC162" s="3">
        <v>13.94</v>
      </c>
      <c r="AD162" s="3">
        <v>0.34499999999999997</v>
      </c>
      <c r="AE162" s="3">
        <v>1.056</v>
      </c>
      <c r="AF162" s="3">
        <v>0</v>
      </c>
      <c r="AG162" s="3">
        <v>5.9130000000000003</v>
      </c>
      <c r="AH162" s="3">
        <v>5.9130000000000003</v>
      </c>
      <c r="AI162" s="3">
        <v>11.065</v>
      </c>
    </row>
    <row r="163" spans="1:35" x14ac:dyDescent="0.25">
      <c r="A163" s="2" t="s">
        <v>80</v>
      </c>
      <c r="B163" s="13" t="s">
        <v>19</v>
      </c>
      <c r="C163" s="2" t="s">
        <v>110</v>
      </c>
      <c r="D163" s="2" t="s">
        <v>63</v>
      </c>
      <c r="E163" s="3" t="s">
        <v>19</v>
      </c>
      <c r="F163" s="3" t="s">
        <v>19</v>
      </c>
      <c r="G163" s="3" t="s">
        <v>19</v>
      </c>
      <c r="H163" s="3" t="s">
        <v>19</v>
      </c>
      <c r="I163" s="6" t="s">
        <v>19</v>
      </c>
      <c r="J163" s="20" t="s">
        <v>19</v>
      </c>
      <c r="K163" s="20" t="s">
        <v>19</v>
      </c>
      <c r="L163" s="20" t="s">
        <v>19</v>
      </c>
      <c r="M163" s="20" t="s">
        <v>19</v>
      </c>
      <c r="N163" s="24" t="s">
        <v>19</v>
      </c>
      <c r="O163" s="24" t="s">
        <v>19</v>
      </c>
      <c r="P163" s="24" t="s">
        <v>19</v>
      </c>
      <c r="Q163" s="4" t="s">
        <v>19</v>
      </c>
      <c r="R163" s="4" t="s">
        <v>19</v>
      </c>
      <c r="S163" s="4" t="s">
        <v>19</v>
      </c>
      <c r="T163" s="4" t="s">
        <v>19</v>
      </c>
      <c r="U163" s="4" t="s">
        <v>19</v>
      </c>
      <c r="V163" s="4" t="s">
        <v>19</v>
      </c>
      <c r="W163" s="3" t="s">
        <v>19</v>
      </c>
      <c r="X163" s="3" t="s">
        <v>19</v>
      </c>
      <c r="Y163" s="20" t="s">
        <v>19</v>
      </c>
      <c r="Z163" s="24" t="s">
        <v>19</v>
      </c>
      <c r="AA163" s="2" t="s">
        <v>19</v>
      </c>
      <c r="AB163" s="3" t="s">
        <v>19</v>
      </c>
      <c r="AC163" s="3" t="s">
        <v>19</v>
      </c>
      <c r="AD163" s="3" t="s">
        <v>19</v>
      </c>
      <c r="AE163" s="3" t="s">
        <v>19</v>
      </c>
      <c r="AF163" s="3" t="s">
        <v>19</v>
      </c>
      <c r="AG163" s="3" t="s">
        <v>19</v>
      </c>
      <c r="AH163" s="3" t="s">
        <v>19</v>
      </c>
      <c r="AI163" s="3" t="s">
        <v>19</v>
      </c>
    </row>
    <row r="164" spans="1:35" x14ac:dyDescent="0.25">
      <c r="A164" s="2" t="s">
        <v>62</v>
      </c>
      <c r="B164" s="13">
        <v>42643.676388888889</v>
      </c>
      <c r="C164" s="2" t="s">
        <v>111</v>
      </c>
      <c r="D164" s="2" t="s">
        <v>63</v>
      </c>
      <c r="E164" s="3">
        <v>2.089</v>
      </c>
      <c r="F164" s="3">
        <v>4.2000000000000003E-2</v>
      </c>
      <c r="G164" s="3">
        <v>0.96199999999999997</v>
      </c>
      <c r="H164" s="3">
        <v>5.0000000000000001E-3</v>
      </c>
      <c r="I164" s="6">
        <v>13</v>
      </c>
      <c r="J164" s="20">
        <v>2E-3</v>
      </c>
      <c r="K164" s="20">
        <v>0</v>
      </c>
      <c r="L164" s="20">
        <v>0.33900000000000002</v>
      </c>
      <c r="M164" s="20">
        <v>1E-3</v>
      </c>
      <c r="N164" s="24">
        <v>0.52100000000000002</v>
      </c>
      <c r="O164" s="24">
        <v>1E-3</v>
      </c>
      <c r="P164" s="24">
        <v>0.86</v>
      </c>
      <c r="Q164" s="4">
        <v>5.6230000000000002</v>
      </c>
      <c r="R164" s="4">
        <v>0.4</v>
      </c>
      <c r="S164" s="4">
        <v>823.17600000000004</v>
      </c>
      <c r="T164" s="4">
        <v>13.17</v>
      </c>
      <c r="U164" s="4">
        <v>104.4</v>
      </c>
      <c r="V164" s="4">
        <v>5.5</v>
      </c>
      <c r="W164" s="3">
        <v>8</v>
      </c>
      <c r="X164" s="3">
        <v>1023.5</v>
      </c>
      <c r="Y164" s="20">
        <v>538.20299999999997</v>
      </c>
      <c r="Z164" s="24">
        <v>73.969169440076797</v>
      </c>
      <c r="AA164" s="2">
        <v>13.3</v>
      </c>
      <c r="AB164" s="3">
        <v>4.0460000000000003</v>
      </c>
      <c r="AC164" s="3">
        <v>22.06</v>
      </c>
      <c r="AD164" s="3">
        <v>0.876</v>
      </c>
      <c r="AE164" s="3">
        <v>3.915</v>
      </c>
      <c r="AF164" s="3">
        <v>0</v>
      </c>
      <c r="AG164" s="3">
        <v>2.597</v>
      </c>
      <c r="AH164" s="3">
        <v>2.597</v>
      </c>
      <c r="AI164" s="3">
        <v>206.43799999999999</v>
      </c>
    </row>
    <row r="165" spans="1:35" x14ac:dyDescent="0.25">
      <c r="A165" s="2" t="s">
        <v>64</v>
      </c>
      <c r="B165" s="13">
        <v>42643.65902777778</v>
      </c>
      <c r="C165" s="2" t="s">
        <v>111</v>
      </c>
      <c r="D165" s="2" t="s">
        <v>63</v>
      </c>
      <c r="E165" s="3">
        <v>1.431</v>
      </c>
      <c r="F165" s="3">
        <v>0.73399999999999999</v>
      </c>
      <c r="G165" s="3">
        <v>0.90900000000000003</v>
      </c>
      <c r="H165" s="3">
        <v>0.105</v>
      </c>
      <c r="I165" s="6">
        <v>17.5</v>
      </c>
      <c r="J165" s="20">
        <v>4.0000000000000001E-3</v>
      </c>
      <c r="K165" s="20">
        <v>2E-3</v>
      </c>
      <c r="L165" s="20">
        <v>0.25</v>
      </c>
      <c r="M165" s="20">
        <v>0.13500000000000001</v>
      </c>
      <c r="N165" s="24">
        <v>0.104</v>
      </c>
      <c r="O165" s="24">
        <v>5.6000000000000001E-2</v>
      </c>
      <c r="P165" s="24">
        <v>0.35399999999999998</v>
      </c>
      <c r="Q165" s="4">
        <v>5.9459999999999997</v>
      </c>
      <c r="R165" s="4">
        <v>0.6</v>
      </c>
      <c r="S165" s="4">
        <v>837.55200000000002</v>
      </c>
      <c r="T165" s="4">
        <v>13.4</v>
      </c>
      <c r="U165" s="4">
        <v>103.8</v>
      </c>
      <c r="V165" s="4">
        <v>4.5999999999999996</v>
      </c>
      <c r="W165" s="3">
        <v>7</v>
      </c>
      <c r="X165" s="3">
        <v>1023.5</v>
      </c>
      <c r="Y165" s="20">
        <v>460.65699999999998</v>
      </c>
      <c r="Z165" s="24">
        <v>14.478912782485899</v>
      </c>
      <c r="AA165" s="2">
        <v>13.1</v>
      </c>
      <c r="AB165" s="3">
        <v>4.1289999999999996</v>
      </c>
      <c r="AC165" s="3">
        <v>19.850000000000001</v>
      </c>
      <c r="AD165" s="3">
        <v>0.68200000000000005</v>
      </c>
      <c r="AE165" s="3">
        <v>3.0339999999999998</v>
      </c>
      <c r="AF165" s="3">
        <v>1.704</v>
      </c>
      <c r="AG165" s="3">
        <v>7.5780000000000003</v>
      </c>
      <c r="AH165" s="3">
        <v>9.282</v>
      </c>
      <c r="AI165" s="3">
        <v>206.56399999999999</v>
      </c>
    </row>
    <row r="166" spans="1:35" x14ac:dyDescent="0.25">
      <c r="A166" s="2" t="s">
        <v>65</v>
      </c>
      <c r="B166" s="13">
        <v>42642.677777777775</v>
      </c>
      <c r="C166" s="2" t="s">
        <v>111</v>
      </c>
      <c r="D166" s="2" t="s">
        <v>63</v>
      </c>
      <c r="E166" s="3">
        <v>0.35599999999999998</v>
      </c>
      <c r="F166" s="3">
        <v>1.3859999999999999</v>
      </c>
      <c r="G166" s="3">
        <v>0.77700000000000002</v>
      </c>
      <c r="H166" s="3">
        <v>5.5E-2</v>
      </c>
      <c r="I166" s="6">
        <v>20.5</v>
      </c>
      <c r="J166" s="20">
        <v>1E-3</v>
      </c>
      <c r="K166" s="20">
        <v>4.0000000000000001E-3</v>
      </c>
      <c r="L166" s="20">
        <v>6.3E-2</v>
      </c>
      <c r="M166" s="20">
        <v>0.23699999999999999</v>
      </c>
      <c r="N166" s="24">
        <v>0.317</v>
      </c>
      <c r="O166" s="24">
        <v>1.196</v>
      </c>
      <c r="P166" s="24">
        <v>0.38</v>
      </c>
      <c r="Q166" s="4">
        <v>4.21</v>
      </c>
      <c r="R166" s="4">
        <v>0.65</v>
      </c>
      <c r="S166" s="4">
        <v>818.80100000000004</v>
      </c>
      <c r="T166" s="4">
        <v>13.1</v>
      </c>
      <c r="U166" s="4">
        <v>100.4</v>
      </c>
      <c r="V166" s="4">
        <v>4.2</v>
      </c>
      <c r="W166" s="3">
        <v>4.7</v>
      </c>
      <c r="X166" s="3">
        <v>1022.9</v>
      </c>
      <c r="Y166" s="20">
        <v>454.10500000000002</v>
      </c>
      <c r="Z166" s="24" t="s">
        <v>19</v>
      </c>
      <c r="AA166" s="2">
        <v>23</v>
      </c>
      <c r="AB166" s="3">
        <v>3.1190000000000002</v>
      </c>
      <c r="AC166" s="3">
        <v>19.53</v>
      </c>
      <c r="AD166" s="3">
        <v>0.48</v>
      </c>
      <c r="AE166" s="3">
        <v>1.52</v>
      </c>
      <c r="AF166" s="3">
        <v>1.5089999999999999</v>
      </c>
      <c r="AG166" s="3">
        <v>4.5570000000000004</v>
      </c>
      <c r="AH166" s="3">
        <v>6.0659999999999998</v>
      </c>
      <c r="AI166" s="3">
        <v>54.628999999999998</v>
      </c>
    </row>
    <row r="167" spans="1:35" x14ac:dyDescent="0.25">
      <c r="A167" s="2" t="s">
        <v>66</v>
      </c>
      <c r="B167" s="13">
        <v>42642.695833333331</v>
      </c>
      <c r="C167" s="2" t="s">
        <v>111</v>
      </c>
      <c r="D167" s="2" t="s">
        <v>63</v>
      </c>
      <c r="E167" s="3">
        <v>4.83</v>
      </c>
      <c r="F167" s="3">
        <v>0.65200000000000002</v>
      </c>
      <c r="G167" s="3">
        <v>0.98899999999999999</v>
      </c>
      <c r="H167" s="3">
        <v>6.0000000000000001E-3</v>
      </c>
      <c r="I167" s="6">
        <v>16</v>
      </c>
      <c r="J167" s="20">
        <v>1E-3</v>
      </c>
      <c r="K167" s="20">
        <v>0</v>
      </c>
      <c r="L167" s="20">
        <v>0.73599999999999999</v>
      </c>
      <c r="M167" s="20">
        <v>7.3999999999999996E-2</v>
      </c>
      <c r="N167" s="24">
        <v>0.501</v>
      </c>
      <c r="O167" s="24">
        <v>0.05</v>
      </c>
      <c r="P167" s="24">
        <v>1.2370000000000001</v>
      </c>
      <c r="Q167" s="4">
        <v>3.91</v>
      </c>
      <c r="R167" s="4">
        <v>0.65</v>
      </c>
      <c r="S167" s="4">
        <v>832.55200000000002</v>
      </c>
      <c r="T167" s="4">
        <v>13.32</v>
      </c>
      <c r="U167" s="4">
        <v>102.7</v>
      </c>
      <c r="V167" s="4">
        <v>4.4000000000000004</v>
      </c>
      <c r="W167" s="3">
        <v>4.8</v>
      </c>
      <c r="X167" s="3">
        <v>1022.8</v>
      </c>
      <c r="Y167" s="20">
        <v>1004.104</v>
      </c>
      <c r="Z167" s="24" t="s">
        <v>19</v>
      </c>
      <c r="AA167" s="2">
        <v>35</v>
      </c>
      <c r="AB167" s="3">
        <v>3.1960000000000002</v>
      </c>
      <c r="AC167" s="3">
        <v>35.75</v>
      </c>
      <c r="AD167" s="3">
        <v>0.29799999999999999</v>
      </c>
      <c r="AE167" s="3">
        <v>0</v>
      </c>
      <c r="AF167" s="3">
        <v>0</v>
      </c>
      <c r="AG167" s="3">
        <v>6.7919999999999998</v>
      </c>
      <c r="AH167" s="3">
        <v>6.7919999999999998</v>
      </c>
      <c r="AI167" s="3">
        <v>31.379000000000001</v>
      </c>
    </row>
    <row r="168" spans="1:35" x14ac:dyDescent="0.25">
      <c r="A168" s="2" t="s">
        <v>67</v>
      </c>
      <c r="B168" s="13">
        <v>42643.597222222219</v>
      </c>
      <c r="C168" s="2" t="s">
        <v>111</v>
      </c>
      <c r="D168" s="2" t="s">
        <v>63</v>
      </c>
      <c r="E168" s="3">
        <v>-4.2999999999999997E-2</v>
      </c>
      <c r="F168" s="3">
        <v>0.38900000000000001</v>
      </c>
      <c r="G168" s="3">
        <v>0.58699999999999997</v>
      </c>
      <c r="H168" s="3">
        <v>1.9E-2</v>
      </c>
      <c r="I168" s="6">
        <v>22.667000000000002</v>
      </c>
      <c r="J168" s="20">
        <v>0</v>
      </c>
      <c r="K168" s="20">
        <v>4.0000000000000001E-3</v>
      </c>
      <c r="L168" s="20">
        <v>-7.0000000000000001E-3</v>
      </c>
      <c r="M168" s="20">
        <v>5.7000000000000002E-2</v>
      </c>
      <c r="N168" s="24" t="s">
        <v>19</v>
      </c>
      <c r="O168" s="24" t="s">
        <v>19</v>
      </c>
      <c r="P168" s="24">
        <v>-7.0000000000000001E-3</v>
      </c>
      <c r="Q168" s="4">
        <v>4.5010000000000003</v>
      </c>
      <c r="R168" s="4">
        <v>0.85</v>
      </c>
      <c r="S168" s="4">
        <v>801.3</v>
      </c>
      <c r="T168" s="4">
        <v>12.82</v>
      </c>
      <c r="U168" s="4">
        <v>100.1</v>
      </c>
      <c r="V168" s="4">
        <v>4.9000000000000004</v>
      </c>
      <c r="W168" s="3">
        <v>9.3000000000000007</v>
      </c>
      <c r="X168" s="3">
        <v>1023.4</v>
      </c>
      <c r="Y168" s="20">
        <v>418.09800000000001</v>
      </c>
      <c r="Z168" s="24">
        <v>65.339445531148897</v>
      </c>
      <c r="AA168" s="2">
        <v>20.8</v>
      </c>
      <c r="AB168" s="3">
        <v>3.3940000000000001</v>
      </c>
      <c r="AC168" s="3">
        <v>14.91</v>
      </c>
      <c r="AD168" s="3">
        <v>0.28799999999999998</v>
      </c>
      <c r="AE168" s="3">
        <v>0</v>
      </c>
      <c r="AF168" s="3">
        <v>0</v>
      </c>
      <c r="AG168" s="3">
        <v>6.81</v>
      </c>
      <c r="AH168" s="3">
        <v>6.81</v>
      </c>
      <c r="AI168" s="3">
        <v>23.257000000000001</v>
      </c>
    </row>
    <row r="169" spans="1:35" x14ac:dyDescent="0.25">
      <c r="A169" s="2" t="s">
        <v>68</v>
      </c>
      <c r="B169" s="13">
        <v>42642.561805555553</v>
      </c>
      <c r="C169" s="2" t="s">
        <v>111</v>
      </c>
      <c r="D169" s="2" t="s">
        <v>63</v>
      </c>
      <c r="E169" s="3">
        <v>3.4060000000000001</v>
      </c>
      <c r="F169" s="3">
        <v>0.61899999999999999</v>
      </c>
      <c r="G169" s="3">
        <v>0.97499999999999998</v>
      </c>
      <c r="H169" s="3">
        <v>8.0000000000000002E-3</v>
      </c>
      <c r="I169" s="6">
        <v>19</v>
      </c>
      <c r="J169" s="20">
        <v>3.0000000000000001E-3</v>
      </c>
      <c r="K169" s="20">
        <v>0</v>
      </c>
      <c r="L169" s="20">
        <v>0.57999999999999996</v>
      </c>
      <c r="M169" s="20">
        <v>9.1999999999999998E-2</v>
      </c>
      <c r="N169" s="24">
        <v>2.1000000000000001E-2</v>
      </c>
      <c r="O169" s="24">
        <v>3.0000000000000001E-3</v>
      </c>
      <c r="P169" s="24">
        <v>0.60099999999999998</v>
      </c>
      <c r="Q169" s="4">
        <v>4.34</v>
      </c>
      <c r="R169" s="4">
        <v>0.65</v>
      </c>
      <c r="S169" s="4">
        <v>762.548</v>
      </c>
      <c r="T169" s="4">
        <v>12.2</v>
      </c>
      <c r="U169" s="4">
        <v>93.8</v>
      </c>
      <c r="V169" s="4">
        <v>4.3</v>
      </c>
      <c r="W169" s="3">
        <v>7.5</v>
      </c>
      <c r="X169" s="3">
        <v>1022.7</v>
      </c>
      <c r="Y169" s="20">
        <v>573.45799999999997</v>
      </c>
      <c r="Z169" s="24">
        <v>4.9687472685267098</v>
      </c>
      <c r="AA169" s="2">
        <v>18</v>
      </c>
      <c r="AB169" s="3">
        <v>4.2130000000000001</v>
      </c>
      <c r="AC169" s="3">
        <v>20.82</v>
      </c>
      <c r="AD169" s="3">
        <v>0.29099999999999998</v>
      </c>
      <c r="AE169" s="3">
        <v>0.35899999999999999</v>
      </c>
      <c r="AF169" s="3">
        <v>7.2670000000000003</v>
      </c>
      <c r="AG169" s="3">
        <v>4.96</v>
      </c>
      <c r="AH169" s="3">
        <v>12.227</v>
      </c>
      <c r="AI169" s="3">
        <v>20.137</v>
      </c>
    </row>
    <row r="170" spans="1:35" x14ac:dyDescent="0.25">
      <c r="A170" s="2" t="s">
        <v>69</v>
      </c>
      <c r="B170" s="13">
        <v>42642.584722222222</v>
      </c>
      <c r="C170" s="2" t="s">
        <v>111</v>
      </c>
      <c r="D170" s="2" t="s">
        <v>63</v>
      </c>
      <c r="E170" s="3">
        <v>5.0519999999999996</v>
      </c>
      <c r="F170" s="3">
        <v>1.9690000000000001</v>
      </c>
      <c r="G170" s="3">
        <v>0.95</v>
      </c>
      <c r="H170" s="3">
        <v>4.8000000000000001E-2</v>
      </c>
      <c r="I170" s="6">
        <v>12.333</v>
      </c>
      <c r="J170" s="20">
        <v>0.01</v>
      </c>
      <c r="K170" s="20">
        <v>4.0000000000000001E-3</v>
      </c>
      <c r="L170" s="20">
        <v>0.86599999999999999</v>
      </c>
      <c r="M170" s="20">
        <v>0.32600000000000001</v>
      </c>
      <c r="N170" s="24">
        <v>0.65300000000000002</v>
      </c>
      <c r="O170" s="24">
        <v>0.246</v>
      </c>
      <c r="P170" s="24">
        <v>1.52</v>
      </c>
      <c r="Q170" s="4">
        <v>4.8499999999999996</v>
      </c>
      <c r="R170" s="4">
        <v>0.8</v>
      </c>
      <c r="S170" s="4">
        <v>781.92399999999998</v>
      </c>
      <c r="T170" s="4">
        <v>12.51</v>
      </c>
      <c r="U170" s="4">
        <v>95.7</v>
      </c>
      <c r="V170" s="4">
        <v>4.0999999999999996</v>
      </c>
      <c r="W170" s="3">
        <v>6.6</v>
      </c>
      <c r="X170" s="3">
        <v>1022.7</v>
      </c>
      <c r="Y170" s="20">
        <v>481.56099999999998</v>
      </c>
      <c r="Z170" s="24">
        <v>45.158233546220103</v>
      </c>
      <c r="AA170" s="2">
        <v>11</v>
      </c>
      <c r="AB170" s="3">
        <v>3.8759999999999999</v>
      </c>
      <c r="AC170" s="3">
        <v>14.87</v>
      </c>
      <c r="AD170" s="3">
        <v>0.41399999999999998</v>
      </c>
      <c r="AE170" s="3">
        <v>0.57899999999999996</v>
      </c>
      <c r="AF170" s="3">
        <v>0</v>
      </c>
      <c r="AG170" s="3">
        <v>2.0680000000000001</v>
      </c>
      <c r="AH170" s="3">
        <v>2.0680000000000001</v>
      </c>
      <c r="AI170" s="3">
        <v>26.66</v>
      </c>
    </row>
    <row r="171" spans="1:35" x14ac:dyDescent="0.25">
      <c r="A171" s="2" t="s">
        <v>70</v>
      </c>
      <c r="B171" s="13">
        <v>42642.634027777778</v>
      </c>
      <c r="C171" s="2" t="s">
        <v>111</v>
      </c>
      <c r="D171" s="2" t="s">
        <v>63</v>
      </c>
      <c r="E171" s="3">
        <v>6.0609999999999999</v>
      </c>
      <c r="F171" s="3">
        <v>0.67600000000000005</v>
      </c>
      <c r="G171" s="3">
        <v>0.995</v>
      </c>
      <c r="H171" s="3">
        <v>2E-3</v>
      </c>
      <c r="I171" s="6">
        <v>9.5</v>
      </c>
      <c r="J171" s="20">
        <v>0</v>
      </c>
      <c r="K171" s="20">
        <v>0</v>
      </c>
      <c r="L171" s="20">
        <v>1.026</v>
      </c>
      <c r="M171" s="20">
        <v>0.114</v>
      </c>
      <c r="N171" s="24" t="s">
        <v>19</v>
      </c>
      <c r="O171" s="24" t="s">
        <v>19</v>
      </c>
      <c r="P171" s="24">
        <v>1.026</v>
      </c>
      <c r="Q171" s="4">
        <v>4.34</v>
      </c>
      <c r="R171" s="4">
        <v>0.03</v>
      </c>
      <c r="S171" s="4">
        <v>641.29</v>
      </c>
      <c r="T171" s="4">
        <v>10.26</v>
      </c>
      <c r="U171" s="4">
        <v>78.099999999999994</v>
      </c>
      <c r="V171" s="4">
        <v>3.9</v>
      </c>
      <c r="W171" s="3">
        <v>5.5</v>
      </c>
      <c r="X171" s="3">
        <v>1022.8</v>
      </c>
      <c r="Y171" s="20">
        <v>3417.13</v>
      </c>
      <c r="Z171" s="24" t="s">
        <v>19</v>
      </c>
      <c r="AA171" s="2">
        <v>24</v>
      </c>
      <c r="AB171" s="3">
        <v>3.8559999999999999</v>
      </c>
      <c r="AC171" s="3">
        <v>28.85</v>
      </c>
      <c r="AD171" s="3">
        <v>0.93100000000000005</v>
      </c>
      <c r="AE171" s="3">
        <v>0.82399999999999995</v>
      </c>
      <c r="AF171" s="3">
        <v>6.0970000000000004</v>
      </c>
      <c r="AG171" s="3">
        <v>940.024</v>
      </c>
      <c r="AH171" s="3">
        <v>946.12</v>
      </c>
      <c r="AI171" s="3">
        <v>17.492000000000001</v>
      </c>
    </row>
    <row r="172" spans="1:35" x14ac:dyDescent="0.25">
      <c r="A172" s="2" t="s">
        <v>71</v>
      </c>
      <c r="B172" s="13" t="s">
        <v>19</v>
      </c>
      <c r="C172" s="2" t="s">
        <v>111</v>
      </c>
      <c r="D172" s="2" t="s">
        <v>63</v>
      </c>
      <c r="E172" s="3" t="s">
        <v>19</v>
      </c>
      <c r="F172" s="3" t="s">
        <v>19</v>
      </c>
      <c r="G172" s="3" t="s">
        <v>19</v>
      </c>
      <c r="H172" s="3" t="s">
        <v>19</v>
      </c>
      <c r="I172" s="6" t="s">
        <v>19</v>
      </c>
      <c r="J172" s="20" t="s">
        <v>19</v>
      </c>
      <c r="K172" s="20" t="s">
        <v>19</v>
      </c>
      <c r="L172" s="20" t="s">
        <v>19</v>
      </c>
      <c r="M172" s="20" t="s">
        <v>19</v>
      </c>
      <c r="N172" s="24" t="s">
        <v>19</v>
      </c>
      <c r="O172" s="24" t="s">
        <v>19</v>
      </c>
      <c r="P172" s="24" t="s">
        <v>19</v>
      </c>
      <c r="Q172" s="4" t="s">
        <v>19</v>
      </c>
      <c r="R172" s="4" t="s">
        <v>19</v>
      </c>
      <c r="S172" s="4" t="s">
        <v>19</v>
      </c>
      <c r="T172" s="4" t="s">
        <v>19</v>
      </c>
      <c r="U172" s="4" t="s">
        <v>19</v>
      </c>
      <c r="V172" s="4" t="s">
        <v>19</v>
      </c>
      <c r="W172" s="3" t="s">
        <v>19</v>
      </c>
      <c r="X172" s="3" t="s">
        <v>19</v>
      </c>
      <c r="Y172" s="20" t="s">
        <v>19</v>
      </c>
      <c r="Z172" s="24" t="s">
        <v>19</v>
      </c>
      <c r="AA172" s="2" t="s">
        <v>19</v>
      </c>
      <c r="AB172" s="3" t="s">
        <v>19</v>
      </c>
      <c r="AC172" s="3" t="s">
        <v>19</v>
      </c>
      <c r="AD172" s="3" t="s">
        <v>19</v>
      </c>
      <c r="AE172" s="3" t="s">
        <v>19</v>
      </c>
      <c r="AF172" s="3" t="s">
        <v>19</v>
      </c>
      <c r="AG172" s="3" t="s">
        <v>19</v>
      </c>
      <c r="AH172" s="3" t="s">
        <v>19</v>
      </c>
      <c r="AI172" s="3" t="s">
        <v>19</v>
      </c>
    </row>
    <row r="173" spans="1:35" x14ac:dyDescent="0.25">
      <c r="A173" s="2" t="s">
        <v>72</v>
      </c>
      <c r="B173" s="13">
        <v>42642.656944444447</v>
      </c>
      <c r="C173" s="2" t="s">
        <v>111</v>
      </c>
      <c r="D173" s="2" t="s">
        <v>63</v>
      </c>
      <c r="E173" s="3">
        <v>3.859</v>
      </c>
      <c r="F173" s="3">
        <v>0.65400000000000003</v>
      </c>
      <c r="G173" s="3">
        <v>0.95499999999999996</v>
      </c>
      <c r="H173" s="3">
        <v>1.4E-2</v>
      </c>
      <c r="I173" s="6">
        <v>15</v>
      </c>
      <c r="J173" s="20">
        <v>1E-3</v>
      </c>
      <c r="K173" s="20">
        <v>0</v>
      </c>
      <c r="L173" s="20">
        <v>0.57499999999999996</v>
      </c>
      <c r="M173" s="20">
        <v>9.7000000000000003E-2</v>
      </c>
      <c r="N173" s="24">
        <v>0.26300000000000001</v>
      </c>
      <c r="O173" s="24">
        <v>4.4999999999999998E-2</v>
      </c>
      <c r="P173" s="24">
        <v>0.83799999999999997</v>
      </c>
      <c r="Q173" s="4">
        <v>4.01</v>
      </c>
      <c r="R173" s="4">
        <v>0.55000000000000004</v>
      </c>
      <c r="S173" s="4">
        <v>807.55</v>
      </c>
      <c r="T173" s="4">
        <v>12.92</v>
      </c>
      <c r="U173" s="4">
        <v>99.6</v>
      </c>
      <c r="V173" s="4">
        <v>4.4000000000000004</v>
      </c>
      <c r="W173" s="3">
        <v>4.8</v>
      </c>
      <c r="X173" s="3">
        <v>1022.8</v>
      </c>
      <c r="Y173" s="20">
        <v>811.73</v>
      </c>
      <c r="Z173" s="24">
        <v>87.559480173818102</v>
      </c>
      <c r="AA173" s="2">
        <v>36</v>
      </c>
      <c r="AB173" s="3">
        <v>2.7810000000000001</v>
      </c>
      <c r="AC173" s="3">
        <v>36.729999999999997</v>
      </c>
      <c r="AD173" s="3">
        <v>0.53100000000000003</v>
      </c>
      <c r="AE173" s="3" t="s">
        <v>19</v>
      </c>
      <c r="AF173" s="3" t="s">
        <v>19</v>
      </c>
      <c r="AG173" s="3" t="s">
        <v>19</v>
      </c>
      <c r="AH173" s="3" t="s">
        <v>19</v>
      </c>
      <c r="AI173" s="3">
        <v>30.42</v>
      </c>
    </row>
    <row r="174" spans="1:35" x14ac:dyDescent="0.25">
      <c r="A174" s="2" t="s">
        <v>73</v>
      </c>
      <c r="B174" s="13">
        <v>42642.539583333331</v>
      </c>
      <c r="C174" s="2" t="s">
        <v>111</v>
      </c>
      <c r="D174" s="2" t="s">
        <v>63</v>
      </c>
      <c r="E174" s="3">
        <v>19.427</v>
      </c>
      <c r="F174" s="3">
        <v>1.627</v>
      </c>
      <c r="G174" s="3">
        <v>0.996</v>
      </c>
      <c r="H174" s="3">
        <v>1E-3</v>
      </c>
      <c r="I174" s="6">
        <v>12</v>
      </c>
      <c r="J174" s="20">
        <v>2E-3</v>
      </c>
      <c r="K174" s="20">
        <v>0</v>
      </c>
      <c r="L174" s="20">
        <v>3.2509999999999999</v>
      </c>
      <c r="M174" s="20">
        <v>0.19900000000000001</v>
      </c>
      <c r="N174" s="24">
        <v>1.1559999999999999</v>
      </c>
      <c r="O174" s="24">
        <v>7.0999999999999994E-2</v>
      </c>
      <c r="P174" s="24">
        <v>4.407</v>
      </c>
      <c r="Q174" s="4">
        <v>4.3</v>
      </c>
      <c r="R174" s="4">
        <v>0.75</v>
      </c>
      <c r="S174" s="4">
        <v>713.79499999999996</v>
      </c>
      <c r="T174" s="4">
        <v>11.42</v>
      </c>
      <c r="U174" s="4">
        <v>88.5</v>
      </c>
      <c r="V174" s="4">
        <v>4.5999999999999996</v>
      </c>
      <c r="W174" s="3">
        <v>7.7</v>
      </c>
      <c r="X174" s="3">
        <v>1022.5</v>
      </c>
      <c r="Y174" s="20">
        <v>2068.991</v>
      </c>
      <c r="Z174" s="24" t="s">
        <v>19</v>
      </c>
      <c r="AA174" s="2">
        <v>27</v>
      </c>
      <c r="AB174" s="3">
        <v>3.2320000000000002</v>
      </c>
      <c r="AC174" s="3">
        <v>22.06</v>
      </c>
      <c r="AD174" s="3">
        <v>0.30399999999999999</v>
      </c>
      <c r="AE174" s="3">
        <v>1.7230000000000001</v>
      </c>
      <c r="AF174" s="3">
        <v>2.331</v>
      </c>
      <c r="AG174" s="3">
        <v>100.38</v>
      </c>
      <c r="AH174" s="3">
        <v>102.711</v>
      </c>
      <c r="AI174" s="3">
        <v>26.08</v>
      </c>
    </row>
    <row r="175" spans="1:35" x14ac:dyDescent="0.25">
      <c r="A175" s="2" t="s">
        <v>74</v>
      </c>
      <c r="B175" s="13">
        <v>42642.523611111108</v>
      </c>
      <c r="C175" s="2" t="s">
        <v>111</v>
      </c>
      <c r="D175" s="2" t="s">
        <v>63</v>
      </c>
      <c r="E175" s="3">
        <v>11.423999999999999</v>
      </c>
      <c r="F175" s="3">
        <v>0.86299999999999999</v>
      </c>
      <c r="G175" s="3">
        <v>0.94499999999999995</v>
      </c>
      <c r="H175" s="3">
        <v>0.03</v>
      </c>
      <c r="I175" s="6">
        <v>17</v>
      </c>
      <c r="J175" s="20">
        <v>3.0000000000000001E-3</v>
      </c>
      <c r="K175" s="20">
        <v>0</v>
      </c>
      <c r="L175" s="20">
        <v>1.9690000000000001</v>
      </c>
      <c r="M175" s="20">
        <v>0.14899999999999999</v>
      </c>
      <c r="N175" s="24">
        <v>0.08</v>
      </c>
      <c r="O175" s="24">
        <v>6.0000000000000001E-3</v>
      </c>
      <c r="P175" s="24">
        <v>2.0489999999999999</v>
      </c>
      <c r="Q175" s="4">
        <v>4.78</v>
      </c>
      <c r="R175" s="4">
        <v>0.9</v>
      </c>
      <c r="S175" s="4">
        <v>705.04399999999998</v>
      </c>
      <c r="T175" s="4">
        <v>11.28</v>
      </c>
      <c r="U175" s="4">
        <v>86.5</v>
      </c>
      <c r="V175" s="4">
        <v>4.2</v>
      </c>
      <c r="W175" s="3">
        <v>6.7</v>
      </c>
      <c r="X175" s="3">
        <v>1022.6</v>
      </c>
      <c r="Y175" s="20">
        <v>1003.776</v>
      </c>
      <c r="Z175" s="24">
        <v>19.803241269084999</v>
      </c>
      <c r="AA175" s="2">
        <v>17</v>
      </c>
      <c r="AB175" s="3">
        <v>4.907</v>
      </c>
      <c r="AC175" s="3">
        <v>22.74</v>
      </c>
      <c r="AD175" s="3">
        <v>0.502</v>
      </c>
      <c r="AE175" s="3">
        <v>3.7290000000000001</v>
      </c>
      <c r="AF175" s="3">
        <v>5.7460000000000004</v>
      </c>
      <c r="AG175" s="3">
        <v>656.94100000000003</v>
      </c>
      <c r="AH175" s="3">
        <v>662.68700000000001</v>
      </c>
      <c r="AI175" s="3">
        <v>62.241</v>
      </c>
    </row>
    <row r="176" spans="1:35" x14ac:dyDescent="0.25">
      <c r="A176" s="2" t="s">
        <v>75</v>
      </c>
      <c r="B176" s="13">
        <v>42642.505555555559</v>
      </c>
      <c r="C176" s="2" t="s">
        <v>111</v>
      </c>
      <c r="D176" s="2" t="s">
        <v>63</v>
      </c>
      <c r="E176" s="3">
        <v>7.7539999999999996</v>
      </c>
      <c r="F176" s="3" t="s">
        <v>19</v>
      </c>
      <c r="G176" s="3">
        <v>0.99199999999999999</v>
      </c>
      <c r="H176" s="3" t="s">
        <v>19</v>
      </c>
      <c r="I176" s="6">
        <v>14</v>
      </c>
      <c r="J176" s="20">
        <v>2E-3</v>
      </c>
      <c r="K176" s="20" t="s">
        <v>19</v>
      </c>
      <c r="L176" s="20">
        <v>1.3220000000000001</v>
      </c>
      <c r="M176" s="20" t="s">
        <v>19</v>
      </c>
      <c r="N176" s="24">
        <v>0.215</v>
      </c>
      <c r="O176" s="24">
        <v>0.215</v>
      </c>
      <c r="P176" s="24">
        <v>1.5369999999999999</v>
      </c>
      <c r="Q176" s="4">
        <v>4.24</v>
      </c>
      <c r="R176" s="4">
        <v>0.75</v>
      </c>
      <c r="S176" s="4">
        <v>723.79499999999996</v>
      </c>
      <c r="T176" s="4">
        <v>11.58</v>
      </c>
      <c r="U176" s="4">
        <v>89.5</v>
      </c>
      <c r="V176" s="4">
        <v>4.5</v>
      </c>
      <c r="W176" s="3">
        <v>6.7</v>
      </c>
      <c r="X176" s="3">
        <v>1022.5</v>
      </c>
      <c r="Y176" s="20">
        <v>959.04300000000001</v>
      </c>
      <c r="Z176" s="24">
        <v>59.734787810807902</v>
      </c>
      <c r="AA176" s="2">
        <v>25</v>
      </c>
      <c r="AB176" s="3">
        <v>3.411</v>
      </c>
      <c r="AC176" s="3">
        <v>23.57</v>
      </c>
      <c r="AD176" s="3">
        <v>0.60299999999999998</v>
      </c>
      <c r="AE176" s="3">
        <v>0.65600000000000003</v>
      </c>
      <c r="AF176" s="3">
        <v>2.7989999999999999</v>
      </c>
      <c r="AG176" s="3">
        <v>17.634</v>
      </c>
      <c r="AH176" s="3">
        <v>20.433</v>
      </c>
      <c r="AI176" s="3">
        <v>48.515999999999998</v>
      </c>
    </row>
    <row r="177" spans="1:35" x14ac:dyDescent="0.25">
      <c r="A177" s="2" t="s">
        <v>76</v>
      </c>
      <c r="B177" s="13">
        <v>42643.611111111109</v>
      </c>
      <c r="C177" s="2" t="s">
        <v>111</v>
      </c>
      <c r="D177" s="2" t="s">
        <v>63</v>
      </c>
      <c r="E177" s="3">
        <v>13.391</v>
      </c>
      <c r="F177" s="3">
        <v>6.03</v>
      </c>
      <c r="G177" s="3">
        <v>0.98499999999999999</v>
      </c>
      <c r="H177" s="3">
        <v>1.6E-2</v>
      </c>
      <c r="I177" s="6">
        <v>16</v>
      </c>
      <c r="J177" s="20">
        <v>2E-3</v>
      </c>
      <c r="K177" s="20">
        <v>1E-3</v>
      </c>
      <c r="L177" s="20">
        <v>1.9990000000000001</v>
      </c>
      <c r="M177" s="20">
        <v>0.75900000000000001</v>
      </c>
      <c r="N177" s="24">
        <v>0.51500000000000001</v>
      </c>
      <c r="O177" s="24">
        <v>0.19500000000000001</v>
      </c>
      <c r="P177" s="24">
        <v>2.5129999999999999</v>
      </c>
      <c r="Q177" s="4">
        <v>4.5010000000000003</v>
      </c>
      <c r="R177" s="4">
        <v>0.75</v>
      </c>
      <c r="S177" s="4">
        <v>727.54499999999996</v>
      </c>
      <c r="T177" s="4">
        <v>11.64</v>
      </c>
      <c r="U177" s="4">
        <v>92.1</v>
      </c>
      <c r="V177" s="4">
        <v>5.4</v>
      </c>
      <c r="W177" s="3">
        <v>8.3000000000000007</v>
      </c>
      <c r="X177" s="3">
        <v>1023.4</v>
      </c>
      <c r="Y177" s="20">
        <v>1538.856</v>
      </c>
      <c r="Z177" s="24" t="s">
        <v>19</v>
      </c>
      <c r="AA177" s="2">
        <v>31.3</v>
      </c>
      <c r="AB177" s="3">
        <v>3.36</v>
      </c>
      <c r="AC177" s="3">
        <v>26.77</v>
      </c>
      <c r="AD177" s="3">
        <v>0.28499999999999998</v>
      </c>
      <c r="AE177" s="3">
        <v>2.8220000000000001</v>
      </c>
      <c r="AF177" s="3">
        <v>2.109</v>
      </c>
      <c r="AG177" s="3">
        <v>79.165000000000006</v>
      </c>
      <c r="AH177" s="3">
        <v>81.274000000000001</v>
      </c>
      <c r="AI177" s="3">
        <v>37.963000000000001</v>
      </c>
    </row>
    <row r="178" spans="1:35" x14ac:dyDescent="0.25">
      <c r="A178" s="2" t="s">
        <v>77</v>
      </c>
      <c r="B178" s="13">
        <v>42643.645833333336</v>
      </c>
      <c r="C178" s="2" t="s">
        <v>111</v>
      </c>
      <c r="D178" s="2" t="s">
        <v>63</v>
      </c>
      <c r="E178" s="3">
        <v>61.61</v>
      </c>
      <c r="F178" s="3">
        <v>18.53</v>
      </c>
      <c r="G178" s="3">
        <v>0.96199999999999997</v>
      </c>
      <c r="H178" s="3">
        <v>1.7999999999999999E-2</v>
      </c>
      <c r="I178" s="6">
        <v>17</v>
      </c>
      <c r="J178" s="20">
        <v>1E-3</v>
      </c>
      <c r="K178" s="20">
        <v>0</v>
      </c>
      <c r="L178" s="20">
        <v>9.6319999999999997</v>
      </c>
      <c r="M178" s="20">
        <v>2.91</v>
      </c>
      <c r="N178" s="24" t="s">
        <v>19</v>
      </c>
      <c r="O178" s="24" t="s">
        <v>19</v>
      </c>
      <c r="P178" s="24">
        <v>9.6319999999999997</v>
      </c>
      <c r="Q178" s="4">
        <v>4.5179999999999998</v>
      </c>
      <c r="R178" s="4">
        <v>0.45</v>
      </c>
      <c r="S178" s="4">
        <v>398.77499999999998</v>
      </c>
      <c r="T178" s="4">
        <v>6.38</v>
      </c>
      <c r="U178" s="4">
        <v>51.4</v>
      </c>
      <c r="V178" s="4">
        <v>6.1</v>
      </c>
      <c r="W178" s="3">
        <v>8</v>
      </c>
      <c r="X178" s="3">
        <v>1023.3</v>
      </c>
      <c r="Y178" s="20">
        <v>9001.4110000000001</v>
      </c>
      <c r="Z178" s="24" t="s">
        <v>19</v>
      </c>
      <c r="AA178" s="2">
        <v>36.200000000000003</v>
      </c>
      <c r="AB178" s="3">
        <v>3.2519999999999998</v>
      </c>
      <c r="AC178" s="3">
        <v>47.12</v>
      </c>
      <c r="AD178" s="3">
        <v>1.264</v>
      </c>
      <c r="AE178" s="3">
        <v>0.55300000000000005</v>
      </c>
      <c r="AF178" s="3">
        <v>2.9060000000000001</v>
      </c>
      <c r="AG178" s="3">
        <v>596.755</v>
      </c>
      <c r="AH178" s="3">
        <v>599.66099999999994</v>
      </c>
      <c r="AI178" s="3">
        <v>26.457999999999998</v>
      </c>
    </row>
    <row r="179" spans="1:35" x14ac:dyDescent="0.25">
      <c r="A179" s="2" t="s">
        <v>78</v>
      </c>
      <c r="B179" s="13">
        <v>42643.703472222223</v>
      </c>
      <c r="C179" s="2" t="s">
        <v>111</v>
      </c>
      <c r="D179" s="2" t="s">
        <v>63</v>
      </c>
      <c r="E179" s="3">
        <v>3.51</v>
      </c>
      <c r="F179" s="3">
        <v>1.7010000000000001</v>
      </c>
      <c r="G179" s="3">
        <v>0.93500000000000005</v>
      </c>
      <c r="H179" s="3">
        <v>2.1000000000000001E-2</v>
      </c>
      <c r="I179" s="6">
        <v>11.667</v>
      </c>
      <c r="J179" s="20">
        <v>3.0000000000000001E-3</v>
      </c>
      <c r="K179" s="20">
        <v>2E-3</v>
      </c>
      <c r="L179" s="20">
        <v>0.58799999999999997</v>
      </c>
      <c r="M179" s="20">
        <v>0.28999999999999998</v>
      </c>
      <c r="N179" s="24">
        <v>0.58599999999999997</v>
      </c>
      <c r="O179" s="24">
        <v>0.28899999999999998</v>
      </c>
      <c r="P179" s="24">
        <v>1.175</v>
      </c>
      <c r="Q179" s="4">
        <v>4.6879999999999997</v>
      </c>
      <c r="R179" s="4">
        <v>0.35</v>
      </c>
      <c r="S179" s="4">
        <v>823.80100000000004</v>
      </c>
      <c r="T179" s="4">
        <v>13.18</v>
      </c>
      <c r="U179" s="4">
        <v>102.9</v>
      </c>
      <c r="V179" s="4">
        <v>4.9000000000000004</v>
      </c>
      <c r="W179" s="3">
        <v>6.9</v>
      </c>
      <c r="X179" s="3">
        <v>1023.4</v>
      </c>
      <c r="Y179" s="20">
        <v>573.93200000000002</v>
      </c>
      <c r="Z179" s="24">
        <v>47.382355675793399</v>
      </c>
      <c r="AA179" s="2">
        <v>19.899999999999999</v>
      </c>
      <c r="AB179" s="3">
        <v>3.7029999999999998</v>
      </c>
      <c r="AC179" s="3">
        <v>17.54</v>
      </c>
      <c r="AD179" s="3">
        <v>0.53400000000000003</v>
      </c>
      <c r="AE179" s="3">
        <v>2.0310000000000001</v>
      </c>
      <c r="AF179" s="3">
        <v>0</v>
      </c>
      <c r="AG179" s="3">
        <v>6.8410000000000002</v>
      </c>
      <c r="AH179" s="3">
        <v>6.8410000000000002</v>
      </c>
      <c r="AI179" s="3">
        <v>18.699000000000002</v>
      </c>
    </row>
    <row r="180" spans="1:35" x14ac:dyDescent="0.25">
      <c r="A180" s="2" t="s">
        <v>79</v>
      </c>
      <c r="B180" s="13">
        <v>42643.717361111114</v>
      </c>
      <c r="C180" s="2" t="s">
        <v>111</v>
      </c>
      <c r="D180" s="2" t="s">
        <v>63</v>
      </c>
      <c r="E180" s="3">
        <v>2.5049999999999999</v>
      </c>
      <c r="F180" s="3">
        <v>2.1789999999999998</v>
      </c>
      <c r="G180" s="3">
        <v>0.64300000000000002</v>
      </c>
      <c r="H180" s="3">
        <v>5.2999999999999999E-2</v>
      </c>
      <c r="I180" s="6">
        <v>13.667</v>
      </c>
      <c r="J180" s="20">
        <v>-4.0000000000000001E-3</v>
      </c>
      <c r="K180" s="20">
        <v>4.0000000000000001E-3</v>
      </c>
      <c r="L180" s="20">
        <v>0.41799999999999998</v>
      </c>
      <c r="M180" s="20">
        <v>0.36699999999999999</v>
      </c>
      <c r="N180" s="24" t="s">
        <v>19</v>
      </c>
      <c r="O180" s="24" t="s">
        <v>19</v>
      </c>
      <c r="P180" s="24">
        <v>0.41799999999999998</v>
      </c>
      <c r="Q180" s="4">
        <v>4.5860000000000003</v>
      </c>
      <c r="R180" s="4">
        <v>0.6</v>
      </c>
      <c r="S180" s="4">
        <v>833.17700000000002</v>
      </c>
      <c r="T180" s="4">
        <v>13.33</v>
      </c>
      <c r="U180" s="4">
        <v>104.4</v>
      </c>
      <c r="V180" s="4">
        <v>5</v>
      </c>
      <c r="W180" s="3">
        <v>5.3</v>
      </c>
      <c r="X180" s="3">
        <v>1023.4</v>
      </c>
      <c r="Y180" s="20">
        <v>317.36500000000001</v>
      </c>
      <c r="Z180" s="24">
        <v>91.1480582260413</v>
      </c>
      <c r="AA180" s="2">
        <v>18.2</v>
      </c>
      <c r="AB180" s="3">
        <v>3.61</v>
      </c>
      <c r="AC180" s="3">
        <v>12.35</v>
      </c>
      <c r="AD180" s="3">
        <v>0.51300000000000001</v>
      </c>
      <c r="AE180" s="3">
        <v>5.2309999999999999</v>
      </c>
      <c r="AF180" s="3">
        <v>2.3340000000000001</v>
      </c>
      <c r="AG180" s="3">
        <v>28.73</v>
      </c>
      <c r="AH180" s="3">
        <v>31.064</v>
      </c>
      <c r="AI180" s="3">
        <v>15.644</v>
      </c>
    </row>
    <row r="181" spans="1:35" x14ac:dyDescent="0.25">
      <c r="A181" s="2" t="s">
        <v>80</v>
      </c>
      <c r="B181" s="13" t="s">
        <v>19</v>
      </c>
      <c r="C181" s="2" t="s">
        <v>111</v>
      </c>
      <c r="D181" s="2" t="s">
        <v>63</v>
      </c>
      <c r="E181" s="3" t="s">
        <v>19</v>
      </c>
      <c r="F181" s="3" t="s">
        <v>19</v>
      </c>
      <c r="G181" s="3" t="s">
        <v>19</v>
      </c>
      <c r="H181" s="3" t="s">
        <v>19</v>
      </c>
      <c r="I181" s="6" t="s">
        <v>19</v>
      </c>
      <c r="J181" s="20" t="s">
        <v>19</v>
      </c>
      <c r="K181" s="20" t="s">
        <v>19</v>
      </c>
      <c r="L181" s="20" t="s">
        <v>19</v>
      </c>
      <c r="M181" s="20" t="s">
        <v>19</v>
      </c>
      <c r="N181" s="24" t="s">
        <v>19</v>
      </c>
      <c r="O181" s="24" t="s">
        <v>19</v>
      </c>
      <c r="P181" s="24" t="s">
        <v>19</v>
      </c>
      <c r="Q181" s="4" t="s">
        <v>19</v>
      </c>
      <c r="R181" s="4" t="s">
        <v>19</v>
      </c>
      <c r="S181" s="4" t="s">
        <v>19</v>
      </c>
      <c r="T181" s="4" t="s">
        <v>19</v>
      </c>
      <c r="U181" s="4" t="s">
        <v>19</v>
      </c>
      <c r="V181" s="4" t="s">
        <v>19</v>
      </c>
      <c r="W181" s="3" t="s">
        <v>19</v>
      </c>
      <c r="X181" s="3" t="s">
        <v>19</v>
      </c>
      <c r="Y181" s="20" t="s">
        <v>19</v>
      </c>
      <c r="Z181" s="24" t="s">
        <v>19</v>
      </c>
      <c r="AA181" s="2" t="s">
        <v>19</v>
      </c>
      <c r="AB181" s="3" t="s">
        <v>19</v>
      </c>
      <c r="AC181" s="3" t="s">
        <v>19</v>
      </c>
      <c r="AD181" s="3" t="s">
        <v>19</v>
      </c>
      <c r="AE181" s="3" t="s">
        <v>19</v>
      </c>
      <c r="AF181" s="3" t="s">
        <v>19</v>
      </c>
      <c r="AG181" s="3" t="s">
        <v>19</v>
      </c>
      <c r="AH181" s="3" t="s">
        <v>19</v>
      </c>
      <c r="AI181" s="3" t="s">
        <v>19</v>
      </c>
    </row>
    <row r="182" spans="1:35" x14ac:dyDescent="0.25">
      <c r="A182" s="2" t="s">
        <v>81</v>
      </c>
      <c r="B182" s="13">
        <v>42532.522916666669</v>
      </c>
      <c r="C182" s="2" t="s">
        <v>109</v>
      </c>
      <c r="D182" s="2" t="s">
        <v>82</v>
      </c>
      <c r="E182" s="3">
        <v>38.872999999999998</v>
      </c>
      <c r="F182" s="3">
        <v>2.3959999999999999</v>
      </c>
      <c r="G182" s="3">
        <v>0.96299999999999997</v>
      </c>
      <c r="H182" s="3">
        <v>1E-3</v>
      </c>
      <c r="I182" s="6">
        <v>16</v>
      </c>
      <c r="J182" s="20">
        <v>3.0000000000000001E-3</v>
      </c>
      <c r="K182" s="20">
        <v>0</v>
      </c>
      <c r="L182" s="20">
        <v>6.0410000000000004</v>
      </c>
      <c r="M182" s="20">
        <v>0.254</v>
      </c>
      <c r="N182" s="24">
        <v>0.65700000000000003</v>
      </c>
      <c r="O182" s="24">
        <v>2.8000000000000001E-2</v>
      </c>
      <c r="P182" s="24">
        <v>6.6980000000000004</v>
      </c>
      <c r="Q182" s="4">
        <v>5.4</v>
      </c>
      <c r="R182" s="4">
        <v>1.4</v>
      </c>
      <c r="S182" s="4">
        <v>488.78100000000001</v>
      </c>
      <c r="T182" s="4">
        <v>7.82</v>
      </c>
      <c r="U182" s="4">
        <v>63.2</v>
      </c>
      <c r="V182" s="4">
        <v>6.2</v>
      </c>
      <c r="W182" s="3">
        <v>22</v>
      </c>
      <c r="X182" s="3">
        <v>1006.5</v>
      </c>
      <c r="Y182" s="20">
        <v>2325.5749999999998</v>
      </c>
      <c r="Z182" s="24" t="s">
        <v>19</v>
      </c>
      <c r="AA182" s="2">
        <v>8</v>
      </c>
      <c r="AB182" s="3">
        <v>3.6440000000000001</v>
      </c>
      <c r="AC182" s="3">
        <v>7.2850000000000001</v>
      </c>
      <c r="AD182" s="3">
        <v>0.50700000000000001</v>
      </c>
      <c r="AE182" s="3">
        <v>0</v>
      </c>
      <c r="AF182" s="3">
        <v>0.997</v>
      </c>
      <c r="AG182" s="3">
        <v>17.91</v>
      </c>
      <c r="AH182" s="3">
        <v>18.907</v>
      </c>
      <c r="AI182" s="3">
        <v>21.702999999999999</v>
      </c>
    </row>
    <row r="183" spans="1:35" x14ac:dyDescent="0.25">
      <c r="A183" s="2" t="s">
        <v>83</v>
      </c>
      <c r="B183" s="13">
        <v>42532.54583333333</v>
      </c>
      <c r="C183" s="2" t="s">
        <v>109</v>
      </c>
      <c r="D183" s="2" t="s">
        <v>82</v>
      </c>
      <c r="E183" s="3">
        <v>25.001999999999999</v>
      </c>
      <c r="F183" s="3">
        <v>0.624</v>
      </c>
      <c r="G183" s="3">
        <v>0.99399999999999999</v>
      </c>
      <c r="H183" s="3">
        <v>1E-3</v>
      </c>
      <c r="I183" s="6">
        <v>14.5</v>
      </c>
      <c r="J183" s="20">
        <v>4.0000000000000001E-3</v>
      </c>
      <c r="K183" s="20">
        <v>0</v>
      </c>
      <c r="L183" s="20">
        <v>3.5110000000000001</v>
      </c>
      <c r="M183" s="20">
        <v>0.16200000000000001</v>
      </c>
      <c r="N183" s="24">
        <v>7.8E-2</v>
      </c>
      <c r="O183" s="24">
        <v>4.0000000000000001E-3</v>
      </c>
      <c r="P183" s="24">
        <v>3.589</v>
      </c>
      <c r="Q183" s="4">
        <v>5.0999999999999996</v>
      </c>
      <c r="R183" s="4">
        <v>1</v>
      </c>
      <c r="S183" s="4">
        <v>670.66700000000003</v>
      </c>
      <c r="T183" s="4">
        <v>10.73</v>
      </c>
      <c r="U183" s="4">
        <v>93.1</v>
      </c>
      <c r="V183" s="4">
        <v>9.1</v>
      </c>
      <c r="W183" s="3">
        <v>18.8</v>
      </c>
      <c r="X183" s="3">
        <v>1007.9</v>
      </c>
      <c r="Y183" s="20">
        <v>1277.2829999999999</v>
      </c>
      <c r="Z183" s="24">
        <v>15.5407559240354</v>
      </c>
      <c r="AA183" s="2">
        <v>16</v>
      </c>
      <c r="AB183" s="3">
        <v>4.4359999999999999</v>
      </c>
      <c r="AC183" s="3">
        <v>19.5</v>
      </c>
      <c r="AD183" s="3">
        <v>0.70799999999999996</v>
      </c>
      <c r="AE183" s="3">
        <v>1.1639999999999999</v>
      </c>
      <c r="AF183" s="3">
        <v>2.3180000000000001</v>
      </c>
      <c r="AG183" s="3">
        <v>8.3450000000000006</v>
      </c>
      <c r="AH183" s="3">
        <v>10.663</v>
      </c>
      <c r="AI183" s="3">
        <v>30.091000000000001</v>
      </c>
    </row>
    <row r="184" spans="1:35" x14ac:dyDescent="0.25">
      <c r="A184" s="2" t="s">
        <v>84</v>
      </c>
      <c r="B184" s="13">
        <v>42532.567361111112</v>
      </c>
      <c r="C184" s="2" t="s">
        <v>109</v>
      </c>
      <c r="D184" s="2" t="s">
        <v>82</v>
      </c>
      <c r="E184" s="3">
        <v>77.477999999999994</v>
      </c>
      <c r="F184" s="3">
        <v>16.652000000000001</v>
      </c>
      <c r="G184" s="3">
        <v>0.98799999999999999</v>
      </c>
      <c r="H184" s="3">
        <v>1E-3</v>
      </c>
      <c r="I184" s="6">
        <v>15</v>
      </c>
      <c r="J184" s="20">
        <v>4.0000000000000001E-3</v>
      </c>
      <c r="K184" s="20">
        <v>1E-3</v>
      </c>
      <c r="L184" s="20">
        <v>12.294</v>
      </c>
      <c r="M184" s="20">
        <v>2.6419999999999999</v>
      </c>
      <c r="N184" s="24">
        <v>1.206</v>
      </c>
      <c r="O184" s="24">
        <v>0.25900000000000001</v>
      </c>
      <c r="P184" s="24">
        <v>13.5</v>
      </c>
      <c r="Q184" s="4">
        <v>5.8</v>
      </c>
      <c r="R184" s="4">
        <v>1.1000000000000001</v>
      </c>
      <c r="S184" s="4">
        <v>620.03899999999999</v>
      </c>
      <c r="T184" s="4">
        <v>9.92</v>
      </c>
      <c r="U184" s="4">
        <v>79.7</v>
      </c>
      <c r="V184" s="4">
        <v>6</v>
      </c>
      <c r="W184" s="3">
        <v>21.1</v>
      </c>
      <c r="X184" s="3">
        <v>1005.7</v>
      </c>
      <c r="Y184" s="20">
        <v>3188.8270000000002</v>
      </c>
      <c r="Z184" s="24" t="s">
        <v>19</v>
      </c>
      <c r="AA184" s="2">
        <v>11</v>
      </c>
      <c r="AB184" s="3">
        <v>3.1030000000000002</v>
      </c>
      <c r="AC184" s="3">
        <v>6.0910000000000002</v>
      </c>
      <c r="AD184" s="3">
        <v>1.0669999999999999</v>
      </c>
      <c r="AE184" s="3">
        <v>1.647</v>
      </c>
      <c r="AF184" s="3">
        <v>7.6319999999999997</v>
      </c>
      <c r="AG184" s="3">
        <v>45.527000000000001</v>
      </c>
      <c r="AH184" s="3">
        <v>53.158999999999999</v>
      </c>
      <c r="AI184" s="3">
        <v>25.402999999999999</v>
      </c>
    </row>
    <row r="185" spans="1:35" x14ac:dyDescent="0.25">
      <c r="A185" s="2" t="s">
        <v>85</v>
      </c>
      <c r="B185" s="13">
        <v>42532.597916666666</v>
      </c>
      <c r="C185" s="2" t="s">
        <v>109</v>
      </c>
      <c r="D185" s="2" t="s">
        <v>82</v>
      </c>
      <c r="E185" s="3">
        <v>19.672999999999998</v>
      </c>
      <c r="F185" s="3">
        <v>6.2590000000000003</v>
      </c>
      <c r="G185" s="3">
        <v>0.96299999999999997</v>
      </c>
      <c r="H185" s="3">
        <v>2.7E-2</v>
      </c>
      <c r="I185" s="6">
        <v>12.667</v>
      </c>
      <c r="J185" s="20">
        <v>1.0999999999999999E-2</v>
      </c>
      <c r="K185" s="20">
        <v>4.0000000000000001E-3</v>
      </c>
      <c r="L185" s="20">
        <v>2.6440000000000001</v>
      </c>
      <c r="M185" s="20">
        <v>0.85699999999999998</v>
      </c>
      <c r="N185" s="24">
        <v>0.65500000000000003</v>
      </c>
      <c r="O185" s="24">
        <v>0.21199999999999999</v>
      </c>
      <c r="P185" s="24">
        <v>3.2989999999999999</v>
      </c>
      <c r="Q185" s="4">
        <v>6.2</v>
      </c>
      <c r="R185" s="4">
        <v>1.05</v>
      </c>
      <c r="S185" s="4">
        <v>742.54600000000005</v>
      </c>
      <c r="T185" s="4">
        <v>11.88</v>
      </c>
      <c r="U185" s="4">
        <v>105</v>
      </c>
      <c r="V185" s="4">
        <v>9.9</v>
      </c>
      <c r="W185" s="3">
        <v>20.399999999999999</v>
      </c>
      <c r="X185" s="3">
        <v>1007.5</v>
      </c>
      <c r="Y185" s="20">
        <v>658.32100000000003</v>
      </c>
      <c r="Z185" s="24">
        <v>48.233539552436604</v>
      </c>
      <c r="AA185" s="2">
        <v>20</v>
      </c>
      <c r="AB185" s="3">
        <v>3.4209999999999998</v>
      </c>
      <c r="AC185" s="3">
        <v>5.399</v>
      </c>
      <c r="AD185" s="3">
        <v>1.877</v>
      </c>
      <c r="AE185" s="3">
        <v>3.4020000000000001</v>
      </c>
      <c r="AF185" s="3">
        <v>0</v>
      </c>
      <c r="AG185" s="3">
        <v>8.6270000000000007</v>
      </c>
      <c r="AH185" s="3">
        <v>8.6270000000000007</v>
      </c>
      <c r="AI185" s="3">
        <v>19.324999999999999</v>
      </c>
    </row>
    <row r="186" spans="1:35" x14ac:dyDescent="0.25">
      <c r="A186" s="2" t="s">
        <v>86</v>
      </c>
      <c r="B186" s="13">
        <v>42532.620833333334</v>
      </c>
      <c r="C186" s="2" t="s">
        <v>109</v>
      </c>
      <c r="D186" s="2" t="s">
        <v>82</v>
      </c>
      <c r="E186" s="3">
        <v>46.33</v>
      </c>
      <c r="F186" s="3">
        <v>29.254999999999999</v>
      </c>
      <c r="G186" s="3">
        <v>0.92500000000000004</v>
      </c>
      <c r="H186" s="3">
        <v>9.1999999999999998E-2</v>
      </c>
      <c r="I186" s="6">
        <v>10.5</v>
      </c>
      <c r="J186" s="20">
        <v>5.0000000000000001E-3</v>
      </c>
      <c r="K186" s="20">
        <v>3.0000000000000001E-3</v>
      </c>
      <c r="L186" s="20">
        <v>7.8150000000000004</v>
      </c>
      <c r="M186" s="20">
        <v>5.1130000000000004</v>
      </c>
      <c r="N186" s="24" t="s">
        <v>19</v>
      </c>
      <c r="O186" s="24" t="s">
        <v>19</v>
      </c>
      <c r="P186" s="24">
        <v>7.8150000000000004</v>
      </c>
      <c r="Q186" s="4">
        <v>6.8</v>
      </c>
      <c r="R186" s="4">
        <v>0.875</v>
      </c>
      <c r="S186" s="4">
        <v>692.54300000000001</v>
      </c>
      <c r="T186" s="4">
        <v>11.08</v>
      </c>
      <c r="U186" s="4">
        <v>87.2</v>
      </c>
      <c r="V186" s="4">
        <v>5.2</v>
      </c>
      <c r="W186" s="3">
        <v>18.3</v>
      </c>
      <c r="X186" s="3">
        <v>1008.2</v>
      </c>
      <c r="Y186" s="20">
        <v>1874.3340000000001</v>
      </c>
      <c r="Z186" s="24" t="s">
        <v>19</v>
      </c>
      <c r="AA186" s="2">
        <v>15</v>
      </c>
      <c r="AB186" s="3">
        <v>3.1760000000000002</v>
      </c>
      <c r="AC186" s="3">
        <v>4.0570000000000004</v>
      </c>
      <c r="AD186" s="3">
        <v>1.645</v>
      </c>
      <c r="AE186" s="3" t="s">
        <v>19</v>
      </c>
      <c r="AF186" s="3" t="s">
        <v>19</v>
      </c>
      <c r="AG186" s="3" t="s">
        <v>19</v>
      </c>
      <c r="AH186" s="3" t="s">
        <v>19</v>
      </c>
      <c r="AI186" s="3">
        <v>8.7970000000000006</v>
      </c>
    </row>
    <row r="187" spans="1:35" x14ac:dyDescent="0.25">
      <c r="A187" s="2" t="s">
        <v>87</v>
      </c>
      <c r="B187" s="13">
        <v>42532.645138888889</v>
      </c>
      <c r="C187" s="2" t="s">
        <v>109</v>
      </c>
      <c r="D187" s="2" t="s">
        <v>82</v>
      </c>
      <c r="E187" s="3">
        <v>38.335000000000001</v>
      </c>
      <c r="F187" s="3">
        <v>14.507</v>
      </c>
      <c r="G187" s="3">
        <v>0.99199999999999999</v>
      </c>
      <c r="H187" s="3">
        <v>5.0000000000000001E-3</v>
      </c>
      <c r="I187" s="6">
        <v>12.5</v>
      </c>
      <c r="J187" s="20">
        <v>4.0000000000000001E-3</v>
      </c>
      <c r="K187" s="20">
        <v>2E-3</v>
      </c>
      <c r="L187" s="20">
        <v>5.2670000000000003</v>
      </c>
      <c r="M187" s="20">
        <v>1.9930000000000001</v>
      </c>
      <c r="N187" s="24">
        <v>0.32</v>
      </c>
      <c r="O187" s="24">
        <v>0.121</v>
      </c>
      <c r="P187" s="24">
        <v>5.5860000000000003</v>
      </c>
      <c r="Q187" s="4">
        <v>6.4</v>
      </c>
      <c r="R187" s="4">
        <v>1.8</v>
      </c>
      <c r="S187" s="4">
        <v>685.04300000000001</v>
      </c>
      <c r="T187" s="4">
        <v>10.96</v>
      </c>
      <c r="U187" s="4">
        <v>95.5</v>
      </c>
      <c r="V187" s="4">
        <v>9.3000000000000007</v>
      </c>
      <c r="W187" s="3">
        <v>18.8</v>
      </c>
      <c r="X187" s="3">
        <v>1008.1</v>
      </c>
      <c r="Y187" s="20">
        <v>1751.0139999999999</v>
      </c>
      <c r="Z187" s="24" t="s">
        <v>19</v>
      </c>
      <c r="AA187" s="2">
        <v>29</v>
      </c>
      <c r="AB187" s="3">
        <v>3.7559999999999998</v>
      </c>
      <c r="AC187" s="3">
        <v>5.0999999999999996</v>
      </c>
      <c r="AD187" s="3">
        <v>3.3380000000000001</v>
      </c>
      <c r="AE187" s="3">
        <v>1.7809999999999999</v>
      </c>
      <c r="AF187" s="3">
        <v>6.0030000000000001</v>
      </c>
      <c r="AG187" s="3">
        <v>6.3360000000000003</v>
      </c>
      <c r="AH187" s="3">
        <v>12.339</v>
      </c>
      <c r="AI187" s="3">
        <v>39.901000000000003</v>
      </c>
    </row>
    <row r="188" spans="1:35" x14ac:dyDescent="0.25">
      <c r="A188" s="2" t="s">
        <v>88</v>
      </c>
      <c r="B188" s="13">
        <v>42532.678472222222</v>
      </c>
      <c r="C188" s="2" t="s">
        <v>109</v>
      </c>
      <c r="D188" s="2" t="s">
        <v>82</v>
      </c>
      <c r="E188" s="3">
        <v>81.296999999999997</v>
      </c>
      <c r="F188" s="3" t="s">
        <v>19</v>
      </c>
      <c r="G188" s="3">
        <v>0.97099999999999997</v>
      </c>
      <c r="H188" s="3" t="s">
        <v>19</v>
      </c>
      <c r="I188" s="6">
        <v>13</v>
      </c>
      <c r="J188" s="20">
        <v>5.0000000000000001E-3</v>
      </c>
      <c r="K188" s="20" t="s">
        <v>19</v>
      </c>
      <c r="L188" s="20">
        <v>12.07</v>
      </c>
      <c r="M188" s="20" t="s">
        <v>19</v>
      </c>
      <c r="N188" s="24">
        <v>0.61099999999999999</v>
      </c>
      <c r="O188" s="24" t="s">
        <v>19</v>
      </c>
      <c r="P188" s="24">
        <v>12.680999999999999</v>
      </c>
      <c r="Q188" s="4">
        <v>6.5</v>
      </c>
      <c r="R188" s="4">
        <v>2.2000000000000002</v>
      </c>
      <c r="S188" s="4">
        <v>598.16200000000003</v>
      </c>
      <c r="T188" s="4">
        <v>9.57</v>
      </c>
      <c r="U188" s="4">
        <v>79</v>
      </c>
      <c r="V188" s="4">
        <v>7.1</v>
      </c>
      <c r="W188" s="3">
        <v>18.5</v>
      </c>
      <c r="X188" s="3">
        <v>1008.6</v>
      </c>
      <c r="Y188" s="20">
        <v>2902.2310000000002</v>
      </c>
      <c r="Z188" s="24" t="s">
        <v>19</v>
      </c>
      <c r="AA188" s="2">
        <v>10</v>
      </c>
      <c r="AB188" s="3">
        <v>3.5630000000000002</v>
      </c>
      <c r="AC188" s="3">
        <v>5.593</v>
      </c>
      <c r="AD188" s="3">
        <v>1.01</v>
      </c>
      <c r="AE188" s="3">
        <v>3.052</v>
      </c>
      <c r="AF188" s="3">
        <v>3.2639999999999998</v>
      </c>
      <c r="AG188" s="3">
        <v>9.5210000000000008</v>
      </c>
      <c r="AH188" s="3">
        <v>12.785</v>
      </c>
      <c r="AI188" s="3">
        <v>32.393000000000001</v>
      </c>
    </row>
    <row r="189" spans="1:35" x14ac:dyDescent="0.25">
      <c r="A189" s="2" t="s">
        <v>89</v>
      </c>
      <c r="B189" s="13">
        <v>42533.662499999999</v>
      </c>
      <c r="C189" s="2" t="s">
        <v>109</v>
      </c>
      <c r="D189" s="2" t="s">
        <v>82</v>
      </c>
      <c r="E189" s="3">
        <v>2.968</v>
      </c>
      <c r="F189" s="3">
        <v>2.8889999999999998</v>
      </c>
      <c r="G189" s="3">
        <v>0.84899999999999998</v>
      </c>
      <c r="H189" s="3">
        <v>0.15</v>
      </c>
      <c r="I189" s="6">
        <v>17.332999999999998</v>
      </c>
      <c r="J189" s="20">
        <v>5.0000000000000001E-3</v>
      </c>
      <c r="K189" s="20">
        <v>5.0000000000000001E-3</v>
      </c>
      <c r="L189" s="20">
        <v>0.30299999999999999</v>
      </c>
      <c r="M189" s="20">
        <v>0.28999999999999998</v>
      </c>
      <c r="N189" s="24">
        <v>0.375</v>
      </c>
      <c r="O189" s="24">
        <v>0.36</v>
      </c>
      <c r="P189" s="24">
        <v>0.67800000000000005</v>
      </c>
      <c r="Q189" s="4">
        <v>6.4</v>
      </c>
      <c r="R189" s="4">
        <v>0.4</v>
      </c>
      <c r="S189" s="4">
        <v>705.66899999999998</v>
      </c>
      <c r="T189" s="4">
        <v>11.29</v>
      </c>
      <c r="U189" s="4">
        <v>122.2</v>
      </c>
      <c r="V189" s="4">
        <v>19.2</v>
      </c>
      <c r="W189" s="3">
        <v>21.9</v>
      </c>
      <c r="X189" s="3">
        <v>1015.8</v>
      </c>
      <c r="Y189" s="20">
        <v>488.28300000000002</v>
      </c>
      <c r="Z189" s="24">
        <v>21.683936023597401</v>
      </c>
      <c r="AA189" s="2">
        <v>26</v>
      </c>
      <c r="AB189" s="3">
        <v>3.6110000000000002</v>
      </c>
      <c r="AC189" s="3">
        <v>9.3019999999999996</v>
      </c>
      <c r="AD189" s="3">
        <v>2.698</v>
      </c>
      <c r="AE189" s="3">
        <v>2.82</v>
      </c>
      <c r="AF189" s="3">
        <v>0</v>
      </c>
      <c r="AG189" s="3">
        <v>5.0570000000000004</v>
      </c>
      <c r="AH189" s="3">
        <v>5.0570000000000004</v>
      </c>
      <c r="AI189" s="3">
        <v>28.37</v>
      </c>
    </row>
    <row r="190" spans="1:35" x14ac:dyDescent="0.25">
      <c r="A190" s="2" t="s">
        <v>90</v>
      </c>
      <c r="B190" s="13">
        <v>42533.692361111112</v>
      </c>
      <c r="C190" s="2" t="s">
        <v>109</v>
      </c>
      <c r="D190" s="2" t="s">
        <v>82</v>
      </c>
      <c r="E190" s="3">
        <v>13.664</v>
      </c>
      <c r="F190" s="3" t="s">
        <v>19</v>
      </c>
      <c r="G190" s="3">
        <v>0.99</v>
      </c>
      <c r="H190" s="3" t="s">
        <v>19</v>
      </c>
      <c r="I190" s="6">
        <v>11</v>
      </c>
      <c r="J190" s="20">
        <v>2E-3</v>
      </c>
      <c r="K190" s="20" t="s">
        <v>19</v>
      </c>
      <c r="L190" s="20">
        <v>1.395</v>
      </c>
      <c r="M190" s="20" t="s">
        <v>19</v>
      </c>
      <c r="N190" s="24">
        <v>2.5999999999999999E-2</v>
      </c>
      <c r="O190" s="24" t="s">
        <v>19</v>
      </c>
      <c r="P190" s="24">
        <v>1.42</v>
      </c>
      <c r="Q190" s="4">
        <v>6.6</v>
      </c>
      <c r="R190" s="4">
        <v>2</v>
      </c>
      <c r="S190" s="4">
        <v>647.54</v>
      </c>
      <c r="T190" s="4">
        <v>10.36</v>
      </c>
      <c r="U190" s="4">
        <v>111.2</v>
      </c>
      <c r="V190" s="4">
        <v>18.8</v>
      </c>
      <c r="W190" s="3">
        <v>21.4</v>
      </c>
      <c r="X190" s="3">
        <v>1015</v>
      </c>
      <c r="Y190" s="20">
        <v>1432.681</v>
      </c>
      <c r="Z190" s="24">
        <v>18.1678414619027</v>
      </c>
      <c r="AA190" s="2">
        <v>14</v>
      </c>
      <c r="AB190" s="3">
        <v>3.8570000000000002</v>
      </c>
      <c r="AC190" s="3">
        <v>10.78</v>
      </c>
      <c r="AD190" s="3">
        <v>0.97799999999999998</v>
      </c>
      <c r="AE190" s="3">
        <v>1.84</v>
      </c>
      <c r="AF190" s="3">
        <v>3.335</v>
      </c>
      <c r="AG190" s="3">
        <v>6.3730000000000002</v>
      </c>
      <c r="AH190" s="3">
        <v>9.7080000000000002</v>
      </c>
      <c r="AI190" s="3">
        <v>29.561</v>
      </c>
    </row>
    <row r="191" spans="1:35" x14ac:dyDescent="0.25">
      <c r="A191" s="2" t="s">
        <v>91</v>
      </c>
      <c r="B191" s="13">
        <v>42533.723611111112</v>
      </c>
      <c r="C191" s="2" t="s">
        <v>109</v>
      </c>
      <c r="D191" s="2" t="s">
        <v>82</v>
      </c>
      <c r="E191" s="3">
        <v>44.686999999999998</v>
      </c>
      <c r="F191" s="3">
        <v>10.972</v>
      </c>
      <c r="G191" s="3">
        <v>0.98499999999999999</v>
      </c>
      <c r="H191" s="3">
        <v>0.02</v>
      </c>
      <c r="I191" s="6">
        <v>12</v>
      </c>
      <c r="J191" s="20">
        <v>2E-3</v>
      </c>
      <c r="K191" s="20">
        <v>1E-3</v>
      </c>
      <c r="L191" s="20">
        <v>5.0229999999999997</v>
      </c>
      <c r="M191" s="20">
        <v>1.3360000000000001</v>
      </c>
      <c r="N191" s="24">
        <v>0.316</v>
      </c>
      <c r="O191" s="24">
        <v>8.4000000000000005E-2</v>
      </c>
      <c r="P191" s="24">
        <v>5.3390000000000004</v>
      </c>
      <c r="Q191" s="4">
        <v>6.4</v>
      </c>
      <c r="R191" s="4">
        <v>1.7</v>
      </c>
      <c r="S191" s="4">
        <v>603.16300000000001</v>
      </c>
      <c r="T191" s="4">
        <v>9.65</v>
      </c>
      <c r="U191" s="4">
        <v>98.2</v>
      </c>
      <c r="V191" s="4">
        <v>16.2</v>
      </c>
      <c r="W191" s="3">
        <v>20.7</v>
      </c>
      <c r="X191" s="3">
        <v>1015</v>
      </c>
      <c r="Y191" s="20">
        <v>3654.2179999999998</v>
      </c>
      <c r="Z191" s="24" t="s">
        <v>19</v>
      </c>
      <c r="AA191" s="2">
        <v>18</v>
      </c>
      <c r="AB191" s="3">
        <v>3.4279999999999999</v>
      </c>
      <c r="AC191" s="3">
        <v>6.867</v>
      </c>
      <c r="AD191" s="3">
        <v>2.1760000000000002</v>
      </c>
      <c r="AE191" s="3">
        <v>1.974</v>
      </c>
      <c r="AF191" s="3">
        <v>5.2240000000000002</v>
      </c>
      <c r="AG191" s="3">
        <v>17.48</v>
      </c>
      <c r="AH191" s="3">
        <v>22.704000000000001</v>
      </c>
      <c r="AI191" s="3">
        <v>28.972999999999999</v>
      </c>
    </row>
    <row r="192" spans="1:35" x14ac:dyDescent="0.25">
      <c r="A192" s="2" t="s">
        <v>92</v>
      </c>
      <c r="B192" s="13">
        <v>42533.74722222222</v>
      </c>
      <c r="C192" s="2" t="s">
        <v>109</v>
      </c>
      <c r="D192" s="2" t="s">
        <v>82</v>
      </c>
      <c r="E192" s="3">
        <v>23.757999999999999</v>
      </c>
      <c r="F192" s="3">
        <v>3.5350000000000001</v>
      </c>
      <c r="G192" s="3">
        <v>0.99099999999999999</v>
      </c>
      <c r="H192" s="3">
        <v>0.01</v>
      </c>
      <c r="I192" s="6">
        <v>15.5</v>
      </c>
      <c r="J192" s="20">
        <v>2E-3</v>
      </c>
      <c r="K192" s="20">
        <v>0</v>
      </c>
      <c r="L192" s="20">
        <v>3.456</v>
      </c>
      <c r="M192" s="20">
        <v>0.51400000000000001</v>
      </c>
      <c r="N192" s="24">
        <v>2E-3</v>
      </c>
      <c r="O192" s="24">
        <v>0</v>
      </c>
      <c r="P192" s="24">
        <v>3.4580000000000002</v>
      </c>
      <c r="Q192" s="4">
        <v>5.27</v>
      </c>
      <c r="R192" s="4">
        <v>1.95</v>
      </c>
      <c r="S192" s="4">
        <v>586.91200000000003</v>
      </c>
      <c r="T192" s="4">
        <v>9.39</v>
      </c>
      <c r="U192" s="4">
        <v>80.599999999999994</v>
      </c>
      <c r="V192" s="4">
        <v>8.6999999999999993</v>
      </c>
      <c r="W192" s="3">
        <v>17.7</v>
      </c>
      <c r="X192" s="3">
        <v>1014.8</v>
      </c>
      <c r="Y192" s="20">
        <v>1993.249</v>
      </c>
      <c r="Z192" s="24">
        <v>2.6548165715941998</v>
      </c>
      <c r="AA192" s="2">
        <v>7</v>
      </c>
      <c r="AB192" s="3">
        <v>3.96</v>
      </c>
      <c r="AC192" s="3">
        <v>7.5279999999999996</v>
      </c>
      <c r="AD192" s="3">
        <v>0.50600000000000001</v>
      </c>
      <c r="AE192" s="3">
        <v>0</v>
      </c>
      <c r="AF192" s="3">
        <v>0</v>
      </c>
      <c r="AG192" s="3">
        <v>0</v>
      </c>
      <c r="AH192" s="3">
        <v>0</v>
      </c>
      <c r="AI192" s="3">
        <v>26.852</v>
      </c>
    </row>
    <row r="193" spans="1:35" x14ac:dyDescent="0.25">
      <c r="A193" s="2" t="s">
        <v>93</v>
      </c>
      <c r="B193" s="13">
        <v>42533.763194444444</v>
      </c>
      <c r="C193" s="2" t="s">
        <v>109</v>
      </c>
      <c r="D193" s="2" t="s">
        <v>82</v>
      </c>
      <c r="E193" s="3">
        <v>16.234999999999999</v>
      </c>
      <c r="F193" s="3">
        <v>6.9960000000000004</v>
      </c>
      <c r="G193" s="3">
        <v>0.99399999999999999</v>
      </c>
      <c r="H193" s="3">
        <v>0</v>
      </c>
      <c r="I193" s="6">
        <v>13</v>
      </c>
      <c r="J193" s="20">
        <v>2E-3</v>
      </c>
      <c r="K193" s="20">
        <v>1E-3</v>
      </c>
      <c r="L193" s="20">
        <v>1.831</v>
      </c>
      <c r="M193" s="20">
        <v>0.71799999999999997</v>
      </c>
      <c r="N193" s="24">
        <v>1.2E-2</v>
      </c>
      <c r="O193" s="24">
        <v>5.0000000000000001E-3</v>
      </c>
      <c r="P193" s="24">
        <v>1.843</v>
      </c>
      <c r="Q193" s="4">
        <v>6.5</v>
      </c>
      <c r="R193" s="4">
        <v>1.8</v>
      </c>
      <c r="S193" s="4">
        <v>673.16700000000003</v>
      </c>
      <c r="T193" s="4">
        <v>10.77</v>
      </c>
      <c r="U193" s="4">
        <v>105.2</v>
      </c>
      <c r="V193" s="4">
        <v>14.3</v>
      </c>
      <c r="W193" s="3">
        <v>17.100000000000001</v>
      </c>
      <c r="X193" s="3">
        <v>1014.9</v>
      </c>
      <c r="Y193" s="20">
        <v>1512.415</v>
      </c>
      <c r="Z193" s="24">
        <v>8.7797377002751098</v>
      </c>
      <c r="AA193" s="2">
        <v>9</v>
      </c>
      <c r="AB193" s="3">
        <v>3.6070000000000002</v>
      </c>
      <c r="AC193" s="3">
        <v>7.2640000000000002</v>
      </c>
      <c r="AD193" s="3">
        <v>0.76600000000000001</v>
      </c>
      <c r="AE193" s="3">
        <v>2.165</v>
      </c>
      <c r="AF193" s="3">
        <v>0</v>
      </c>
      <c r="AG193" s="3">
        <v>1.823</v>
      </c>
      <c r="AH193" s="3">
        <v>1.823</v>
      </c>
      <c r="AI193" s="3">
        <v>34.054000000000002</v>
      </c>
    </row>
    <row r="194" spans="1:35" x14ac:dyDescent="0.25">
      <c r="A194" s="2" t="s">
        <v>94</v>
      </c>
      <c r="B194" s="13">
        <v>42533.781944444447</v>
      </c>
      <c r="C194" s="2" t="s">
        <v>109</v>
      </c>
      <c r="D194" s="2" t="s">
        <v>82</v>
      </c>
      <c r="E194" s="3">
        <v>74.88</v>
      </c>
      <c r="F194" s="3">
        <v>16.327000000000002</v>
      </c>
      <c r="G194" s="3">
        <v>0.97099999999999997</v>
      </c>
      <c r="H194" s="3">
        <v>3.2000000000000001E-2</v>
      </c>
      <c r="I194" s="6">
        <v>17.5</v>
      </c>
      <c r="J194" s="20">
        <v>2E-3</v>
      </c>
      <c r="K194" s="20">
        <v>1E-3</v>
      </c>
      <c r="L194" s="20">
        <v>11.368</v>
      </c>
      <c r="M194" s="20">
        <v>3.028</v>
      </c>
      <c r="N194" s="24">
        <v>6.0000000000000001E-3</v>
      </c>
      <c r="O194" s="24">
        <v>2E-3</v>
      </c>
      <c r="P194" s="24">
        <v>11.374000000000001</v>
      </c>
      <c r="Q194" s="4">
        <v>6.1</v>
      </c>
      <c r="R194" s="4">
        <v>2.1</v>
      </c>
      <c r="S194" s="4">
        <v>426.27699999999999</v>
      </c>
      <c r="T194" s="4">
        <v>6.82</v>
      </c>
      <c r="U194" s="4">
        <v>57.3</v>
      </c>
      <c r="V194" s="4">
        <v>7.8</v>
      </c>
      <c r="W194" s="3">
        <v>16.5</v>
      </c>
      <c r="X194" s="3">
        <v>1014.5</v>
      </c>
      <c r="Y194" s="20">
        <v>5089.652</v>
      </c>
      <c r="Z194" s="24">
        <v>5.6932398456544</v>
      </c>
      <c r="AA194" s="2">
        <v>17</v>
      </c>
      <c r="AB194" s="3">
        <v>3.8889999999999998</v>
      </c>
      <c r="AC194" s="3">
        <v>6.1630000000000003</v>
      </c>
      <c r="AD194" s="3">
        <v>1.651</v>
      </c>
      <c r="AE194" s="3">
        <v>3.1549999999999998</v>
      </c>
      <c r="AF194" s="3">
        <v>0</v>
      </c>
      <c r="AG194" s="3">
        <v>0</v>
      </c>
      <c r="AH194" s="3">
        <v>0</v>
      </c>
      <c r="AI194" s="3">
        <v>67.284999999999997</v>
      </c>
    </row>
    <row r="195" spans="1:35" x14ac:dyDescent="0.25">
      <c r="A195" s="2" t="s">
        <v>95</v>
      </c>
      <c r="B195" s="13">
        <v>42533.802777777775</v>
      </c>
      <c r="C195" s="2" t="s">
        <v>109</v>
      </c>
      <c r="D195" s="2" t="s">
        <v>82</v>
      </c>
      <c r="E195" s="3">
        <v>35.468000000000004</v>
      </c>
      <c r="F195" s="3">
        <v>6.7729999999999997</v>
      </c>
      <c r="G195" s="3">
        <v>0.98699999999999999</v>
      </c>
      <c r="H195" s="3">
        <v>5.0000000000000001E-3</v>
      </c>
      <c r="I195" s="6">
        <v>13</v>
      </c>
      <c r="J195" s="20">
        <v>3.0000000000000001E-3</v>
      </c>
      <c r="K195" s="20">
        <v>1E-3</v>
      </c>
      <c r="L195" s="20">
        <v>4.4950000000000001</v>
      </c>
      <c r="M195" s="20">
        <v>0.95099999999999996</v>
      </c>
      <c r="N195" s="24">
        <v>0.16</v>
      </c>
      <c r="O195" s="24">
        <v>3.4000000000000002E-2</v>
      </c>
      <c r="P195" s="24">
        <v>4.6550000000000002</v>
      </c>
      <c r="Q195" s="4">
        <v>5.9</v>
      </c>
      <c r="R195" s="4">
        <v>1.4</v>
      </c>
      <c r="S195" s="4">
        <v>606.91300000000001</v>
      </c>
      <c r="T195" s="4">
        <v>9.7100000000000009</v>
      </c>
      <c r="U195" s="4">
        <v>90.9</v>
      </c>
      <c r="V195" s="4">
        <v>12.4</v>
      </c>
      <c r="W195" s="3">
        <v>15</v>
      </c>
      <c r="X195" s="3">
        <v>1014.6</v>
      </c>
      <c r="Y195" s="20">
        <v>2223.9639999999999</v>
      </c>
      <c r="Z195" s="24">
        <v>59.713736387390703</v>
      </c>
      <c r="AA195" s="2">
        <v>10</v>
      </c>
      <c r="AB195" s="3">
        <v>4.2480000000000002</v>
      </c>
      <c r="AC195" s="3">
        <v>10.09</v>
      </c>
      <c r="AD195" s="3">
        <v>0.70499999999999996</v>
      </c>
      <c r="AE195" s="3">
        <v>0.84899999999999998</v>
      </c>
      <c r="AF195" s="3">
        <v>4.1050000000000004</v>
      </c>
      <c r="AG195" s="3">
        <v>3.008</v>
      </c>
      <c r="AH195" s="3">
        <v>7.1130000000000004</v>
      </c>
      <c r="AI195" s="3">
        <v>26.463999999999999</v>
      </c>
    </row>
    <row r="196" spans="1:35" x14ac:dyDescent="0.25">
      <c r="A196" s="2" t="s">
        <v>96</v>
      </c>
      <c r="B196" s="13">
        <v>42534.643055555556</v>
      </c>
      <c r="C196" s="2" t="s">
        <v>109</v>
      </c>
      <c r="D196" s="2" t="s">
        <v>82</v>
      </c>
      <c r="E196" s="3">
        <v>20.324999999999999</v>
      </c>
      <c r="F196" s="3">
        <v>7.9379999999999997</v>
      </c>
      <c r="G196" s="3">
        <v>0.89600000000000002</v>
      </c>
      <c r="H196" s="3">
        <v>0.16900000000000001</v>
      </c>
      <c r="I196" s="6">
        <v>14</v>
      </c>
      <c r="J196" s="20">
        <v>3.0000000000000001E-3</v>
      </c>
      <c r="K196" s="20">
        <v>1E-3</v>
      </c>
      <c r="L196" s="20">
        <v>2.028</v>
      </c>
      <c r="M196" s="20">
        <v>0.81299999999999994</v>
      </c>
      <c r="N196" s="24">
        <v>7.4999999999999997E-2</v>
      </c>
      <c r="O196" s="24">
        <v>0.03</v>
      </c>
      <c r="P196" s="24">
        <v>2.1040000000000001</v>
      </c>
      <c r="Q196" s="4">
        <v>6.6</v>
      </c>
      <c r="R196" s="4">
        <v>0.6</v>
      </c>
      <c r="S196" s="4">
        <v>603.78800000000001</v>
      </c>
      <c r="T196" s="4">
        <v>9.66</v>
      </c>
      <c r="U196" s="4">
        <v>107.1</v>
      </c>
      <c r="V196" s="4">
        <v>20.399999999999999</v>
      </c>
      <c r="W196" s="3">
        <v>23.9</v>
      </c>
      <c r="X196" s="3">
        <v>1016.6</v>
      </c>
      <c r="Y196" s="20">
        <v>1355.5840000000001</v>
      </c>
      <c r="Z196" s="24">
        <v>11.1378444395824</v>
      </c>
      <c r="AA196" s="2">
        <v>29</v>
      </c>
      <c r="AB196" s="3">
        <v>4.0810000000000004</v>
      </c>
      <c r="AC196" s="3">
        <v>13.45</v>
      </c>
      <c r="AD196" s="3">
        <v>2.3119999999999998</v>
      </c>
      <c r="AE196" s="3" t="s">
        <v>19</v>
      </c>
      <c r="AF196" s="3" t="s">
        <v>19</v>
      </c>
      <c r="AG196" s="3" t="s">
        <v>19</v>
      </c>
      <c r="AH196" s="3" t="s">
        <v>19</v>
      </c>
      <c r="AI196" s="3">
        <v>68.292000000000002</v>
      </c>
    </row>
    <row r="197" spans="1:35" x14ac:dyDescent="0.25">
      <c r="A197" s="2" t="s">
        <v>97</v>
      </c>
      <c r="B197" s="13">
        <v>42534.659722222219</v>
      </c>
      <c r="C197" s="2" t="s">
        <v>109</v>
      </c>
      <c r="D197" s="2" t="s">
        <v>82</v>
      </c>
      <c r="E197" s="3">
        <v>10.585000000000001</v>
      </c>
      <c r="F197" s="3">
        <v>1.2130000000000001</v>
      </c>
      <c r="G197" s="3">
        <v>0.96599999999999997</v>
      </c>
      <c r="H197" s="3">
        <v>8.0000000000000002E-3</v>
      </c>
      <c r="I197" s="6">
        <v>13.333</v>
      </c>
      <c r="J197" s="20">
        <v>7.0000000000000001E-3</v>
      </c>
      <c r="K197" s="20">
        <v>1E-3</v>
      </c>
      <c r="L197" s="20">
        <v>1.18</v>
      </c>
      <c r="M197" s="20">
        <v>0.153</v>
      </c>
      <c r="N197" s="24">
        <v>2.1999999999999999E-2</v>
      </c>
      <c r="O197" s="24">
        <v>3.0000000000000001E-3</v>
      </c>
      <c r="P197" s="24">
        <v>1.202</v>
      </c>
      <c r="Q197" s="4">
        <v>6.3</v>
      </c>
      <c r="R197" s="4">
        <v>1</v>
      </c>
      <c r="S197" s="4">
        <v>699.41899999999998</v>
      </c>
      <c r="T197" s="4">
        <v>11.19</v>
      </c>
      <c r="U197" s="4">
        <v>114.8</v>
      </c>
      <c r="V197" s="4">
        <v>16.600000000000001</v>
      </c>
      <c r="W197" s="3">
        <v>22.6</v>
      </c>
      <c r="X197" s="3">
        <v>1015.7</v>
      </c>
      <c r="Y197" s="20">
        <v>643.94600000000003</v>
      </c>
      <c r="Z197" s="24">
        <v>3.54913710879537</v>
      </c>
      <c r="AA197" s="2">
        <v>11</v>
      </c>
      <c r="AB197" s="3">
        <v>4.1609999999999996</v>
      </c>
      <c r="AC197" s="3">
        <v>10.84</v>
      </c>
      <c r="AD197" s="3">
        <v>0.60099999999999998</v>
      </c>
      <c r="AE197" s="3">
        <v>3.4060000000000001</v>
      </c>
      <c r="AF197" s="3">
        <v>0</v>
      </c>
      <c r="AG197" s="3">
        <v>0</v>
      </c>
      <c r="AH197" s="3">
        <v>0</v>
      </c>
      <c r="AI197" s="3">
        <v>40.162999999999997</v>
      </c>
    </row>
    <row r="198" spans="1:35" x14ac:dyDescent="0.25">
      <c r="A198" s="2" t="s">
        <v>81</v>
      </c>
      <c r="B198" s="13">
        <v>42591.708333333336</v>
      </c>
      <c r="C198" s="2" t="s">
        <v>110</v>
      </c>
      <c r="D198" s="2" t="s">
        <v>82</v>
      </c>
      <c r="E198" s="3">
        <v>7.7869999999999999</v>
      </c>
      <c r="F198" s="3">
        <v>2.1070000000000002</v>
      </c>
      <c r="G198" s="3">
        <v>0.98399999999999999</v>
      </c>
      <c r="H198" s="3">
        <v>8.0000000000000002E-3</v>
      </c>
      <c r="I198" s="6">
        <v>12</v>
      </c>
      <c r="J198" s="20">
        <v>3.0000000000000001E-3</v>
      </c>
      <c r="K198" s="20">
        <v>1E-3</v>
      </c>
      <c r="L198" s="20">
        <v>0.78300000000000003</v>
      </c>
      <c r="M198" s="20">
        <v>0.221</v>
      </c>
      <c r="N198" s="24">
        <v>7.8E-2</v>
      </c>
      <c r="O198" s="24">
        <v>2.1999999999999999E-2</v>
      </c>
      <c r="P198" s="24">
        <v>0.86099999999999999</v>
      </c>
      <c r="Q198" s="4">
        <v>6.9</v>
      </c>
      <c r="R198" s="4">
        <v>1.2</v>
      </c>
      <c r="S198" s="4">
        <v>593.78700000000003</v>
      </c>
      <c r="T198" s="4">
        <v>9.5</v>
      </c>
      <c r="U198" s="4">
        <v>104.5</v>
      </c>
      <c r="V198" s="4">
        <v>20</v>
      </c>
      <c r="W198" s="3">
        <v>21.2</v>
      </c>
      <c r="X198" s="3">
        <v>1013.3</v>
      </c>
      <c r="Y198" s="20">
        <v>756.88499999999999</v>
      </c>
      <c r="Z198" s="24">
        <v>21.218225447847502</v>
      </c>
      <c r="AA198" s="2">
        <v>10</v>
      </c>
      <c r="AB198" s="3">
        <v>3.6829999999999998</v>
      </c>
      <c r="AC198" s="3">
        <v>14.23</v>
      </c>
      <c r="AD198" s="3">
        <v>0.57799999999999996</v>
      </c>
      <c r="AE198" s="3">
        <v>2.4489999999999998</v>
      </c>
      <c r="AF198" s="3">
        <v>0</v>
      </c>
      <c r="AG198" s="3">
        <v>4.1849999999999996</v>
      </c>
      <c r="AH198" s="3">
        <v>4.1849999999999996</v>
      </c>
      <c r="AI198" s="3">
        <v>16.853999999999999</v>
      </c>
    </row>
    <row r="199" spans="1:35" x14ac:dyDescent="0.25">
      <c r="A199" s="2" t="s">
        <v>83</v>
      </c>
      <c r="B199" s="13">
        <v>42591.688888888886</v>
      </c>
      <c r="C199" s="2" t="s">
        <v>110</v>
      </c>
      <c r="D199" s="2" t="s">
        <v>82</v>
      </c>
      <c r="E199" s="3">
        <v>-5.7590000000000003</v>
      </c>
      <c r="F199" s="3">
        <v>3.5910000000000002</v>
      </c>
      <c r="G199" s="3">
        <v>0.91700000000000004</v>
      </c>
      <c r="H199" s="3">
        <v>0.13400000000000001</v>
      </c>
      <c r="I199" s="6">
        <v>12</v>
      </c>
      <c r="J199" s="20">
        <v>3.0000000000000001E-3</v>
      </c>
      <c r="K199" s="20">
        <v>2E-3</v>
      </c>
      <c r="L199" s="20">
        <v>-0.61099999999999999</v>
      </c>
      <c r="M199" s="20">
        <v>0.375</v>
      </c>
      <c r="N199" s="24">
        <v>5.7000000000000002E-2</v>
      </c>
      <c r="O199" s="24">
        <v>3.5000000000000003E-2</v>
      </c>
      <c r="P199" s="24">
        <v>-0.55400000000000005</v>
      </c>
      <c r="Q199" s="4">
        <v>7.5</v>
      </c>
      <c r="R199" s="4">
        <v>1.3</v>
      </c>
      <c r="S199" s="4">
        <v>687.54300000000001</v>
      </c>
      <c r="T199" s="4">
        <v>11</v>
      </c>
      <c r="U199" s="4">
        <v>117.6</v>
      </c>
      <c r="V199" s="4">
        <v>18.600000000000001</v>
      </c>
      <c r="W199" s="3">
        <v>20.8</v>
      </c>
      <c r="X199" s="3">
        <v>1013.8</v>
      </c>
      <c r="Y199" s="20">
        <v>112.84399999999999</v>
      </c>
      <c r="Z199" s="24">
        <v>18.940786838690901</v>
      </c>
      <c r="AA199" s="2">
        <v>16</v>
      </c>
      <c r="AB199" s="3">
        <v>3.411</v>
      </c>
      <c r="AC199" s="3">
        <v>14.28</v>
      </c>
      <c r="AD199" s="3">
        <v>1.248</v>
      </c>
      <c r="AE199" s="3">
        <v>7.85</v>
      </c>
      <c r="AF199" s="3">
        <v>0</v>
      </c>
      <c r="AG199" s="3">
        <v>7.5129999999999999</v>
      </c>
      <c r="AH199" s="3">
        <v>7.5129999999999999</v>
      </c>
      <c r="AI199" s="3">
        <v>88.474000000000004</v>
      </c>
    </row>
    <row r="200" spans="1:35" x14ac:dyDescent="0.25">
      <c r="A200" s="2" t="s">
        <v>84</v>
      </c>
      <c r="B200" s="13">
        <v>42591.661111111112</v>
      </c>
      <c r="C200" s="2" t="s">
        <v>110</v>
      </c>
      <c r="D200" s="2" t="s">
        <v>82</v>
      </c>
      <c r="E200" s="3">
        <v>-6.8570000000000002</v>
      </c>
      <c r="F200" s="3">
        <v>0.192</v>
      </c>
      <c r="G200" s="3">
        <v>0.98399999999999999</v>
      </c>
      <c r="H200" s="3">
        <v>1E-3</v>
      </c>
      <c r="I200" s="6">
        <v>19</v>
      </c>
      <c r="J200" s="20">
        <v>3.0000000000000001E-3</v>
      </c>
      <c r="K200" s="20">
        <v>0</v>
      </c>
      <c r="L200" s="20">
        <v>-0.64600000000000002</v>
      </c>
      <c r="M200" s="20">
        <v>1.7999999999999999E-2</v>
      </c>
      <c r="N200" s="24">
        <v>7.0000000000000007E-2</v>
      </c>
      <c r="O200" s="24">
        <v>2E-3</v>
      </c>
      <c r="P200" s="24">
        <v>-0.57499999999999996</v>
      </c>
      <c r="Q200" s="4">
        <v>7.6</v>
      </c>
      <c r="R200" s="4">
        <v>1</v>
      </c>
      <c r="S200" s="4">
        <v>669.41700000000003</v>
      </c>
      <c r="T200" s="4">
        <v>10.71</v>
      </c>
      <c r="U200" s="4">
        <v>112.6</v>
      </c>
      <c r="V200" s="4">
        <v>17.8</v>
      </c>
      <c r="W200" s="3">
        <v>22.3</v>
      </c>
      <c r="X200" s="3">
        <v>1013.5</v>
      </c>
      <c r="Y200" s="20">
        <v>102.934</v>
      </c>
      <c r="Z200" s="24">
        <v>18.171787003119601</v>
      </c>
      <c r="AA200" s="2">
        <v>17</v>
      </c>
      <c r="AB200" s="3">
        <v>2.6720000000000002</v>
      </c>
      <c r="AC200" s="3">
        <v>12.57</v>
      </c>
      <c r="AD200" s="3">
        <v>1.4890000000000001</v>
      </c>
      <c r="AE200" s="3">
        <v>5.2910000000000004</v>
      </c>
      <c r="AF200" s="3">
        <v>0</v>
      </c>
      <c r="AG200" s="3">
        <v>4.069</v>
      </c>
      <c r="AH200" s="3">
        <v>4.069</v>
      </c>
      <c r="AI200" s="3">
        <v>67.113</v>
      </c>
    </row>
    <row r="201" spans="1:35" x14ac:dyDescent="0.25">
      <c r="A201" s="2" t="s">
        <v>85</v>
      </c>
      <c r="B201" s="13">
        <v>42591.587500000001</v>
      </c>
      <c r="C201" s="2" t="s">
        <v>110</v>
      </c>
      <c r="D201" s="2" t="s">
        <v>82</v>
      </c>
      <c r="E201" s="3">
        <v>1.4890000000000001</v>
      </c>
      <c r="F201" s="3">
        <v>0.55000000000000004</v>
      </c>
      <c r="G201" s="3">
        <v>0.67400000000000004</v>
      </c>
      <c r="H201" s="3">
        <v>9.1999999999999998E-2</v>
      </c>
      <c r="I201" s="6">
        <v>16</v>
      </c>
      <c r="J201" s="20">
        <v>6.0000000000000001E-3</v>
      </c>
      <c r="K201" s="20">
        <v>2E-3</v>
      </c>
      <c r="L201" s="20">
        <v>0.159</v>
      </c>
      <c r="M201" s="20">
        <v>0.06</v>
      </c>
      <c r="N201" s="24">
        <v>0.06</v>
      </c>
      <c r="O201" s="24">
        <v>2.1999999999999999E-2</v>
      </c>
      <c r="P201" s="24">
        <v>0.219</v>
      </c>
      <c r="Q201" s="4">
        <v>7.8</v>
      </c>
      <c r="R201" s="4">
        <v>0.8</v>
      </c>
      <c r="S201" s="4">
        <v>605.66300000000001</v>
      </c>
      <c r="T201" s="4">
        <v>9.69</v>
      </c>
      <c r="U201" s="4">
        <v>103.2</v>
      </c>
      <c r="V201" s="4">
        <v>18.399999999999999</v>
      </c>
      <c r="W201" s="3">
        <v>24.8</v>
      </c>
      <c r="X201" s="3">
        <v>1014.7</v>
      </c>
      <c r="Y201" s="20">
        <v>441.81299999999999</v>
      </c>
      <c r="Z201" s="24">
        <v>6.0407958237796899</v>
      </c>
      <c r="AA201" s="2">
        <v>30</v>
      </c>
      <c r="AB201" s="3">
        <v>3.0859999999999999</v>
      </c>
      <c r="AC201" s="3">
        <v>10.3</v>
      </c>
      <c r="AD201" s="3">
        <v>2.9460000000000002</v>
      </c>
      <c r="AE201" s="3">
        <v>3.7839999999999998</v>
      </c>
      <c r="AF201" s="3">
        <v>0</v>
      </c>
      <c r="AG201" s="3">
        <v>8.2720000000000002</v>
      </c>
      <c r="AH201" s="3">
        <v>8.2720000000000002</v>
      </c>
      <c r="AI201" s="3">
        <v>21.507999999999999</v>
      </c>
    </row>
    <row r="202" spans="1:35" x14ac:dyDescent="0.25">
      <c r="A202" s="2" t="s">
        <v>86</v>
      </c>
      <c r="B202" s="13">
        <v>42591.55972222222</v>
      </c>
      <c r="C202" s="2" t="s">
        <v>110</v>
      </c>
      <c r="D202" s="2" t="s">
        <v>82</v>
      </c>
      <c r="E202" s="3">
        <v>6.12</v>
      </c>
      <c r="F202" s="3">
        <v>0.93899999999999995</v>
      </c>
      <c r="G202" s="3">
        <v>0.97899999999999998</v>
      </c>
      <c r="H202" s="3">
        <v>1.2999999999999999E-2</v>
      </c>
      <c r="I202" s="6">
        <v>13.333</v>
      </c>
      <c r="J202" s="20">
        <v>3.0000000000000001E-3</v>
      </c>
      <c r="K202" s="20">
        <v>1E-3</v>
      </c>
      <c r="L202" s="20">
        <v>0.64500000000000002</v>
      </c>
      <c r="M202" s="20">
        <v>0.10199999999999999</v>
      </c>
      <c r="N202" s="24">
        <v>0.14499999999999999</v>
      </c>
      <c r="O202" s="24">
        <v>2.3E-2</v>
      </c>
      <c r="P202" s="24">
        <v>0.79</v>
      </c>
      <c r="Q202" s="4">
        <v>7.5</v>
      </c>
      <c r="R202" s="4">
        <v>1.1499999999999999</v>
      </c>
      <c r="S202" s="4">
        <v>586.91200000000003</v>
      </c>
      <c r="T202" s="4">
        <v>9.39</v>
      </c>
      <c r="U202" s="4">
        <v>99.4</v>
      </c>
      <c r="V202" s="4">
        <v>18.100000000000001</v>
      </c>
      <c r="W202" s="3">
        <v>22.5</v>
      </c>
      <c r="X202" s="3">
        <v>1014.4</v>
      </c>
      <c r="Y202" s="20">
        <v>683.55799999999999</v>
      </c>
      <c r="Z202" s="24">
        <v>36.788713173012603</v>
      </c>
      <c r="AA202" s="2">
        <v>24.3</v>
      </c>
      <c r="AB202" s="3">
        <v>3.746</v>
      </c>
      <c r="AC202" s="3">
        <v>9.4469999999999992</v>
      </c>
      <c r="AD202" s="3">
        <v>2.3180000000000001</v>
      </c>
      <c r="AE202" s="3" t="s">
        <v>19</v>
      </c>
      <c r="AF202" s="3" t="s">
        <v>19</v>
      </c>
      <c r="AG202" s="3" t="s">
        <v>19</v>
      </c>
      <c r="AH202" s="3" t="s">
        <v>19</v>
      </c>
      <c r="AI202" s="3">
        <v>22.372</v>
      </c>
    </row>
    <row r="203" spans="1:35" x14ac:dyDescent="0.25">
      <c r="A203" s="2" t="s">
        <v>87</v>
      </c>
      <c r="B203" s="13">
        <v>42591.537499999999</v>
      </c>
      <c r="C203" s="2" t="s">
        <v>110</v>
      </c>
      <c r="D203" s="2" t="s">
        <v>82</v>
      </c>
      <c r="E203" s="3">
        <v>-2.7080000000000002</v>
      </c>
      <c r="F203" s="3">
        <v>0.81499999999999995</v>
      </c>
      <c r="G203" s="3">
        <v>0.84</v>
      </c>
      <c r="H203" s="3">
        <v>0.106</v>
      </c>
      <c r="I203" s="6">
        <v>10.333</v>
      </c>
      <c r="J203" s="20">
        <v>2E-3</v>
      </c>
      <c r="K203" s="20">
        <v>1E-3</v>
      </c>
      <c r="L203" s="20">
        <v>-0.28100000000000003</v>
      </c>
      <c r="M203" s="20">
        <v>8.5000000000000006E-2</v>
      </c>
      <c r="N203" s="24">
        <v>0.124</v>
      </c>
      <c r="O203" s="24">
        <v>3.6999999999999998E-2</v>
      </c>
      <c r="P203" s="24">
        <v>-0.158</v>
      </c>
      <c r="Q203" s="4">
        <v>7.8</v>
      </c>
      <c r="R203" s="4">
        <v>1.3</v>
      </c>
      <c r="S203" s="4">
        <v>621.91399999999999</v>
      </c>
      <c r="T203" s="4">
        <v>9.9499999999999993</v>
      </c>
      <c r="U203" s="4">
        <v>105.5</v>
      </c>
      <c r="V203" s="4">
        <v>18.2</v>
      </c>
      <c r="W203" s="3">
        <v>24.4</v>
      </c>
      <c r="X203" s="3">
        <v>1014</v>
      </c>
      <c r="Y203" s="20">
        <v>228.90799999999999</v>
      </c>
      <c r="Z203" s="24">
        <v>40.651915907685598</v>
      </c>
      <c r="AA203" s="2">
        <v>38</v>
      </c>
      <c r="AB203" s="3">
        <v>3.1549999999999998</v>
      </c>
      <c r="AC203" s="3">
        <v>10.43</v>
      </c>
      <c r="AD203" s="3">
        <v>4.165</v>
      </c>
      <c r="AE203" s="3">
        <v>5.3970000000000002</v>
      </c>
      <c r="AF203" s="3">
        <v>3.069</v>
      </c>
      <c r="AG203" s="3">
        <v>11.92</v>
      </c>
      <c r="AH203" s="3">
        <v>14.988</v>
      </c>
      <c r="AI203" s="3">
        <v>37.426000000000002</v>
      </c>
    </row>
    <row r="204" spans="1:35" x14ac:dyDescent="0.25">
      <c r="A204" s="2" t="s">
        <v>88</v>
      </c>
      <c r="B204" s="13">
        <v>42591.638194444444</v>
      </c>
      <c r="C204" s="2" t="s">
        <v>110</v>
      </c>
      <c r="D204" s="2" t="s">
        <v>82</v>
      </c>
      <c r="E204" s="3">
        <v>11.51</v>
      </c>
      <c r="F204" s="3">
        <v>1.2490000000000001</v>
      </c>
      <c r="G204" s="3">
        <v>0.98399999999999999</v>
      </c>
      <c r="H204" s="3">
        <v>3.0000000000000001E-3</v>
      </c>
      <c r="I204" s="6">
        <v>13.5</v>
      </c>
      <c r="J204" s="20">
        <v>4.0000000000000001E-3</v>
      </c>
      <c r="K204" s="20">
        <v>1E-3</v>
      </c>
      <c r="L204" s="20">
        <v>1.125</v>
      </c>
      <c r="M204" s="20">
        <v>0.16900000000000001</v>
      </c>
      <c r="N204" s="24">
        <v>1.6E-2</v>
      </c>
      <c r="O204" s="24">
        <v>2E-3</v>
      </c>
      <c r="P204" s="24">
        <v>1.141</v>
      </c>
      <c r="Q204" s="4">
        <v>7.4</v>
      </c>
      <c r="R204" s="4">
        <v>1.9</v>
      </c>
      <c r="S204" s="4">
        <v>597.53700000000003</v>
      </c>
      <c r="T204" s="4">
        <v>9.56</v>
      </c>
      <c r="U204" s="4">
        <v>103.6</v>
      </c>
      <c r="V204" s="4">
        <v>19.3</v>
      </c>
      <c r="W204" s="3">
        <v>22.3</v>
      </c>
      <c r="X204" s="3">
        <v>1013.7</v>
      </c>
      <c r="Y204" s="20">
        <v>842.34100000000001</v>
      </c>
      <c r="Z204" s="24">
        <v>6.73677849629152</v>
      </c>
      <c r="AA204" s="2">
        <v>14</v>
      </c>
      <c r="AB204" s="3">
        <v>3.105</v>
      </c>
      <c r="AC204" s="3">
        <v>11.01</v>
      </c>
      <c r="AD204" s="3">
        <v>1.012</v>
      </c>
      <c r="AE204" s="3">
        <v>3.105</v>
      </c>
      <c r="AF204" s="3">
        <v>0</v>
      </c>
      <c r="AG204" s="3">
        <v>4.718</v>
      </c>
      <c r="AH204" s="3">
        <v>4.718</v>
      </c>
      <c r="AI204" s="3">
        <v>38.459000000000003</v>
      </c>
    </row>
    <row r="205" spans="1:35" x14ac:dyDescent="0.25">
      <c r="A205" s="2" t="s">
        <v>89</v>
      </c>
      <c r="B205" s="13">
        <v>42592.688194444447</v>
      </c>
      <c r="C205" s="2" t="s">
        <v>110</v>
      </c>
      <c r="D205" s="2" t="s">
        <v>82</v>
      </c>
      <c r="E205" s="3">
        <v>-8.8420000000000005</v>
      </c>
      <c r="F205" s="3" t="s">
        <v>19</v>
      </c>
      <c r="G205" s="3">
        <v>0.97699999999999998</v>
      </c>
      <c r="H205" s="3" t="s">
        <v>19</v>
      </c>
      <c r="I205" s="6">
        <v>25</v>
      </c>
      <c r="J205" s="20">
        <v>4.0000000000000001E-3</v>
      </c>
      <c r="K205" s="20" t="s">
        <v>19</v>
      </c>
      <c r="L205" s="20">
        <v>-1.014</v>
      </c>
      <c r="M205" s="20" t="s">
        <v>19</v>
      </c>
      <c r="N205" s="24">
        <v>0.24299999999999999</v>
      </c>
      <c r="O205" s="24" t="s">
        <v>19</v>
      </c>
      <c r="P205" s="24">
        <v>-0.77100000000000002</v>
      </c>
      <c r="Q205" s="4">
        <v>8.1</v>
      </c>
      <c r="R205" s="4">
        <v>0.5</v>
      </c>
      <c r="S205" s="4">
        <v>674.41700000000003</v>
      </c>
      <c r="T205" s="4">
        <v>10.79</v>
      </c>
      <c r="U205" s="4">
        <v>111.6</v>
      </c>
      <c r="V205" s="4">
        <v>17</v>
      </c>
      <c r="W205" s="3">
        <v>22.7</v>
      </c>
      <c r="X205" s="3">
        <v>1007.1</v>
      </c>
      <c r="Y205" s="20">
        <v>54.939</v>
      </c>
      <c r="Z205" s="24">
        <v>18.982698265421799</v>
      </c>
      <c r="AA205" s="2">
        <v>39</v>
      </c>
      <c r="AB205" s="3">
        <v>2.0579999999999998</v>
      </c>
      <c r="AC205" s="3">
        <v>13.73</v>
      </c>
      <c r="AD205" s="3">
        <v>4.0119999999999996</v>
      </c>
      <c r="AE205" s="3">
        <v>9.2609999999999992</v>
      </c>
      <c r="AF205" s="3">
        <v>0</v>
      </c>
      <c r="AG205" s="3">
        <v>5.3620000000000001</v>
      </c>
      <c r="AH205" s="3">
        <v>5.3620000000000001</v>
      </c>
      <c r="AI205" s="3">
        <v>44.247</v>
      </c>
    </row>
    <row r="206" spans="1:35" x14ac:dyDescent="0.25">
      <c r="A206" s="2" t="s">
        <v>90</v>
      </c>
      <c r="B206" s="13">
        <v>42592.828472222223</v>
      </c>
      <c r="C206" s="2" t="s">
        <v>110</v>
      </c>
      <c r="D206" s="2" t="s">
        <v>82</v>
      </c>
      <c r="E206" s="3">
        <v>13.676</v>
      </c>
      <c r="F206" s="3">
        <v>2.3170000000000002</v>
      </c>
      <c r="G206" s="3">
        <v>0.96199999999999997</v>
      </c>
      <c r="H206" s="3">
        <v>5.3999999999999999E-2</v>
      </c>
      <c r="I206" s="6">
        <v>15</v>
      </c>
      <c r="J206" s="20">
        <v>1E-3</v>
      </c>
      <c r="K206" s="20">
        <v>0</v>
      </c>
      <c r="L206" s="20">
        <v>1.466</v>
      </c>
      <c r="M206" s="20">
        <v>0.29499999999999998</v>
      </c>
      <c r="N206" s="24">
        <v>1.7000000000000001E-2</v>
      </c>
      <c r="O206" s="24">
        <v>3.0000000000000001E-3</v>
      </c>
      <c r="P206" s="24">
        <v>1.4830000000000001</v>
      </c>
      <c r="Q206" s="4">
        <v>6.4</v>
      </c>
      <c r="R206" s="4">
        <v>0.95</v>
      </c>
      <c r="S206" s="4">
        <v>563.16</v>
      </c>
      <c r="T206" s="4">
        <v>9.01</v>
      </c>
      <c r="U206" s="4">
        <v>91.1</v>
      </c>
      <c r="V206" s="4">
        <v>15.9</v>
      </c>
      <c r="W206" s="3">
        <v>17.899999999999999</v>
      </c>
      <c r="X206" s="3">
        <v>1007.7</v>
      </c>
      <c r="Y206" s="20">
        <v>2200.6999999999998</v>
      </c>
      <c r="Z206" s="24">
        <v>23.246723619003799</v>
      </c>
      <c r="AA206" s="2">
        <v>16</v>
      </c>
      <c r="AB206" s="3">
        <v>3.3439999999999999</v>
      </c>
      <c r="AC206" s="3">
        <v>12.87</v>
      </c>
      <c r="AD206" s="3">
        <v>1.4</v>
      </c>
      <c r="AE206" s="3">
        <v>1.675</v>
      </c>
      <c r="AF206" s="3">
        <v>0.61899999999999999</v>
      </c>
      <c r="AG206" s="3">
        <v>2.63</v>
      </c>
      <c r="AH206" s="3">
        <v>3.25</v>
      </c>
      <c r="AI206" s="3">
        <v>31.539000000000001</v>
      </c>
    </row>
    <row r="207" spans="1:35" x14ac:dyDescent="0.25">
      <c r="A207" s="2" t="s">
        <v>91</v>
      </c>
      <c r="B207" s="13">
        <v>42592.789583333331</v>
      </c>
      <c r="C207" s="2" t="s">
        <v>110</v>
      </c>
      <c r="D207" s="2" t="s">
        <v>82</v>
      </c>
      <c r="E207" s="3">
        <v>15.712</v>
      </c>
      <c r="F207" s="3">
        <v>3.9980000000000002</v>
      </c>
      <c r="G207" s="3">
        <v>0.91500000000000004</v>
      </c>
      <c r="H207" s="3">
        <v>0.10199999999999999</v>
      </c>
      <c r="I207" s="6">
        <v>12.5</v>
      </c>
      <c r="J207" s="20">
        <v>2E-3</v>
      </c>
      <c r="K207" s="20">
        <v>1E-3</v>
      </c>
      <c r="L207" s="20">
        <v>1.75</v>
      </c>
      <c r="M207" s="20">
        <v>0.48299999999999998</v>
      </c>
      <c r="N207" s="24">
        <v>2.5999999999999999E-2</v>
      </c>
      <c r="O207" s="24">
        <v>7.0000000000000001E-3</v>
      </c>
      <c r="P207" s="24">
        <v>1.7749999999999999</v>
      </c>
      <c r="Q207" s="4">
        <v>6.8</v>
      </c>
      <c r="R207" s="4">
        <v>1.5</v>
      </c>
      <c r="S207" s="4">
        <v>570.03599999999994</v>
      </c>
      <c r="T207" s="4">
        <v>9.1199999999999992</v>
      </c>
      <c r="U207" s="4">
        <v>93</v>
      </c>
      <c r="V207" s="4">
        <v>16.3</v>
      </c>
      <c r="W207" s="3">
        <v>18.899999999999999</v>
      </c>
      <c r="X207" s="3">
        <v>1007.4</v>
      </c>
      <c r="Y207" s="20">
        <v>1504.049</v>
      </c>
      <c r="Z207" s="24">
        <v>14.2670084447502</v>
      </c>
      <c r="AA207" s="2">
        <v>22</v>
      </c>
      <c r="AB207" s="3">
        <v>3.4049999999999998</v>
      </c>
      <c r="AC207" s="3">
        <v>11.58</v>
      </c>
      <c r="AD207" s="3">
        <v>1.633</v>
      </c>
      <c r="AE207" s="3">
        <v>5.1710000000000003</v>
      </c>
      <c r="AF207" s="3">
        <v>8.4000000000000005E-2</v>
      </c>
      <c r="AG207" s="3">
        <v>1.423</v>
      </c>
      <c r="AH207" s="3">
        <v>1.5069999999999999</v>
      </c>
      <c r="AI207" s="3">
        <v>39.326999999999998</v>
      </c>
    </row>
    <row r="208" spans="1:35" x14ac:dyDescent="0.25">
      <c r="A208" s="2" t="s">
        <v>92</v>
      </c>
      <c r="B208" s="13">
        <v>42592.811805555553</v>
      </c>
      <c r="C208" s="2" t="s">
        <v>110</v>
      </c>
      <c r="D208" s="2" t="s">
        <v>82</v>
      </c>
      <c r="E208" s="3">
        <v>12.573</v>
      </c>
      <c r="F208" s="3">
        <v>0.38600000000000001</v>
      </c>
      <c r="G208" s="3">
        <v>0.996</v>
      </c>
      <c r="H208" s="3">
        <v>3.0000000000000001E-3</v>
      </c>
      <c r="I208" s="6">
        <v>10.5</v>
      </c>
      <c r="J208" s="20">
        <v>2E-3</v>
      </c>
      <c r="K208" s="20">
        <v>0</v>
      </c>
      <c r="L208" s="20">
        <v>1.41</v>
      </c>
      <c r="M208" s="20">
        <v>7.0999999999999994E-2</v>
      </c>
      <c r="N208" s="24">
        <v>4.0000000000000001E-3</v>
      </c>
      <c r="O208" s="24">
        <v>0</v>
      </c>
      <c r="P208" s="24">
        <v>1.4139999999999999</v>
      </c>
      <c r="Q208" s="4">
        <v>5.6</v>
      </c>
      <c r="R208" s="4">
        <v>1.65</v>
      </c>
      <c r="S208" s="4">
        <v>547.53399999999999</v>
      </c>
      <c r="T208" s="4">
        <v>8.76</v>
      </c>
      <c r="U208" s="4">
        <v>88.7</v>
      </c>
      <c r="V208" s="4">
        <v>16</v>
      </c>
      <c r="W208" s="3">
        <v>18.899999999999999</v>
      </c>
      <c r="X208" s="3">
        <v>1007.6</v>
      </c>
      <c r="Y208" s="20">
        <v>1473.085</v>
      </c>
      <c r="Z208" s="24">
        <v>3.8569902806859999</v>
      </c>
      <c r="AA208" s="2">
        <v>9.6</v>
      </c>
      <c r="AB208" s="3">
        <v>5.1689999999999996</v>
      </c>
      <c r="AC208" s="3">
        <v>11.65</v>
      </c>
      <c r="AD208" s="3">
        <v>0.503</v>
      </c>
      <c r="AE208" s="3">
        <v>1.6419999999999999</v>
      </c>
      <c r="AF208" s="3">
        <v>1.46</v>
      </c>
      <c r="AG208" s="3">
        <v>32.517000000000003</v>
      </c>
      <c r="AH208" s="3">
        <v>33.976999999999997</v>
      </c>
      <c r="AI208" s="3">
        <v>24.446999999999999</v>
      </c>
    </row>
    <row r="209" spans="1:35" x14ac:dyDescent="0.25">
      <c r="A209" s="2" t="s">
        <v>93</v>
      </c>
      <c r="B209" s="13">
        <v>42592.771527777775</v>
      </c>
      <c r="C209" s="2" t="s">
        <v>110</v>
      </c>
      <c r="D209" s="2" t="s">
        <v>82</v>
      </c>
      <c r="E209" s="3">
        <v>5.7709999999999999</v>
      </c>
      <c r="F209" s="3">
        <v>2.8849999999999998</v>
      </c>
      <c r="G209" s="3">
        <v>0.94</v>
      </c>
      <c r="H209" s="3">
        <v>5.0999999999999997E-2</v>
      </c>
      <c r="I209" s="6">
        <v>12</v>
      </c>
      <c r="J209" s="20">
        <v>5.0000000000000001E-3</v>
      </c>
      <c r="K209" s="20">
        <v>3.0000000000000001E-3</v>
      </c>
      <c r="L209" s="20">
        <v>0.64500000000000002</v>
      </c>
      <c r="M209" s="20">
        <v>0.33500000000000002</v>
      </c>
      <c r="N209" s="24">
        <v>1E-3</v>
      </c>
      <c r="O209" s="24">
        <v>1E-3</v>
      </c>
      <c r="P209" s="24">
        <v>0.64600000000000002</v>
      </c>
      <c r="Q209" s="4">
        <v>6.7</v>
      </c>
      <c r="R209" s="4">
        <v>1.1000000000000001</v>
      </c>
      <c r="S209" s="4">
        <v>609.41300000000001</v>
      </c>
      <c r="T209" s="4">
        <v>9.75</v>
      </c>
      <c r="U209" s="4">
        <v>99.1</v>
      </c>
      <c r="V209" s="4">
        <v>16.2</v>
      </c>
      <c r="W209" s="3">
        <v>19.2</v>
      </c>
      <c r="X209" s="3">
        <v>1007.2</v>
      </c>
      <c r="Y209" s="20">
        <v>580.02099999999996</v>
      </c>
      <c r="Z209" s="24">
        <v>1.24791756400048</v>
      </c>
      <c r="AA209" s="2">
        <v>12</v>
      </c>
      <c r="AB209" s="3">
        <v>3.1560000000000001</v>
      </c>
      <c r="AC209" s="3">
        <v>11.73</v>
      </c>
      <c r="AD209" s="3">
        <v>0.60199999999999998</v>
      </c>
      <c r="AE209" s="3">
        <v>3.9340000000000002</v>
      </c>
      <c r="AF209" s="3">
        <v>0.26300000000000001</v>
      </c>
      <c r="AG209" s="3">
        <v>4.4619999999999997</v>
      </c>
      <c r="AH209" s="3">
        <v>4.7249999999999996</v>
      </c>
      <c r="AI209" s="3">
        <v>65.930000000000007</v>
      </c>
    </row>
    <row r="210" spans="1:35" x14ac:dyDescent="0.25">
      <c r="A210" s="2" t="s">
        <v>94</v>
      </c>
      <c r="B210" s="13">
        <v>42592.750694444447</v>
      </c>
      <c r="C210" s="2" t="s">
        <v>110</v>
      </c>
      <c r="D210" s="2" t="s">
        <v>82</v>
      </c>
      <c r="E210" s="3">
        <v>13.977</v>
      </c>
      <c r="F210" s="3">
        <v>1.8180000000000001</v>
      </c>
      <c r="G210" s="3">
        <v>0.872</v>
      </c>
      <c r="H210" s="3">
        <v>0.188</v>
      </c>
      <c r="I210" s="6">
        <v>11</v>
      </c>
      <c r="J210" s="20">
        <v>3.0000000000000001E-3</v>
      </c>
      <c r="K210" s="20">
        <v>0</v>
      </c>
      <c r="L210" s="20">
        <v>1.4810000000000001</v>
      </c>
      <c r="M210" s="20">
        <v>0.11</v>
      </c>
      <c r="N210" s="24">
        <v>6.7000000000000004E-2</v>
      </c>
      <c r="O210" s="24">
        <v>5.0000000000000001E-3</v>
      </c>
      <c r="P210" s="24">
        <v>1.548</v>
      </c>
      <c r="Q210" s="4">
        <v>6.7</v>
      </c>
      <c r="R210" s="4">
        <v>1.8</v>
      </c>
      <c r="S210" s="4">
        <v>576.28599999999994</v>
      </c>
      <c r="T210" s="4">
        <v>9.2200000000000006</v>
      </c>
      <c r="U210" s="4">
        <v>94</v>
      </c>
      <c r="V210" s="4">
        <v>16.3</v>
      </c>
      <c r="W210" s="3">
        <v>19.2</v>
      </c>
      <c r="X210" s="3">
        <v>1007.1</v>
      </c>
      <c r="Y210" s="20">
        <v>1076.5619999999999</v>
      </c>
      <c r="Z210" s="24">
        <v>31.029664636489699</v>
      </c>
      <c r="AA210" s="2">
        <v>16</v>
      </c>
      <c r="AB210" s="3">
        <v>2.7309999999999999</v>
      </c>
      <c r="AC210" s="3">
        <v>9.94</v>
      </c>
      <c r="AD210" s="3">
        <v>1.28</v>
      </c>
      <c r="AE210" s="3">
        <v>3.4470000000000001</v>
      </c>
      <c r="AF210" s="3">
        <v>0</v>
      </c>
      <c r="AG210" s="3">
        <v>0.47899999999999998</v>
      </c>
      <c r="AH210" s="3">
        <v>0.47899999999999998</v>
      </c>
      <c r="AI210" s="3">
        <v>45.911000000000001</v>
      </c>
    </row>
    <row r="211" spans="1:35" x14ac:dyDescent="0.25">
      <c r="A211" s="2" t="s">
        <v>95</v>
      </c>
      <c r="B211" s="13">
        <v>42592.717361111114</v>
      </c>
      <c r="C211" s="2" t="s">
        <v>110</v>
      </c>
      <c r="D211" s="2" t="s">
        <v>82</v>
      </c>
      <c r="E211" s="3">
        <v>7.7160000000000002</v>
      </c>
      <c r="F211" s="3">
        <v>1.3180000000000001</v>
      </c>
      <c r="G211" s="3">
        <v>0.96099999999999997</v>
      </c>
      <c r="H211" s="3">
        <v>2.5999999999999999E-2</v>
      </c>
      <c r="I211" s="6">
        <v>9.3330000000000002</v>
      </c>
      <c r="J211" s="20">
        <v>8.0000000000000002E-3</v>
      </c>
      <c r="K211" s="20">
        <v>1E-3</v>
      </c>
      <c r="L211" s="20">
        <v>0.83099999999999996</v>
      </c>
      <c r="M211" s="20">
        <v>0.106</v>
      </c>
      <c r="N211" s="24">
        <v>6.6000000000000003E-2</v>
      </c>
      <c r="O211" s="24">
        <v>8.0000000000000002E-3</v>
      </c>
      <c r="P211" s="24">
        <v>0.89700000000000002</v>
      </c>
      <c r="Q211" s="4">
        <v>6</v>
      </c>
      <c r="R211" s="4">
        <v>1.7</v>
      </c>
      <c r="S211" s="4">
        <v>605.03800000000001</v>
      </c>
      <c r="T211" s="4">
        <v>9.68</v>
      </c>
      <c r="U211" s="4">
        <v>98.7</v>
      </c>
      <c r="V211" s="4">
        <v>16.3</v>
      </c>
      <c r="W211" s="3">
        <v>19.8</v>
      </c>
      <c r="X211" s="3">
        <v>1007.5</v>
      </c>
      <c r="Y211" s="20">
        <v>550.76199999999994</v>
      </c>
      <c r="Z211" s="24">
        <v>11.8473660585783</v>
      </c>
      <c r="AA211" s="2">
        <v>13</v>
      </c>
      <c r="AB211" s="3">
        <v>4.569</v>
      </c>
      <c r="AC211" s="3">
        <v>12.69</v>
      </c>
      <c r="AD211" s="3">
        <v>0.45100000000000001</v>
      </c>
      <c r="AE211" s="3">
        <v>1.921</v>
      </c>
      <c r="AF211" s="3">
        <v>1.4430000000000001</v>
      </c>
      <c r="AG211" s="3">
        <v>26.92</v>
      </c>
      <c r="AH211" s="3">
        <v>28.363</v>
      </c>
      <c r="AI211" s="3">
        <v>20.847999999999999</v>
      </c>
    </row>
    <row r="212" spans="1:35" x14ac:dyDescent="0.25">
      <c r="A212" s="2" t="s">
        <v>96</v>
      </c>
      <c r="B212" s="13">
        <v>42593.743750000001</v>
      </c>
      <c r="C212" s="2" t="s">
        <v>110</v>
      </c>
      <c r="D212" s="2" t="s">
        <v>82</v>
      </c>
      <c r="E212" s="3">
        <v>1.24</v>
      </c>
      <c r="F212" s="3">
        <v>0.23499999999999999</v>
      </c>
      <c r="G212" s="3">
        <v>0.85</v>
      </c>
      <c r="H212" s="3">
        <v>0.115</v>
      </c>
      <c r="I212" s="6">
        <v>18</v>
      </c>
      <c r="J212" s="20">
        <v>0.01</v>
      </c>
      <c r="K212" s="20">
        <v>2E-3</v>
      </c>
      <c r="L212" s="20">
        <v>0.13</v>
      </c>
      <c r="M212" s="20">
        <v>2.7E-2</v>
      </c>
      <c r="N212" s="24" t="s">
        <v>19</v>
      </c>
      <c r="O212" s="24" t="s">
        <v>19</v>
      </c>
      <c r="P212" s="24">
        <v>0.13</v>
      </c>
      <c r="Q212" s="4">
        <v>7</v>
      </c>
      <c r="R212" s="4">
        <v>0.2</v>
      </c>
      <c r="S212" s="4">
        <v>590.03700000000003</v>
      </c>
      <c r="T212" s="4">
        <v>9.44</v>
      </c>
      <c r="U212" s="4">
        <v>100.3</v>
      </c>
      <c r="V212" s="4">
        <v>18.3</v>
      </c>
      <c r="W212" s="3">
        <v>23.5</v>
      </c>
      <c r="X212" s="3">
        <v>1015.4</v>
      </c>
      <c r="Y212" s="20">
        <v>421.87200000000001</v>
      </c>
      <c r="Z212" s="24">
        <v>27.283165261405401</v>
      </c>
      <c r="AA212" s="2">
        <v>44</v>
      </c>
      <c r="AB212" s="3">
        <v>3.3580000000000001</v>
      </c>
      <c r="AC212" s="3">
        <v>31.03</v>
      </c>
      <c r="AD212" s="3">
        <v>2.59</v>
      </c>
      <c r="AE212" s="3">
        <v>3.48</v>
      </c>
      <c r="AF212" s="3">
        <v>3.4449999999999998</v>
      </c>
      <c r="AG212" s="3">
        <v>7.327</v>
      </c>
      <c r="AH212" s="3">
        <v>10.772</v>
      </c>
      <c r="AI212" s="3">
        <v>149.49199999999999</v>
      </c>
    </row>
    <row r="213" spans="1:35" x14ac:dyDescent="0.25">
      <c r="A213" s="2" t="s">
        <v>97</v>
      </c>
      <c r="B213" s="13">
        <v>42593.76666666667</v>
      </c>
      <c r="C213" s="2" t="s">
        <v>110</v>
      </c>
      <c r="D213" s="2" t="s">
        <v>82</v>
      </c>
      <c r="E213" s="3">
        <v>6.1180000000000003</v>
      </c>
      <c r="F213" s="3">
        <v>3.359</v>
      </c>
      <c r="G213" s="3">
        <v>0.95599999999999996</v>
      </c>
      <c r="H213" s="3">
        <v>2.5999999999999999E-2</v>
      </c>
      <c r="I213" s="6">
        <v>13.333</v>
      </c>
      <c r="J213" s="20">
        <v>3.0000000000000001E-3</v>
      </c>
      <c r="K213" s="20">
        <v>2E-3</v>
      </c>
      <c r="L213" s="20">
        <v>0.59899999999999998</v>
      </c>
      <c r="M213" s="20">
        <v>0.33800000000000002</v>
      </c>
      <c r="N213" s="24">
        <v>0.16500000000000001</v>
      </c>
      <c r="O213" s="24">
        <v>9.2999999999999999E-2</v>
      </c>
      <c r="P213" s="24">
        <v>0.76500000000000001</v>
      </c>
      <c r="Q213" s="4">
        <v>6.1</v>
      </c>
      <c r="R213" s="4">
        <v>0.65</v>
      </c>
      <c r="S213" s="4">
        <v>583.16099999999994</v>
      </c>
      <c r="T213" s="4">
        <v>9.33</v>
      </c>
      <c r="U213" s="4">
        <v>100.3</v>
      </c>
      <c r="V213" s="4">
        <v>18.899999999999999</v>
      </c>
      <c r="W213" s="3">
        <v>21.4</v>
      </c>
      <c r="X213" s="3">
        <v>1015.3</v>
      </c>
      <c r="Y213" s="20">
        <v>655.22</v>
      </c>
      <c r="Z213" s="24">
        <v>21.744463879591901</v>
      </c>
      <c r="AA213" s="2">
        <v>18</v>
      </c>
      <c r="AB213" s="3">
        <v>5.2939999999999996</v>
      </c>
      <c r="AC213" s="3">
        <v>18.45</v>
      </c>
      <c r="AD213" s="3">
        <v>0.503</v>
      </c>
      <c r="AE213" s="3">
        <v>3.2909999999999999</v>
      </c>
      <c r="AF213" s="3">
        <v>0</v>
      </c>
      <c r="AG213" s="3">
        <v>9.2680000000000007</v>
      </c>
      <c r="AH213" s="3">
        <v>9.2680000000000007</v>
      </c>
      <c r="AI213" s="3">
        <v>71.932000000000002</v>
      </c>
    </row>
    <row r="214" spans="1:35" x14ac:dyDescent="0.25">
      <c r="A214" s="2" t="s">
        <v>81</v>
      </c>
      <c r="B214" s="13">
        <v>42638.617361111108</v>
      </c>
      <c r="C214" s="2" t="s">
        <v>111</v>
      </c>
      <c r="D214" s="2" t="s">
        <v>82</v>
      </c>
      <c r="E214" s="3">
        <v>26.931000000000001</v>
      </c>
      <c r="F214" s="3">
        <v>1.421</v>
      </c>
      <c r="G214" s="3">
        <v>0.98</v>
      </c>
      <c r="H214" s="3">
        <v>0.02</v>
      </c>
      <c r="I214" s="6">
        <v>15</v>
      </c>
      <c r="J214" s="20">
        <v>4.0000000000000001E-3</v>
      </c>
      <c r="K214" s="20">
        <v>0</v>
      </c>
      <c r="L214" s="20">
        <v>3.734</v>
      </c>
      <c r="M214" s="20">
        <v>9.0999999999999998E-2</v>
      </c>
      <c r="N214" s="24">
        <v>1.4999999999999999E-2</v>
      </c>
      <c r="O214" s="24">
        <v>0</v>
      </c>
      <c r="P214" s="24">
        <v>3.7490000000000001</v>
      </c>
      <c r="Q214" s="4">
        <v>6.5410000000000004</v>
      </c>
      <c r="R214" s="4">
        <v>1.2</v>
      </c>
      <c r="S214" s="4">
        <v>698.16899999999998</v>
      </c>
      <c r="T214" s="4">
        <v>11.17</v>
      </c>
      <c r="U214" s="4">
        <v>93.8</v>
      </c>
      <c r="V214" s="4">
        <v>7.8</v>
      </c>
      <c r="W214" s="3">
        <v>9.1999999999999993</v>
      </c>
      <c r="X214" s="3">
        <v>1020.1</v>
      </c>
      <c r="Y214" s="20">
        <v>1242.1949999999999</v>
      </c>
      <c r="Z214" s="24">
        <v>4.6537936091829604</v>
      </c>
      <c r="AA214" s="2">
        <v>18.5</v>
      </c>
      <c r="AB214" s="3">
        <v>3.762</v>
      </c>
      <c r="AC214" s="3">
        <v>20.28</v>
      </c>
      <c r="AD214" s="3">
        <v>0.92800000000000005</v>
      </c>
      <c r="AE214" s="3">
        <v>2.72</v>
      </c>
      <c r="AF214" s="3">
        <v>2.399</v>
      </c>
      <c r="AG214" s="3">
        <v>3.0750000000000002</v>
      </c>
      <c r="AH214" s="3">
        <v>5.4740000000000002</v>
      </c>
      <c r="AI214" s="3">
        <v>20.224</v>
      </c>
    </row>
    <row r="215" spans="1:35" x14ac:dyDescent="0.25">
      <c r="A215" s="2" t="s">
        <v>83</v>
      </c>
      <c r="B215" s="13">
        <v>42638.563888888886</v>
      </c>
      <c r="C215" s="2" t="s">
        <v>111</v>
      </c>
      <c r="D215" s="2" t="s">
        <v>82</v>
      </c>
      <c r="E215" s="3">
        <v>31.405999999999999</v>
      </c>
      <c r="F215" s="3">
        <v>3.044</v>
      </c>
      <c r="G215" s="3">
        <v>0.97599999999999998</v>
      </c>
      <c r="H215" s="3">
        <v>1.4E-2</v>
      </c>
      <c r="I215" s="6">
        <v>11</v>
      </c>
      <c r="J215" s="20">
        <v>8.9999999999999993E-3</v>
      </c>
      <c r="K215" s="20">
        <v>1E-3</v>
      </c>
      <c r="L215" s="20">
        <v>4.5679999999999996</v>
      </c>
      <c r="M215" s="20">
        <v>0.55600000000000005</v>
      </c>
      <c r="N215" s="24">
        <v>5.1999999999999998E-2</v>
      </c>
      <c r="O215" s="24">
        <v>6.0000000000000001E-3</v>
      </c>
      <c r="P215" s="24">
        <v>4.62</v>
      </c>
      <c r="Q215" s="4">
        <v>6.4560000000000004</v>
      </c>
      <c r="R215" s="4">
        <v>1.3</v>
      </c>
      <c r="S215" s="4">
        <v>694.41800000000001</v>
      </c>
      <c r="T215" s="4">
        <v>11.11</v>
      </c>
      <c r="U215" s="4">
        <v>93.4</v>
      </c>
      <c r="V215" s="4">
        <v>7.8</v>
      </c>
      <c r="W215" s="3">
        <v>8.9</v>
      </c>
      <c r="X215" s="3">
        <v>1020.7</v>
      </c>
      <c r="Y215" s="20">
        <v>934.548</v>
      </c>
      <c r="Z215" s="24">
        <v>7.5842354774209504</v>
      </c>
      <c r="AA215" s="2">
        <v>17.3</v>
      </c>
      <c r="AB215" s="3">
        <v>3.3359999999999999</v>
      </c>
      <c r="AC215" s="3">
        <v>17.149999999999999</v>
      </c>
      <c r="AD215" s="3">
        <v>1.2130000000000001</v>
      </c>
      <c r="AE215" s="3">
        <v>1.7869999999999999</v>
      </c>
      <c r="AF215" s="3">
        <v>0</v>
      </c>
      <c r="AG215" s="3">
        <v>4.8540000000000001</v>
      </c>
      <c r="AH215" s="3">
        <v>4.8540000000000001</v>
      </c>
      <c r="AI215" s="3">
        <v>75.504000000000005</v>
      </c>
    </row>
    <row r="216" spans="1:35" x14ac:dyDescent="0.25">
      <c r="A216" s="2" t="s">
        <v>84</v>
      </c>
      <c r="B216" s="13">
        <v>42638.671527777777</v>
      </c>
      <c r="C216" s="2" t="s">
        <v>111</v>
      </c>
      <c r="D216" s="2" t="s">
        <v>82</v>
      </c>
      <c r="E216" s="3">
        <v>8.4550000000000001</v>
      </c>
      <c r="F216" s="3">
        <v>1.0920000000000001</v>
      </c>
      <c r="G216" s="3">
        <v>0.96599999999999997</v>
      </c>
      <c r="H216" s="3">
        <v>1.7999999999999999E-2</v>
      </c>
      <c r="I216" s="6">
        <v>11</v>
      </c>
      <c r="J216" s="20">
        <v>6.0000000000000001E-3</v>
      </c>
      <c r="K216" s="20">
        <v>1E-3</v>
      </c>
      <c r="L216" s="20">
        <v>1.27</v>
      </c>
      <c r="M216" s="20">
        <v>0.16400000000000001</v>
      </c>
      <c r="N216" s="24">
        <v>0.252</v>
      </c>
      <c r="O216" s="24">
        <v>3.2000000000000001E-2</v>
      </c>
      <c r="P216" s="24">
        <v>1.522</v>
      </c>
      <c r="Q216" s="4">
        <v>6.915</v>
      </c>
      <c r="R216" s="4">
        <v>1.1000000000000001</v>
      </c>
      <c r="S216" s="4">
        <v>721.92</v>
      </c>
      <c r="T216" s="4">
        <v>11.55</v>
      </c>
      <c r="U216" s="4">
        <v>97.3</v>
      </c>
      <c r="V216" s="4">
        <v>7.9</v>
      </c>
      <c r="W216" s="3">
        <v>8.9</v>
      </c>
      <c r="X216" s="3">
        <v>1019.2</v>
      </c>
      <c r="Y216" s="20">
        <v>620.35599999999999</v>
      </c>
      <c r="Z216" s="24">
        <v>38.400877737085899</v>
      </c>
      <c r="AA216" s="2">
        <v>20</v>
      </c>
      <c r="AB216" s="3">
        <v>2.798</v>
      </c>
      <c r="AC216" s="3">
        <v>15.2</v>
      </c>
      <c r="AD216" s="3">
        <v>1.7829999999999999</v>
      </c>
      <c r="AE216" s="3">
        <v>1.2490000000000001</v>
      </c>
      <c r="AF216" s="3">
        <v>0</v>
      </c>
      <c r="AG216" s="3">
        <v>5.7389999999999999</v>
      </c>
      <c r="AH216" s="3">
        <v>5.7389999999999999</v>
      </c>
      <c r="AI216" s="3">
        <v>45.472000000000001</v>
      </c>
    </row>
    <row r="217" spans="1:35" x14ac:dyDescent="0.25">
      <c r="A217" s="2" t="s">
        <v>85</v>
      </c>
      <c r="B217" s="13">
        <v>42638.542361111111</v>
      </c>
      <c r="C217" s="2" t="s">
        <v>111</v>
      </c>
      <c r="D217" s="2" t="s">
        <v>82</v>
      </c>
      <c r="E217" s="3">
        <v>16.382000000000001</v>
      </c>
      <c r="F217" s="3">
        <v>1.292</v>
      </c>
      <c r="G217" s="3">
        <v>0.97</v>
      </c>
      <c r="H217" s="3">
        <v>1.7999999999999999E-2</v>
      </c>
      <c r="I217" s="6">
        <v>11.5</v>
      </c>
      <c r="J217" s="20">
        <v>1.4E-2</v>
      </c>
      <c r="K217" s="20">
        <v>1E-3</v>
      </c>
      <c r="L217" s="20">
        <v>2.4409999999999998</v>
      </c>
      <c r="M217" s="20">
        <v>0.22900000000000001</v>
      </c>
      <c r="N217" s="24">
        <v>5.0999999999999997E-2</v>
      </c>
      <c r="O217" s="24">
        <v>5.0000000000000001E-3</v>
      </c>
      <c r="P217" s="24">
        <v>2.492</v>
      </c>
      <c r="Q217" s="4">
        <v>7.2549999999999999</v>
      </c>
      <c r="R217" s="4">
        <v>0.9</v>
      </c>
      <c r="S217" s="4">
        <v>728.17100000000005</v>
      </c>
      <c r="T217" s="4">
        <v>11.65</v>
      </c>
      <c r="U217" s="4">
        <v>97.8</v>
      </c>
      <c r="V217" s="4">
        <v>7.8</v>
      </c>
      <c r="W217" s="3">
        <v>9.4</v>
      </c>
      <c r="X217" s="3">
        <v>1020.7</v>
      </c>
      <c r="Y217" s="20">
        <v>572.30399999999997</v>
      </c>
      <c r="Z217" s="24">
        <v>3.7795134166268598</v>
      </c>
      <c r="AA217" s="2" t="s">
        <v>19</v>
      </c>
      <c r="AB217" s="3">
        <v>3.052</v>
      </c>
      <c r="AC217" s="3">
        <v>11.09</v>
      </c>
      <c r="AD217" s="3">
        <v>3.4260000000000002</v>
      </c>
      <c r="AE217" s="3">
        <v>2.6139999999999999</v>
      </c>
      <c r="AF217" s="3">
        <v>0</v>
      </c>
      <c r="AG217" s="3">
        <v>5.1289999999999996</v>
      </c>
      <c r="AH217" s="3">
        <v>5.1289999999999996</v>
      </c>
      <c r="AI217" s="3">
        <v>18.391999999999999</v>
      </c>
    </row>
    <row r="218" spans="1:35" x14ac:dyDescent="0.25">
      <c r="A218" s="2" t="s">
        <v>86</v>
      </c>
      <c r="B218" s="13">
        <v>42638.519444444442</v>
      </c>
      <c r="C218" s="2" t="s">
        <v>111</v>
      </c>
      <c r="D218" s="2" t="s">
        <v>82</v>
      </c>
      <c r="E218" s="3">
        <v>19.100999999999999</v>
      </c>
      <c r="F218" s="3">
        <v>3.3839999999999999</v>
      </c>
      <c r="G218" s="3">
        <v>0.94599999999999995</v>
      </c>
      <c r="H218" s="3">
        <v>5.7000000000000002E-2</v>
      </c>
      <c r="I218" s="6">
        <v>19</v>
      </c>
      <c r="J218" s="20">
        <v>8.0000000000000002E-3</v>
      </c>
      <c r="K218" s="20">
        <v>2E-3</v>
      </c>
      <c r="L218" s="20">
        <v>2.9060000000000001</v>
      </c>
      <c r="M218" s="20">
        <v>0.58299999999999996</v>
      </c>
      <c r="N218" s="24">
        <v>0.1</v>
      </c>
      <c r="O218" s="24">
        <v>0.02</v>
      </c>
      <c r="P218" s="24">
        <v>3.0059999999999998</v>
      </c>
      <c r="Q218" s="4">
        <v>7.0679999999999996</v>
      </c>
      <c r="R218" s="4">
        <v>1.25</v>
      </c>
      <c r="S218" s="4">
        <v>695.66800000000001</v>
      </c>
      <c r="T218" s="4">
        <v>11.13</v>
      </c>
      <c r="U218" s="4">
        <v>93.8</v>
      </c>
      <c r="V218" s="4">
        <v>7.9</v>
      </c>
      <c r="W218" s="3">
        <v>9.9</v>
      </c>
      <c r="X218" s="3">
        <v>1020.9</v>
      </c>
      <c r="Y218" s="20">
        <v>776.65300000000002</v>
      </c>
      <c r="Z218" s="24">
        <v>13.4686290915839</v>
      </c>
      <c r="AA218" s="2">
        <v>24.7</v>
      </c>
      <c r="AB218" s="3">
        <v>3.6749999999999998</v>
      </c>
      <c r="AC218" s="3">
        <v>11.43</v>
      </c>
      <c r="AD218" s="3">
        <v>2.335</v>
      </c>
      <c r="AE218" s="3" t="s">
        <v>19</v>
      </c>
      <c r="AF218" s="3" t="s">
        <v>19</v>
      </c>
      <c r="AG218" s="3" t="s">
        <v>19</v>
      </c>
      <c r="AH218" s="3" t="s">
        <v>19</v>
      </c>
      <c r="AI218" s="3">
        <v>26.202000000000002</v>
      </c>
    </row>
    <row r="219" spans="1:35" x14ac:dyDescent="0.25">
      <c r="A219" s="2" t="s">
        <v>87</v>
      </c>
      <c r="B219" s="13">
        <v>42638.494444444441</v>
      </c>
      <c r="C219" s="2" t="s">
        <v>111</v>
      </c>
      <c r="D219" s="2" t="s">
        <v>82</v>
      </c>
      <c r="E219" s="3">
        <v>18.172000000000001</v>
      </c>
      <c r="F219" s="3">
        <v>2.08</v>
      </c>
      <c r="G219" s="3">
        <v>0.99199999999999999</v>
      </c>
      <c r="H219" s="3">
        <v>7.0000000000000001E-3</v>
      </c>
      <c r="I219" s="6">
        <v>12</v>
      </c>
      <c r="J219" s="20">
        <v>4.0000000000000001E-3</v>
      </c>
      <c r="K219" s="20">
        <v>0</v>
      </c>
      <c r="L219" s="20">
        <v>2.65</v>
      </c>
      <c r="M219" s="20">
        <v>0.28599999999999998</v>
      </c>
      <c r="N219" s="24">
        <v>6.0999999999999999E-2</v>
      </c>
      <c r="O219" s="24">
        <v>7.0000000000000001E-3</v>
      </c>
      <c r="P219" s="24">
        <v>2.7120000000000002</v>
      </c>
      <c r="Q219" s="4">
        <v>7.2549999999999999</v>
      </c>
      <c r="R219" s="4">
        <v>1.25</v>
      </c>
      <c r="S219" s="4">
        <v>649.41600000000005</v>
      </c>
      <c r="T219" s="4">
        <v>10.39</v>
      </c>
      <c r="U219" s="4">
        <v>88.2</v>
      </c>
      <c r="V219" s="4">
        <v>8.1999999999999993</v>
      </c>
      <c r="W219" s="3">
        <v>9.9</v>
      </c>
      <c r="X219" s="3">
        <v>1020.3</v>
      </c>
      <c r="Y219" s="20">
        <v>1150.3130000000001</v>
      </c>
      <c r="Z219" s="24">
        <v>16.034549677774098</v>
      </c>
      <c r="AA219" s="2">
        <v>40.6</v>
      </c>
      <c r="AB219" s="3">
        <v>3.2120000000000002</v>
      </c>
      <c r="AC219" s="3">
        <v>10.67</v>
      </c>
      <c r="AD219" s="3">
        <v>4.5170000000000003</v>
      </c>
      <c r="AE219" s="3">
        <v>3.5609999999999999</v>
      </c>
      <c r="AF219" s="3">
        <v>22.596</v>
      </c>
      <c r="AG219" s="3">
        <v>31.462</v>
      </c>
      <c r="AH219" s="3">
        <v>54.058</v>
      </c>
      <c r="AI219" s="3">
        <v>33.212000000000003</v>
      </c>
    </row>
    <row r="220" spans="1:35" x14ac:dyDescent="0.25">
      <c r="A220" s="2" t="s">
        <v>88</v>
      </c>
      <c r="B220" s="13">
        <v>42638.643750000003</v>
      </c>
      <c r="C220" s="2" t="s">
        <v>111</v>
      </c>
      <c r="D220" s="2" t="s">
        <v>82</v>
      </c>
      <c r="E220" s="3">
        <v>29.312999999999999</v>
      </c>
      <c r="F220" s="3">
        <v>6.2080000000000002</v>
      </c>
      <c r="G220" s="3">
        <v>0.98799999999999999</v>
      </c>
      <c r="H220" s="3">
        <v>0</v>
      </c>
      <c r="I220" s="6">
        <v>12.5</v>
      </c>
      <c r="J220" s="20">
        <v>5.0000000000000001E-3</v>
      </c>
      <c r="K220" s="20">
        <v>1E-3</v>
      </c>
      <c r="L220" s="20">
        <v>3.835</v>
      </c>
      <c r="M220" s="20">
        <v>0.81200000000000006</v>
      </c>
      <c r="N220" s="24">
        <v>3.2000000000000001E-2</v>
      </c>
      <c r="O220" s="24">
        <v>7.0000000000000001E-3</v>
      </c>
      <c r="P220" s="24">
        <v>3.8660000000000001</v>
      </c>
      <c r="Q220" s="4">
        <v>6.9489999999999998</v>
      </c>
      <c r="R220" s="4">
        <v>2</v>
      </c>
      <c r="S220" s="4">
        <v>675.66700000000003</v>
      </c>
      <c r="T220" s="4">
        <v>10.81</v>
      </c>
      <c r="U220" s="4">
        <v>91</v>
      </c>
      <c r="V220" s="4">
        <v>7.9</v>
      </c>
      <c r="W220" s="3">
        <v>9.1999999999999993</v>
      </c>
      <c r="X220" s="3">
        <v>1019.6</v>
      </c>
      <c r="Y220" s="20">
        <v>1178.3810000000001</v>
      </c>
      <c r="Z220" s="24">
        <v>11.4071834416494</v>
      </c>
      <c r="AA220" s="2">
        <v>17.100000000000001</v>
      </c>
      <c r="AB220" s="3">
        <v>2.7589999999999999</v>
      </c>
      <c r="AC220" s="3">
        <v>14.51</v>
      </c>
      <c r="AD220" s="3">
        <v>1.498</v>
      </c>
      <c r="AE220" s="3">
        <v>3.2160000000000002</v>
      </c>
      <c r="AF220" s="3">
        <v>0.161</v>
      </c>
      <c r="AG220" s="3">
        <v>2.867</v>
      </c>
      <c r="AH220" s="3">
        <v>3.028</v>
      </c>
      <c r="AI220" s="3">
        <v>53.311999999999998</v>
      </c>
    </row>
    <row r="221" spans="1:35" x14ac:dyDescent="0.25">
      <c r="A221" s="2" t="s">
        <v>89</v>
      </c>
      <c r="B221" s="13">
        <v>42638.595833333333</v>
      </c>
      <c r="C221" s="2" t="s">
        <v>111</v>
      </c>
      <c r="D221" s="2" t="s">
        <v>82</v>
      </c>
      <c r="E221" s="3">
        <v>8.6419999999999995</v>
      </c>
      <c r="F221" s="3" t="s">
        <v>19</v>
      </c>
      <c r="G221" s="3">
        <v>0.94699999999999995</v>
      </c>
      <c r="H221" s="3" t="s">
        <v>19</v>
      </c>
      <c r="I221" s="6">
        <v>14</v>
      </c>
      <c r="J221" s="20">
        <v>1.9E-2</v>
      </c>
      <c r="K221" s="20" t="s">
        <v>19</v>
      </c>
      <c r="L221" s="20">
        <v>1.236</v>
      </c>
      <c r="M221" s="20" t="s">
        <v>19</v>
      </c>
      <c r="N221" s="24">
        <v>7.2999999999999995E-2</v>
      </c>
      <c r="O221" s="24" t="s">
        <v>19</v>
      </c>
      <c r="P221" s="24">
        <v>1.31</v>
      </c>
      <c r="Q221" s="4">
        <v>7.17</v>
      </c>
      <c r="R221" s="4">
        <v>0.85</v>
      </c>
      <c r="S221" s="4">
        <v>727.54499999999996</v>
      </c>
      <c r="T221" s="4">
        <v>11.64</v>
      </c>
      <c r="U221" s="4">
        <v>101.2</v>
      </c>
      <c r="V221" s="4">
        <v>9.1999999999999993</v>
      </c>
      <c r="W221" s="3">
        <v>13.3</v>
      </c>
      <c r="X221" s="3">
        <v>1006.1</v>
      </c>
      <c r="Y221" s="20">
        <v>473.20400000000001</v>
      </c>
      <c r="Z221" s="24">
        <v>3.7499488921175401</v>
      </c>
      <c r="AA221" s="2">
        <v>32.299999999999997</v>
      </c>
      <c r="AB221" s="3">
        <v>2.7320000000000002</v>
      </c>
      <c r="AC221" s="3">
        <v>12.17</v>
      </c>
      <c r="AD221" s="3">
        <v>3.2080000000000002</v>
      </c>
      <c r="AE221" s="3">
        <v>4.3630000000000004</v>
      </c>
      <c r="AF221" s="3">
        <v>0</v>
      </c>
      <c r="AG221" s="3">
        <v>3.4159999999999999</v>
      </c>
      <c r="AH221" s="3">
        <v>3.4159999999999999</v>
      </c>
      <c r="AI221" s="3">
        <v>36.521000000000001</v>
      </c>
    </row>
    <row r="222" spans="1:35" x14ac:dyDescent="0.25">
      <c r="A222" s="2" t="s">
        <v>90</v>
      </c>
      <c r="B222" s="13">
        <v>42639.731944444444</v>
      </c>
      <c r="C222" s="2" t="s">
        <v>111</v>
      </c>
      <c r="D222" s="2" t="s">
        <v>82</v>
      </c>
      <c r="E222" s="3">
        <v>25.968</v>
      </c>
      <c r="F222" s="3">
        <v>8.4540000000000006</v>
      </c>
      <c r="G222" s="3">
        <v>0.98899999999999999</v>
      </c>
      <c r="H222" s="3">
        <v>7.0000000000000001E-3</v>
      </c>
      <c r="I222" s="6">
        <v>10</v>
      </c>
      <c r="J222" s="20">
        <v>3.0000000000000001E-3</v>
      </c>
      <c r="K222" s="20">
        <v>1E-3</v>
      </c>
      <c r="L222" s="20">
        <v>3.734</v>
      </c>
      <c r="M222" s="20">
        <v>1.2589999999999999</v>
      </c>
      <c r="N222" s="24">
        <v>1.7000000000000001E-2</v>
      </c>
      <c r="O222" s="24">
        <v>6.0000000000000001E-3</v>
      </c>
      <c r="P222" s="24">
        <v>3.7509999999999999</v>
      </c>
      <c r="Q222" s="4">
        <v>6.1840000000000002</v>
      </c>
      <c r="R222" s="4">
        <v>2.0499999999999998</v>
      </c>
      <c r="S222" s="4">
        <v>658.16600000000005</v>
      </c>
      <c r="T222" s="4">
        <v>10.53</v>
      </c>
      <c r="U222" s="4">
        <v>90.2</v>
      </c>
      <c r="V222" s="4">
        <v>8.6</v>
      </c>
      <c r="W222" s="3">
        <v>9.6</v>
      </c>
      <c r="X222" s="3">
        <v>1006.3</v>
      </c>
      <c r="Y222" s="20">
        <v>1566.3910000000001</v>
      </c>
      <c r="Z222" s="24">
        <v>9.5147249591562701</v>
      </c>
      <c r="AA222" s="2">
        <v>16</v>
      </c>
      <c r="AB222" s="3">
        <v>3.2869999999999999</v>
      </c>
      <c r="AC222" s="3">
        <v>16.28</v>
      </c>
      <c r="AD222" s="3">
        <v>1.01</v>
      </c>
      <c r="AE222" s="3">
        <v>1.7230000000000001</v>
      </c>
      <c r="AF222" s="3">
        <v>6.7590000000000003</v>
      </c>
      <c r="AG222" s="3">
        <v>11.637</v>
      </c>
      <c r="AH222" s="3">
        <v>18.396000000000001</v>
      </c>
      <c r="AI222" s="3">
        <v>19.853999999999999</v>
      </c>
    </row>
    <row r="223" spans="1:35" x14ac:dyDescent="0.25">
      <c r="A223" s="2" t="s">
        <v>91</v>
      </c>
      <c r="B223" s="13">
        <v>42639.71597222222</v>
      </c>
      <c r="C223" s="2" t="s">
        <v>111</v>
      </c>
      <c r="D223" s="2" t="s">
        <v>82</v>
      </c>
      <c r="E223" s="3">
        <v>14.52</v>
      </c>
      <c r="F223" s="3">
        <v>3.262</v>
      </c>
      <c r="G223" s="3">
        <v>0.95399999999999996</v>
      </c>
      <c r="H223" s="3">
        <v>4.2999999999999997E-2</v>
      </c>
      <c r="I223" s="6">
        <v>9</v>
      </c>
      <c r="J223" s="20">
        <v>3.0000000000000001E-3</v>
      </c>
      <c r="K223" s="20">
        <v>1E-3</v>
      </c>
      <c r="L223" s="20">
        <v>2.0329999999999999</v>
      </c>
      <c r="M223" s="20">
        <v>0.45700000000000002</v>
      </c>
      <c r="N223" s="24">
        <v>1.2999999999999999E-2</v>
      </c>
      <c r="O223" s="24">
        <v>3.0000000000000001E-3</v>
      </c>
      <c r="P223" s="24">
        <v>2.0459999999999998</v>
      </c>
      <c r="Q223" s="4">
        <v>6.694</v>
      </c>
      <c r="R223" s="4">
        <v>1.4</v>
      </c>
      <c r="S223" s="4">
        <v>678.79200000000003</v>
      </c>
      <c r="T223" s="4">
        <v>10.86</v>
      </c>
      <c r="U223" s="4">
        <v>93.3</v>
      </c>
      <c r="V223" s="4">
        <v>8.6999999999999993</v>
      </c>
      <c r="W223" s="3">
        <v>9.8000000000000007</v>
      </c>
      <c r="X223" s="3">
        <v>1006.2</v>
      </c>
      <c r="Y223" s="20">
        <v>1100.6669999999999</v>
      </c>
      <c r="Z223" s="24">
        <v>5.7071314303131899</v>
      </c>
      <c r="AA223" s="2">
        <v>20.9</v>
      </c>
      <c r="AB223" s="3">
        <v>3.0960000000000001</v>
      </c>
      <c r="AC223" s="3">
        <v>13.54</v>
      </c>
      <c r="AD223" s="3">
        <v>1.4730000000000001</v>
      </c>
      <c r="AE223" s="3">
        <v>2.601</v>
      </c>
      <c r="AF223" s="3">
        <v>114.05800000000001</v>
      </c>
      <c r="AG223" s="3">
        <v>186.327</v>
      </c>
      <c r="AH223" s="3">
        <v>300.38499999999999</v>
      </c>
      <c r="AI223" s="3">
        <v>32.679000000000002</v>
      </c>
    </row>
    <row r="224" spans="1:35" x14ac:dyDescent="0.25">
      <c r="A224" s="2" t="s">
        <v>92</v>
      </c>
      <c r="B224" s="13">
        <v>42639.7</v>
      </c>
      <c r="C224" s="2" t="s">
        <v>111</v>
      </c>
      <c r="D224" s="2" t="s">
        <v>82</v>
      </c>
      <c r="E224" s="3">
        <v>13.401999999999999</v>
      </c>
      <c r="F224" s="3" t="s">
        <v>19</v>
      </c>
      <c r="G224" s="3">
        <v>0.99299999999999999</v>
      </c>
      <c r="H224" s="3" t="s">
        <v>19</v>
      </c>
      <c r="I224" s="6">
        <v>14</v>
      </c>
      <c r="J224" s="20">
        <v>2E-3</v>
      </c>
      <c r="K224" s="20" t="s">
        <v>19</v>
      </c>
      <c r="L224" s="20">
        <v>1.694</v>
      </c>
      <c r="M224" s="20" t="s">
        <v>19</v>
      </c>
      <c r="N224" s="24">
        <v>3.0000000000000001E-3</v>
      </c>
      <c r="O224" s="24" t="s">
        <v>19</v>
      </c>
      <c r="P224" s="24">
        <v>1.6970000000000001</v>
      </c>
      <c r="Q224" s="4">
        <v>5.5380000000000003</v>
      </c>
      <c r="R224" s="4">
        <v>1.8</v>
      </c>
      <c r="S224" s="4">
        <v>660.66600000000005</v>
      </c>
      <c r="T224" s="4">
        <v>10.57</v>
      </c>
      <c r="U224" s="4">
        <v>90.4</v>
      </c>
      <c r="V224" s="4">
        <v>8.5</v>
      </c>
      <c r="W224" s="3">
        <v>10.1</v>
      </c>
      <c r="X224" s="3">
        <v>1006.3</v>
      </c>
      <c r="Y224" s="20">
        <v>1299.568</v>
      </c>
      <c r="Z224" s="24">
        <v>3.1188542340548602</v>
      </c>
      <c r="AA224" s="2">
        <v>17.3</v>
      </c>
      <c r="AB224" s="3">
        <v>4.2409999999999997</v>
      </c>
      <c r="AC224" s="3">
        <v>20.420000000000002</v>
      </c>
      <c r="AD224" s="3">
        <v>0.64300000000000002</v>
      </c>
      <c r="AE224" s="3">
        <v>0</v>
      </c>
      <c r="AF224" s="3">
        <v>18.100000000000001</v>
      </c>
      <c r="AG224" s="3">
        <v>33.063000000000002</v>
      </c>
      <c r="AH224" s="3">
        <v>51.161999999999999</v>
      </c>
      <c r="AI224" s="3">
        <v>17.042000000000002</v>
      </c>
    </row>
    <row r="225" spans="1:35" x14ac:dyDescent="0.25">
      <c r="A225" s="2" t="s">
        <v>93</v>
      </c>
      <c r="B225" s="13">
        <v>42639.683333333334</v>
      </c>
      <c r="C225" s="2" t="s">
        <v>111</v>
      </c>
      <c r="D225" s="2" t="s">
        <v>82</v>
      </c>
      <c r="E225" s="3">
        <v>9.782</v>
      </c>
      <c r="F225" s="3">
        <v>1.254</v>
      </c>
      <c r="G225" s="3">
        <v>0.92900000000000005</v>
      </c>
      <c r="H225" s="3">
        <v>8.2000000000000003E-2</v>
      </c>
      <c r="I225" s="6">
        <v>15.667</v>
      </c>
      <c r="J225" s="20">
        <v>3.0000000000000001E-3</v>
      </c>
      <c r="K225" s="20">
        <v>1E-3</v>
      </c>
      <c r="L225" s="20">
        <v>1.363</v>
      </c>
      <c r="M225" s="20">
        <v>0.23100000000000001</v>
      </c>
      <c r="N225" s="24">
        <v>4.0000000000000001E-3</v>
      </c>
      <c r="O225" s="24">
        <v>1E-3</v>
      </c>
      <c r="P225" s="24">
        <v>1.367</v>
      </c>
      <c r="Q225" s="4">
        <v>6.5750000000000002</v>
      </c>
      <c r="R225" s="4">
        <v>1.4</v>
      </c>
      <c r="S225" s="4">
        <v>693.16800000000001</v>
      </c>
      <c r="T225" s="4">
        <v>11.09</v>
      </c>
      <c r="U225" s="4">
        <v>95</v>
      </c>
      <c r="V225" s="4">
        <v>8.6</v>
      </c>
      <c r="W225" s="3">
        <v>10.6</v>
      </c>
      <c r="X225" s="3">
        <v>1006.3</v>
      </c>
      <c r="Y225" s="20">
        <v>833.74199999999996</v>
      </c>
      <c r="Z225" s="24">
        <v>2.67499808026102</v>
      </c>
      <c r="AA225" s="2">
        <v>15.5</v>
      </c>
      <c r="AB225" s="3">
        <v>3.706</v>
      </c>
      <c r="AC225" s="3">
        <v>13.86</v>
      </c>
      <c r="AD225" s="3">
        <v>0.81200000000000006</v>
      </c>
      <c r="AE225" s="3">
        <v>1.5820000000000001</v>
      </c>
      <c r="AF225" s="3">
        <v>31.788</v>
      </c>
      <c r="AG225" s="3">
        <v>9.6709999999999994</v>
      </c>
      <c r="AH225" s="3">
        <v>41.459000000000003</v>
      </c>
      <c r="AI225" s="3">
        <v>42.185000000000002</v>
      </c>
    </row>
    <row r="226" spans="1:35" x14ac:dyDescent="0.25">
      <c r="A226" s="2" t="s">
        <v>94</v>
      </c>
      <c r="B226" s="13">
        <v>42639.665277777778</v>
      </c>
      <c r="C226" s="2" t="s">
        <v>111</v>
      </c>
      <c r="D226" s="2" t="s">
        <v>82</v>
      </c>
      <c r="E226" s="3">
        <v>11.115</v>
      </c>
      <c r="F226" s="3">
        <v>3.8919999999999999</v>
      </c>
      <c r="G226" s="3">
        <v>0.97299999999999998</v>
      </c>
      <c r="H226" s="3">
        <v>1.0999999999999999E-2</v>
      </c>
      <c r="I226" s="6">
        <v>12</v>
      </c>
      <c r="J226" s="20">
        <v>3.0000000000000001E-3</v>
      </c>
      <c r="K226" s="20">
        <v>1E-3</v>
      </c>
      <c r="L226" s="20">
        <v>1.44</v>
      </c>
      <c r="M226" s="20">
        <v>0.55100000000000005</v>
      </c>
      <c r="N226" s="24">
        <v>7.0000000000000001E-3</v>
      </c>
      <c r="O226" s="24">
        <v>3.0000000000000001E-3</v>
      </c>
      <c r="P226" s="24">
        <v>1.4470000000000001</v>
      </c>
      <c r="Q226" s="4">
        <v>6.915</v>
      </c>
      <c r="R226" s="4">
        <v>1.95</v>
      </c>
      <c r="S226" s="4">
        <v>695.04300000000001</v>
      </c>
      <c r="T226" s="4">
        <v>11.12</v>
      </c>
      <c r="U226" s="4">
        <v>95.5</v>
      </c>
      <c r="V226" s="4">
        <v>8.6999999999999993</v>
      </c>
      <c r="W226" s="3">
        <v>11.4</v>
      </c>
      <c r="X226" s="3">
        <v>1006.4</v>
      </c>
      <c r="Y226" s="20">
        <v>862.42700000000002</v>
      </c>
      <c r="Z226" s="24">
        <v>4.61086431105843</v>
      </c>
      <c r="AA226" s="2">
        <v>18.100000000000001</v>
      </c>
      <c r="AB226" s="3">
        <v>2.8450000000000002</v>
      </c>
      <c r="AC226" s="3">
        <v>10.99</v>
      </c>
      <c r="AD226" s="3">
        <v>1.2410000000000001</v>
      </c>
      <c r="AE226" s="3">
        <v>2.2429999999999999</v>
      </c>
      <c r="AF226" s="3">
        <v>0</v>
      </c>
      <c r="AG226" s="3">
        <v>3.7519999999999998</v>
      </c>
      <c r="AH226" s="3">
        <v>3.7519999999999998</v>
      </c>
      <c r="AI226" s="3">
        <v>49.881999999999998</v>
      </c>
    </row>
    <row r="227" spans="1:35" x14ac:dyDescent="0.25">
      <c r="A227" s="2" t="s">
        <v>95</v>
      </c>
      <c r="B227" s="13">
        <v>42639.617361111108</v>
      </c>
      <c r="C227" s="2" t="s">
        <v>111</v>
      </c>
      <c r="D227" s="2" t="s">
        <v>82</v>
      </c>
      <c r="E227" s="3">
        <v>9.0459999999999994</v>
      </c>
      <c r="F227" s="3">
        <v>1.19</v>
      </c>
      <c r="G227" s="3">
        <v>0.84899999999999998</v>
      </c>
      <c r="H227" s="3">
        <v>0.16400000000000001</v>
      </c>
      <c r="I227" s="6">
        <v>16.332999999999998</v>
      </c>
      <c r="J227" s="20">
        <v>3.0000000000000001E-3</v>
      </c>
      <c r="K227" s="20">
        <v>0</v>
      </c>
      <c r="L227" s="20">
        <v>1.3140000000000001</v>
      </c>
      <c r="M227" s="20">
        <v>0.17299999999999999</v>
      </c>
      <c r="N227" s="24">
        <v>2E-3</v>
      </c>
      <c r="O227" s="24">
        <v>0</v>
      </c>
      <c r="P227" s="24">
        <v>1.3160000000000001</v>
      </c>
      <c r="Q227" s="4">
        <v>5.827</v>
      </c>
      <c r="R227" s="4">
        <v>2.2999999999999998</v>
      </c>
      <c r="S227" s="4">
        <v>703.16899999999998</v>
      </c>
      <c r="T227" s="4">
        <v>11.25</v>
      </c>
      <c r="U227" s="4">
        <v>96.1</v>
      </c>
      <c r="V227" s="4">
        <v>8.5</v>
      </c>
      <c r="W227" s="3">
        <v>12.2</v>
      </c>
      <c r="X227" s="3">
        <v>1006.3</v>
      </c>
      <c r="Y227" s="20">
        <v>833.48199999999997</v>
      </c>
      <c r="Z227" s="24">
        <v>2.1404985145334399</v>
      </c>
      <c r="AA227" s="2">
        <v>31.6</v>
      </c>
      <c r="AB227" s="3">
        <v>3.9159999999999999</v>
      </c>
      <c r="AC227" s="3">
        <v>21.08</v>
      </c>
      <c r="AD227" s="3">
        <v>0.67700000000000005</v>
      </c>
      <c r="AE227" s="3">
        <v>2.282</v>
      </c>
      <c r="AF227" s="3">
        <v>1.8140000000000001</v>
      </c>
      <c r="AG227" s="3">
        <v>6.6189999999999998</v>
      </c>
      <c r="AH227" s="3">
        <v>8.4329999999999998</v>
      </c>
      <c r="AI227" s="3">
        <v>20.495999999999999</v>
      </c>
    </row>
    <row r="228" spans="1:35" x14ac:dyDescent="0.25">
      <c r="A228" s="2" t="s">
        <v>96</v>
      </c>
      <c r="B228" s="13">
        <v>42640.643750000003</v>
      </c>
      <c r="C228" s="2" t="s">
        <v>111</v>
      </c>
      <c r="D228" s="2" t="s">
        <v>82</v>
      </c>
      <c r="E228" s="3">
        <v>19.521000000000001</v>
      </c>
      <c r="F228" s="3">
        <v>18.466000000000001</v>
      </c>
      <c r="G228" s="3">
        <v>0.97299999999999998</v>
      </c>
      <c r="H228" s="3">
        <v>2.3E-2</v>
      </c>
      <c r="I228" s="6">
        <v>11</v>
      </c>
      <c r="J228" s="20">
        <v>8.9999999999999993E-3</v>
      </c>
      <c r="K228" s="20">
        <v>8.9999999999999993E-3</v>
      </c>
      <c r="L228" s="20">
        <v>2.9180000000000001</v>
      </c>
      <c r="M228" s="20">
        <v>2.7890000000000001</v>
      </c>
      <c r="N228" s="24">
        <v>1.22</v>
      </c>
      <c r="O228" s="24">
        <v>1.1659999999999999</v>
      </c>
      <c r="P228" s="24">
        <v>4.1369999999999996</v>
      </c>
      <c r="Q228" s="4">
        <v>6.2690000000000001</v>
      </c>
      <c r="R228" s="4">
        <v>0.3</v>
      </c>
      <c r="S228" s="4">
        <v>728.17100000000005</v>
      </c>
      <c r="T228" s="4">
        <v>11.65</v>
      </c>
      <c r="U228" s="4">
        <v>97.6</v>
      </c>
      <c r="V228" s="4">
        <v>7.7</v>
      </c>
      <c r="W228" s="3">
        <v>11.8</v>
      </c>
      <c r="X228" s="3">
        <v>1010.7</v>
      </c>
      <c r="Y228" s="20">
        <v>712.83</v>
      </c>
      <c r="Z228" s="24">
        <v>31.7463236476482</v>
      </c>
      <c r="AA228" s="2">
        <v>42.6</v>
      </c>
      <c r="AB228" s="3">
        <v>2.4220000000000002</v>
      </c>
      <c r="AC228" s="3">
        <v>21.46</v>
      </c>
      <c r="AD228" s="3">
        <v>3.4569999999999999</v>
      </c>
      <c r="AE228" s="3">
        <v>5.3330000000000002</v>
      </c>
      <c r="AF228" s="3">
        <v>4.367</v>
      </c>
      <c r="AG228" s="3">
        <v>17.024000000000001</v>
      </c>
      <c r="AH228" s="3">
        <v>21.390999999999998</v>
      </c>
      <c r="AI228" s="3">
        <v>40.856999999999999</v>
      </c>
    </row>
    <row r="229" spans="1:35" x14ac:dyDescent="0.25">
      <c r="A229" s="2" t="s">
        <v>97</v>
      </c>
      <c r="B229" s="13">
        <v>42640.660416666666</v>
      </c>
      <c r="C229" s="2" t="s">
        <v>111</v>
      </c>
      <c r="D229" s="2" t="s">
        <v>82</v>
      </c>
      <c r="E229" s="3">
        <v>13.349</v>
      </c>
      <c r="F229" s="3">
        <v>4.1500000000000004</v>
      </c>
      <c r="G229" s="3">
        <v>0.93600000000000005</v>
      </c>
      <c r="H229" s="3">
        <v>5.3999999999999999E-2</v>
      </c>
      <c r="I229" s="6">
        <v>14.333</v>
      </c>
      <c r="J229" s="20">
        <v>3.0000000000000001E-3</v>
      </c>
      <c r="K229" s="20">
        <v>1E-3</v>
      </c>
      <c r="L229" s="20">
        <v>1.982</v>
      </c>
      <c r="M229" s="20">
        <v>0.61599999999999999</v>
      </c>
      <c r="N229" s="24">
        <v>2.5000000000000001E-2</v>
      </c>
      <c r="O229" s="24">
        <v>8.0000000000000002E-3</v>
      </c>
      <c r="P229" s="24">
        <v>2.0070000000000001</v>
      </c>
      <c r="Q229" s="4">
        <v>5.6230000000000002</v>
      </c>
      <c r="R229" s="4">
        <v>0.75</v>
      </c>
      <c r="S229" s="4">
        <v>685.66800000000001</v>
      </c>
      <c r="T229" s="4">
        <v>10.97</v>
      </c>
      <c r="U229" s="4">
        <v>92.6</v>
      </c>
      <c r="V229" s="4">
        <v>8</v>
      </c>
      <c r="W229" s="3">
        <v>10</v>
      </c>
      <c r="X229" s="3">
        <v>1010.7</v>
      </c>
      <c r="Y229" s="20">
        <v>987.11800000000005</v>
      </c>
      <c r="Z229" s="24">
        <v>5.2982220041298902</v>
      </c>
      <c r="AA229" s="2">
        <v>20.8</v>
      </c>
      <c r="AB229" s="3">
        <v>4.2830000000000004</v>
      </c>
      <c r="AC229" s="3">
        <v>24.13</v>
      </c>
      <c r="AD229" s="3">
        <v>0.872</v>
      </c>
      <c r="AE229" s="3">
        <v>1.151</v>
      </c>
      <c r="AF229" s="3">
        <v>51.923000000000002</v>
      </c>
      <c r="AG229" s="3">
        <v>20.934999999999999</v>
      </c>
      <c r="AH229" s="3">
        <v>72.858999999999995</v>
      </c>
      <c r="AI229" s="3">
        <v>32.923000000000002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A1AB-C42B-436B-B669-7DA46E1A5E43}">
  <dimension ref="A1:K98"/>
  <sheetViews>
    <sheetView tabSelected="1" workbookViewId="0">
      <selection activeCell="N21" sqref="N21"/>
    </sheetView>
  </sheetViews>
  <sheetFormatPr defaultRowHeight="15" x14ac:dyDescent="0.25"/>
  <cols>
    <col min="1" max="1" width="6.140625" bestFit="1" customWidth="1"/>
    <col min="2" max="2" width="6" style="16" bestFit="1" customWidth="1"/>
    <col min="3" max="3" width="5.5703125" style="16" bestFit="1" customWidth="1"/>
    <col min="4" max="4" width="16.28515625" bestFit="1" customWidth="1"/>
    <col min="5" max="5" width="13.5703125" style="18" bestFit="1" customWidth="1"/>
    <col min="6" max="6" width="9.140625" style="5"/>
    <col min="7" max="7" width="14.140625" style="5" bestFit="1" customWidth="1"/>
    <col min="8" max="8" width="16.42578125" bestFit="1" customWidth="1"/>
    <col min="9" max="9" width="17.7109375" bestFit="1" customWidth="1"/>
    <col min="10" max="10" width="12.140625" style="1" bestFit="1" customWidth="1"/>
    <col min="11" max="11" width="15.140625" style="1" bestFit="1" customWidth="1"/>
  </cols>
  <sheetData>
    <row r="1" spans="1:11" s="12" customFormat="1" x14ac:dyDescent="0.25">
      <c r="A1" s="7" t="s">
        <v>114</v>
      </c>
      <c r="B1" s="17" t="s">
        <v>112</v>
      </c>
      <c r="C1" s="17" t="s">
        <v>113</v>
      </c>
      <c r="D1" s="7" t="s">
        <v>1</v>
      </c>
      <c r="E1" s="9" t="s">
        <v>115</v>
      </c>
      <c r="F1" s="11" t="s">
        <v>13</v>
      </c>
      <c r="G1" s="11" t="s">
        <v>14</v>
      </c>
      <c r="H1" s="7" t="s">
        <v>15</v>
      </c>
      <c r="I1" s="7" t="s">
        <v>16</v>
      </c>
      <c r="J1" s="7" t="s">
        <v>116</v>
      </c>
      <c r="K1" s="7" t="s">
        <v>117</v>
      </c>
    </row>
    <row r="2" spans="1:11" x14ac:dyDescent="0.25">
      <c r="A2" s="2" t="s">
        <v>17</v>
      </c>
      <c r="B2" s="3">
        <f>62+15/60+325/3600</f>
        <v>62.340277777777779</v>
      </c>
      <c r="C2" s="3">
        <f>74+11/60+289/3600</f>
        <v>74.263611111111118</v>
      </c>
      <c r="D2" s="2" t="s">
        <v>18</v>
      </c>
      <c r="E2" s="6">
        <v>141</v>
      </c>
      <c r="F2" s="4">
        <v>-1.165</v>
      </c>
      <c r="G2" s="4">
        <v>499.7</v>
      </c>
      <c r="H2" s="2">
        <v>6884</v>
      </c>
      <c r="I2" s="2" t="s">
        <v>19</v>
      </c>
      <c r="J2" s="2" t="s">
        <v>118</v>
      </c>
      <c r="K2" s="2" t="s">
        <v>119</v>
      </c>
    </row>
    <row r="3" spans="1:11" x14ac:dyDescent="0.25">
      <c r="A3" s="2" t="s">
        <v>20</v>
      </c>
      <c r="B3" s="3">
        <f>62+15/60+292/3600</f>
        <v>62.331111111111113</v>
      </c>
      <c r="C3" s="3">
        <f>74+11/60+299/3600</f>
        <v>74.266388888888898</v>
      </c>
      <c r="D3" s="2" t="s">
        <v>18</v>
      </c>
      <c r="E3" s="6">
        <v>141</v>
      </c>
      <c r="F3" s="4">
        <v>-1.165</v>
      </c>
      <c r="G3" s="4">
        <v>499.7</v>
      </c>
      <c r="H3" s="2">
        <v>3117</v>
      </c>
      <c r="I3" s="2" t="s">
        <v>19</v>
      </c>
      <c r="J3" s="2" t="s">
        <v>118</v>
      </c>
      <c r="K3" s="2" t="s">
        <v>120</v>
      </c>
    </row>
    <row r="4" spans="1:11" x14ac:dyDescent="0.25">
      <c r="A4" s="2" t="s">
        <v>21</v>
      </c>
      <c r="B4" s="3">
        <f>62+15/60+338/3600</f>
        <v>62.343888888888891</v>
      </c>
      <c r="C4" s="3">
        <f>74+11/60+341/3600</f>
        <v>74.278055555555554</v>
      </c>
      <c r="D4" s="2" t="s">
        <v>18</v>
      </c>
      <c r="E4" s="6">
        <v>141</v>
      </c>
      <c r="F4" s="4">
        <v>-1.165</v>
      </c>
      <c r="G4" s="4">
        <v>499.7</v>
      </c>
      <c r="H4" s="2">
        <v>1075</v>
      </c>
      <c r="I4" s="2" t="s">
        <v>19</v>
      </c>
      <c r="J4" s="2" t="s">
        <v>118</v>
      </c>
      <c r="K4" s="2" t="s">
        <v>121</v>
      </c>
    </row>
    <row r="5" spans="1:11" x14ac:dyDescent="0.25">
      <c r="A5" s="2" t="s">
        <v>22</v>
      </c>
      <c r="B5" s="3">
        <f>62+15/60+317/3600</f>
        <v>62.338055555555556</v>
      </c>
      <c r="C5" s="3">
        <f>74+11/60+198/3600</f>
        <v>74.238333333333344</v>
      </c>
      <c r="D5" s="2" t="s">
        <v>18</v>
      </c>
      <c r="E5" s="6">
        <v>141</v>
      </c>
      <c r="F5" s="4">
        <v>-1.165</v>
      </c>
      <c r="G5" s="4">
        <v>499.7</v>
      </c>
      <c r="H5" s="2" t="s">
        <v>19</v>
      </c>
      <c r="I5" s="2" t="s">
        <v>19</v>
      </c>
      <c r="J5" s="2" t="s">
        <v>19</v>
      </c>
      <c r="K5" s="2" t="s">
        <v>122</v>
      </c>
    </row>
    <row r="6" spans="1:11" x14ac:dyDescent="0.25">
      <c r="A6" s="2" t="s">
        <v>23</v>
      </c>
      <c r="B6" s="3">
        <f>62+15/60+324/3600</f>
        <v>62.34</v>
      </c>
      <c r="C6" s="3">
        <f>74+11/60+199/3600</f>
        <v>74.238611111111112</v>
      </c>
      <c r="D6" s="2" t="s">
        <v>18</v>
      </c>
      <c r="E6" s="6">
        <v>141</v>
      </c>
      <c r="F6" s="4">
        <v>-1.165</v>
      </c>
      <c r="G6" s="4">
        <v>499.7</v>
      </c>
      <c r="H6" s="2">
        <v>245</v>
      </c>
      <c r="I6" s="2" t="s">
        <v>19</v>
      </c>
      <c r="J6" s="2" t="s">
        <v>123</v>
      </c>
      <c r="K6" s="2" t="s">
        <v>121</v>
      </c>
    </row>
    <row r="7" spans="1:11" x14ac:dyDescent="0.25">
      <c r="A7" s="2" t="s">
        <v>24</v>
      </c>
      <c r="B7" s="3">
        <f>62+15/60+331/3600</f>
        <v>62.341944444444444</v>
      </c>
      <c r="C7" s="3">
        <f>74+11/60+162/3600</f>
        <v>74.228333333333339</v>
      </c>
      <c r="D7" s="2" t="s">
        <v>18</v>
      </c>
      <c r="E7" s="6">
        <v>141</v>
      </c>
      <c r="F7" s="4">
        <v>-1.165</v>
      </c>
      <c r="G7" s="4">
        <v>499.7</v>
      </c>
      <c r="H7" s="2">
        <v>3170</v>
      </c>
      <c r="I7" s="2" t="s">
        <v>19</v>
      </c>
      <c r="J7" s="2" t="s">
        <v>118</v>
      </c>
      <c r="K7" s="2" t="s">
        <v>119</v>
      </c>
    </row>
    <row r="8" spans="1:11" x14ac:dyDescent="0.25">
      <c r="A8" s="2" t="s">
        <v>25</v>
      </c>
      <c r="B8" s="3">
        <f>62+15/60+359/3600</f>
        <v>62.349722222222219</v>
      </c>
      <c r="C8" s="3">
        <f>74+11/60+153/3600</f>
        <v>74.225833333333341</v>
      </c>
      <c r="D8" s="2" t="s">
        <v>18</v>
      </c>
      <c r="E8" s="6">
        <v>141</v>
      </c>
      <c r="F8" s="4">
        <v>-1.165</v>
      </c>
      <c r="G8" s="4">
        <v>499.7</v>
      </c>
      <c r="H8" s="2">
        <v>1495</v>
      </c>
      <c r="I8" s="2" t="s">
        <v>19</v>
      </c>
      <c r="J8" s="2" t="s">
        <v>118</v>
      </c>
      <c r="K8" s="2" t="s">
        <v>121</v>
      </c>
    </row>
    <row r="9" spans="1:11" x14ac:dyDescent="0.25">
      <c r="A9" s="2" t="s">
        <v>26</v>
      </c>
      <c r="B9" s="3">
        <f>62+15/60+379/3600</f>
        <v>62.355277777777779</v>
      </c>
      <c r="C9" s="3">
        <f>74+11/60+37/3600</f>
        <v>74.19361111111111</v>
      </c>
      <c r="D9" s="2" t="s">
        <v>18</v>
      </c>
      <c r="E9" s="6">
        <v>141</v>
      </c>
      <c r="F9" s="4">
        <v>-1.165</v>
      </c>
      <c r="G9" s="4">
        <v>499.7</v>
      </c>
      <c r="H9" s="2">
        <v>375</v>
      </c>
      <c r="I9" s="2" t="s">
        <v>19</v>
      </c>
      <c r="J9" s="2" t="s">
        <v>123</v>
      </c>
      <c r="K9" s="2" t="s">
        <v>122</v>
      </c>
    </row>
    <row r="10" spans="1:11" x14ac:dyDescent="0.25">
      <c r="A10" s="2" t="s">
        <v>27</v>
      </c>
      <c r="B10" s="3">
        <f>62+15/60+371/3600</f>
        <v>62.353055555555557</v>
      </c>
      <c r="C10" s="3">
        <f>74+11/60+5/3600</f>
        <v>74.18472222222222</v>
      </c>
      <c r="D10" s="2" t="s">
        <v>18</v>
      </c>
      <c r="E10" s="6">
        <v>141</v>
      </c>
      <c r="F10" s="4">
        <v>-1.165</v>
      </c>
      <c r="G10" s="4">
        <v>499.7</v>
      </c>
      <c r="H10" s="2">
        <v>2374</v>
      </c>
      <c r="I10" s="2" t="s">
        <v>19</v>
      </c>
      <c r="J10" s="2" t="s">
        <v>118</v>
      </c>
      <c r="K10" s="2" t="s">
        <v>120</v>
      </c>
    </row>
    <row r="11" spans="1:11" x14ac:dyDescent="0.25">
      <c r="A11" s="2" t="s">
        <v>28</v>
      </c>
      <c r="B11" s="3">
        <f>62+15/60+373/3600</f>
        <v>62.353611111111114</v>
      </c>
      <c r="C11" s="3">
        <f>74+10/60+562/3600</f>
        <v>74.322777777777787</v>
      </c>
      <c r="D11" s="2" t="s">
        <v>18</v>
      </c>
      <c r="E11" s="6">
        <v>141</v>
      </c>
      <c r="F11" s="4">
        <v>-1.165</v>
      </c>
      <c r="G11" s="4">
        <v>499.7</v>
      </c>
      <c r="H11" s="2">
        <v>5980</v>
      </c>
      <c r="I11" s="2" t="s">
        <v>19</v>
      </c>
      <c r="J11" s="2" t="s">
        <v>118</v>
      </c>
      <c r="K11" s="2" t="s">
        <v>119</v>
      </c>
    </row>
    <row r="12" spans="1:11" x14ac:dyDescent="0.25">
      <c r="A12" s="2" t="s">
        <v>29</v>
      </c>
      <c r="B12" s="3">
        <f>62+15/60+30/3600</f>
        <v>62.258333333333333</v>
      </c>
      <c r="C12" s="3">
        <f>74+10/60+314/3600</f>
        <v>74.253888888888895</v>
      </c>
      <c r="D12" s="2" t="s">
        <v>18</v>
      </c>
      <c r="E12" s="6">
        <v>141</v>
      </c>
      <c r="F12" s="4">
        <v>-1.165</v>
      </c>
      <c r="G12" s="4">
        <v>499.7</v>
      </c>
      <c r="H12" s="2">
        <v>166011</v>
      </c>
      <c r="I12" s="2">
        <v>121365.75599999999</v>
      </c>
      <c r="J12" s="2" t="s">
        <v>124</v>
      </c>
      <c r="K12" s="2" t="s">
        <v>125</v>
      </c>
    </row>
    <row r="13" spans="1:11" x14ac:dyDescent="0.25">
      <c r="A13" s="2" t="s">
        <v>30</v>
      </c>
      <c r="B13" s="3">
        <f>62+15/60+9/3600</f>
        <v>62.252499999999998</v>
      </c>
      <c r="C13" s="3">
        <f>74+10/60+337/3600</f>
        <v>74.260277777777787</v>
      </c>
      <c r="D13" s="2" t="s">
        <v>18</v>
      </c>
      <c r="E13" s="6">
        <v>141</v>
      </c>
      <c r="F13" s="4">
        <v>-1.165</v>
      </c>
      <c r="G13" s="4">
        <v>499.7</v>
      </c>
      <c r="H13" s="2">
        <v>8886</v>
      </c>
      <c r="I13" s="2" t="s">
        <v>19</v>
      </c>
      <c r="J13" s="2" t="s">
        <v>118</v>
      </c>
      <c r="K13" s="2" t="s">
        <v>125</v>
      </c>
    </row>
    <row r="14" spans="1:11" x14ac:dyDescent="0.25">
      <c r="A14" s="2" t="s">
        <v>31</v>
      </c>
      <c r="B14" s="3">
        <f>62+15/60+18/3600</f>
        <v>62.255000000000003</v>
      </c>
      <c r="C14" s="3">
        <f>74+9/60+579/3600</f>
        <v>74.310833333333335</v>
      </c>
      <c r="D14" s="2" t="s">
        <v>18</v>
      </c>
      <c r="E14" s="6">
        <v>141</v>
      </c>
      <c r="F14" s="4">
        <v>-1.165</v>
      </c>
      <c r="G14" s="4">
        <v>499.7</v>
      </c>
      <c r="H14" s="2">
        <v>19298</v>
      </c>
      <c r="I14" s="2" t="s">
        <v>19</v>
      </c>
      <c r="J14" s="2" t="s">
        <v>124</v>
      </c>
      <c r="K14" s="2" t="s">
        <v>119</v>
      </c>
    </row>
    <row r="15" spans="1:11" x14ac:dyDescent="0.25">
      <c r="A15" s="2" t="s">
        <v>32</v>
      </c>
      <c r="B15" s="3">
        <f>62+15/60+8/3600</f>
        <v>62.252222222222223</v>
      </c>
      <c r="C15" s="3">
        <f>74+9/60+525/3600</f>
        <v>74.295833333333334</v>
      </c>
      <c r="D15" s="2" t="s">
        <v>18</v>
      </c>
      <c r="E15" s="6">
        <v>141</v>
      </c>
      <c r="F15" s="4">
        <v>-1.165</v>
      </c>
      <c r="G15" s="4">
        <v>499.7</v>
      </c>
      <c r="H15" s="2">
        <v>80767</v>
      </c>
      <c r="I15" s="2">
        <v>50978.718999999997</v>
      </c>
      <c r="J15" s="2" t="s">
        <v>124</v>
      </c>
      <c r="K15" s="2" t="s">
        <v>120</v>
      </c>
    </row>
    <row r="16" spans="1:11" x14ac:dyDescent="0.25">
      <c r="A16" s="2" t="s">
        <v>33</v>
      </c>
      <c r="B16" s="3">
        <f>62+15/60+55/3600</f>
        <v>62.265277777777776</v>
      </c>
      <c r="C16" s="3">
        <f>74+10/60+376/3600</f>
        <v>74.271111111111111</v>
      </c>
      <c r="D16" s="2" t="s">
        <v>18</v>
      </c>
      <c r="E16" s="6">
        <v>141</v>
      </c>
      <c r="F16" s="4">
        <v>-1.165</v>
      </c>
      <c r="G16" s="4">
        <v>499.7</v>
      </c>
      <c r="H16" s="2">
        <v>23985</v>
      </c>
      <c r="I16" s="2" t="s">
        <v>19</v>
      </c>
      <c r="J16" s="2" t="s">
        <v>124</v>
      </c>
      <c r="K16" s="2" t="s">
        <v>119</v>
      </c>
    </row>
    <row r="17" spans="1:11" x14ac:dyDescent="0.25">
      <c r="A17" s="2" t="s">
        <v>34</v>
      </c>
      <c r="B17" s="3">
        <f>62+15/60+18/3600</f>
        <v>62.255000000000003</v>
      </c>
      <c r="C17" s="3">
        <f>74+10/60+378/3600</f>
        <v>74.271666666666675</v>
      </c>
      <c r="D17" s="2" t="s">
        <v>18</v>
      </c>
      <c r="E17" s="6">
        <v>141</v>
      </c>
      <c r="F17" s="4">
        <v>-1.165</v>
      </c>
      <c r="G17" s="4">
        <v>499.7</v>
      </c>
      <c r="H17" s="2">
        <v>7819</v>
      </c>
      <c r="I17" s="2" t="s">
        <v>19</v>
      </c>
      <c r="J17" s="2" t="s">
        <v>118</v>
      </c>
      <c r="K17" s="2" t="s">
        <v>119</v>
      </c>
    </row>
    <row r="18" spans="1:11" x14ac:dyDescent="0.25">
      <c r="A18" s="2" t="s">
        <v>35</v>
      </c>
      <c r="B18" s="3">
        <f>62+14/60+550/3600</f>
        <v>62.386111111111113</v>
      </c>
      <c r="C18" s="3">
        <f>74+10/60+307/3600</f>
        <v>74.251944444444447</v>
      </c>
      <c r="D18" s="2" t="s">
        <v>18</v>
      </c>
      <c r="E18" s="6">
        <v>141</v>
      </c>
      <c r="F18" s="4">
        <v>-1.165</v>
      </c>
      <c r="G18" s="4">
        <v>499.7</v>
      </c>
      <c r="H18" s="2">
        <v>7274</v>
      </c>
      <c r="I18" s="2" t="s">
        <v>19</v>
      </c>
      <c r="J18" s="2" t="s">
        <v>118</v>
      </c>
      <c r="K18" s="2" t="s">
        <v>119</v>
      </c>
    </row>
    <row r="19" spans="1:11" x14ac:dyDescent="0.25">
      <c r="A19" s="2" t="s">
        <v>36</v>
      </c>
      <c r="B19" s="3">
        <f>62+14/60+533/3600</f>
        <v>62.381388888888893</v>
      </c>
      <c r="C19" s="3">
        <f>74+9/60+558/3600</f>
        <v>74.305000000000007</v>
      </c>
      <c r="D19" s="2" t="s">
        <v>18</v>
      </c>
      <c r="E19" s="6">
        <v>141</v>
      </c>
      <c r="F19" s="4">
        <v>-1.165</v>
      </c>
      <c r="G19" s="4">
        <v>499.7</v>
      </c>
      <c r="H19" s="2">
        <v>10694</v>
      </c>
      <c r="I19" s="2" t="s">
        <v>19</v>
      </c>
      <c r="J19" s="2" t="s">
        <v>124</v>
      </c>
      <c r="K19" s="2" t="s">
        <v>119</v>
      </c>
    </row>
    <row r="20" spans="1:11" x14ac:dyDescent="0.25">
      <c r="A20" s="2" t="s">
        <v>37</v>
      </c>
      <c r="B20" s="3">
        <f>62+14/60+507/3600</f>
        <v>62.374166666666667</v>
      </c>
      <c r="C20" s="3">
        <f>74+9/60+403/3600</f>
        <v>74.261944444444453</v>
      </c>
      <c r="D20" s="2" t="s">
        <v>18</v>
      </c>
      <c r="E20" s="6">
        <v>141</v>
      </c>
      <c r="F20" s="4">
        <v>-1.165</v>
      </c>
      <c r="G20" s="4">
        <v>499.7</v>
      </c>
      <c r="H20" s="2">
        <v>4926</v>
      </c>
      <c r="I20" s="2" t="s">
        <v>19</v>
      </c>
      <c r="J20" s="2" t="s">
        <v>118</v>
      </c>
      <c r="K20" s="2" t="s">
        <v>119</v>
      </c>
    </row>
    <row r="21" spans="1:11" x14ac:dyDescent="0.25">
      <c r="A21" s="2" t="s">
        <v>38</v>
      </c>
      <c r="B21" s="3">
        <f>62+14/60+468/3600</f>
        <v>62.363333333333337</v>
      </c>
      <c r="C21" s="3">
        <f>74+9/60+450/3600</f>
        <v>74.275000000000006</v>
      </c>
      <c r="D21" s="2" t="s">
        <v>18</v>
      </c>
      <c r="E21" s="6">
        <v>141</v>
      </c>
      <c r="F21" s="4">
        <v>-1.165</v>
      </c>
      <c r="G21" s="4">
        <v>499.7</v>
      </c>
      <c r="H21" s="2">
        <v>7074</v>
      </c>
      <c r="I21" s="2" t="s">
        <v>19</v>
      </c>
      <c r="J21" s="2" t="s">
        <v>118</v>
      </c>
      <c r="K21" s="2" t="s">
        <v>119</v>
      </c>
    </row>
    <row r="22" spans="1:11" x14ac:dyDescent="0.25">
      <c r="A22" s="2" t="s">
        <v>39</v>
      </c>
      <c r="B22" s="3">
        <f>63+47/60+81/3600</f>
        <v>63.805833333333332</v>
      </c>
      <c r="C22" s="3">
        <f>75+39/60+7/3600</f>
        <v>75.651944444444453</v>
      </c>
      <c r="D22" s="2" t="s">
        <v>40</v>
      </c>
      <c r="E22" s="6">
        <v>137</v>
      </c>
      <c r="F22" s="4">
        <v>-2.0979999999999999</v>
      </c>
      <c r="G22" s="4">
        <v>439.6</v>
      </c>
      <c r="H22" s="2">
        <v>16921</v>
      </c>
      <c r="I22" s="2" t="s">
        <v>19</v>
      </c>
      <c r="J22" s="2" t="s">
        <v>124</v>
      </c>
      <c r="K22" s="2" t="s">
        <v>120</v>
      </c>
    </row>
    <row r="23" spans="1:11" x14ac:dyDescent="0.25">
      <c r="A23" s="2" t="s">
        <v>41</v>
      </c>
      <c r="B23" s="3">
        <f>63+47/60+66/3600</f>
        <v>63.801666666666662</v>
      </c>
      <c r="C23" s="3">
        <f>75+38/60+387/3600</f>
        <v>75.740833333333342</v>
      </c>
      <c r="D23" s="2" t="s">
        <v>40</v>
      </c>
      <c r="E23" s="6">
        <v>137</v>
      </c>
      <c r="F23" s="4">
        <v>-2.0979999999999999</v>
      </c>
      <c r="G23" s="4">
        <v>439.6</v>
      </c>
      <c r="H23" s="2">
        <v>2106</v>
      </c>
      <c r="I23" s="2" t="s">
        <v>19</v>
      </c>
      <c r="J23" s="2" t="s">
        <v>118</v>
      </c>
      <c r="K23" s="2" t="s">
        <v>122</v>
      </c>
    </row>
    <row r="24" spans="1:11" x14ac:dyDescent="0.25">
      <c r="A24" s="2" t="s">
        <v>42</v>
      </c>
      <c r="B24" s="3">
        <f>63+47/60+80/3600</f>
        <v>63.805555555555557</v>
      </c>
      <c r="C24" s="3">
        <f>75+38/60+394/3600</f>
        <v>75.742777777777789</v>
      </c>
      <c r="D24" s="2" t="s">
        <v>40</v>
      </c>
      <c r="E24" s="6">
        <v>137</v>
      </c>
      <c r="F24" s="4">
        <v>-2.0979999999999999</v>
      </c>
      <c r="G24" s="4">
        <v>439.6</v>
      </c>
      <c r="H24" s="2">
        <v>20497</v>
      </c>
      <c r="I24" s="2">
        <v>17504.562000000002</v>
      </c>
      <c r="J24" s="2" t="s">
        <v>124</v>
      </c>
      <c r="K24" s="2" t="s">
        <v>121</v>
      </c>
    </row>
    <row r="25" spans="1:11" x14ac:dyDescent="0.25">
      <c r="A25" s="2" t="s">
        <v>43</v>
      </c>
      <c r="B25" s="3">
        <f>63+47/60+75/3600</f>
        <v>63.804166666666667</v>
      </c>
      <c r="C25" s="3">
        <f>75+38/60+440/3600</f>
        <v>75.75555555555556</v>
      </c>
      <c r="D25" s="2" t="s">
        <v>40</v>
      </c>
      <c r="E25" s="6">
        <v>137</v>
      </c>
      <c r="F25" s="4">
        <v>-2.0979999999999999</v>
      </c>
      <c r="G25" s="4">
        <v>439.6</v>
      </c>
      <c r="H25" s="2">
        <v>806</v>
      </c>
      <c r="I25" s="2" t="s">
        <v>19</v>
      </c>
      <c r="J25" s="2" t="s">
        <v>118</v>
      </c>
      <c r="K25" s="2" t="s">
        <v>122</v>
      </c>
    </row>
    <row r="26" spans="1:11" x14ac:dyDescent="0.25">
      <c r="A26" s="2" t="s">
        <v>44</v>
      </c>
      <c r="B26" s="3">
        <f>63+47/60+106/3600</f>
        <v>63.812777777777775</v>
      </c>
      <c r="C26" s="3">
        <f>75+38/60+244/3600</f>
        <v>75.701111111111118</v>
      </c>
      <c r="D26" s="2" t="s">
        <v>40</v>
      </c>
      <c r="E26" s="6">
        <v>137</v>
      </c>
      <c r="F26" s="4">
        <v>-2.0979999999999999</v>
      </c>
      <c r="G26" s="4">
        <v>439.6</v>
      </c>
      <c r="H26" s="2">
        <v>8248</v>
      </c>
      <c r="I26" s="2" t="s">
        <v>19</v>
      </c>
      <c r="J26" s="2" t="s">
        <v>118</v>
      </c>
      <c r="K26" s="2" t="s">
        <v>121</v>
      </c>
    </row>
    <row r="27" spans="1:11" x14ac:dyDescent="0.25">
      <c r="A27" s="2" t="s">
        <v>45</v>
      </c>
      <c r="B27" s="3">
        <f>63+46/60+563/3600</f>
        <v>63.923055555555557</v>
      </c>
      <c r="C27" s="3">
        <f>75+39/60+117/3600</f>
        <v>75.682500000000005</v>
      </c>
      <c r="D27" s="2" t="s">
        <v>40</v>
      </c>
      <c r="E27" s="6">
        <v>137</v>
      </c>
      <c r="F27" s="4">
        <v>-2.0979999999999999</v>
      </c>
      <c r="G27" s="4">
        <v>439.6</v>
      </c>
      <c r="H27" s="2">
        <v>1829</v>
      </c>
      <c r="I27" s="2" t="s">
        <v>19</v>
      </c>
      <c r="J27" s="2" t="s">
        <v>118</v>
      </c>
      <c r="K27" s="2" t="s">
        <v>122</v>
      </c>
    </row>
    <row r="28" spans="1:11" x14ac:dyDescent="0.25">
      <c r="A28" s="2" t="s">
        <v>46</v>
      </c>
      <c r="B28" s="3">
        <f>63+46/60+589/3600</f>
        <v>63.930277777777775</v>
      </c>
      <c r="C28" s="3">
        <f>75+39/60+148/3600</f>
        <v>75.691111111111113</v>
      </c>
      <c r="D28" s="2" t="s">
        <v>40</v>
      </c>
      <c r="E28" s="6">
        <v>137</v>
      </c>
      <c r="F28" s="4">
        <v>-2.0979999999999999</v>
      </c>
      <c r="G28" s="4">
        <v>439.6</v>
      </c>
      <c r="H28" s="2">
        <v>1382</v>
      </c>
      <c r="I28" s="2" t="s">
        <v>19</v>
      </c>
      <c r="J28" s="2" t="s">
        <v>118</v>
      </c>
      <c r="K28" s="2" t="s">
        <v>122</v>
      </c>
    </row>
    <row r="29" spans="1:11" x14ac:dyDescent="0.25">
      <c r="A29" s="2" t="s">
        <v>47</v>
      </c>
      <c r="B29" s="3">
        <f>63+47/60+582/3600</f>
        <v>63.945</v>
      </c>
      <c r="C29" s="3">
        <f>75+33/60+454/3600</f>
        <v>75.676111111111112</v>
      </c>
      <c r="D29" s="2" t="s">
        <v>40</v>
      </c>
      <c r="E29" s="6">
        <v>137</v>
      </c>
      <c r="F29" s="4">
        <v>-2.0979999999999999</v>
      </c>
      <c r="G29" s="4">
        <v>439.6</v>
      </c>
      <c r="H29" s="2">
        <v>1236859</v>
      </c>
      <c r="I29" s="2">
        <v>1178362.3810000001</v>
      </c>
      <c r="J29" s="2" t="s">
        <v>126</v>
      </c>
      <c r="K29" s="2" t="s">
        <v>121</v>
      </c>
    </row>
    <row r="30" spans="1:11" x14ac:dyDescent="0.25">
      <c r="A30" s="2" t="s">
        <v>48</v>
      </c>
      <c r="B30" s="3">
        <f>63+47/60+542/3600</f>
        <v>63.933888888888887</v>
      </c>
      <c r="C30" s="3">
        <f>75+33/60+223/3600</f>
        <v>75.611944444444447</v>
      </c>
      <c r="D30" s="2" t="s">
        <v>40</v>
      </c>
      <c r="E30" s="6">
        <v>137</v>
      </c>
      <c r="F30" s="4">
        <v>-2.0979999999999999</v>
      </c>
      <c r="G30" s="4">
        <v>439.6</v>
      </c>
      <c r="H30" s="2">
        <v>10220</v>
      </c>
      <c r="I30" s="2" t="s">
        <v>19</v>
      </c>
      <c r="J30" s="2" t="s">
        <v>124</v>
      </c>
      <c r="K30" s="2" t="s">
        <v>121</v>
      </c>
    </row>
    <row r="31" spans="1:11" x14ac:dyDescent="0.25">
      <c r="A31" s="2" t="s">
        <v>49</v>
      </c>
      <c r="B31" s="3">
        <f>63+47/60+565/3600</f>
        <v>63.940277777777773</v>
      </c>
      <c r="C31" s="3">
        <f>75+33/60+195/3600</f>
        <v>75.604166666666657</v>
      </c>
      <c r="D31" s="2" t="s">
        <v>40</v>
      </c>
      <c r="E31" s="6">
        <v>137</v>
      </c>
      <c r="F31" s="4">
        <v>-2.0979999999999999</v>
      </c>
      <c r="G31" s="4">
        <v>439.6</v>
      </c>
      <c r="H31" s="2">
        <v>390</v>
      </c>
      <c r="I31" s="2" t="s">
        <v>19</v>
      </c>
      <c r="J31" s="2" t="s">
        <v>123</v>
      </c>
      <c r="K31" s="2" t="s">
        <v>122</v>
      </c>
    </row>
    <row r="32" spans="1:11" x14ac:dyDescent="0.25">
      <c r="A32" s="2" t="s">
        <v>50</v>
      </c>
      <c r="B32" s="3">
        <f>63+47/60+580/3600</f>
        <v>63.944444444444443</v>
      </c>
      <c r="C32" s="3">
        <f>75+33/60+199/3600</f>
        <v>75.605277777777772</v>
      </c>
      <c r="D32" s="2" t="s">
        <v>40</v>
      </c>
      <c r="E32" s="6">
        <v>137</v>
      </c>
      <c r="F32" s="4">
        <v>-2.0979999999999999</v>
      </c>
      <c r="G32" s="4">
        <v>439.6</v>
      </c>
      <c r="H32" s="2">
        <v>1186</v>
      </c>
      <c r="I32" s="2" t="s">
        <v>19</v>
      </c>
      <c r="J32" s="2" t="s">
        <v>118</v>
      </c>
      <c r="K32" s="2" t="s">
        <v>120</v>
      </c>
    </row>
    <row r="33" spans="1:11" x14ac:dyDescent="0.25">
      <c r="A33" s="2" t="s">
        <v>51</v>
      </c>
      <c r="B33" s="3">
        <f>63+47/60+480/3600</f>
        <v>63.916666666666664</v>
      </c>
      <c r="C33" s="3">
        <f>75+33/60+139/3600</f>
        <v>75.588611111111106</v>
      </c>
      <c r="D33" s="2" t="s">
        <v>40</v>
      </c>
      <c r="E33" s="6">
        <v>137</v>
      </c>
      <c r="F33" s="4">
        <v>-2.0979999999999999</v>
      </c>
      <c r="G33" s="4">
        <v>439.6</v>
      </c>
      <c r="H33" s="2">
        <v>319</v>
      </c>
      <c r="I33" s="2" t="s">
        <v>19</v>
      </c>
      <c r="J33" s="2" t="s">
        <v>123</v>
      </c>
      <c r="K33" s="2" t="s">
        <v>122</v>
      </c>
    </row>
    <row r="34" spans="1:11" x14ac:dyDescent="0.25">
      <c r="A34" s="2" t="s">
        <v>52</v>
      </c>
      <c r="B34" s="3">
        <f>63+47/60+488/3600</f>
        <v>63.918888888888887</v>
      </c>
      <c r="C34" s="3">
        <f>75+33/60+123/3600</f>
        <v>75.584166666666661</v>
      </c>
      <c r="D34" s="2" t="s">
        <v>40</v>
      </c>
      <c r="E34" s="6">
        <v>137</v>
      </c>
      <c r="F34" s="4">
        <v>-2.0979999999999999</v>
      </c>
      <c r="G34" s="4">
        <v>439.6</v>
      </c>
      <c r="H34" s="2">
        <v>322</v>
      </c>
      <c r="I34" s="2" t="s">
        <v>19</v>
      </c>
      <c r="J34" s="2" t="s">
        <v>123</v>
      </c>
      <c r="K34" s="2" t="s">
        <v>122</v>
      </c>
    </row>
    <row r="35" spans="1:11" x14ac:dyDescent="0.25">
      <c r="A35" s="2" t="s">
        <v>53</v>
      </c>
      <c r="B35" s="3">
        <f>63+47/60+97/3600</f>
        <v>63.810277777777777</v>
      </c>
      <c r="C35" s="3">
        <f>75+39/60+70/3600</f>
        <v>75.669444444444451</v>
      </c>
      <c r="D35" s="2" t="s">
        <v>40</v>
      </c>
      <c r="E35" s="6">
        <v>137</v>
      </c>
      <c r="F35" s="4">
        <v>-2.0979999999999999</v>
      </c>
      <c r="G35" s="4">
        <v>439.6</v>
      </c>
      <c r="H35" s="2" t="s">
        <v>19</v>
      </c>
      <c r="I35" s="2" t="s">
        <v>19</v>
      </c>
      <c r="J35" s="2" t="s">
        <v>19</v>
      </c>
      <c r="K35" s="2" t="s">
        <v>122</v>
      </c>
    </row>
    <row r="36" spans="1:11" x14ac:dyDescent="0.25">
      <c r="A36" s="2" t="s">
        <v>54</v>
      </c>
      <c r="B36" s="3">
        <f>63+47/60+529/3600</f>
        <v>63.930277777777775</v>
      </c>
      <c r="C36" s="3">
        <f>75+33/60+89/3600</f>
        <v>75.574722222222221</v>
      </c>
      <c r="D36" s="2" t="s">
        <v>40</v>
      </c>
      <c r="E36" s="6">
        <v>137</v>
      </c>
      <c r="F36" s="4">
        <v>-2.0979999999999999</v>
      </c>
      <c r="G36" s="4">
        <v>439.6</v>
      </c>
      <c r="H36" s="2">
        <v>638</v>
      </c>
      <c r="I36" s="2" t="s">
        <v>19</v>
      </c>
      <c r="J36" s="2" t="s">
        <v>118</v>
      </c>
      <c r="K36" s="2" t="s">
        <v>122</v>
      </c>
    </row>
    <row r="37" spans="1:11" x14ac:dyDescent="0.25">
      <c r="A37" s="2" t="s">
        <v>55</v>
      </c>
      <c r="B37" s="3">
        <f>63+47/60+531/3600</f>
        <v>63.930833333333332</v>
      </c>
      <c r="C37" s="3">
        <f>75+33/60+73/3600</f>
        <v>75.570277777777775</v>
      </c>
      <c r="D37" s="2" t="s">
        <v>40</v>
      </c>
      <c r="E37" s="6">
        <v>137</v>
      </c>
      <c r="F37" s="4">
        <v>-2.0979999999999999</v>
      </c>
      <c r="G37" s="4">
        <v>439.6</v>
      </c>
      <c r="H37" s="2">
        <v>274</v>
      </c>
      <c r="I37" s="2" t="s">
        <v>19</v>
      </c>
      <c r="J37" s="2" t="s">
        <v>123</v>
      </c>
      <c r="K37" s="2" t="s">
        <v>122</v>
      </c>
    </row>
    <row r="38" spans="1:11" x14ac:dyDescent="0.25">
      <c r="A38" s="2" t="s">
        <v>56</v>
      </c>
      <c r="B38" s="3">
        <f>63+47/60+542/3600</f>
        <v>63.933888888888887</v>
      </c>
      <c r="C38" s="3">
        <f>75+33/60+30/3600</f>
        <v>75.558333333333337</v>
      </c>
      <c r="D38" s="2" t="s">
        <v>40</v>
      </c>
      <c r="E38" s="6">
        <v>137</v>
      </c>
      <c r="F38" s="4">
        <v>-2.0979999999999999</v>
      </c>
      <c r="G38" s="4">
        <v>439.6</v>
      </c>
      <c r="H38" s="2">
        <v>9238</v>
      </c>
      <c r="I38" s="2" t="s">
        <v>19</v>
      </c>
      <c r="J38" s="2" t="s">
        <v>118</v>
      </c>
      <c r="K38" s="2" t="s">
        <v>121</v>
      </c>
    </row>
    <row r="39" spans="1:11" x14ac:dyDescent="0.25">
      <c r="A39" s="2" t="s">
        <v>57</v>
      </c>
      <c r="B39" s="3">
        <f>63+47/60+478/3600</f>
        <v>63.916111111111107</v>
      </c>
      <c r="C39" s="3">
        <f>75+33/60+14/3600</f>
        <v>75.553888888888892</v>
      </c>
      <c r="D39" s="2" t="s">
        <v>40</v>
      </c>
      <c r="E39" s="6">
        <v>137</v>
      </c>
      <c r="F39" s="4">
        <v>-2.0979999999999999</v>
      </c>
      <c r="G39" s="4">
        <v>439.6</v>
      </c>
      <c r="H39" s="2">
        <v>33159</v>
      </c>
      <c r="I39" s="2">
        <v>31201.181</v>
      </c>
      <c r="J39" s="2" t="s">
        <v>124</v>
      </c>
      <c r="K39" s="2" t="s">
        <v>121</v>
      </c>
    </row>
    <row r="40" spans="1:11" x14ac:dyDescent="0.25">
      <c r="A40" s="2" t="s">
        <v>58</v>
      </c>
      <c r="B40" s="3">
        <f>63+48/60+93/3600</f>
        <v>63.825833333333328</v>
      </c>
      <c r="C40" s="3">
        <f>75+33/60+154/3600</f>
        <v>75.592777777777769</v>
      </c>
      <c r="D40" s="2" t="s">
        <v>40</v>
      </c>
      <c r="E40" s="6">
        <v>137</v>
      </c>
      <c r="F40" s="4">
        <v>-2.0979999999999999</v>
      </c>
      <c r="G40" s="4">
        <v>439.6</v>
      </c>
      <c r="H40" s="2">
        <v>570756</v>
      </c>
      <c r="I40" s="2">
        <v>515113.60499999998</v>
      </c>
      <c r="J40" s="2" t="s">
        <v>124</v>
      </c>
      <c r="K40" s="2" t="s">
        <v>121</v>
      </c>
    </row>
    <row r="41" spans="1:11" x14ac:dyDescent="0.25">
      <c r="A41" s="2" t="s">
        <v>59</v>
      </c>
      <c r="B41" s="3">
        <f>63+48/60+26/3600</f>
        <v>63.807222222222222</v>
      </c>
      <c r="C41" s="3">
        <f>75+33/60+121/3600</f>
        <v>75.583611111111111</v>
      </c>
      <c r="D41" s="2" t="s">
        <v>40</v>
      </c>
      <c r="E41" s="6">
        <v>137</v>
      </c>
      <c r="F41" s="4">
        <v>-2.0979999999999999</v>
      </c>
      <c r="G41" s="4">
        <v>439.6</v>
      </c>
      <c r="H41" s="2">
        <v>5016</v>
      </c>
      <c r="I41" s="2" t="s">
        <v>19</v>
      </c>
      <c r="J41" s="2" t="s">
        <v>118</v>
      </c>
      <c r="K41" s="2" t="s">
        <v>122</v>
      </c>
    </row>
    <row r="42" spans="1:11" x14ac:dyDescent="0.25">
      <c r="A42" s="2" t="s">
        <v>60</v>
      </c>
      <c r="B42" s="3">
        <f>63+47/60+7/3600</f>
        <v>63.785277777777779</v>
      </c>
      <c r="C42" s="3">
        <f>75+39/60+390/3600</f>
        <v>75.75833333333334</v>
      </c>
      <c r="D42" s="2" t="s">
        <v>40</v>
      </c>
      <c r="E42" s="6">
        <v>137</v>
      </c>
      <c r="F42" s="4">
        <v>-2.0979999999999999</v>
      </c>
      <c r="G42" s="4">
        <v>439.6</v>
      </c>
      <c r="H42" s="2">
        <v>2576</v>
      </c>
      <c r="I42" s="2" t="s">
        <v>19</v>
      </c>
      <c r="J42" s="2" t="s">
        <v>118</v>
      </c>
      <c r="K42" s="2" t="s">
        <v>121</v>
      </c>
    </row>
    <row r="43" spans="1:11" x14ac:dyDescent="0.25">
      <c r="A43" s="2" t="s">
        <v>61</v>
      </c>
      <c r="B43" s="3">
        <f>63+47/60+12/3600</f>
        <v>63.786666666666662</v>
      </c>
      <c r="C43" s="3">
        <f>75+39/60+381/3600</f>
        <v>75.755833333333342</v>
      </c>
      <c r="D43" s="2" t="s">
        <v>40</v>
      </c>
      <c r="E43" s="6">
        <v>137</v>
      </c>
      <c r="F43" s="4">
        <v>-2.0979999999999999</v>
      </c>
      <c r="G43" s="4">
        <v>439.6</v>
      </c>
      <c r="H43" s="2">
        <v>1643</v>
      </c>
      <c r="I43" s="2" t="s">
        <v>19</v>
      </c>
      <c r="J43" s="2" t="s">
        <v>118</v>
      </c>
      <c r="K43" s="2" t="s">
        <v>122</v>
      </c>
    </row>
    <row r="44" spans="1:11" x14ac:dyDescent="0.25">
      <c r="A44" s="2" t="s">
        <v>62</v>
      </c>
      <c r="B44" s="3">
        <f>66+0/60+318/3600</f>
        <v>66.088333333333338</v>
      </c>
      <c r="C44" s="3">
        <f>78+32/60+52/3600</f>
        <v>78.547777777777782</v>
      </c>
      <c r="D44" s="2" t="s">
        <v>63</v>
      </c>
      <c r="E44" s="6">
        <v>118</v>
      </c>
      <c r="F44" s="4">
        <v>-3.8380000000000001</v>
      </c>
      <c r="G44" s="4">
        <v>426.3</v>
      </c>
      <c r="H44" s="2">
        <v>22171</v>
      </c>
      <c r="I44" s="2" t="s">
        <v>19</v>
      </c>
      <c r="J44" s="2" t="s">
        <v>124</v>
      </c>
      <c r="K44" s="2" t="s">
        <v>122</v>
      </c>
    </row>
    <row r="45" spans="1:11" x14ac:dyDescent="0.25">
      <c r="A45" s="2" t="s">
        <v>64</v>
      </c>
      <c r="B45" s="3">
        <f>66+0/60+411/3600</f>
        <v>66.114166666666662</v>
      </c>
      <c r="C45" s="3">
        <f>78+32/60+10/3600</f>
        <v>78.536111111111111</v>
      </c>
      <c r="D45" s="2" t="s">
        <v>63</v>
      </c>
      <c r="E45" s="6">
        <v>118</v>
      </c>
      <c r="F45" s="4">
        <v>-3.8380000000000001</v>
      </c>
      <c r="G45" s="4">
        <v>426.3</v>
      </c>
      <c r="H45" s="2">
        <v>56694</v>
      </c>
      <c r="I45" s="2">
        <v>29773.166000000001</v>
      </c>
      <c r="J45" s="2" t="s">
        <v>124</v>
      </c>
      <c r="K45" s="2" t="s">
        <v>121</v>
      </c>
    </row>
    <row r="46" spans="1:11" x14ac:dyDescent="0.25">
      <c r="A46" s="2" t="s">
        <v>65</v>
      </c>
      <c r="B46" s="3">
        <f>66+0/60+425/3600</f>
        <v>66.118055555555557</v>
      </c>
      <c r="C46" s="3">
        <f>78+31/60+289/3600</f>
        <v>78.596944444444446</v>
      </c>
      <c r="D46" s="2" t="s">
        <v>63</v>
      </c>
      <c r="E46" s="6">
        <v>118</v>
      </c>
      <c r="F46" s="4">
        <v>-3.8380000000000001</v>
      </c>
      <c r="G46" s="4">
        <v>426.3</v>
      </c>
      <c r="H46" s="2">
        <v>19597</v>
      </c>
      <c r="I46" s="2" t="s">
        <v>19</v>
      </c>
      <c r="J46" s="2" t="s">
        <v>124</v>
      </c>
      <c r="K46" s="2" t="s">
        <v>121</v>
      </c>
    </row>
    <row r="47" spans="1:11" x14ac:dyDescent="0.25">
      <c r="A47" s="2" t="s">
        <v>66</v>
      </c>
      <c r="B47" s="3">
        <f>66+0/60+469/3600</f>
        <v>66.130277777777778</v>
      </c>
      <c r="C47" s="3">
        <f>78+31/60+269/3600</f>
        <v>78.591388888888886</v>
      </c>
      <c r="D47" s="2" t="s">
        <v>63</v>
      </c>
      <c r="E47" s="6">
        <v>118</v>
      </c>
      <c r="F47" s="4">
        <v>-3.8380000000000001</v>
      </c>
      <c r="G47" s="4">
        <v>426.3</v>
      </c>
      <c r="H47" s="2">
        <v>545</v>
      </c>
      <c r="I47" s="2" t="s">
        <v>19</v>
      </c>
      <c r="J47" s="2" t="s">
        <v>118</v>
      </c>
      <c r="K47" s="2" t="s">
        <v>121</v>
      </c>
    </row>
    <row r="48" spans="1:11" x14ac:dyDescent="0.25">
      <c r="A48" s="2" t="s">
        <v>67</v>
      </c>
      <c r="B48" s="3">
        <f>66+0/60+508/3600</f>
        <v>66.141111111111115</v>
      </c>
      <c r="C48" s="3">
        <f>78+31/60+355/3600</f>
        <v>78.615277777777777</v>
      </c>
      <c r="D48" s="2" t="s">
        <v>63</v>
      </c>
      <c r="E48" s="6">
        <v>118</v>
      </c>
      <c r="F48" s="4">
        <v>-3.8380000000000001</v>
      </c>
      <c r="G48" s="4">
        <v>426.3</v>
      </c>
      <c r="H48" s="2">
        <v>9532</v>
      </c>
      <c r="I48" s="2" t="s">
        <v>19</v>
      </c>
      <c r="J48" s="2" t="s">
        <v>118</v>
      </c>
      <c r="K48" s="2" t="s">
        <v>121</v>
      </c>
    </row>
    <row r="49" spans="1:11" x14ac:dyDescent="0.25">
      <c r="A49" s="2" t="s">
        <v>68</v>
      </c>
      <c r="B49" s="3">
        <f>66+0/60+552/3600</f>
        <v>66.153333333333336</v>
      </c>
      <c r="C49" s="3">
        <f>78+31/60+106/3600</f>
        <v>78.546111111111117</v>
      </c>
      <c r="D49" s="2" t="s">
        <v>63</v>
      </c>
      <c r="E49" s="6">
        <v>118</v>
      </c>
      <c r="F49" s="4">
        <v>-3.8380000000000001</v>
      </c>
      <c r="G49" s="4">
        <v>426.3</v>
      </c>
      <c r="H49" s="2">
        <v>18287</v>
      </c>
      <c r="I49" s="2" t="s">
        <v>19</v>
      </c>
      <c r="J49" s="2" t="s">
        <v>124</v>
      </c>
      <c r="K49" s="2" t="s">
        <v>121</v>
      </c>
    </row>
    <row r="50" spans="1:11" x14ac:dyDescent="0.25">
      <c r="A50" s="2" t="s">
        <v>69</v>
      </c>
      <c r="B50" s="3">
        <f>66+0/60+483/3600</f>
        <v>66.134166666666673</v>
      </c>
      <c r="C50" s="3">
        <f>78+30/60+514/3600</f>
        <v>78.642777777777781</v>
      </c>
      <c r="D50" s="2" t="s">
        <v>63</v>
      </c>
      <c r="E50" s="6">
        <v>118</v>
      </c>
      <c r="F50" s="4">
        <v>-3.8380000000000001</v>
      </c>
      <c r="G50" s="4">
        <v>426.3</v>
      </c>
      <c r="H50" s="2">
        <v>33083</v>
      </c>
      <c r="I50" s="2" t="s">
        <v>19</v>
      </c>
      <c r="J50" s="2" t="s">
        <v>124</v>
      </c>
      <c r="K50" s="2" t="s">
        <v>120</v>
      </c>
    </row>
    <row r="51" spans="1:11" x14ac:dyDescent="0.25">
      <c r="A51" s="2" t="s">
        <v>70</v>
      </c>
      <c r="B51" s="3">
        <f>66+0/60+389/3600</f>
        <v>66.108055555555552</v>
      </c>
      <c r="C51" s="3">
        <f>78+30/60+518/3600</f>
        <v>78.643888888888895</v>
      </c>
      <c r="D51" s="2" t="s">
        <v>63</v>
      </c>
      <c r="E51" s="6">
        <v>118</v>
      </c>
      <c r="F51" s="4">
        <v>-3.8380000000000001</v>
      </c>
      <c r="G51" s="4">
        <v>426.3</v>
      </c>
      <c r="H51" s="2">
        <v>17189</v>
      </c>
      <c r="I51" s="2" t="s">
        <v>19</v>
      </c>
      <c r="J51" s="2" t="s">
        <v>124</v>
      </c>
      <c r="K51" s="2" t="s">
        <v>122</v>
      </c>
    </row>
    <row r="52" spans="1:11" x14ac:dyDescent="0.25">
      <c r="A52" s="2" t="s">
        <v>71</v>
      </c>
      <c r="B52" s="3">
        <f>66+0/60+392/3600</f>
        <v>66.108888888888885</v>
      </c>
      <c r="C52" s="3">
        <f>78+31/60+58/3600</f>
        <v>78.532777777777781</v>
      </c>
      <c r="D52" s="2" t="s">
        <v>63</v>
      </c>
      <c r="E52" s="6">
        <v>118</v>
      </c>
      <c r="F52" s="4">
        <v>-3.8380000000000001</v>
      </c>
      <c r="G52" s="4">
        <v>426.3</v>
      </c>
      <c r="H52" s="2">
        <v>115</v>
      </c>
      <c r="I52" s="2" t="s">
        <v>19</v>
      </c>
      <c r="J52" s="2" t="s">
        <v>123</v>
      </c>
      <c r="K52" s="2" t="s">
        <v>122</v>
      </c>
    </row>
    <row r="53" spans="1:11" x14ac:dyDescent="0.25">
      <c r="A53" s="2" t="s">
        <v>72</v>
      </c>
      <c r="B53" s="3">
        <f>66+0/60+449/3600</f>
        <v>66.124722222222218</v>
      </c>
      <c r="C53" s="3">
        <f>78+31/60+39/3600</f>
        <v>78.527500000000003</v>
      </c>
      <c r="D53" s="2" t="s">
        <v>63</v>
      </c>
      <c r="E53" s="6">
        <v>118</v>
      </c>
      <c r="F53" s="4">
        <v>-3.8380000000000001</v>
      </c>
      <c r="G53" s="4">
        <v>426.3</v>
      </c>
      <c r="H53" s="2">
        <v>115</v>
      </c>
      <c r="I53" s="2" t="s">
        <v>19</v>
      </c>
      <c r="J53" s="2" t="s">
        <v>123</v>
      </c>
      <c r="K53" s="2" t="s">
        <v>121</v>
      </c>
    </row>
    <row r="54" spans="1:11" x14ac:dyDescent="0.25">
      <c r="A54" s="2" t="s">
        <v>73</v>
      </c>
      <c r="B54" s="3">
        <f>66+1/60+0/3600</f>
        <v>66.016666666666666</v>
      </c>
      <c r="C54" s="3">
        <f>78+31/60+125/3600</f>
        <v>78.551388888888894</v>
      </c>
      <c r="D54" s="2" t="s">
        <v>63</v>
      </c>
      <c r="E54" s="6">
        <v>118</v>
      </c>
      <c r="F54" s="4">
        <v>-3.8380000000000001</v>
      </c>
      <c r="G54" s="4">
        <v>426.3</v>
      </c>
      <c r="H54" s="2">
        <v>205</v>
      </c>
      <c r="I54" s="2" t="s">
        <v>19</v>
      </c>
      <c r="J54" s="2" t="s">
        <v>123</v>
      </c>
      <c r="K54" s="2" t="s">
        <v>121</v>
      </c>
    </row>
    <row r="55" spans="1:11" x14ac:dyDescent="0.25">
      <c r="A55" s="2" t="s">
        <v>74</v>
      </c>
      <c r="B55" s="3">
        <f>66+1/60+2/3600</f>
        <v>66.017222222222216</v>
      </c>
      <c r="C55" s="3">
        <f>78+31/60+220/3600</f>
        <v>78.577777777777783</v>
      </c>
      <c r="D55" s="2" t="s">
        <v>63</v>
      </c>
      <c r="E55" s="6">
        <v>118</v>
      </c>
      <c r="F55" s="4">
        <v>-3.8380000000000001</v>
      </c>
      <c r="G55" s="4">
        <v>426.3</v>
      </c>
      <c r="H55" s="2">
        <v>3457</v>
      </c>
      <c r="I55" s="2" t="s">
        <v>19</v>
      </c>
      <c r="J55" s="2" t="s">
        <v>118</v>
      </c>
      <c r="K55" s="2" t="s">
        <v>121</v>
      </c>
    </row>
    <row r="56" spans="1:11" x14ac:dyDescent="0.25">
      <c r="A56" s="2" t="s">
        <v>75</v>
      </c>
      <c r="B56" s="3">
        <f>66+0/60+577/3600</f>
        <v>66.160277777777779</v>
      </c>
      <c r="C56" s="3">
        <f>78+31/60+529/3600</f>
        <v>78.663611111111109</v>
      </c>
      <c r="D56" s="2" t="s">
        <v>63</v>
      </c>
      <c r="E56" s="6">
        <v>118</v>
      </c>
      <c r="F56" s="4">
        <v>-3.8380000000000001</v>
      </c>
      <c r="G56" s="4">
        <v>426.3</v>
      </c>
      <c r="H56" s="2">
        <v>14020</v>
      </c>
      <c r="I56" s="2" t="s">
        <v>19</v>
      </c>
      <c r="J56" s="2" t="s">
        <v>124</v>
      </c>
      <c r="K56" s="2" t="s">
        <v>121</v>
      </c>
    </row>
    <row r="57" spans="1:11" x14ac:dyDescent="0.25">
      <c r="A57" s="2" t="s">
        <v>76</v>
      </c>
      <c r="B57" s="3">
        <f>66+0/60+485/3600</f>
        <v>66.134722222222223</v>
      </c>
      <c r="C57" s="3">
        <f>78+31/60+412/3600</f>
        <v>78.63111111111111</v>
      </c>
      <c r="D57" s="2" t="s">
        <v>63</v>
      </c>
      <c r="E57" s="6">
        <v>118</v>
      </c>
      <c r="F57" s="4">
        <v>-3.8380000000000001</v>
      </c>
      <c r="G57" s="4">
        <v>426.3</v>
      </c>
      <c r="H57" s="2">
        <v>1562</v>
      </c>
      <c r="I57" s="2" t="s">
        <v>19</v>
      </c>
      <c r="J57" s="2" t="s">
        <v>118</v>
      </c>
      <c r="K57" s="2" t="s">
        <v>121</v>
      </c>
    </row>
    <row r="58" spans="1:11" x14ac:dyDescent="0.25">
      <c r="A58" s="2" t="s">
        <v>77</v>
      </c>
      <c r="B58" s="3">
        <f>66+0/60+465/3600</f>
        <v>66.129166666666663</v>
      </c>
      <c r="C58" s="3">
        <f>78+31/60+447/3600</f>
        <v>78.640833333333333</v>
      </c>
      <c r="D58" s="2" t="s">
        <v>63</v>
      </c>
      <c r="E58" s="6">
        <v>118</v>
      </c>
      <c r="F58" s="4">
        <v>-3.8380000000000001</v>
      </c>
      <c r="G58" s="4">
        <v>426.3</v>
      </c>
      <c r="H58" s="2">
        <v>381</v>
      </c>
      <c r="I58" s="2" t="s">
        <v>19</v>
      </c>
      <c r="J58" s="2" t="s">
        <v>123</v>
      </c>
      <c r="K58" s="2" t="s">
        <v>122</v>
      </c>
    </row>
    <row r="59" spans="1:11" x14ac:dyDescent="0.25">
      <c r="A59" s="2" t="s">
        <v>78</v>
      </c>
      <c r="B59" s="3">
        <f>66+0/60+104/3600</f>
        <v>66.028888888888886</v>
      </c>
      <c r="C59" s="3">
        <f>78+33/60+2/3600</f>
        <v>78.550555555555547</v>
      </c>
      <c r="D59" s="2" t="s">
        <v>63</v>
      </c>
      <c r="E59" s="6">
        <v>118</v>
      </c>
      <c r="F59" s="4">
        <v>-3.8380000000000001</v>
      </c>
      <c r="G59" s="4">
        <v>426.3</v>
      </c>
      <c r="H59" s="2">
        <v>8956</v>
      </c>
      <c r="I59" s="2" t="s">
        <v>19</v>
      </c>
      <c r="J59" s="2" t="s">
        <v>118</v>
      </c>
      <c r="K59" s="2" t="s">
        <v>121</v>
      </c>
    </row>
    <row r="60" spans="1:11" x14ac:dyDescent="0.25">
      <c r="A60" s="2" t="s">
        <v>79</v>
      </c>
      <c r="B60" s="3">
        <f>66+0/60+115/3600</f>
        <v>66.031944444444449</v>
      </c>
      <c r="C60" s="3">
        <f>78+33/60+83/3600</f>
        <v>78.573055555555555</v>
      </c>
      <c r="D60" s="2" t="s">
        <v>63</v>
      </c>
      <c r="E60" s="6">
        <v>118</v>
      </c>
      <c r="F60" s="4">
        <v>-3.8380000000000001</v>
      </c>
      <c r="G60" s="4">
        <v>426.3</v>
      </c>
      <c r="H60" s="2">
        <v>1469</v>
      </c>
      <c r="I60" s="2" t="s">
        <v>19</v>
      </c>
      <c r="J60" s="2" t="s">
        <v>118</v>
      </c>
      <c r="K60" s="2" t="s">
        <v>121</v>
      </c>
    </row>
    <row r="61" spans="1:11" x14ac:dyDescent="0.25">
      <c r="A61" s="2" t="s">
        <v>80</v>
      </c>
      <c r="B61" s="3">
        <f>66+0/60+101/3600</f>
        <v>66.028055555555554</v>
      </c>
      <c r="C61" s="3">
        <f>78+32/60+307/3600</f>
        <v>78.618611111111107</v>
      </c>
      <c r="D61" s="2" t="s">
        <v>63</v>
      </c>
      <c r="E61" s="6">
        <v>118</v>
      </c>
      <c r="F61" s="4">
        <v>-3.8380000000000001</v>
      </c>
      <c r="G61" s="4">
        <v>426.3</v>
      </c>
      <c r="H61" s="2">
        <v>736</v>
      </c>
      <c r="I61" s="2" t="s">
        <v>19</v>
      </c>
      <c r="J61" s="2" t="s">
        <v>118</v>
      </c>
      <c r="K61" s="2" t="s">
        <v>121</v>
      </c>
    </row>
    <row r="62" spans="1:11" x14ac:dyDescent="0.25">
      <c r="A62" s="2" t="s">
        <v>81</v>
      </c>
      <c r="B62" s="3">
        <f>67+21/60+238/3600</f>
        <v>67.416111111111107</v>
      </c>
      <c r="C62" s="3">
        <f>78+34/60+487/3600</f>
        <v>78.701944444444436</v>
      </c>
      <c r="D62" s="2" t="s">
        <v>82</v>
      </c>
      <c r="E62" s="6">
        <v>111</v>
      </c>
      <c r="F62" s="4">
        <v>-4.8680000000000003</v>
      </c>
      <c r="G62" s="4">
        <v>383.9</v>
      </c>
      <c r="H62" s="2">
        <v>7996</v>
      </c>
      <c r="I62" s="2" t="s">
        <v>19</v>
      </c>
      <c r="J62" s="2" t="s">
        <v>118</v>
      </c>
      <c r="K62" s="2" t="s">
        <v>119</v>
      </c>
    </row>
    <row r="63" spans="1:11" x14ac:dyDescent="0.25">
      <c r="A63" s="2" t="s">
        <v>83</v>
      </c>
      <c r="B63" s="3">
        <f>67+21/60+375/3600</f>
        <v>67.454166666666666</v>
      </c>
      <c r="C63" s="3">
        <f>78+34/60+458/3600</f>
        <v>78.693888888888878</v>
      </c>
      <c r="D63" s="2" t="s">
        <v>82</v>
      </c>
      <c r="E63" s="6">
        <v>111</v>
      </c>
      <c r="F63" s="4">
        <v>-4.8680000000000003</v>
      </c>
      <c r="G63" s="4">
        <v>383.9</v>
      </c>
      <c r="H63" s="2">
        <v>144461</v>
      </c>
      <c r="I63" s="2">
        <v>62580.593999999997</v>
      </c>
      <c r="J63" s="2" t="s">
        <v>124</v>
      </c>
      <c r="K63" s="2" t="s">
        <v>119</v>
      </c>
    </row>
    <row r="64" spans="1:11" x14ac:dyDescent="0.25">
      <c r="A64" s="2" t="s">
        <v>84</v>
      </c>
      <c r="B64" s="3">
        <f>67+22/60+8/3600</f>
        <v>67.368888888888875</v>
      </c>
      <c r="C64" s="3">
        <f>78+35/60+323/3600</f>
        <v>78.67305555555555</v>
      </c>
      <c r="D64" s="2" t="s">
        <v>82</v>
      </c>
      <c r="E64" s="6">
        <v>111</v>
      </c>
      <c r="F64" s="4">
        <v>-4.8680000000000003</v>
      </c>
      <c r="G64" s="4">
        <v>383.9</v>
      </c>
      <c r="H64" s="2">
        <v>155044</v>
      </c>
      <c r="I64" s="2">
        <v>86431.703999999998</v>
      </c>
      <c r="J64" s="2" t="s">
        <v>124</v>
      </c>
      <c r="K64" s="2" t="s">
        <v>119</v>
      </c>
    </row>
    <row r="65" spans="1:11" x14ac:dyDescent="0.25">
      <c r="A65" s="2" t="s">
        <v>85</v>
      </c>
      <c r="B65" s="3">
        <f>67+22/60+39/3600</f>
        <v>67.377499999999998</v>
      </c>
      <c r="C65" s="3">
        <f>78+34/60+269/3600</f>
        <v>78.641388888888883</v>
      </c>
      <c r="D65" s="2" t="s">
        <v>82</v>
      </c>
      <c r="E65" s="6">
        <v>111</v>
      </c>
      <c r="F65" s="4">
        <v>-4.8680000000000003</v>
      </c>
      <c r="G65" s="4">
        <v>383.9</v>
      </c>
      <c r="H65" s="2">
        <v>265925</v>
      </c>
      <c r="I65" s="2">
        <v>203028.79300000001</v>
      </c>
      <c r="J65" s="2" t="s">
        <v>124</v>
      </c>
      <c r="K65" s="2" t="s">
        <v>120</v>
      </c>
    </row>
    <row r="66" spans="1:11" x14ac:dyDescent="0.25">
      <c r="A66" s="2" t="s">
        <v>86</v>
      </c>
      <c r="B66" s="3">
        <f>67+22/60+281/3600</f>
        <v>67.444722222222211</v>
      </c>
      <c r="C66" s="3">
        <f>78+34/60+244/3600</f>
        <v>78.634444444444441</v>
      </c>
      <c r="D66" s="2" t="s">
        <v>82</v>
      </c>
      <c r="E66" s="6">
        <v>111</v>
      </c>
      <c r="F66" s="4">
        <v>-4.8680000000000003</v>
      </c>
      <c r="G66" s="4">
        <v>383.9</v>
      </c>
      <c r="H66" s="2">
        <v>79297</v>
      </c>
      <c r="I66" s="2">
        <v>50757.082000000002</v>
      </c>
      <c r="J66" s="2" t="s">
        <v>124</v>
      </c>
      <c r="K66" s="2" t="s">
        <v>119</v>
      </c>
    </row>
    <row r="67" spans="1:11" x14ac:dyDescent="0.25">
      <c r="A67" s="2" t="s">
        <v>87</v>
      </c>
      <c r="B67" s="3">
        <f>67+22/60+313/3600</f>
        <v>67.453611111111101</v>
      </c>
      <c r="C67" s="3">
        <f>78+35/60+94/3600</f>
        <v>78.609444444444435</v>
      </c>
      <c r="D67" s="2" t="s">
        <v>82</v>
      </c>
      <c r="E67" s="6">
        <v>111</v>
      </c>
      <c r="F67" s="4">
        <v>-4.8680000000000003</v>
      </c>
      <c r="G67" s="4">
        <v>383.9</v>
      </c>
      <c r="H67" s="2">
        <v>27603</v>
      </c>
      <c r="I67" s="2" t="s">
        <v>19</v>
      </c>
      <c r="J67" s="2" t="s">
        <v>124</v>
      </c>
      <c r="K67" s="2" t="s">
        <v>120</v>
      </c>
    </row>
    <row r="68" spans="1:11" x14ac:dyDescent="0.25">
      <c r="A68" s="2" t="s">
        <v>88</v>
      </c>
      <c r="B68" s="3">
        <f>67+21/60+587/3600</f>
        <v>67.513055555555553</v>
      </c>
      <c r="C68" s="3">
        <f>78+35/60+217/3600</f>
        <v>78.643611111111113</v>
      </c>
      <c r="D68" s="2" t="s">
        <v>82</v>
      </c>
      <c r="E68" s="6">
        <v>111</v>
      </c>
      <c r="F68" s="4">
        <v>-4.8680000000000003</v>
      </c>
      <c r="G68" s="4">
        <v>383.9</v>
      </c>
      <c r="H68" s="2">
        <v>8816</v>
      </c>
      <c r="I68" s="2" t="s">
        <v>19</v>
      </c>
      <c r="J68" s="2" t="s">
        <v>118</v>
      </c>
      <c r="K68" s="2" t="s">
        <v>120</v>
      </c>
    </row>
    <row r="69" spans="1:11" x14ac:dyDescent="0.25">
      <c r="A69" s="2" t="s">
        <v>89</v>
      </c>
      <c r="B69" s="3">
        <f>67+21/60+370/3600</f>
        <v>67.452777777777769</v>
      </c>
      <c r="C69" s="3">
        <f>78+37/60+100/3600</f>
        <v>78.644444444444431</v>
      </c>
      <c r="D69" s="2" t="s">
        <v>82</v>
      </c>
      <c r="E69" s="6">
        <v>111</v>
      </c>
      <c r="F69" s="4">
        <v>-4.8680000000000003</v>
      </c>
      <c r="G69" s="4">
        <v>383.9</v>
      </c>
      <c r="H69" s="2">
        <v>788274</v>
      </c>
      <c r="I69" s="2">
        <v>726546.83799999999</v>
      </c>
      <c r="J69" s="2" t="s">
        <v>124</v>
      </c>
      <c r="K69" s="2" t="s">
        <v>121</v>
      </c>
    </row>
    <row r="70" spans="1:11" x14ac:dyDescent="0.25">
      <c r="A70" s="2" t="s">
        <v>90</v>
      </c>
      <c r="B70" s="3">
        <f>67+21/60+152/3600</f>
        <v>67.392222222222216</v>
      </c>
      <c r="C70" s="3">
        <f>78+37/60+160/3600</f>
        <v>78.661111111111111</v>
      </c>
      <c r="D70" s="2" t="s">
        <v>82</v>
      </c>
      <c r="E70" s="6">
        <v>111</v>
      </c>
      <c r="F70" s="4">
        <v>-4.8680000000000003</v>
      </c>
      <c r="G70" s="4">
        <v>383.9</v>
      </c>
      <c r="H70" s="2">
        <v>60137</v>
      </c>
      <c r="I70" s="2">
        <v>23443.281999999999</v>
      </c>
      <c r="J70" s="2" t="s">
        <v>124</v>
      </c>
      <c r="K70" s="2" t="s">
        <v>125</v>
      </c>
    </row>
    <row r="71" spans="1:11" x14ac:dyDescent="0.25">
      <c r="A71" s="2" t="s">
        <v>91</v>
      </c>
      <c r="B71" s="3">
        <f>67+21/60+102/3600</f>
        <v>67.37833333333333</v>
      </c>
      <c r="C71" s="3">
        <f>78+37/60+53/3600</f>
        <v>78.631388888888878</v>
      </c>
      <c r="D71" s="2" t="s">
        <v>82</v>
      </c>
      <c r="E71" s="6">
        <v>111</v>
      </c>
      <c r="F71" s="4">
        <v>-4.8680000000000003</v>
      </c>
      <c r="G71" s="4">
        <v>383.9</v>
      </c>
      <c r="H71" s="2">
        <v>3815</v>
      </c>
      <c r="I71" s="2" t="s">
        <v>19</v>
      </c>
      <c r="J71" s="2" t="s">
        <v>118</v>
      </c>
      <c r="K71" s="2" t="s">
        <v>125</v>
      </c>
    </row>
    <row r="72" spans="1:11" x14ac:dyDescent="0.25">
      <c r="A72" s="2" t="s">
        <v>92</v>
      </c>
      <c r="B72" s="3">
        <f>67+21/60+25/3600</f>
        <v>67.356944444444437</v>
      </c>
      <c r="C72" s="3">
        <f>78+36/60+580/3600</f>
        <v>78.761111111111106</v>
      </c>
      <c r="D72" s="2" t="s">
        <v>82</v>
      </c>
      <c r="E72" s="6">
        <v>111</v>
      </c>
      <c r="F72" s="4">
        <v>-4.8680000000000003</v>
      </c>
      <c r="G72" s="4">
        <v>383.9</v>
      </c>
      <c r="H72" s="2">
        <v>10637</v>
      </c>
      <c r="I72" s="2" t="s">
        <v>19</v>
      </c>
      <c r="J72" s="2" t="s">
        <v>124</v>
      </c>
      <c r="K72" s="2" t="s">
        <v>125</v>
      </c>
    </row>
    <row r="73" spans="1:11" x14ac:dyDescent="0.25">
      <c r="A73" s="2" t="s">
        <v>93</v>
      </c>
      <c r="B73" s="3">
        <f>67+21/60+83/3600</f>
        <v>67.373055555555553</v>
      </c>
      <c r="C73" s="3">
        <f>78+37/60+284/3600</f>
        <v>78.695555555555543</v>
      </c>
      <c r="D73" s="2" t="s">
        <v>82</v>
      </c>
      <c r="E73" s="6">
        <v>111</v>
      </c>
      <c r="F73" s="4">
        <v>-4.8680000000000003</v>
      </c>
      <c r="G73" s="4">
        <v>383.9</v>
      </c>
      <c r="H73" s="2">
        <v>61340</v>
      </c>
      <c r="I73" s="2">
        <v>26093.7</v>
      </c>
      <c r="J73" s="2" t="s">
        <v>124</v>
      </c>
      <c r="K73" s="2" t="s">
        <v>120</v>
      </c>
    </row>
    <row r="74" spans="1:11" x14ac:dyDescent="0.25">
      <c r="A74" s="2" t="s">
        <v>94</v>
      </c>
      <c r="B74" s="3">
        <f>67+21/60+120/3600</f>
        <v>67.383333333333326</v>
      </c>
      <c r="C74" s="3">
        <f>78+38/60+57/3600</f>
        <v>78.649166666666673</v>
      </c>
      <c r="D74" s="2" t="s">
        <v>82</v>
      </c>
      <c r="E74" s="6">
        <v>111</v>
      </c>
      <c r="F74" s="4">
        <v>-4.8680000000000003</v>
      </c>
      <c r="G74" s="4">
        <v>383.9</v>
      </c>
      <c r="H74" s="2">
        <v>16882</v>
      </c>
      <c r="I74" s="2" t="s">
        <v>19</v>
      </c>
      <c r="J74" s="2" t="s">
        <v>124</v>
      </c>
      <c r="K74" s="2" t="s">
        <v>120</v>
      </c>
    </row>
    <row r="75" spans="1:11" x14ac:dyDescent="0.25">
      <c r="A75" s="2" t="s">
        <v>95</v>
      </c>
      <c r="B75" s="3">
        <f>67+21/60+50/3600</f>
        <v>67.36388888888888</v>
      </c>
      <c r="C75" s="3">
        <f>78+38/60+397/3600</f>
        <v>78.743611111111122</v>
      </c>
      <c r="D75" s="2" t="s">
        <v>82</v>
      </c>
      <c r="E75" s="6">
        <v>111</v>
      </c>
      <c r="F75" s="4">
        <v>-4.8680000000000003</v>
      </c>
      <c r="G75" s="4">
        <v>383.9</v>
      </c>
      <c r="H75" s="2">
        <v>34225</v>
      </c>
      <c r="I75" s="2" t="s">
        <v>19</v>
      </c>
      <c r="J75" s="2" t="s">
        <v>124</v>
      </c>
      <c r="K75" s="2" t="s">
        <v>125</v>
      </c>
    </row>
    <row r="76" spans="1:11" x14ac:dyDescent="0.25">
      <c r="A76" s="2" t="s">
        <v>96</v>
      </c>
      <c r="B76" s="3">
        <f>67+21/60+107/3600</f>
        <v>67.379722222222213</v>
      </c>
      <c r="C76" s="3">
        <f>78+42/60+244/3600</f>
        <v>78.767777777777781</v>
      </c>
      <c r="D76" s="2" t="s">
        <v>82</v>
      </c>
      <c r="E76" s="6">
        <v>111</v>
      </c>
      <c r="F76" s="4">
        <v>-4.8680000000000003</v>
      </c>
      <c r="G76" s="4">
        <v>383.9</v>
      </c>
      <c r="H76" s="2">
        <v>85377</v>
      </c>
      <c r="I76" s="2">
        <v>68909.615999999995</v>
      </c>
      <c r="J76" s="2" t="s">
        <v>124</v>
      </c>
      <c r="K76" s="2" t="s">
        <v>122</v>
      </c>
    </row>
    <row r="77" spans="1:11" x14ac:dyDescent="0.25">
      <c r="A77" s="2" t="s">
        <v>97</v>
      </c>
      <c r="B77" s="3">
        <f>67+21/60+280/3600</f>
        <v>67.427777777777777</v>
      </c>
      <c r="C77" s="3">
        <f>78+42/60+109/3600</f>
        <v>78.730277777777786</v>
      </c>
      <c r="D77" s="2" t="s">
        <v>82</v>
      </c>
      <c r="E77" s="6">
        <v>111</v>
      </c>
      <c r="F77" s="4">
        <v>-4.8680000000000003</v>
      </c>
      <c r="G77" s="4">
        <v>383.9</v>
      </c>
      <c r="H77" s="2">
        <v>59483</v>
      </c>
      <c r="I77" s="2">
        <v>22629.983</v>
      </c>
      <c r="J77" s="2" t="s">
        <v>124</v>
      </c>
      <c r="K77" s="2" t="s">
        <v>121</v>
      </c>
    </row>
    <row r="78" spans="1:11" x14ac:dyDescent="0.25">
      <c r="E78" s="1"/>
    </row>
    <row r="79" spans="1:11" x14ac:dyDescent="0.25">
      <c r="E79" s="1"/>
    </row>
    <row r="80" spans="1:11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seasonal data</vt:lpstr>
      <vt:lpstr>other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 Serikova</cp:lastModifiedBy>
  <dcterms:created xsi:type="dcterms:W3CDTF">2019-01-24T12:31:50Z</dcterms:created>
  <dcterms:modified xsi:type="dcterms:W3CDTF">2019-03-13T14:11:55Z</dcterms:modified>
</cp:coreProperties>
</file>