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png" ContentType="image/png"/>
  <Default Extension="rels" ContentType="application/vnd.openxmlformats-package.relationships+xml"/>
  <Default Extension="emf" ContentType="image/x-em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4" Type="http://schemas.openxmlformats.org/officeDocument/2006/relationships/extended-properties" Target="docProps/app.xml"/><Relationship Id="rId1" Type="http://schemas.openxmlformats.org/officeDocument/2006/relationships/officeDocument" Target="xl/workbook.xml"/><Relationship Id="rId2" Type="http://schemas.openxmlformats.org/package/2006/relationships/metadata/thumbnail" Target="docProps/thumbnail.jpeg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28028"/>
  <workbookPr showInkAnnotation="0" autoCompressPictures="0"/>
  <bookViews>
    <workbookView xWindow="2420" yWindow="0" windowWidth="25700" windowHeight="12700" tabRatio="500" firstSheet="36" activeTab="38"/>
  </bookViews>
  <sheets>
    <sheet name="Figure 1a" sheetId="1" r:id="rId1"/>
    <sheet name="Figure 1b" sheetId="2" r:id="rId2"/>
    <sheet name="Figure 1c" sheetId="3" r:id="rId3"/>
    <sheet name="Figure 1d" sheetId="4" r:id="rId4"/>
    <sheet name="Figure 1e" sheetId="5" r:id="rId5"/>
    <sheet name="Figure 2a" sheetId="7" r:id="rId6"/>
    <sheet name="Figure 2b" sheetId="8" r:id="rId7"/>
    <sheet name="Figure 2c" sheetId="9" r:id="rId8"/>
    <sheet name="Figure 2d" sheetId="10" r:id="rId9"/>
    <sheet name="Figure 2e" sheetId="11" r:id="rId10"/>
    <sheet name="Table 1" sheetId="12" r:id="rId11"/>
    <sheet name="Figure 3a" sheetId="13" r:id="rId12"/>
    <sheet name="Figure 3b" sheetId="14" r:id="rId13"/>
    <sheet name="Figure 3c" sheetId="15" r:id="rId14"/>
    <sheet name="Figure 4a" sheetId="16" r:id="rId15"/>
    <sheet name="Figure 4b" sheetId="17" r:id="rId16"/>
    <sheet name="Figure 4c" sheetId="18" r:id="rId17"/>
    <sheet name="Figure 4d" sheetId="19" r:id="rId18"/>
    <sheet name="Figure 4e" sheetId="20" r:id="rId19"/>
    <sheet name="Figure 4f" sheetId="21" r:id="rId20"/>
    <sheet name="Figure 5a" sheetId="22" r:id="rId21"/>
    <sheet name="Figure 5b" sheetId="23" r:id="rId22"/>
    <sheet name="Figure 5c" sheetId="24" r:id="rId23"/>
    <sheet name="Figure 5d" sheetId="25" r:id="rId24"/>
    <sheet name="Figure 6a" sheetId="29" r:id="rId25"/>
    <sheet name="Figure 6b" sheetId="30" r:id="rId26"/>
    <sheet name="Figure 6c" sheetId="26" r:id="rId27"/>
    <sheet name="Figure 6d" sheetId="27" r:id="rId28"/>
    <sheet name="Figure 6e" sheetId="28" r:id="rId29"/>
    <sheet name="Supplementary Figure 1" sheetId="31" r:id="rId30"/>
    <sheet name="Supplementary Figure 2" sheetId="32" r:id="rId31"/>
    <sheet name="Supplementary Figure 3" sheetId="33" r:id="rId32"/>
    <sheet name="Supplementary Figure 4" sheetId="34" r:id="rId33"/>
    <sheet name="Supplementary Figure 5" sheetId="35" r:id="rId34"/>
    <sheet name="Supplementary Figure 6" sheetId="36" r:id="rId35"/>
    <sheet name="Supplementary Figure 7" sheetId="6" r:id="rId36"/>
    <sheet name="Supplementary Figure 10" sheetId="37" r:id="rId37"/>
    <sheet name="Supplementary Figure 11" sheetId="38" r:id="rId38"/>
    <sheet name="Supplementary Figure 13" sheetId="39" r:id="rId39"/>
  </sheets>
  <calcPr calcId="140000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V42" i="39" l="1"/>
  <c r="V43" i="39"/>
  <c r="V44" i="39"/>
  <c r="V45" i="39"/>
  <c r="V46" i="39"/>
  <c r="V47" i="39"/>
  <c r="V41" i="39"/>
  <c r="U42" i="39"/>
  <c r="U43" i="39"/>
  <c r="U44" i="39"/>
  <c r="U45" i="39"/>
  <c r="U46" i="39"/>
  <c r="U47" i="39"/>
  <c r="U41" i="39"/>
  <c r="J42" i="39"/>
  <c r="J43" i="39"/>
  <c r="J44" i="39"/>
  <c r="J45" i="39"/>
  <c r="J46" i="39"/>
  <c r="J47" i="39"/>
  <c r="J41" i="39"/>
  <c r="I42" i="39"/>
  <c r="I43" i="39"/>
  <c r="I44" i="39"/>
  <c r="I45" i="39"/>
  <c r="I46" i="39"/>
  <c r="I47" i="39"/>
  <c r="I41" i="39"/>
  <c r="N48" i="39"/>
  <c r="O48" i="39"/>
  <c r="P48" i="39"/>
  <c r="Q48" i="39"/>
  <c r="R48" i="39"/>
  <c r="S48" i="39"/>
  <c r="T48" i="39"/>
  <c r="U48" i="39"/>
  <c r="V48" i="39"/>
  <c r="M48" i="39"/>
  <c r="F48" i="39"/>
  <c r="G48" i="39"/>
  <c r="H48" i="39"/>
  <c r="I48" i="39"/>
  <c r="J48" i="39"/>
  <c r="E48" i="39"/>
  <c r="T18" i="39"/>
  <c r="T19" i="39"/>
  <c r="T20" i="39"/>
  <c r="T21" i="39"/>
  <c r="T22" i="39"/>
  <c r="T23" i="39"/>
  <c r="T24" i="39"/>
  <c r="T17" i="39"/>
  <c r="S18" i="39"/>
  <c r="S19" i="39"/>
  <c r="S20" i="39"/>
  <c r="S21" i="39"/>
  <c r="S22" i="39"/>
  <c r="S23" i="39"/>
  <c r="S24" i="39"/>
  <c r="S17" i="39"/>
  <c r="K18" i="39"/>
  <c r="K19" i="39"/>
  <c r="K20" i="39"/>
  <c r="K21" i="39"/>
  <c r="K22" i="39"/>
  <c r="K23" i="39"/>
  <c r="K24" i="39"/>
  <c r="K17" i="39"/>
  <c r="J24" i="39"/>
  <c r="J18" i="39"/>
  <c r="J19" i="39"/>
  <c r="J20" i="39"/>
  <c r="J21" i="39"/>
  <c r="J22" i="39"/>
  <c r="J23" i="39"/>
  <c r="J17" i="39"/>
  <c r="F24" i="39"/>
  <c r="G24" i="39"/>
  <c r="H24" i="39"/>
  <c r="I24" i="39"/>
  <c r="M24" i="39"/>
  <c r="N24" i="39"/>
  <c r="O24" i="39"/>
  <c r="P24" i="39"/>
  <c r="Q24" i="39"/>
  <c r="R24" i="39"/>
  <c r="E24" i="39"/>
  <c r="O46" i="37"/>
  <c r="Q46" i="37"/>
  <c r="O45" i="37"/>
  <c r="Q45" i="37"/>
  <c r="O44" i="37"/>
  <c r="Q44" i="37"/>
  <c r="O43" i="37"/>
  <c r="Q43" i="37"/>
  <c r="O42" i="37"/>
  <c r="Q42" i="37"/>
  <c r="O41" i="37"/>
  <c r="Q41" i="37"/>
  <c r="O40" i="37"/>
  <c r="Q40" i="37"/>
  <c r="O39" i="37"/>
  <c r="Q39" i="37"/>
  <c r="O38" i="37"/>
  <c r="Q38" i="37"/>
  <c r="O37" i="37"/>
  <c r="Q37" i="37"/>
  <c r="O31" i="37"/>
  <c r="Q31" i="37"/>
  <c r="O30" i="37"/>
  <c r="Q30" i="37"/>
  <c r="O29" i="37"/>
  <c r="Q29" i="37"/>
  <c r="O28" i="37"/>
  <c r="Q28" i="37"/>
  <c r="O27" i="37"/>
  <c r="Q27" i="37"/>
  <c r="O26" i="37"/>
  <c r="Q26" i="37"/>
  <c r="O25" i="37"/>
  <c r="Q25" i="37"/>
  <c r="O24" i="37"/>
  <c r="Q24" i="37"/>
  <c r="O23" i="37"/>
  <c r="Q23" i="37"/>
  <c r="O22" i="37"/>
  <c r="Q22" i="37"/>
  <c r="O16" i="37"/>
  <c r="Q16" i="37"/>
  <c r="O15" i="37"/>
  <c r="Q15" i="37"/>
  <c r="O14" i="37"/>
  <c r="Q14" i="37"/>
  <c r="O13" i="37"/>
  <c r="Q13" i="37"/>
  <c r="O12" i="37"/>
  <c r="Q12" i="37"/>
  <c r="O11" i="37"/>
  <c r="Q11" i="37"/>
  <c r="O10" i="37"/>
  <c r="Q10" i="37"/>
  <c r="O9" i="37"/>
  <c r="Q9" i="37"/>
  <c r="O8" i="37"/>
  <c r="Q8" i="37"/>
  <c r="O7" i="37"/>
  <c r="Q7" i="37"/>
  <c r="J16" i="37"/>
  <c r="L16" i="37"/>
  <c r="J15" i="37"/>
  <c r="L15" i="37"/>
  <c r="J14" i="37"/>
  <c r="L14" i="37"/>
  <c r="J13" i="37"/>
  <c r="L13" i="37"/>
  <c r="J12" i="37"/>
  <c r="L12" i="37"/>
  <c r="J11" i="37"/>
  <c r="L11" i="37"/>
  <c r="J10" i="37"/>
  <c r="L10" i="37"/>
  <c r="J9" i="37"/>
  <c r="L9" i="37"/>
  <c r="J8" i="37"/>
  <c r="L8" i="37"/>
  <c r="J7" i="37"/>
  <c r="L7" i="37"/>
  <c r="E16" i="37"/>
  <c r="G16" i="37"/>
  <c r="E15" i="37"/>
  <c r="G15" i="37"/>
  <c r="E14" i="37"/>
  <c r="G14" i="37"/>
  <c r="E13" i="37"/>
  <c r="G13" i="37"/>
  <c r="E12" i="37"/>
  <c r="G12" i="37"/>
  <c r="E11" i="37"/>
  <c r="G11" i="37"/>
  <c r="E10" i="37"/>
  <c r="G10" i="37"/>
  <c r="E9" i="37"/>
  <c r="G9" i="37"/>
  <c r="E8" i="37"/>
  <c r="G8" i="37"/>
  <c r="E7" i="37"/>
  <c r="K8" i="24"/>
  <c r="J8" i="24"/>
  <c r="K7" i="24"/>
  <c r="J7" i="24"/>
  <c r="K6" i="24"/>
  <c r="J6" i="24"/>
  <c r="X16" i="20"/>
  <c r="X17" i="20"/>
  <c r="X18" i="20"/>
  <c r="X19" i="20"/>
  <c r="X20" i="20"/>
  <c r="X21" i="20"/>
  <c r="X15" i="20"/>
  <c r="W16" i="20"/>
  <c r="W17" i="20"/>
  <c r="W18" i="20"/>
  <c r="W19" i="20"/>
  <c r="W20" i="20"/>
  <c r="W21" i="20"/>
  <c r="W15" i="20"/>
  <c r="I22" i="20"/>
  <c r="J22" i="20"/>
  <c r="K22" i="20"/>
  <c r="L22" i="20"/>
  <c r="M22" i="20"/>
  <c r="N22" i="20"/>
  <c r="O22" i="20"/>
  <c r="P22" i="20"/>
  <c r="Q22" i="20"/>
  <c r="R22" i="20"/>
  <c r="S22" i="20"/>
  <c r="T22" i="20"/>
  <c r="U22" i="20"/>
  <c r="V22" i="20"/>
  <c r="W22" i="20"/>
  <c r="X22" i="20"/>
  <c r="H22" i="20"/>
  <c r="M6" i="20"/>
  <c r="M7" i="20"/>
  <c r="M8" i="20"/>
  <c r="M9" i="20"/>
  <c r="M10" i="20"/>
  <c r="M11" i="20"/>
  <c r="M12" i="20"/>
  <c r="M5" i="20"/>
  <c r="L12" i="20"/>
  <c r="L6" i="20"/>
  <c r="L7" i="20"/>
  <c r="L8" i="20"/>
  <c r="L9" i="20"/>
  <c r="L10" i="20"/>
  <c r="L11" i="20"/>
  <c r="L5" i="20"/>
  <c r="I12" i="20"/>
  <c r="J12" i="20"/>
  <c r="K12" i="20"/>
  <c r="H12" i="20"/>
  <c r="U9" i="19"/>
  <c r="U6" i="19"/>
  <c r="U8" i="19"/>
  <c r="U5" i="19"/>
  <c r="AA41" i="15"/>
  <c r="AA42" i="15"/>
  <c r="AA43" i="15"/>
  <c r="AA44" i="15"/>
  <c r="AA45" i="15"/>
  <c r="AA46" i="15"/>
  <c r="AA47" i="15"/>
  <c r="AA40" i="15"/>
  <c r="G47" i="15"/>
  <c r="H47" i="15"/>
  <c r="I47" i="15"/>
  <c r="J47" i="15"/>
  <c r="K47" i="15"/>
  <c r="L47" i="15"/>
  <c r="M47" i="15"/>
  <c r="N47" i="15"/>
  <c r="O47" i="15"/>
  <c r="P47" i="15"/>
  <c r="Q47" i="15"/>
  <c r="R47" i="15"/>
  <c r="S47" i="15"/>
  <c r="T47" i="15"/>
  <c r="U47" i="15"/>
  <c r="V47" i="15"/>
  <c r="W47" i="15"/>
  <c r="X47" i="15"/>
  <c r="Y47" i="15"/>
  <c r="Z47" i="15"/>
  <c r="F47" i="15"/>
  <c r="Z41" i="15"/>
  <c r="Z42" i="15"/>
  <c r="Z43" i="15"/>
  <c r="Z44" i="15"/>
  <c r="Z45" i="15"/>
  <c r="Z46" i="15"/>
  <c r="Z40" i="15"/>
  <c r="S30" i="15"/>
  <c r="S31" i="15"/>
  <c r="S32" i="15"/>
  <c r="S33" i="15"/>
  <c r="S34" i="15"/>
  <c r="S35" i="15"/>
  <c r="S29" i="15"/>
  <c r="R30" i="15"/>
  <c r="R31" i="15"/>
  <c r="R32" i="15"/>
  <c r="R33" i="15"/>
  <c r="R34" i="15"/>
  <c r="R35" i="15"/>
  <c r="R29" i="15"/>
  <c r="G36" i="15"/>
  <c r="H36" i="15"/>
  <c r="I36" i="15"/>
  <c r="J36" i="15"/>
  <c r="K36" i="15"/>
  <c r="L36" i="15"/>
  <c r="M36" i="15"/>
  <c r="N36" i="15"/>
  <c r="O36" i="15"/>
  <c r="P36" i="15"/>
  <c r="Q36" i="15"/>
  <c r="R36" i="15"/>
  <c r="S36" i="15"/>
  <c r="F36" i="15"/>
  <c r="AA19" i="15"/>
  <c r="AA20" i="15"/>
  <c r="AA21" i="15"/>
  <c r="AA22" i="15"/>
  <c r="AA23" i="15"/>
  <c r="AA24" i="15"/>
  <c r="AA18" i="15"/>
  <c r="Z19" i="15"/>
  <c r="Z20" i="15"/>
  <c r="Z21" i="15"/>
  <c r="Z22" i="15"/>
  <c r="Z23" i="15"/>
  <c r="Z24" i="15"/>
  <c r="Z18" i="15"/>
  <c r="G25" i="15"/>
  <c r="H25" i="15"/>
  <c r="I25" i="15"/>
  <c r="J25" i="15"/>
  <c r="K25" i="15"/>
  <c r="L25" i="15"/>
  <c r="M25" i="15"/>
  <c r="N25" i="15"/>
  <c r="O25" i="15"/>
  <c r="P25" i="15"/>
  <c r="Q25" i="15"/>
  <c r="R25" i="15"/>
  <c r="S25" i="15"/>
  <c r="T25" i="15"/>
  <c r="U25" i="15"/>
  <c r="V25" i="15"/>
  <c r="W25" i="15"/>
  <c r="X25" i="15"/>
  <c r="Y25" i="15"/>
  <c r="Z25" i="15"/>
  <c r="AA25" i="15"/>
  <c r="F25" i="15"/>
  <c r="S8" i="15"/>
  <c r="S9" i="15"/>
  <c r="S10" i="15"/>
  <c r="S11" i="15"/>
  <c r="S12" i="15"/>
  <c r="S13" i="15"/>
  <c r="S7" i="15"/>
  <c r="R8" i="15"/>
  <c r="R9" i="15"/>
  <c r="R10" i="15"/>
  <c r="R11" i="15"/>
  <c r="R12" i="15"/>
  <c r="R13" i="15"/>
  <c r="R7" i="15"/>
  <c r="G14" i="15"/>
  <c r="H14" i="15"/>
  <c r="I14" i="15"/>
  <c r="J14" i="15"/>
  <c r="K14" i="15"/>
  <c r="L14" i="15"/>
  <c r="M14" i="15"/>
  <c r="N14" i="15"/>
  <c r="O14" i="15"/>
  <c r="P14" i="15"/>
  <c r="Q14" i="15"/>
  <c r="R14" i="15"/>
  <c r="S14" i="15"/>
  <c r="F14" i="15"/>
  <c r="T61" i="14"/>
  <c r="T62" i="14"/>
  <c r="T63" i="14"/>
  <c r="T64" i="14"/>
  <c r="T65" i="14"/>
  <c r="T66" i="14"/>
  <c r="T60" i="14"/>
  <c r="S61" i="14"/>
  <c r="S62" i="14"/>
  <c r="S63" i="14"/>
  <c r="S64" i="14"/>
  <c r="S65" i="14"/>
  <c r="S66" i="14"/>
  <c r="S60" i="14"/>
  <c r="G67" i="14"/>
  <c r="H67" i="14"/>
  <c r="I67" i="14"/>
  <c r="J67" i="14"/>
  <c r="K67" i="14"/>
  <c r="L67" i="14"/>
  <c r="M67" i="14"/>
  <c r="N67" i="14"/>
  <c r="O67" i="14"/>
  <c r="P67" i="14"/>
  <c r="Q67" i="14"/>
  <c r="R67" i="14"/>
  <c r="S67" i="14"/>
  <c r="T67" i="14"/>
  <c r="F67" i="14"/>
  <c r="O50" i="14"/>
  <c r="O51" i="14"/>
  <c r="O52" i="14"/>
  <c r="O53" i="14"/>
  <c r="O54" i="14"/>
  <c r="O55" i="14"/>
  <c r="O49" i="14"/>
  <c r="N50" i="14"/>
  <c r="N51" i="14"/>
  <c r="N52" i="14"/>
  <c r="N53" i="14"/>
  <c r="N54" i="14"/>
  <c r="N55" i="14"/>
  <c r="N49" i="14"/>
  <c r="G56" i="14"/>
  <c r="H56" i="14"/>
  <c r="I56" i="14"/>
  <c r="J56" i="14"/>
  <c r="K56" i="14"/>
  <c r="L56" i="14"/>
  <c r="M56" i="14"/>
  <c r="N56" i="14"/>
  <c r="O56" i="14"/>
  <c r="F56" i="14"/>
  <c r="J39" i="14"/>
  <c r="J40" i="14"/>
  <c r="J41" i="14"/>
  <c r="J42" i="14"/>
  <c r="J43" i="14"/>
  <c r="J44" i="14"/>
  <c r="J45" i="14"/>
  <c r="J38" i="14"/>
  <c r="G45" i="14"/>
  <c r="H45" i="14"/>
  <c r="I45" i="14"/>
  <c r="F45" i="14"/>
  <c r="I39" i="14"/>
  <c r="I40" i="14"/>
  <c r="I41" i="14"/>
  <c r="I42" i="14"/>
  <c r="I43" i="14"/>
  <c r="I44" i="14"/>
  <c r="I38" i="14"/>
  <c r="U28" i="14"/>
  <c r="U29" i="14"/>
  <c r="U30" i="14"/>
  <c r="U31" i="14"/>
  <c r="U32" i="14"/>
  <c r="U33" i="14"/>
  <c r="U34" i="14"/>
  <c r="U27" i="14"/>
  <c r="G34" i="14"/>
  <c r="H34" i="14"/>
  <c r="I34" i="14"/>
  <c r="J34" i="14"/>
  <c r="K34" i="14"/>
  <c r="L34" i="14"/>
  <c r="M34" i="14"/>
  <c r="N34" i="14"/>
  <c r="O34" i="14"/>
  <c r="P34" i="14"/>
  <c r="Q34" i="14"/>
  <c r="R34" i="14"/>
  <c r="S34" i="14"/>
  <c r="T34" i="14"/>
  <c r="F34" i="14"/>
  <c r="T28" i="14"/>
  <c r="T29" i="14"/>
  <c r="T30" i="14"/>
  <c r="T31" i="14"/>
  <c r="T32" i="14"/>
  <c r="T33" i="14"/>
  <c r="T27" i="14"/>
  <c r="P17" i="14"/>
  <c r="P18" i="14"/>
  <c r="P19" i="14"/>
  <c r="P20" i="14"/>
  <c r="P21" i="14"/>
  <c r="P22" i="14"/>
  <c r="P16" i="14"/>
  <c r="G23" i="14"/>
  <c r="H23" i="14"/>
  <c r="I23" i="14"/>
  <c r="J23" i="14"/>
  <c r="K23" i="14"/>
  <c r="L23" i="14"/>
  <c r="M23" i="14"/>
  <c r="N23" i="14"/>
  <c r="O23" i="14"/>
  <c r="P23" i="14"/>
  <c r="F23" i="14"/>
  <c r="O17" i="14"/>
  <c r="O18" i="14"/>
  <c r="O19" i="14"/>
  <c r="O20" i="14"/>
  <c r="O21" i="14"/>
  <c r="O22" i="14"/>
  <c r="O16" i="14"/>
  <c r="K6" i="14"/>
  <c r="K7" i="14"/>
  <c r="K8" i="14"/>
  <c r="K9" i="14"/>
  <c r="K10" i="14"/>
  <c r="K11" i="14"/>
  <c r="K5" i="14"/>
  <c r="G12" i="14"/>
  <c r="H12" i="14"/>
  <c r="I12" i="14"/>
  <c r="J12" i="14"/>
  <c r="K12" i="14"/>
  <c r="F12" i="14"/>
  <c r="J6" i="14"/>
  <c r="J7" i="14"/>
  <c r="J8" i="14"/>
  <c r="J9" i="14"/>
  <c r="J10" i="14"/>
  <c r="J11" i="14"/>
  <c r="J5" i="14"/>
  <c r="Q41" i="13"/>
  <c r="Q42" i="13"/>
  <c r="Q43" i="13"/>
  <c r="Q44" i="13"/>
  <c r="Q45" i="13"/>
  <c r="Q46" i="13"/>
  <c r="Q40" i="13"/>
  <c r="G47" i="13"/>
  <c r="H47" i="13"/>
  <c r="I47" i="13"/>
  <c r="J47" i="13"/>
  <c r="K47" i="13"/>
  <c r="L47" i="13"/>
  <c r="M47" i="13"/>
  <c r="N47" i="13"/>
  <c r="O47" i="13"/>
  <c r="P47" i="13"/>
  <c r="Q47" i="13"/>
  <c r="F47" i="13"/>
  <c r="P41" i="13"/>
  <c r="P42" i="13"/>
  <c r="P43" i="13"/>
  <c r="P44" i="13"/>
  <c r="P45" i="13"/>
  <c r="P46" i="13"/>
  <c r="P40" i="13"/>
  <c r="O30" i="13"/>
  <c r="O31" i="13"/>
  <c r="O32" i="13"/>
  <c r="O33" i="13"/>
  <c r="O34" i="13"/>
  <c r="O35" i="13"/>
  <c r="O29" i="13"/>
  <c r="N30" i="13"/>
  <c r="N31" i="13"/>
  <c r="N32" i="13"/>
  <c r="N33" i="13"/>
  <c r="N34" i="13"/>
  <c r="N35" i="13"/>
  <c r="G36" i="13"/>
  <c r="H36" i="13"/>
  <c r="I36" i="13"/>
  <c r="J36" i="13"/>
  <c r="K36" i="13"/>
  <c r="L36" i="13"/>
  <c r="M36" i="13"/>
  <c r="N36" i="13"/>
  <c r="O36" i="13"/>
  <c r="F36" i="13"/>
  <c r="N29" i="13"/>
  <c r="Q19" i="13"/>
  <c r="Q20" i="13"/>
  <c r="Q21" i="13"/>
  <c r="Q22" i="13"/>
  <c r="Q23" i="13"/>
  <c r="Q24" i="13"/>
  <c r="Q25" i="13"/>
  <c r="Q18" i="13"/>
  <c r="G25" i="13"/>
  <c r="H25" i="13"/>
  <c r="I25" i="13"/>
  <c r="J25" i="13"/>
  <c r="K25" i="13"/>
  <c r="L25" i="13"/>
  <c r="M25" i="13"/>
  <c r="N25" i="13"/>
  <c r="O25" i="13"/>
  <c r="P25" i="13"/>
  <c r="F25" i="13"/>
  <c r="F13" i="13"/>
  <c r="P19" i="13"/>
  <c r="P20" i="13"/>
  <c r="P21" i="13"/>
  <c r="P22" i="13"/>
  <c r="P23" i="13"/>
  <c r="P24" i="13"/>
  <c r="P18" i="13"/>
  <c r="M13" i="13"/>
  <c r="N6" i="13"/>
  <c r="M6" i="13"/>
  <c r="G13" i="13"/>
  <c r="H13" i="13"/>
  <c r="I13" i="13"/>
  <c r="J13" i="13"/>
  <c r="K13" i="13"/>
  <c r="L13" i="13"/>
  <c r="M7" i="13"/>
  <c r="N7" i="13"/>
  <c r="M8" i="13"/>
  <c r="N8" i="13"/>
  <c r="M9" i="13"/>
  <c r="N9" i="13"/>
  <c r="M10" i="13"/>
  <c r="N10" i="13"/>
  <c r="M11" i="13"/>
  <c r="N11" i="13"/>
  <c r="M12" i="13"/>
  <c r="N12" i="13"/>
  <c r="N13" i="13"/>
  <c r="G5" i="4"/>
  <c r="L29" i="12"/>
  <c r="P37" i="12"/>
  <c r="L37" i="12"/>
  <c r="G37" i="12"/>
  <c r="O20" i="12"/>
  <c r="O23" i="12"/>
  <c r="O24" i="12"/>
  <c r="L20" i="12"/>
  <c r="L23" i="12"/>
  <c r="L24" i="12"/>
  <c r="G20" i="12"/>
  <c r="G23" i="12"/>
  <c r="G24" i="12"/>
  <c r="AB4" i="6"/>
  <c r="AB5" i="6"/>
  <c r="AB6" i="6"/>
  <c r="AB7" i="6"/>
  <c r="AB8" i="6"/>
  <c r="AA5" i="6"/>
  <c r="AA6" i="6"/>
  <c r="AA7" i="6"/>
  <c r="AA8" i="6"/>
  <c r="AA4" i="6"/>
  <c r="AB5" i="5"/>
  <c r="AB6" i="5"/>
  <c r="AB7" i="5"/>
  <c r="AB8" i="5"/>
  <c r="AB9" i="5"/>
  <c r="AB10" i="5"/>
  <c r="AB4" i="5"/>
  <c r="AA11" i="5"/>
  <c r="AA5" i="5"/>
  <c r="AA6" i="5"/>
  <c r="AA7" i="5"/>
  <c r="AA8" i="5"/>
  <c r="AA9" i="5"/>
  <c r="AA10" i="5"/>
  <c r="AA4" i="5"/>
  <c r="N6" i="4"/>
  <c r="N7" i="4"/>
  <c r="N8" i="4"/>
  <c r="N5" i="4"/>
  <c r="M6" i="4"/>
  <c r="M7" i="4"/>
  <c r="M8" i="4"/>
  <c r="M5" i="4"/>
  <c r="H6" i="4"/>
  <c r="H7" i="4"/>
  <c r="H8" i="4"/>
  <c r="H5" i="4"/>
  <c r="G6" i="4"/>
  <c r="G7" i="4"/>
  <c r="G8" i="4"/>
  <c r="J9" i="4"/>
  <c r="K9" i="4"/>
  <c r="L9" i="4"/>
  <c r="J10" i="4"/>
  <c r="D9" i="4"/>
  <c r="E9" i="4"/>
  <c r="F9" i="4"/>
  <c r="D10" i="4"/>
  <c r="I9" i="3"/>
  <c r="J9" i="3"/>
  <c r="K9" i="3"/>
  <c r="I10" i="3"/>
  <c r="E9" i="3"/>
  <c r="F9" i="3"/>
  <c r="D9" i="3"/>
  <c r="D10" i="3"/>
</calcChain>
</file>

<file path=xl/sharedStrings.xml><?xml version="1.0" encoding="utf-8"?>
<sst xmlns="http://schemas.openxmlformats.org/spreadsheetml/2006/main" count="1263" uniqueCount="422">
  <si>
    <t>Figure 1a</t>
  </si>
  <si>
    <t>Genome editing schematics for IL2RG-SCIDX1</t>
  </si>
  <si>
    <t>Figure 1b</t>
  </si>
  <si>
    <t>ddPCR quantification of the IL2RG genome targeted CD34+HSPCs</t>
  </si>
  <si>
    <t>ddPCR results from corrective DNA donor with tNGFR  (+tNGFR)</t>
  </si>
  <si>
    <t>Red = fresh cord blood derived CD34+ HSPCs</t>
  </si>
  <si>
    <t>White = frozen mobilized CD34+ HSPCs</t>
  </si>
  <si>
    <t>n=11</t>
  </si>
  <si>
    <t>ddPCR results from corrective DNA donor without tNGFR  (-tNGFR)</t>
  </si>
  <si>
    <t>n=13</t>
  </si>
  <si>
    <t>Schematics of the two corrective DNA donors</t>
  </si>
  <si>
    <t>(+tNGFR)</t>
  </si>
  <si>
    <t>(-tNGFR)</t>
  </si>
  <si>
    <t>Figure 1c</t>
  </si>
  <si>
    <t>Mock</t>
  </si>
  <si>
    <t>IL2RG Targeted</t>
  </si>
  <si>
    <t>CFU-E</t>
  </si>
  <si>
    <t>BFU-E</t>
  </si>
  <si>
    <t>CFU-GM</t>
  </si>
  <si>
    <t>CFU-GEMM</t>
  </si>
  <si>
    <t>Single cell methyl cellulose score from 3 biological replicates</t>
  </si>
  <si>
    <t>Figure 1d</t>
  </si>
  <si>
    <t xml:space="preserve">Mock </t>
  </si>
  <si>
    <t>IL2RG</t>
  </si>
  <si>
    <t>Biological Rep #1</t>
  </si>
  <si>
    <t>Biological Rep #2</t>
  </si>
  <si>
    <t>Biological Rep #3</t>
  </si>
  <si>
    <t>Total colonies</t>
  </si>
  <si>
    <t>Sum of all colonies</t>
  </si>
  <si>
    <t>Fraction of each colony derived from Mock or IL2RG genome targeted CD34+ HSPCs</t>
  </si>
  <si>
    <t>Fraction (mean)</t>
  </si>
  <si>
    <t>SEM</t>
  </si>
  <si>
    <t>original figure</t>
  </si>
  <si>
    <t>Original figure</t>
  </si>
  <si>
    <t>Figure 1e</t>
  </si>
  <si>
    <t>Multilineage derivation from SCID-X1 patient 2 in OP9-idl1 in vitro system</t>
  </si>
  <si>
    <t>CD11c+</t>
  </si>
  <si>
    <t>CD14+</t>
  </si>
  <si>
    <t>CD235a+</t>
  </si>
  <si>
    <t>CD3+CD56-</t>
  </si>
  <si>
    <t>CD19+</t>
  </si>
  <si>
    <t>CD3-CD56+</t>
  </si>
  <si>
    <t>CD3+CD56+</t>
  </si>
  <si>
    <t>Well 1</t>
  </si>
  <si>
    <t>Well 2</t>
  </si>
  <si>
    <t>Well 3</t>
  </si>
  <si>
    <t>Well 4</t>
  </si>
  <si>
    <t>Well 5</t>
  </si>
  <si>
    <t>Well 6</t>
  </si>
  <si>
    <t>Well 7</t>
  </si>
  <si>
    <t>Well 8</t>
  </si>
  <si>
    <t>Well 9</t>
  </si>
  <si>
    <t>Well 10</t>
  </si>
  <si>
    <t>Well 11</t>
  </si>
  <si>
    <t>Well 12</t>
  </si>
  <si>
    <t>Well 13</t>
  </si>
  <si>
    <t>Well 14</t>
  </si>
  <si>
    <t>Well 15</t>
  </si>
  <si>
    <t>Well 16</t>
  </si>
  <si>
    <t>Well 17</t>
  </si>
  <si>
    <t>Well 18</t>
  </si>
  <si>
    <t>Well 19</t>
  </si>
  <si>
    <t>Well 20</t>
  </si>
  <si>
    <t>Well 21</t>
  </si>
  <si>
    <t>Well 22</t>
  </si>
  <si>
    <t>Well 23</t>
  </si>
  <si>
    <t>Percent Multilineage obtained from Genome Editited SCID-X1 Patient 2 CD34+ HSPCs</t>
  </si>
  <si>
    <t xml:space="preserve">Mean </t>
  </si>
  <si>
    <t>Mean</t>
  </si>
  <si>
    <t>Sum</t>
  </si>
  <si>
    <t>Fraaction of the total</t>
  </si>
  <si>
    <t>Supplementary Figure 7</t>
  </si>
  <si>
    <t>Absolute number derived from  gene corrected SCID-X1 Patient 2 CD34+ HSPCs</t>
  </si>
  <si>
    <t>CD3+</t>
  </si>
  <si>
    <t>CD3+CD4+</t>
  </si>
  <si>
    <t>CD3+CD4+CD8+</t>
  </si>
  <si>
    <t>CD3+CD8+</t>
  </si>
  <si>
    <t>Cell surface marker</t>
  </si>
  <si>
    <t>Figure 2a</t>
  </si>
  <si>
    <t>Timeline of human primary and secondary engraftment studies</t>
  </si>
  <si>
    <t>original image (including the mice)</t>
  </si>
  <si>
    <t>Figure 2b</t>
  </si>
  <si>
    <t>Percent human cells in primay human transplant</t>
  </si>
  <si>
    <t>Condition</t>
  </si>
  <si>
    <t>Organ</t>
  </si>
  <si>
    <t>combined IF and IH data at week 16</t>
  </si>
  <si>
    <t>BM</t>
  </si>
  <si>
    <t>WT</t>
  </si>
  <si>
    <t>RNP</t>
  </si>
  <si>
    <t>IL2RG cDNA</t>
  </si>
  <si>
    <t>SP</t>
  </si>
  <si>
    <t>BM = bone marrow</t>
  </si>
  <si>
    <t>SP = spleen</t>
  </si>
  <si>
    <t>PB = peripheral blood</t>
  </si>
  <si>
    <t xml:space="preserve">RNP </t>
  </si>
  <si>
    <t>PB</t>
  </si>
  <si>
    <t>Figure 2c</t>
  </si>
  <si>
    <t xml:space="preserve">Percent IL2RG cDNA in primary human engraftment </t>
  </si>
  <si>
    <t>data quantified by ddPCR assay</t>
  </si>
  <si>
    <t>Figure 2d</t>
  </si>
  <si>
    <t>Percent human cells in secondary human transplant</t>
  </si>
  <si>
    <t>Engraftment route</t>
  </si>
  <si>
    <t>IH</t>
  </si>
  <si>
    <t>IH = intra hepatic</t>
  </si>
  <si>
    <t>IF = intra femoral</t>
  </si>
  <si>
    <t>IF</t>
  </si>
  <si>
    <t>Figure 2e</t>
  </si>
  <si>
    <t xml:space="preserve"> IF and IH data at week 16</t>
  </si>
  <si>
    <t>Table 1</t>
  </si>
  <si>
    <t xml:space="preserve">Summary for primary and secondary human engraftment </t>
  </si>
  <si>
    <t>Conditions, number of cells and  NSG mice engrafted</t>
  </si>
  <si>
    <t>Experiment ID</t>
  </si>
  <si>
    <t>Engraftment Type</t>
  </si>
  <si>
    <t>Type of Cells Engrafted</t>
  </si>
  <si>
    <t>Nr. Of Mice at Start of Engraftment</t>
  </si>
  <si>
    <t>Nr. Of Cells Injected per Mouse</t>
  </si>
  <si>
    <t>Total Nr. Of Cell Injected per Condition</t>
  </si>
  <si>
    <t>Total Nr. Of Mice at Week 16</t>
  </si>
  <si>
    <t>0083MPD</t>
  </si>
  <si>
    <t>Intra-hepatic (IH)</t>
  </si>
  <si>
    <t>0090MPD</t>
  </si>
  <si>
    <t>Intra-femoral (IF)</t>
  </si>
  <si>
    <t>0093MPD</t>
  </si>
  <si>
    <t>Total</t>
  </si>
  <si>
    <t>Summary of Primary human engraftment</t>
  </si>
  <si>
    <t>IH ---&gt; IF</t>
  </si>
  <si>
    <t>IF ---&gt; IF</t>
  </si>
  <si>
    <t>Figure 3a</t>
  </si>
  <si>
    <t>Multilineage analysis of primary IH engraftment</t>
  </si>
  <si>
    <t>CD16+</t>
  </si>
  <si>
    <t>CD56+</t>
  </si>
  <si>
    <t>Mouse 1</t>
  </si>
  <si>
    <t>Mouse 2</t>
  </si>
  <si>
    <t>Mouse 3</t>
  </si>
  <si>
    <t>Mouse 4</t>
  </si>
  <si>
    <t>Mouse 5</t>
  </si>
  <si>
    <t>Mouse 6</t>
  </si>
  <si>
    <t>Mouse 7</t>
  </si>
  <si>
    <t>Mouse 8</t>
  </si>
  <si>
    <t>Mouse 9</t>
  </si>
  <si>
    <t>Mouse 10</t>
  </si>
  <si>
    <t>Figure 3b</t>
  </si>
  <si>
    <t>Multilineage analysis of primary IF engraftment</t>
  </si>
  <si>
    <t>Percent cellular composition</t>
  </si>
  <si>
    <t>Cell surface markers</t>
  </si>
  <si>
    <t>Mouse 11</t>
  </si>
  <si>
    <t>Mouse 12</t>
  </si>
  <si>
    <t>Mouse 13</t>
  </si>
  <si>
    <t>Mouse 14</t>
  </si>
  <si>
    <t>Multilineage analysis of secondary  engraftment</t>
  </si>
  <si>
    <t>IH and IF combined</t>
  </si>
  <si>
    <t>Figure 3c</t>
  </si>
  <si>
    <t>Mouse 15</t>
  </si>
  <si>
    <t>Mouse 16</t>
  </si>
  <si>
    <t>Mouse 17</t>
  </si>
  <si>
    <t>Mouse 18</t>
  </si>
  <si>
    <t>Mouse 19</t>
  </si>
  <si>
    <t>Mouse 20</t>
  </si>
  <si>
    <t>Fraction of the total</t>
  </si>
  <si>
    <t>sum</t>
  </si>
  <si>
    <t xml:space="preserve">Sum </t>
  </si>
  <si>
    <t>Figure 4a</t>
  </si>
  <si>
    <t>Mapping and description of SCID-X1 patients' mutations used in this study.</t>
  </si>
  <si>
    <t>Original image.</t>
  </si>
  <si>
    <t>Figure 4b</t>
  </si>
  <si>
    <t>Percent viability pre- and post- targeting on SCID-X1 patient derived CD34+ HSPCs</t>
  </si>
  <si>
    <t>SCID-X1 Patient</t>
  </si>
  <si>
    <t>HR</t>
  </si>
  <si>
    <t>Viability Day 0</t>
  </si>
  <si>
    <t>Viability Day 2</t>
  </si>
  <si>
    <t>Viability Day 4</t>
  </si>
  <si>
    <t>Unmodified</t>
  </si>
  <si>
    <t>RNP = cells nucleofected with nuclease only</t>
  </si>
  <si>
    <t>HR = cells nucleofected with nuclease and transduced with AAV6 donor</t>
  </si>
  <si>
    <t>Mock = cells nucleofected without nuclease nor  transduced with AAV6 donor</t>
  </si>
  <si>
    <t>Figure 4c</t>
  </si>
  <si>
    <t>Genome targeting of SCID-X1 patient derived CD34+ HSPCs</t>
  </si>
  <si>
    <t>Patient 1</t>
  </si>
  <si>
    <t>Patient 2</t>
  </si>
  <si>
    <t>Patient 3</t>
  </si>
  <si>
    <t>Patient 4</t>
  </si>
  <si>
    <t>Patient 5</t>
  </si>
  <si>
    <t>Patient 6</t>
  </si>
  <si>
    <t>Figure 4d</t>
  </si>
  <si>
    <t>Human engraftment of genome edited and mutant SCID-X1 CD34+ HSPCs</t>
  </si>
  <si>
    <t>IL2RG cDNA Targeted</t>
  </si>
  <si>
    <t>Median</t>
  </si>
  <si>
    <t>Figure 4e</t>
  </si>
  <si>
    <t>Multilineage analysis of SCID-X1 patient derived  genome edited and engrafted cells</t>
  </si>
  <si>
    <t>Mock = SCID-X1 mutant cells nucleofected without nuclease or transduced with AAV6 corrective donor</t>
  </si>
  <si>
    <t xml:space="preserve">IL2RG cDNA targeted </t>
  </si>
  <si>
    <t>Absolute numbers derived from ultilineage analysis of SCID-X1 patient derived  genome edited and engrafted cells</t>
  </si>
  <si>
    <t>Figure 5a</t>
  </si>
  <si>
    <t>Schematics of pSTAT5 signaling and CFSE proliferation in vitro assays</t>
  </si>
  <si>
    <t xml:space="preserve">Original image </t>
  </si>
  <si>
    <t>Figure 5b</t>
  </si>
  <si>
    <t>pSTAT5 FACS plots</t>
  </si>
  <si>
    <t xml:space="preserve">Three biological replicates showing the pSTAT5 downstream signaling </t>
  </si>
  <si>
    <t>FACS plots for the three biological replicates are shown in the main figure.</t>
  </si>
  <si>
    <t>Figure 5c</t>
  </si>
  <si>
    <t>Sample 1</t>
  </si>
  <si>
    <t>Sample 2</t>
  </si>
  <si>
    <t>Sample 3</t>
  </si>
  <si>
    <t xml:space="preserve"> Sample 4</t>
  </si>
  <si>
    <t>Sample 5</t>
  </si>
  <si>
    <t>Sample 6</t>
  </si>
  <si>
    <t>Ave</t>
  </si>
  <si>
    <t>StdDev</t>
  </si>
  <si>
    <t>Knock-In</t>
  </si>
  <si>
    <t>Knock-Out</t>
  </si>
  <si>
    <t>Quantification of IL-2R signaling through STAT5 pathway</t>
  </si>
  <si>
    <t>Figure 5d</t>
  </si>
  <si>
    <t>IL2RG KI</t>
  </si>
  <si>
    <t>IL2RG KO</t>
  </si>
  <si>
    <t>phospho MFI</t>
  </si>
  <si>
    <t>Figure 6c</t>
  </si>
  <si>
    <t>Comparing WT vs HiFi Cas9 protein</t>
  </si>
  <si>
    <t>300 WT-IDT</t>
  </si>
  <si>
    <t>300 WT-Aldevron</t>
  </si>
  <si>
    <t>300 HiFi -Aldevron</t>
  </si>
  <si>
    <t>450 HiFi - Aldevron</t>
  </si>
  <si>
    <t>IDT and Aldevron = companies that manufacture spCas9 protein</t>
  </si>
  <si>
    <t>Viability following HR day 4</t>
  </si>
  <si>
    <t>Figure 6d</t>
  </si>
  <si>
    <t>Figure 6e</t>
  </si>
  <si>
    <t>20 nt IL2RG sg-1</t>
  </si>
  <si>
    <t>19nt IL2RG sg-1</t>
  </si>
  <si>
    <t>% HR measured by ddPCR comparing 20nt vs 19nt and different spCas9 proteins. In red are ploted data in Figure 6e.</t>
  </si>
  <si>
    <t>Percent INDELs measured by TIDE at day 4.  In red are ploted data in Figure 6d.</t>
  </si>
  <si>
    <t>Figure 6a</t>
  </si>
  <si>
    <t>Figure 6b</t>
  </si>
  <si>
    <t>SgRNA guide length (nt)</t>
  </si>
  <si>
    <t>% INDELs quantified by NexGen Seq at putative  COSMID generated off target sitesusing a 1:5 molar ratio (WT CD34+ HSPCs)</t>
  </si>
  <si>
    <t xml:space="preserve">% INDELs quantified by Next-GenSeq at COSMID putative off target sites generated at 1:5 molar ratio (SCID-X1 patient derived CD34+ HSPCs )                  </t>
  </si>
  <si>
    <t>Supplementary Figure 1</t>
  </si>
  <si>
    <t xml:space="preserve">a. </t>
  </si>
  <si>
    <t xml:space="preserve">e. </t>
  </si>
  <si>
    <t>2.5 : 1 - 17 nt</t>
  </si>
  <si>
    <t>2.5 : 1 - 18 nt</t>
  </si>
  <si>
    <t>2.5 : 1 - 19 nt</t>
  </si>
  <si>
    <t>2.5 : 1 - 20 nt</t>
  </si>
  <si>
    <t>sgRNA sequence</t>
  </si>
  <si>
    <t>PAM</t>
  </si>
  <si>
    <t>TGGTAATGATGGCTTCAACA</t>
  </si>
  <si>
    <t>TGG</t>
  </si>
  <si>
    <t>GGGCAGCTGCAGGAATAAGA</t>
  </si>
  <si>
    <t>GGG</t>
  </si>
  <si>
    <t>AGGGATGTGAATGGTAATGA</t>
  </si>
  <si>
    <t>TTCAGCCCCACTCCCAGCAG</t>
  </si>
  <si>
    <t>ATTCCTGCAGCTGCCCCTGC</t>
  </si>
  <si>
    <t>CGACAATTCTGACGCCCAAT</t>
  </si>
  <si>
    <t>AGCTGCCCCTGCTGGGAGTG</t>
  </si>
  <si>
    <t>sgRNA guide ID</t>
  </si>
  <si>
    <t>b.</t>
  </si>
  <si>
    <t>IL2RG-sg1</t>
  </si>
  <si>
    <t>IL2RG-sg2</t>
  </si>
  <si>
    <t>IL2RG-sg3</t>
  </si>
  <si>
    <t>IL2RG-sg4</t>
  </si>
  <si>
    <t>IL2RG-sg5</t>
  </si>
  <si>
    <t>IL2RG-sg6</t>
  </si>
  <si>
    <t>IL2RG-sg7</t>
  </si>
  <si>
    <t>c.</t>
  </si>
  <si>
    <t>Technical replicates (% Viability Day 4 )</t>
  </si>
  <si>
    <t>Technical replicates (TIDE, day 4)</t>
  </si>
  <si>
    <t>d.</t>
  </si>
  <si>
    <t>IL2RG 20nt</t>
  </si>
  <si>
    <t>IL2RG 19nt</t>
  </si>
  <si>
    <t>IL2RG 18nt</t>
  </si>
  <si>
    <t>IL2RG 17nt</t>
  </si>
  <si>
    <t>column= biological replicates</t>
  </si>
  <si>
    <t>raw = technical replicates</t>
  </si>
  <si>
    <t>2.5 :1 = molar ratio (sgRNA : Cas9 protein)</t>
  </si>
  <si>
    <t xml:space="preserve">17-20nt = sgRNA IL2RG guide length </t>
  </si>
  <si>
    <t>Supplementary Figure 2</t>
  </si>
  <si>
    <t xml:space="preserve">f. </t>
  </si>
  <si>
    <t>Day 1</t>
  </si>
  <si>
    <t>Day 2</t>
  </si>
  <si>
    <t>Day 3</t>
  </si>
  <si>
    <t>Day 4</t>
  </si>
  <si>
    <t>Day 5</t>
  </si>
  <si>
    <t>Day 6</t>
  </si>
  <si>
    <t>Day 7</t>
  </si>
  <si>
    <t>IL2RG-20nt</t>
  </si>
  <si>
    <t>IL2RG-19nt</t>
  </si>
  <si>
    <t>Average of 3 technical replicates</t>
  </si>
  <si>
    <t>Total Live cells</t>
  </si>
  <si>
    <t>Total GFP+ cells</t>
  </si>
  <si>
    <t>EO100</t>
  </si>
  <si>
    <t>Day 8</t>
  </si>
  <si>
    <t>Day 12</t>
  </si>
  <si>
    <t>Day 16</t>
  </si>
  <si>
    <t>EE102</t>
  </si>
  <si>
    <t>GFP+ cells</t>
  </si>
  <si>
    <t>EE104</t>
  </si>
  <si>
    <t>DZ100</t>
  </si>
  <si>
    <t>Donor only</t>
  </si>
  <si>
    <t>Testing nucleofection programs Lonza 4d</t>
  </si>
  <si>
    <t>Supplementary Figure 3</t>
  </si>
  <si>
    <t>Determining the optimal sgRNA: wt Cas9 protein molar ratio in mPB CD34+ HSPCs</t>
  </si>
  <si>
    <t>Molar Ratio</t>
  </si>
  <si>
    <t>shown are 3 biological replicates</t>
  </si>
  <si>
    <t>% INDELs at Molar Ratio using 300 ug/ml WT Cas9 protein</t>
  </si>
  <si>
    <t>% INDELs at Molar Ratio using 150 ug/ml WT Cas9 protein</t>
  </si>
  <si>
    <t>% INDELs at Molar Ratio using 450 ug/ml WT Cas9 protein</t>
  </si>
  <si>
    <t>% Live cells at Molar Ratio using 300 ug/ml WT Cas9 protein</t>
  </si>
  <si>
    <t>% Live cells at Molar Ratio using 150 ug/ml WT Cas9 protein</t>
  </si>
  <si>
    <t>% Live cells at Molar Ratio using 450 ug/ml WT Cas9 protein</t>
  </si>
  <si>
    <t>Supplementary Figure 4</t>
  </si>
  <si>
    <t>Assessing Targeting frequencies base on different arms of homology at IL2RG locus</t>
  </si>
  <si>
    <t>DNA donor A</t>
  </si>
  <si>
    <t>DNA donor B</t>
  </si>
  <si>
    <t>DNA donor C</t>
  </si>
  <si>
    <t>DNA donor D</t>
  </si>
  <si>
    <t>DNA donor E</t>
  </si>
  <si>
    <t>DNA donor F</t>
  </si>
  <si>
    <t>mPB male Donor #1</t>
  </si>
  <si>
    <t>mPB male  Donor #2</t>
  </si>
  <si>
    <t>UCB male  donor #1</t>
  </si>
  <si>
    <t>UCB male donor #2</t>
  </si>
  <si>
    <t>% GFP+ as measured by FACS at day 4</t>
  </si>
  <si>
    <t>mPB = mobilized peripheral blood</t>
  </si>
  <si>
    <t>UCB = umbilical cord blood</t>
  </si>
  <si>
    <t>Sources of CD34+ HSPCs</t>
  </si>
  <si>
    <t>Supplementary Figure 5</t>
  </si>
  <si>
    <t>Supplementary Figure 6</t>
  </si>
  <si>
    <t xml:space="preserve">d. </t>
  </si>
  <si>
    <t>Agarose gel image of ddPCR specificity</t>
  </si>
  <si>
    <t>f.</t>
  </si>
  <si>
    <t>Day 1 - FACS</t>
  </si>
  <si>
    <t>Day 1 - ddPCR</t>
  </si>
  <si>
    <t>Day 2 - FACS</t>
  </si>
  <si>
    <t>Day 2 - ddPCR</t>
  </si>
  <si>
    <t>Day 3 - FACS</t>
  </si>
  <si>
    <t>Day 3 - ddPCR</t>
  </si>
  <si>
    <t>Day 4 - FACS</t>
  </si>
  <si>
    <t>Day 4 - ddPCR</t>
  </si>
  <si>
    <t>20nt sgRNA IL2RG guide</t>
  </si>
  <si>
    <t>19nt sgRNA IL2RG guide</t>
  </si>
  <si>
    <t>e.</t>
  </si>
  <si>
    <t>ddPCR</t>
  </si>
  <si>
    <t>Genotype</t>
  </si>
  <si>
    <t>Biological replicate #1</t>
  </si>
  <si>
    <t>Biological replicate #2</t>
  </si>
  <si>
    <t>Biological replicate #3</t>
  </si>
  <si>
    <t>Kb</t>
  </si>
  <si>
    <t>Gel image 1</t>
  </si>
  <si>
    <t>Gel image 2</t>
  </si>
  <si>
    <t>Gel image 3</t>
  </si>
  <si>
    <t>Gel image 4</t>
  </si>
  <si>
    <t>Gel image 5</t>
  </si>
  <si>
    <t>Gel image 6</t>
  </si>
  <si>
    <t>Individiual clones</t>
  </si>
  <si>
    <t>Controls</t>
  </si>
  <si>
    <t>1. WT (wild type)</t>
  </si>
  <si>
    <t>2. Enriched IL2RG cDNA targeted</t>
  </si>
  <si>
    <t>3. NTC</t>
  </si>
  <si>
    <t>a.</t>
  </si>
  <si>
    <t>Mono-allelic (male)</t>
  </si>
  <si>
    <t>Unknown</t>
  </si>
  <si>
    <t>Bio Rep #1</t>
  </si>
  <si>
    <t>Bio Rep #2</t>
  </si>
  <si>
    <t>Bio Rep #3</t>
  </si>
  <si>
    <t>Supplementary Figure 10</t>
  </si>
  <si>
    <t>Week 8 BM IL2RG targeted</t>
  </si>
  <si>
    <t>Targeted</t>
  </si>
  <si>
    <t>%Untargeted</t>
  </si>
  <si>
    <t>%INDELs</t>
  </si>
  <si>
    <t>% INDELs in untargeted cells</t>
  </si>
  <si>
    <t>Determining % INDELs in IL2RG Targeted Engrafted CD34+HSPCs</t>
  </si>
  <si>
    <t>Week 12 BM IL2RG targeted</t>
  </si>
  <si>
    <t>Untargeted</t>
  </si>
  <si>
    <t>INDELs</t>
  </si>
  <si>
    <t>Week 16 BM IL2RG targeted</t>
  </si>
  <si>
    <t>Week 16 SP IL2RG targeted</t>
  </si>
  <si>
    <t>Week 16 LV IL2RG targeted</t>
  </si>
  <si>
    <t>LV = liver</t>
  </si>
  <si>
    <t xml:space="preserve">Week 8 post engraftment </t>
  </si>
  <si>
    <t>Week 12 post engraftment</t>
  </si>
  <si>
    <t>Week 16 post engraftment</t>
  </si>
  <si>
    <t>-20</t>
  </si>
  <si>
    <t>-19</t>
  </si>
  <si>
    <t>-18</t>
  </si>
  <si>
    <t>-17</t>
  </si>
  <si>
    <t>-16</t>
  </si>
  <si>
    <t>-15</t>
  </si>
  <si>
    <t>-14</t>
  </si>
  <si>
    <t>-13</t>
  </si>
  <si>
    <t>-12</t>
  </si>
  <si>
    <t>-11</t>
  </si>
  <si>
    <t>-10</t>
  </si>
  <si>
    <t>-9</t>
  </si>
  <si>
    <t>-8</t>
  </si>
  <si>
    <t>-7</t>
  </si>
  <si>
    <t>-6</t>
  </si>
  <si>
    <t>-5</t>
  </si>
  <si>
    <t>-4</t>
  </si>
  <si>
    <t>-3</t>
  </si>
  <si>
    <t>-2</t>
  </si>
  <si>
    <t>-1</t>
  </si>
  <si>
    <t>0</t>
  </si>
  <si>
    <t>+1</t>
  </si>
  <si>
    <t>+2</t>
  </si>
  <si>
    <t>+3</t>
  </si>
  <si>
    <t>+4</t>
  </si>
  <si>
    <t>+5</t>
  </si>
  <si>
    <t>+6</t>
  </si>
  <si>
    <t>+7</t>
  </si>
  <si>
    <t>+8</t>
  </si>
  <si>
    <t>+9</t>
  </si>
  <si>
    <t>+10</t>
  </si>
  <si>
    <t xml:space="preserve">b. INDEL spectrum analysis for truncated 19 IL2RG sg-1 </t>
  </si>
  <si>
    <t>Analysis based on 96 topo clones</t>
  </si>
  <si>
    <t xml:space="preserve">Clone Nr. </t>
  </si>
  <si>
    <t>Supplementary Figure 13</t>
  </si>
  <si>
    <t>SCID-X1 Pt #1</t>
  </si>
  <si>
    <t>IL2RG cDNA targeted Pt #1</t>
  </si>
  <si>
    <t>% IL2RG cDNA targeting in % Human engraftment</t>
  </si>
  <si>
    <t xml:space="preserve">Multilineage Development in SP of mice engrafted with either uncorrected SCID-X1 CD34+ HSPCs from Patient 1 or with IL2RG cDNA corrected </t>
  </si>
  <si>
    <t>Mutant SCID-X1 CD34+ HSPC</t>
  </si>
  <si>
    <t>IL2RG cDNA corrected CD34+ HSPCs</t>
  </si>
  <si>
    <t>% Human engraftment of SCID-X1 Patient #1</t>
  </si>
  <si>
    <t>Mutant SCID-X1 Patient 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</si>
</sst>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24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name val="Arial"/>
    </font>
    <font>
      <u/>
      <sz val="12"/>
      <color theme="10"/>
      <name val="Calibri"/>
      <family val="2"/>
      <scheme val="minor"/>
    </font>
    <font>
      <u/>
      <sz val="12"/>
      <color theme="11"/>
      <name val="Calibri"/>
      <family val="2"/>
      <scheme val="minor"/>
    </font>
    <font>
      <sz val="11"/>
      <color rgb="FFFF0000"/>
      <name val="Arial"/>
    </font>
    <font>
      <b/>
      <sz val="11"/>
      <name val="Arial"/>
    </font>
    <font>
      <sz val="12"/>
      <color rgb="FF000000"/>
      <name val="Calibri"/>
      <family val="2"/>
      <scheme val="minor"/>
    </font>
    <font>
      <sz val="18"/>
      <color theme="1"/>
      <name val="Calibri"/>
      <scheme val="minor"/>
    </font>
    <font>
      <sz val="18"/>
      <name val="Calibri"/>
      <scheme val="minor"/>
    </font>
    <font>
      <b/>
      <sz val="18"/>
      <color theme="1"/>
      <name val="Calibri"/>
      <scheme val="minor"/>
    </font>
    <font>
      <sz val="16"/>
      <color theme="1"/>
      <name val="Calibri"/>
      <scheme val="minor"/>
    </font>
    <font>
      <b/>
      <sz val="16"/>
      <color theme="1"/>
      <name val="Calibri"/>
      <scheme val="minor"/>
    </font>
    <font>
      <sz val="12"/>
      <color theme="1"/>
      <name val="Calibri"/>
    </font>
    <font>
      <sz val="14"/>
      <color theme="1"/>
      <name val="Calibri"/>
    </font>
    <font>
      <sz val="12"/>
      <color rgb="FF222222"/>
      <name val="Calibri"/>
    </font>
    <font>
      <sz val="14"/>
      <name val="Calibri"/>
    </font>
    <font>
      <sz val="12"/>
      <name val="Calibri"/>
    </font>
    <font>
      <b/>
      <sz val="14"/>
      <color theme="1"/>
      <name val="Calibri"/>
      <scheme val="minor"/>
    </font>
    <font>
      <sz val="14"/>
      <color theme="1"/>
      <name val="Helvetica Neue"/>
    </font>
    <font>
      <u/>
      <sz val="12"/>
      <color theme="1"/>
      <name val="Calibri"/>
      <scheme val="minor"/>
    </font>
    <font>
      <b/>
      <sz val="12"/>
      <color rgb="FF000000"/>
      <name val="Calibri"/>
      <family val="2"/>
      <scheme val="minor"/>
    </font>
    <font>
      <b/>
      <sz val="12"/>
      <name val="Arial"/>
    </font>
    <font>
      <sz val="12"/>
      <name val="Arial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9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</borders>
  <cellStyleXfs count="165">
    <xf numFmtId="0" fontId="0" fillId="0" borderId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4" fillId="0" borderId="0" applyNumberFormat="0" applyFill="0" applyBorder="0" applyAlignment="0" applyProtection="0"/>
  </cellStyleXfs>
  <cellXfs count="109">
    <xf numFmtId="0" fontId="0" fillId="0" borderId="0" xfId="0"/>
    <xf numFmtId="0" fontId="1" fillId="0" borderId="0" xfId="0" applyFont="1"/>
    <xf numFmtId="0" fontId="2" fillId="0" borderId="0" xfId="0" applyFont="1"/>
    <xf numFmtId="0" fontId="2" fillId="0" borderId="0" xfId="0" applyFont="1" applyAlignment="1">
      <alignment horizontal="left"/>
    </xf>
    <xf numFmtId="0" fontId="2" fillId="0" borderId="0" xfId="0" applyFont="1" applyAlignment="1">
      <alignment horizontal="center"/>
    </xf>
    <xf numFmtId="164" fontId="2" fillId="0" borderId="0" xfId="0" applyNumberFormat="1" applyFont="1" applyAlignment="1">
      <alignment horizontal="center"/>
    </xf>
    <xf numFmtId="0" fontId="2" fillId="0" borderId="0" xfId="0" applyFont="1" applyAlignment="1">
      <alignment horizontal="center" vertical="center"/>
    </xf>
    <xf numFmtId="164" fontId="2" fillId="0" borderId="0" xfId="0" applyNumberFormat="1" applyFont="1" applyAlignment="1">
      <alignment horizontal="center" vertical="center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5" fillId="0" borderId="0" xfId="0" applyFont="1" applyAlignment="1">
      <alignment horizontal="center" vertical="center"/>
    </xf>
    <xf numFmtId="164" fontId="5" fillId="0" borderId="0" xfId="0" applyNumberFormat="1" applyFont="1" applyAlignment="1">
      <alignment horizontal="center" vertical="center"/>
    </xf>
    <xf numFmtId="0" fontId="2" fillId="0" borderId="0" xfId="0" applyFont="1" applyAlignment="1">
      <alignment horizontal="right"/>
    </xf>
    <xf numFmtId="0" fontId="0" fillId="0" borderId="0" xfId="0" applyAlignment="1">
      <alignment wrapText="1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 vertical="center"/>
    </xf>
    <xf numFmtId="0" fontId="7" fillId="0" borderId="0" xfId="0" applyFont="1"/>
    <xf numFmtId="2" fontId="0" fillId="0" borderId="0" xfId="0" applyNumberFormat="1" applyAlignment="1">
      <alignment horizontal="center"/>
    </xf>
    <xf numFmtId="2" fontId="0" fillId="0" borderId="0" xfId="0" applyNumberFormat="1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164" fontId="0" fillId="0" borderId="0" xfId="0" applyNumberFormat="1" applyAlignment="1">
      <alignment horizontal="center"/>
    </xf>
    <xf numFmtId="0" fontId="6" fillId="0" borderId="0" xfId="0" applyFont="1" applyAlignment="1">
      <alignment horizontal="center" vertical="center"/>
    </xf>
    <xf numFmtId="0" fontId="0" fillId="0" borderId="0" xfId="0" applyAlignment="1">
      <alignment vertical="center"/>
    </xf>
    <xf numFmtId="0" fontId="8" fillId="0" borderId="0" xfId="0" applyFont="1" applyAlignment="1">
      <alignment horizontal="center" vertical="center"/>
    </xf>
    <xf numFmtId="0" fontId="8" fillId="0" borderId="0" xfId="0" applyFont="1" applyAlignment="1">
      <alignment horizontal="center"/>
    </xf>
    <xf numFmtId="0" fontId="10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0" fillId="2" borderId="2" xfId="0" applyFill="1" applyBorder="1" applyAlignment="1">
      <alignment horizontal="center"/>
    </xf>
    <xf numFmtId="0" fontId="0" fillId="2" borderId="3" xfId="0" applyFill="1" applyBorder="1" applyAlignment="1">
      <alignment horizontal="center"/>
    </xf>
    <xf numFmtId="0" fontId="10" fillId="2" borderId="4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10" fillId="2" borderId="5" xfId="0" applyFont="1" applyFill="1" applyBorder="1" applyAlignment="1">
      <alignment horizontal="center" vertical="center"/>
    </xf>
    <xf numFmtId="3" fontId="10" fillId="2" borderId="0" xfId="0" applyNumberFormat="1" applyFont="1" applyFill="1" applyBorder="1" applyAlignment="1">
      <alignment horizontal="center" vertical="center"/>
    </xf>
    <xf numFmtId="0" fontId="10" fillId="2" borderId="6" xfId="0" applyFont="1" applyFill="1" applyBorder="1" applyAlignment="1">
      <alignment horizontal="center" vertical="center"/>
    </xf>
    <xf numFmtId="0" fontId="10" fillId="2" borderId="7" xfId="0" applyFont="1" applyFill="1" applyBorder="1" applyAlignment="1">
      <alignment horizontal="center" vertical="center"/>
    </xf>
    <xf numFmtId="0" fontId="0" fillId="2" borderId="7" xfId="0" applyFill="1" applyBorder="1" applyAlignment="1">
      <alignment horizontal="center"/>
    </xf>
    <xf numFmtId="0" fontId="0" fillId="2" borderId="8" xfId="0" applyFill="1" applyBorder="1" applyAlignment="1">
      <alignment horizontal="center"/>
    </xf>
    <xf numFmtId="11" fontId="10" fillId="2" borderId="0" xfId="0" applyNumberFormat="1" applyFont="1" applyFill="1" applyBorder="1" applyAlignment="1">
      <alignment horizontal="center"/>
    </xf>
    <xf numFmtId="11" fontId="10" fillId="2" borderId="0" xfId="0" applyNumberFormat="1" applyFont="1" applyFill="1" applyBorder="1" applyAlignment="1">
      <alignment horizontal="center" vertical="center"/>
    </xf>
    <xf numFmtId="0" fontId="10" fillId="2" borderId="4" xfId="0" applyFont="1" applyFill="1" applyBorder="1" applyAlignment="1">
      <alignment horizontal="center" vertical="center" wrapText="1"/>
    </xf>
    <xf numFmtId="0" fontId="10" fillId="2" borderId="0" xfId="0" applyFont="1" applyFill="1" applyBorder="1" applyAlignment="1">
      <alignment horizontal="center" vertical="center" wrapText="1"/>
    </xf>
    <xf numFmtId="0" fontId="11" fillId="0" borderId="0" xfId="0" applyFont="1" applyAlignment="1">
      <alignment horizontal="center" vertical="center"/>
    </xf>
    <xf numFmtId="11" fontId="0" fillId="0" borderId="0" xfId="0" applyNumberFormat="1" applyAlignment="1">
      <alignment vertical="center"/>
    </xf>
    <xf numFmtId="0" fontId="0" fillId="2" borderId="1" xfId="0" applyFill="1" applyBorder="1"/>
    <xf numFmtId="0" fontId="12" fillId="2" borderId="2" xfId="0" applyFont="1" applyFill="1" applyBorder="1" applyAlignment="1">
      <alignment vertical="center"/>
    </xf>
    <xf numFmtId="0" fontId="0" fillId="2" borderId="3" xfId="0" applyFill="1" applyBorder="1"/>
    <xf numFmtId="0" fontId="0" fillId="2" borderId="6" xfId="0" applyFill="1" applyBorder="1"/>
    <xf numFmtId="0" fontId="12" fillId="2" borderId="7" xfId="0" applyFont="1" applyFill="1" applyBorder="1" applyAlignment="1">
      <alignment vertical="center"/>
    </xf>
    <xf numFmtId="0" fontId="0" fillId="2" borderId="8" xfId="0" applyFill="1" applyBorder="1"/>
    <xf numFmtId="0" fontId="0" fillId="0" borderId="0" xfId="0" applyFont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/>
    <xf numFmtId="2" fontId="0" fillId="0" borderId="0" xfId="0" applyNumberFormat="1" applyFont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wrapText="1"/>
    </xf>
    <xf numFmtId="0" fontId="13" fillId="0" borderId="0" xfId="0" applyFont="1"/>
    <xf numFmtId="0" fontId="14" fillId="0" borderId="0" xfId="0" applyFont="1" applyAlignment="1">
      <alignment horizontal="center" vertical="center"/>
    </xf>
    <xf numFmtId="0" fontId="15" fillId="0" borderId="0" xfId="0" applyFont="1" applyAlignment="1">
      <alignment horizontal="center" vertical="center"/>
    </xf>
    <xf numFmtId="0" fontId="13" fillId="0" borderId="0" xfId="0" applyFont="1" applyAlignment="1">
      <alignment horizontal="center"/>
    </xf>
    <xf numFmtId="0" fontId="15" fillId="0" borderId="0" xfId="0" applyFont="1" applyAlignment="1">
      <alignment horizontal="center"/>
    </xf>
    <xf numFmtId="0" fontId="16" fillId="0" borderId="0" xfId="0" applyFont="1" applyFill="1" applyAlignment="1">
      <alignment horizontal="center" vertical="center"/>
    </xf>
    <xf numFmtId="0" fontId="17" fillId="0" borderId="0" xfId="0" applyFont="1" applyFill="1" applyAlignment="1">
      <alignment horizontal="center"/>
    </xf>
    <xf numFmtId="0" fontId="7" fillId="0" borderId="0" xfId="0" applyFont="1" applyAlignment="1">
      <alignment horizontal="center" vertical="center"/>
    </xf>
    <xf numFmtId="0" fontId="19" fillId="0" borderId="0" xfId="0" applyFont="1" applyAlignment="1">
      <alignment horizontal="center" vertical="center"/>
    </xf>
    <xf numFmtId="1" fontId="19" fillId="0" borderId="0" xfId="0" applyNumberFormat="1" applyFont="1" applyAlignment="1">
      <alignment horizontal="center" vertical="center"/>
    </xf>
    <xf numFmtId="0" fontId="19" fillId="0" borderId="0" xfId="0" applyFont="1"/>
    <xf numFmtId="0" fontId="1" fillId="0" borderId="0" xfId="0" applyFont="1" applyAlignment="1">
      <alignment vertical="center"/>
    </xf>
    <xf numFmtId="0" fontId="1" fillId="0" borderId="0" xfId="0" applyFont="1" applyAlignment="1">
      <alignment horizontal="right"/>
    </xf>
    <xf numFmtId="0" fontId="18" fillId="0" borderId="0" xfId="0" applyFont="1" applyAlignment="1">
      <alignment horizontal="right"/>
    </xf>
    <xf numFmtId="0" fontId="20" fillId="0" borderId="0" xfId="0" applyFont="1" applyAlignment="1">
      <alignment horizontal="right"/>
    </xf>
    <xf numFmtId="0" fontId="21" fillId="0" borderId="0" xfId="0" applyFont="1" applyAlignment="1">
      <alignment horizontal="center" vertical="center"/>
    </xf>
    <xf numFmtId="0" fontId="23" fillId="0" borderId="0" xfId="0" applyFont="1" applyAlignment="1">
      <alignment horizontal="center"/>
    </xf>
    <xf numFmtId="0" fontId="23" fillId="0" borderId="0" xfId="0" applyFont="1" applyAlignment="1">
      <alignment horizontal="center" vertical="center"/>
    </xf>
    <xf numFmtId="0" fontId="22" fillId="0" borderId="0" xfId="0" applyFont="1" applyAlignment="1">
      <alignment horizontal="center"/>
    </xf>
    <xf numFmtId="0" fontId="22" fillId="0" borderId="0" xfId="0" applyFont="1" applyAlignment="1"/>
    <xf numFmtId="0" fontId="7" fillId="0" borderId="0" xfId="0" applyFont="1" applyAlignment="1">
      <alignment horizontal="center" vertical="center" wrapText="1"/>
    </xf>
    <xf numFmtId="0" fontId="0" fillId="0" borderId="0" xfId="0" applyAlignment="1">
      <alignment wrapText="1" shrinkToFit="1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Border="1" applyAlignment="1">
      <alignment horizontal="center" vertical="center" wrapText="1"/>
    </xf>
    <xf numFmtId="0" fontId="2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9" fillId="0" borderId="0" xfId="0" applyFont="1" applyFill="1" applyAlignment="1">
      <alignment horizontal="center" vertical="center"/>
    </xf>
    <xf numFmtId="0" fontId="9" fillId="0" borderId="0" xfId="0" applyFont="1" applyFill="1" applyAlignment="1">
      <alignment horizontal="center" vertical="center" wrapText="1"/>
    </xf>
    <xf numFmtId="0" fontId="12" fillId="2" borderId="2" xfId="0" applyFont="1" applyFill="1" applyBorder="1" applyAlignment="1">
      <alignment horizontal="center" vertical="center"/>
    </xf>
    <xf numFmtId="0" fontId="12" fillId="2" borderId="7" xfId="0" applyFont="1" applyFill="1" applyBorder="1" applyAlignment="1">
      <alignment horizontal="center" vertical="center"/>
    </xf>
    <xf numFmtId="11" fontId="12" fillId="2" borderId="2" xfId="0" applyNumberFormat="1" applyFont="1" applyFill="1" applyBorder="1" applyAlignment="1">
      <alignment horizontal="center" vertical="center"/>
    </xf>
    <xf numFmtId="11" fontId="12" fillId="2" borderId="7" xfId="0" applyNumberFormat="1" applyFont="1" applyFill="1" applyBorder="1" applyAlignment="1">
      <alignment horizontal="center" vertical="center"/>
    </xf>
    <xf numFmtId="0" fontId="8" fillId="0" borderId="0" xfId="0" applyFont="1" applyAlignment="1">
      <alignment horizontal="center"/>
    </xf>
    <xf numFmtId="3" fontId="8" fillId="0" borderId="0" xfId="0" applyNumberFormat="1" applyFont="1" applyAlignment="1">
      <alignment horizontal="center"/>
    </xf>
    <xf numFmtId="11" fontId="8" fillId="0" borderId="0" xfId="0" applyNumberFormat="1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 wrapText="1"/>
    </xf>
    <xf numFmtId="3" fontId="8" fillId="0" borderId="0" xfId="0" applyNumberFormat="1" applyFont="1" applyFill="1" applyAlignment="1">
      <alignment horizontal="center"/>
    </xf>
    <xf numFmtId="0" fontId="8" fillId="0" borderId="0" xfId="0" applyFont="1" applyFill="1" applyAlignment="1">
      <alignment horizontal="center"/>
    </xf>
    <xf numFmtId="3" fontId="8" fillId="0" borderId="0" xfId="0" applyNumberFormat="1" applyFont="1" applyAlignment="1">
      <alignment horizontal="center" vertical="center"/>
    </xf>
    <xf numFmtId="0" fontId="0" fillId="0" borderId="0" xfId="0" applyAlignment="1">
      <alignment horizontal="center"/>
    </xf>
    <xf numFmtId="0" fontId="2" fillId="0" borderId="0" xfId="0" applyFont="1" applyAlignment="1">
      <alignment horizontal="center" vertical="center"/>
    </xf>
    <xf numFmtId="0" fontId="0" fillId="0" borderId="0" xfId="0" applyAlignment="1">
      <alignment horizontal="center" wrapText="1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8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top" wrapText="1"/>
    </xf>
    <xf numFmtId="0" fontId="0" fillId="0" borderId="0" xfId="0" applyFont="1" applyAlignment="1">
      <alignment horizontal="center"/>
    </xf>
    <xf numFmtId="0" fontId="22" fillId="0" borderId="0" xfId="0" applyFont="1" applyAlignment="1">
      <alignment horizontal="center"/>
    </xf>
    <xf numFmtId="0" fontId="22" fillId="0" borderId="0" xfId="0" applyFont="1" applyAlignment="1">
      <alignment horizontal="center" vertical="center"/>
    </xf>
  </cellXfs>
  <cellStyles count="165">
    <cellStyle name="Followed Hyperlink" xfId="2" builtinId="9" hidden="1"/>
    <cellStyle name="Followed Hyperlink" xfId="4" builtinId="9" hidden="1"/>
    <cellStyle name="Followed Hyperlink" xfId="6" builtinId="9" hidden="1"/>
    <cellStyle name="Followed Hyperlink" xfId="8" builtinId="9" hidden="1"/>
    <cellStyle name="Followed Hyperlink" xfId="10" builtinId="9" hidden="1"/>
    <cellStyle name="Followed Hyperlink" xfId="12" builtinId="9" hidden="1"/>
    <cellStyle name="Followed Hyperlink" xfId="14" builtinId="9" hidden="1"/>
    <cellStyle name="Followed Hyperlink" xfId="16" builtinId="9" hidden="1"/>
    <cellStyle name="Followed Hyperlink" xfId="18" builtinId="9" hidden="1"/>
    <cellStyle name="Followed Hyperlink" xfId="20" builtinId="9" hidden="1"/>
    <cellStyle name="Followed Hyperlink" xfId="22" builtinId="9" hidden="1"/>
    <cellStyle name="Followed Hyperlink" xfId="24" builtinId="9" hidden="1"/>
    <cellStyle name="Followed Hyperlink" xfId="26" builtinId="9" hidden="1"/>
    <cellStyle name="Followed Hyperlink" xfId="28" builtinId="9" hidden="1"/>
    <cellStyle name="Followed Hyperlink" xfId="30" builtinId="9" hidden="1"/>
    <cellStyle name="Followed Hyperlink" xfId="32" builtinId="9" hidden="1"/>
    <cellStyle name="Followed Hyperlink" xfId="34" builtinId="9" hidden="1"/>
    <cellStyle name="Followed Hyperlink" xfId="36" builtinId="9" hidden="1"/>
    <cellStyle name="Followed Hyperlink" xfId="38" builtinId="9" hidden="1"/>
    <cellStyle name="Followed Hyperlink" xfId="40" builtinId="9" hidden="1"/>
    <cellStyle name="Followed Hyperlink" xfId="42" builtinId="9" hidden="1"/>
    <cellStyle name="Followed Hyperlink" xfId="44" builtinId="9" hidden="1"/>
    <cellStyle name="Followed Hyperlink" xfId="46" builtinId="9" hidden="1"/>
    <cellStyle name="Followed Hyperlink" xfId="48" builtinId="9" hidden="1"/>
    <cellStyle name="Followed Hyperlink" xfId="50" builtinId="9" hidden="1"/>
    <cellStyle name="Followed Hyperlink" xfId="52" builtinId="9" hidden="1"/>
    <cellStyle name="Followed Hyperlink" xfId="54" builtinId="9" hidden="1"/>
    <cellStyle name="Followed Hyperlink" xfId="56" builtinId="9" hidden="1"/>
    <cellStyle name="Followed Hyperlink" xfId="58" builtinId="9" hidden="1"/>
    <cellStyle name="Followed Hyperlink" xfId="60" builtinId="9" hidden="1"/>
    <cellStyle name="Followed Hyperlink" xfId="62" builtinId="9" hidden="1"/>
    <cellStyle name="Followed Hyperlink" xfId="64" builtinId="9" hidden="1"/>
    <cellStyle name="Followed Hyperlink" xfId="66" builtinId="9" hidden="1"/>
    <cellStyle name="Followed Hyperlink" xfId="68" builtinId="9" hidden="1"/>
    <cellStyle name="Followed Hyperlink" xfId="70" builtinId="9" hidden="1"/>
    <cellStyle name="Followed Hyperlink" xfId="72" builtinId="9" hidden="1"/>
    <cellStyle name="Followed Hyperlink" xfId="74" builtinId="9" hidden="1"/>
    <cellStyle name="Followed Hyperlink" xfId="76" builtinId="9" hidden="1"/>
    <cellStyle name="Followed Hyperlink" xfId="78" builtinId="9" hidden="1"/>
    <cellStyle name="Followed Hyperlink" xfId="80" builtinId="9" hidden="1"/>
    <cellStyle name="Followed Hyperlink" xfId="82" builtinId="9" hidden="1"/>
    <cellStyle name="Followed Hyperlink" xfId="84" builtinId="9" hidden="1"/>
    <cellStyle name="Followed Hyperlink" xfId="86" builtinId="9" hidden="1"/>
    <cellStyle name="Followed Hyperlink" xfId="88" builtinId="9" hidden="1"/>
    <cellStyle name="Followed Hyperlink" xfId="90" builtinId="9" hidden="1"/>
    <cellStyle name="Followed Hyperlink" xfId="92" builtinId="9" hidden="1"/>
    <cellStyle name="Followed Hyperlink" xfId="94" builtinId="9" hidden="1"/>
    <cellStyle name="Followed Hyperlink" xfId="96" builtinId="9" hidden="1"/>
    <cellStyle name="Followed Hyperlink" xfId="98" builtinId="9" hidden="1"/>
    <cellStyle name="Followed Hyperlink" xfId="100" builtinId="9" hidden="1"/>
    <cellStyle name="Followed Hyperlink" xfId="102" builtinId="9" hidden="1"/>
    <cellStyle name="Followed Hyperlink" xfId="104" builtinId="9" hidden="1"/>
    <cellStyle name="Followed Hyperlink" xfId="106" builtinId="9" hidden="1"/>
    <cellStyle name="Followed Hyperlink" xfId="108" builtinId="9" hidden="1"/>
    <cellStyle name="Followed Hyperlink" xfId="110" builtinId="9" hidden="1"/>
    <cellStyle name="Followed Hyperlink" xfId="112" builtinId="9" hidden="1"/>
    <cellStyle name="Followed Hyperlink" xfId="114" builtinId="9" hidden="1"/>
    <cellStyle name="Followed Hyperlink" xfId="116" builtinId="9" hidden="1"/>
    <cellStyle name="Followed Hyperlink" xfId="118" builtinId="9" hidden="1"/>
    <cellStyle name="Followed Hyperlink" xfId="120" builtinId="9" hidden="1"/>
    <cellStyle name="Followed Hyperlink" xfId="122" builtinId="9" hidden="1"/>
    <cellStyle name="Followed Hyperlink" xfId="124" builtinId="9" hidden="1"/>
    <cellStyle name="Followed Hyperlink" xfId="126" builtinId="9" hidden="1"/>
    <cellStyle name="Followed Hyperlink" xfId="128" builtinId="9" hidden="1"/>
    <cellStyle name="Followed Hyperlink" xfId="130" builtinId="9" hidden="1"/>
    <cellStyle name="Followed Hyperlink" xfId="132" builtinId="9" hidden="1"/>
    <cellStyle name="Followed Hyperlink" xfId="134" builtinId="9" hidden="1"/>
    <cellStyle name="Followed Hyperlink" xfId="136" builtinId="9" hidden="1"/>
    <cellStyle name="Followed Hyperlink" xfId="138" builtinId="9" hidden="1"/>
    <cellStyle name="Followed Hyperlink" xfId="140" builtinId="9" hidden="1"/>
    <cellStyle name="Followed Hyperlink" xfId="142" builtinId="9" hidden="1"/>
    <cellStyle name="Followed Hyperlink" xfId="144" builtinId="9" hidden="1"/>
    <cellStyle name="Followed Hyperlink" xfId="146" builtinId="9" hidden="1"/>
    <cellStyle name="Followed Hyperlink" xfId="148" builtinId="9" hidden="1"/>
    <cellStyle name="Followed Hyperlink" xfId="150" builtinId="9" hidden="1"/>
    <cellStyle name="Followed Hyperlink" xfId="152" builtinId="9" hidden="1"/>
    <cellStyle name="Followed Hyperlink" xfId="154" builtinId="9" hidden="1"/>
    <cellStyle name="Followed Hyperlink" xfId="156" builtinId="9" hidden="1"/>
    <cellStyle name="Followed Hyperlink" xfId="158" builtinId="9" hidden="1"/>
    <cellStyle name="Followed Hyperlink" xfId="160" builtinId="9" hidden="1"/>
    <cellStyle name="Followed Hyperlink" xfId="162" builtinId="9" hidden="1"/>
    <cellStyle name="Followed Hyperlink" xfId="164" builtinId="9" hidden="1"/>
    <cellStyle name="Hyperlink" xfId="1" builtinId="8" hidden="1"/>
    <cellStyle name="Hyperlink" xfId="3" builtinId="8" hidden="1"/>
    <cellStyle name="Hyperlink" xfId="5" builtinId="8" hidden="1"/>
    <cellStyle name="Hyperlink" xfId="7" builtinId="8" hidden="1"/>
    <cellStyle name="Hyperlink" xfId="9" builtinId="8" hidden="1"/>
    <cellStyle name="Hyperlink" xfId="11" builtinId="8" hidden="1"/>
    <cellStyle name="Hyperlink" xfId="13" builtinId="8" hidden="1"/>
    <cellStyle name="Hyperlink" xfId="15" builtinId="8" hidden="1"/>
    <cellStyle name="Hyperlink" xfId="17" builtinId="8" hidden="1"/>
    <cellStyle name="Hyperlink" xfId="19" builtinId="8" hidden="1"/>
    <cellStyle name="Hyperlink" xfId="21" builtinId="8" hidden="1"/>
    <cellStyle name="Hyperlink" xfId="23" builtinId="8" hidden="1"/>
    <cellStyle name="Hyperlink" xfId="25" builtinId="8" hidden="1"/>
    <cellStyle name="Hyperlink" xfId="27" builtinId="8" hidden="1"/>
    <cellStyle name="Hyperlink" xfId="29" builtinId="8" hidden="1"/>
    <cellStyle name="Hyperlink" xfId="31" builtinId="8" hidden="1"/>
    <cellStyle name="Hyperlink" xfId="33" builtinId="8" hidden="1"/>
    <cellStyle name="Hyperlink" xfId="35" builtinId="8" hidden="1"/>
    <cellStyle name="Hyperlink" xfId="37" builtinId="8" hidden="1"/>
    <cellStyle name="Hyperlink" xfId="39" builtinId="8" hidden="1"/>
    <cellStyle name="Hyperlink" xfId="41" builtinId="8" hidden="1"/>
    <cellStyle name="Hyperlink" xfId="43" builtinId="8" hidden="1"/>
    <cellStyle name="Hyperlink" xfId="45" builtinId="8" hidden="1"/>
    <cellStyle name="Hyperlink" xfId="47" builtinId="8" hidden="1"/>
    <cellStyle name="Hyperlink" xfId="49" builtinId="8" hidden="1"/>
    <cellStyle name="Hyperlink" xfId="51" builtinId="8" hidden="1"/>
    <cellStyle name="Hyperlink" xfId="53" builtinId="8" hidden="1"/>
    <cellStyle name="Hyperlink" xfId="55" builtinId="8" hidden="1"/>
    <cellStyle name="Hyperlink" xfId="57" builtinId="8" hidden="1"/>
    <cellStyle name="Hyperlink" xfId="59" builtinId="8" hidden="1"/>
    <cellStyle name="Hyperlink" xfId="61" builtinId="8" hidden="1"/>
    <cellStyle name="Hyperlink" xfId="63" builtinId="8" hidden="1"/>
    <cellStyle name="Hyperlink" xfId="65" builtinId="8" hidden="1"/>
    <cellStyle name="Hyperlink" xfId="67" builtinId="8" hidden="1"/>
    <cellStyle name="Hyperlink" xfId="69" builtinId="8" hidden="1"/>
    <cellStyle name="Hyperlink" xfId="71" builtinId="8" hidden="1"/>
    <cellStyle name="Hyperlink" xfId="73" builtinId="8" hidden="1"/>
    <cellStyle name="Hyperlink" xfId="75" builtinId="8" hidden="1"/>
    <cellStyle name="Hyperlink" xfId="77" builtinId="8" hidden="1"/>
    <cellStyle name="Hyperlink" xfId="79" builtinId="8" hidden="1"/>
    <cellStyle name="Hyperlink" xfId="81" builtinId="8" hidden="1"/>
    <cellStyle name="Hyperlink" xfId="83" builtinId="8" hidden="1"/>
    <cellStyle name="Hyperlink" xfId="85" builtinId="8" hidden="1"/>
    <cellStyle name="Hyperlink" xfId="87" builtinId="8" hidden="1"/>
    <cellStyle name="Hyperlink" xfId="89" builtinId="8" hidden="1"/>
    <cellStyle name="Hyperlink" xfId="91" builtinId="8" hidden="1"/>
    <cellStyle name="Hyperlink" xfId="93" builtinId="8" hidden="1"/>
    <cellStyle name="Hyperlink" xfId="95" builtinId="8" hidden="1"/>
    <cellStyle name="Hyperlink" xfId="97" builtinId="8" hidden="1"/>
    <cellStyle name="Hyperlink" xfId="99" builtinId="8" hidden="1"/>
    <cellStyle name="Hyperlink" xfId="101" builtinId="8" hidden="1"/>
    <cellStyle name="Hyperlink" xfId="103" builtinId="8" hidden="1"/>
    <cellStyle name="Hyperlink" xfId="105" builtinId="8" hidden="1"/>
    <cellStyle name="Hyperlink" xfId="107" builtinId="8" hidden="1"/>
    <cellStyle name="Hyperlink" xfId="109" builtinId="8" hidden="1"/>
    <cellStyle name="Hyperlink" xfId="111" builtinId="8" hidden="1"/>
    <cellStyle name="Hyperlink" xfId="113" builtinId="8" hidden="1"/>
    <cellStyle name="Hyperlink" xfId="115" builtinId="8" hidden="1"/>
    <cellStyle name="Hyperlink" xfId="117" builtinId="8" hidden="1"/>
    <cellStyle name="Hyperlink" xfId="119" builtinId="8" hidden="1"/>
    <cellStyle name="Hyperlink" xfId="121" builtinId="8" hidden="1"/>
    <cellStyle name="Hyperlink" xfId="123" builtinId="8" hidden="1"/>
    <cellStyle name="Hyperlink" xfId="125" builtinId="8" hidden="1"/>
    <cellStyle name="Hyperlink" xfId="127" builtinId="8" hidden="1"/>
    <cellStyle name="Hyperlink" xfId="129" builtinId="8" hidden="1"/>
    <cellStyle name="Hyperlink" xfId="131" builtinId="8" hidden="1"/>
    <cellStyle name="Hyperlink" xfId="133" builtinId="8" hidden="1"/>
    <cellStyle name="Hyperlink" xfId="135" builtinId="8" hidden="1"/>
    <cellStyle name="Hyperlink" xfId="137" builtinId="8" hidden="1"/>
    <cellStyle name="Hyperlink" xfId="139" builtinId="8" hidden="1"/>
    <cellStyle name="Hyperlink" xfId="141" builtinId="8" hidden="1"/>
    <cellStyle name="Hyperlink" xfId="143" builtinId="8" hidden="1"/>
    <cellStyle name="Hyperlink" xfId="145" builtinId="8" hidden="1"/>
    <cellStyle name="Hyperlink" xfId="147" builtinId="8" hidden="1"/>
    <cellStyle name="Hyperlink" xfId="149" builtinId="8" hidden="1"/>
    <cellStyle name="Hyperlink" xfId="151" builtinId="8" hidden="1"/>
    <cellStyle name="Hyperlink" xfId="153" builtinId="8" hidden="1"/>
    <cellStyle name="Hyperlink" xfId="155" builtinId="8" hidden="1"/>
    <cellStyle name="Hyperlink" xfId="157" builtinId="8" hidden="1"/>
    <cellStyle name="Hyperlink" xfId="159" builtinId="8" hidden="1"/>
    <cellStyle name="Hyperlink" xfId="161" builtinId="8" hidden="1"/>
    <cellStyle name="Hyperlink" xfId="163" builtinId="8" hidden="1"/>
    <cellStyle name="Normal" xfId="0" builtinId="0"/>
  </cellStyles>
  <dxfs count="0"/>
  <tableStyles count="0" defaultTableStyle="TableStyleMedium9" defaultPivotStyle="PivotStyleMedium4"/>
</styleSheet>
</file>

<file path=xl/_rels/workbook.xml.rels><?xml version="1.0" encoding="UTF-8" standalone="yes"?>
<Relationships xmlns="http://schemas.openxmlformats.org/package/2006/relationships"><Relationship Id="rId20" Type="http://schemas.openxmlformats.org/officeDocument/2006/relationships/worksheet" Target="worksheets/sheet20.xml"/><Relationship Id="rId21" Type="http://schemas.openxmlformats.org/officeDocument/2006/relationships/worksheet" Target="worksheets/sheet21.xml"/><Relationship Id="rId22" Type="http://schemas.openxmlformats.org/officeDocument/2006/relationships/worksheet" Target="worksheets/sheet22.xml"/><Relationship Id="rId23" Type="http://schemas.openxmlformats.org/officeDocument/2006/relationships/worksheet" Target="worksheets/sheet23.xml"/><Relationship Id="rId24" Type="http://schemas.openxmlformats.org/officeDocument/2006/relationships/worksheet" Target="worksheets/sheet24.xml"/><Relationship Id="rId25" Type="http://schemas.openxmlformats.org/officeDocument/2006/relationships/worksheet" Target="worksheets/sheet25.xml"/><Relationship Id="rId26" Type="http://schemas.openxmlformats.org/officeDocument/2006/relationships/worksheet" Target="worksheets/sheet26.xml"/><Relationship Id="rId27" Type="http://schemas.openxmlformats.org/officeDocument/2006/relationships/worksheet" Target="worksheets/sheet27.xml"/><Relationship Id="rId28" Type="http://schemas.openxmlformats.org/officeDocument/2006/relationships/worksheet" Target="worksheets/sheet28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Relationship Id="rId3" Type="http://schemas.openxmlformats.org/officeDocument/2006/relationships/worksheet" Target="worksheets/sheet3.xml"/><Relationship Id="rId4" Type="http://schemas.openxmlformats.org/officeDocument/2006/relationships/worksheet" Target="worksheets/sheet4.xml"/><Relationship Id="rId5" Type="http://schemas.openxmlformats.org/officeDocument/2006/relationships/worksheet" Target="worksheets/sheet5.xml"/><Relationship Id="rId30" Type="http://schemas.openxmlformats.org/officeDocument/2006/relationships/worksheet" Target="worksheets/sheet30.xml"/><Relationship Id="rId31" Type="http://schemas.openxmlformats.org/officeDocument/2006/relationships/worksheet" Target="worksheets/sheet31.xml"/><Relationship Id="rId32" Type="http://schemas.openxmlformats.org/officeDocument/2006/relationships/worksheet" Target="worksheets/sheet32.xml"/><Relationship Id="rId9" Type="http://schemas.openxmlformats.org/officeDocument/2006/relationships/worksheet" Target="worksheets/sheet9.xml"/><Relationship Id="rId6" Type="http://schemas.openxmlformats.org/officeDocument/2006/relationships/worksheet" Target="worksheets/sheet6.xml"/><Relationship Id="rId7" Type="http://schemas.openxmlformats.org/officeDocument/2006/relationships/worksheet" Target="worksheets/sheet7.xml"/><Relationship Id="rId8" Type="http://schemas.openxmlformats.org/officeDocument/2006/relationships/worksheet" Target="worksheets/sheet8.xml"/><Relationship Id="rId33" Type="http://schemas.openxmlformats.org/officeDocument/2006/relationships/worksheet" Target="worksheets/sheet33.xml"/><Relationship Id="rId34" Type="http://schemas.openxmlformats.org/officeDocument/2006/relationships/worksheet" Target="worksheets/sheet34.xml"/><Relationship Id="rId35" Type="http://schemas.openxmlformats.org/officeDocument/2006/relationships/worksheet" Target="worksheets/sheet35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1" Type="http://schemas.openxmlformats.org/officeDocument/2006/relationships/worksheet" Target="worksheets/sheet11.xml"/><Relationship Id="rId12" Type="http://schemas.openxmlformats.org/officeDocument/2006/relationships/worksheet" Target="worksheets/sheet12.xml"/><Relationship Id="rId13" Type="http://schemas.openxmlformats.org/officeDocument/2006/relationships/worksheet" Target="worksheets/sheet13.xml"/><Relationship Id="rId14" Type="http://schemas.openxmlformats.org/officeDocument/2006/relationships/worksheet" Target="worksheets/sheet14.xml"/><Relationship Id="rId15" Type="http://schemas.openxmlformats.org/officeDocument/2006/relationships/worksheet" Target="worksheets/sheet15.xml"/><Relationship Id="rId16" Type="http://schemas.openxmlformats.org/officeDocument/2006/relationships/worksheet" Target="worksheets/sheet16.xml"/><Relationship Id="rId17" Type="http://schemas.openxmlformats.org/officeDocument/2006/relationships/worksheet" Target="worksheets/sheet17.xml"/><Relationship Id="rId18" Type="http://schemas.openxmlformats.org/officeDocument/2006/relationships/worksheet" Target="worksheets/sheet18.xml"/><Relationship Id="rId19" Type="http://schemas.openxmlformats.org/officeDocument/2006/relationships/worksheet" Target="worksheets/sheet19.xml"/><Relationship Id="rId37" Type="http://schemas.openxmlformats.org/officeDocument/2006/relationships/worksheet" Target="worksheets/sheet37.xml"/><Relationship Id="rId38" Type="http://schemas.openxmlformats.org/officeDocument/2006/relationships/worksheet" Target="worksheets/sheet38.xml"/><Relationship Id="rId39" Type="http://schemas.openxmlformats.org/officeDocument/2006/relationships/worksheet" Target="worksheets/sheet39.xml"/><Relationship Id="rId40" Type="http://schemas.openxmlformats.org/officeDocument/2006/relationships/theme" Target="theme/theme1.xml"/><Relationship Id="rId41" Type="http://schemas.openxmlformats.org/officeDocument/2006/relationships/styles" Target="styles.xml"/><Relationship Id="rId42" Type="http://schemas.openxmlformats.org/officeDocument/2006/relationships/sharedStrings" Target="sharedStrings.xml"/><Relationship Id="rId43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Relationship Id="rId2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12700</xdr:rowOff>
    </xdr:from>
    <xdr:to>
      <xdr:col>7</xdr:col>
      <xdr:colOff>431800</xdr:colOff>
      <xdr:row>32</xdr:row>
      <xdr:rowOff>114300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965200"/>
          <a:ext cx="7454900" cy="5245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14</xdr:row>
      <xdr:rowOff>88900</xdr:rowOff>
    </xdr:from>
    <xdr:to>
      <xdr:col>2</xdr:col>
      <xdr:colOff>647700</xdr:colOff>
      <xdr:row>18</xdr:row>
      <xdr:rowOff>177800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" y="2755900"/>
          <a:ext cx="4851400" cy="850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762000</xdr:colOff>
      <xdr:row>4</xdr:row>
      <xdr:rowOff>25400</xdr:rowOff>
    </xdr:from>
    <xdr:to>
      <xdr:col>6</xdr:col>
      <xdr:colOff>301626</xdr:colOff>
      <xdr:row>19</xdr:row>
      <xdr:rowOff>88900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0" y="787400"/>
          <a:ext cx="7667626" cy="2921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723900</xdr:colOff>
      <xdr:row>4</xdr:row>
      <xdr:rowOff>126999</xdr:rowOff>
    </xdr:from>
    <xdr:to>
      <xdr:col>4</xdr:col>
      <xdr:colOff>571500</xdr:colOff>
      <xdr:row>24</xdr:row>
      <xdr:rowOff>95302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900" y="1079499"/>
          <a:ext cx="6464300" cy="377830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596900</xdr:colOff>
      <xdr:row>5</xdr:row>
      <xdr:rowOff>0</xdr:rowOff>
    </xdr:from>
    <xdr:to>
      <xdr:col>9</xdr:col>
      <xdr:colOff>482600</xdr:colOff>
      <xdr:row>16</xdr:row>
      <xdr:rowOff>88900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6900" y="952500"/>
          <a:ext cx="7315200" cy="2184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0</xdr:rowOff>
    </xdr:from>
    <xdr:to>
      <xdr:col>7</xdr:col>
      <xdr:colOff>711200</xdr:colOff>
      <xdr:row>12</xdr:row>
      <xdr:rowOff>114300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74800" y="762000"/>
          <a:ext cx="5676900" cy="1638300"/>
        </a:xfrm>
        <a:prstGeom prst="rect">
          <a:avLst/>
        </a:prstGeom>
      </xdr:spPr>
    </xdr:pic>
    <xdr:clientData/>
  </xdr:twoCellAnchor>
  <xdr:twoCellAnchor editAs="oneCell">
    <xdr:from>
      <xdr:col>1</xdr:col>
      <xdr:colOff>22538</xdr:colOff>
      <xdr:row>19</xdr:row>
      <xdr:rowOff>0</xdr:rowOff>
    </xdr:from>
    <xdr:to>
      <xdr:col>8</xdr:col>
      <xdr:colOff>457200</xdr:colOff>
      <xdr:row>36</xdr:row>
      <xdr:rowOff>76200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7338" y="3619500"/>
          <a:ext cx="6225862" cy="3657600"/>
        </a:xfrm>
        <a:prstGeom prst="rect">
          <a:avLst/>
        </a:prstGeom>
      </xdr:spPr>
    </xdr:pic>
    <xdr:clientData/>
  </xdr:twoCellAnchor>
  <xdr:oneCellAnchor>
    <xdr:from>
      <xdr:col>1</xdr:col>
      <xdr:colOff>762000</xdr:colOff>
      <xdr:row>20</xdr:row>
      <xdr:rowOff>177800</xdr:rowOff>
    </xdr:from>
    <xdr:ext cx="1524000" cy="523220"/>
    <xdr:sp macro="" textlink="">
      <xdr:nvSpPr>
        <xdr:cNvPr id="9" name="TextBox 8"/>
        <xdr:cNvSpPr txBox="1"/>
      </xdr:nvSpPr>
      <xdr:spPr>
        <a:xfrm>
          <a:off x="2336800" y="3987800"/>
          <a:ext cx="1524000" cy="52322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n-US" sz="1400"/>
            <a:t>Reference Gene </a:t>
          </a:r>
        </a:p>
        <a:p>
          <a:pPr algn="ctr"/>
          <a:r>
            <a:rPr lang="en-US" sz="1400"/>
            <a:t>ddPCR</a:t>
          </a:r>
          <a:r>
            <a:rPr lang="en-US" sz="1400" baseline="0"/>
            <a:t> Primers</a:t>
          </a:r>
          <a:endParaRPr lang="en-US" sz="1400"/>
        </a:p>
      </xdr:txBody>
    </xdr:sp>
    <xdr:clientData/>
  </xdr:oneCellAnchor>
  <xdr:oneCellAnchor>
    <xdr:from>
      <xdr:col>6</xdr:col>
      <xdr:colOff>114300</xdr:colOff>
      <xdr:row>21</xdr:row>
      <xdr:rowOff>76200</xdr:rowOff>
    </xdr:from>
    <xdr:ext cx="1524000" cy="523220"/>
    <xdr:sp macro="" textlink="">
      <xdr:nvSpPr>
        <xdr:cNvPr id="10" name="TextBox 9"/>
        <xdr:cNvSpPr txBox="1"/>
      </xdr:nvSpPr>
      <xdr:spPr>
        <a:xfrm>
          <a:off x="5829300" y="4076700"/>
          <a:ext cx="1524000" cy="52322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n-US" sz="1400"/>
            <a:t>Integrated IL2RG</a:t>
          </a:r>
        </a:p>
        <a:p>
          <a:pPr algn="ctr"/>
          <a:r>
            <a:rPr lang="en-US" sz="1400"/>
            <a:t>ddPCR</a:t>
          </a:r>
          <a:r>
            <a:rPr lang="en-US" sz="1400" baseline="0"/>
            <a:t> Primers</a:t>
          </a:r>
          <a:endParaRPr lang="en-US" sz="1400"/>
        </a:p>
      </xdr:txBody>
    </xdr:sp>
    <xdr:clientData/>
  </xdr:oneCellAnchor>
  <xdr:oneCellAnchor>
    <xdr:from>
      <xdr:col>1</xdr:col>
      <xdr:colOff>697011</xdr:colOff>
      <xdr:row>36</xdr:row>
      <xdr:rowOff>64989</xdr:rowOff>
    </xdr:from>
    <xdr:ext cx="307777" cy="1524000"/>
    <xdr:sp macro="" textlink="">
      <xdr:nvSpPr>
        <xdr:cNvPr id="11" name="TextBox 10"/>
        <xdr:cNvSpPr txBox="1"/>
      </xdr:nvSpPr>
      <xdr:spPr>
        <a:xfrm rot="16200000">
          <a:off x="1663700" y="7874000"/>
          <a:ext cx="1524000" cy="3077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r"/>
          <a:r>
            <a:rPr lang="en-US" sz="1400"/>
            <a:t>Human Mock</a:t>
          </a:r>
        </a:p>
      </xdr:txBody>
    </xdr:sp>
    <xdr:clientData/>
  </xdr:oneCellAnchor>
  <xdr:oneCellAnchor>
    <xdr:from>
      <xdr:col>2</xdr:col>
      <xdr:colOff>429570</xdr:colOff>
      <xdr:row>36</xdr:row>
      <xdr:rowOff>77690</xdr:rowOff>
    </xdr:from>
    <xdr:ext cx="307777" cy="1890810"/>
    <xdr:sp macro="" textlink="">
      <xdr:nvSpPr>
        <xdr:cNvPr id="12" name="TextBox 11"/>
        <xdr:cNvSpPr txBox="1"/>
      </xdr:nvSpPr>
      <xdr:spPr>
        <a:xfrm rot="16200000">
          <a:off x="2051054" y="8070106"/>
          <a:ext cx="1890810" cy="3077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r"/>
          <a:r>
            <a:rPr lang="en-US" sz="1400"/>
            <a:t>Human</a:t>
          </a:r>
          <a:r>
            <a:rPr lang="en-US" sz="1400" baseline="0"/>
            <a:t> Bulk Targeted</a:t>
          </a:r>
          <a:endParaRPr lang="en-US" sz="1400"/>
        </a:p>
      </xdr:txBody>
    </xdr:sp>
    <xdr:clientData/>
  </xdr:oneCellAnchor>
  <xdr:oneCellAnchor>
    <xdr:from>
      <xdr:col>3</xdr:col>
      <xdr:colOff>175572</xdr:colOff>
      <xdr:row>36</xdr:row>
      <xdr:rowOff>103090</xdr:rowOff>
    </xdr:from>
    <xdr:ext cx="307777" cy="2386110"/>
    <xdr:sp macro="" textlink="">
      <xdr:nvSpPr>
        <xdr:cNvPr id="13" name="TextBox 12"/>
        <xdr:cNvSpPr txBox="1"/>
      </xdr:nvSpPr>
      <xdr:spPr>
        <a:xfrm rot="16200000">
          <a:off x="2374906" y="8343156"/>
          <a:ext cx="2386110" cy="3077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r"/>
          <a:r>
            <a:rPr lang="en-US" sz="1400"/>
            <a:t>Human</a:t>
          </a:r>
          <a:r>
            <a:rPr lang="en-US" sz="1400" baseline="0"/>
            <a:t>  Targeted Enriched</a:t>
          </a:r>
          <a:endParaRPr lang="en-US" sz="1400"/>
        </a:p>
      </xdr:txBody>
    </xdr:sp>
    <xdr:clientData/>
  </xdr:oneCellAnchor>
  <xdr:oneCellAnchor>
    <xdr:from>
      <xdr:col>3</xdr:col>
      <xdr:colOff>735113</xdr:colOff>
      <xdr:row>36</xdr:row>
      <xdr:rowOff>90389</xdr:rowOff>
    </xdr:from>
    <xdr:ext cx="307777" cy="1524000"/>
    <xdr:sp macro="" textlink="">
      <xdr:nvSpPr>
        <xdr:cNvPr id="14" name="TextBox 13"/>
        <xdr:cNvSpPr txBox="1"/>
      </xdr:nvSpPr>
      <xdr:spPr>
        <a:xfrm rot="16200000">
          <a:off x="3365502" y="7899400"/>
          <a:ext cx="1524000" cy="3077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r"/>
          <a:r>
            <a:rPr lang="en-US" sz="1400"/>
            <a:t>Mouse Mock</a:t>
          </a:r>
        </a:p>
      </xdr:txBody>
    </xdr:sp>
    <xdr:clientData/>
  </xdr:oneCellAnchor>
  <xdr:oneCellAnchor>
    <xdr:from>
      <xdr:col>5</xdr:col>
      <xdr:colOff>646212</xdr:colOff>
      <xdr:row>36</xdr:row>
      <xdr:rowOff>128491</xdr:rowOff>
    </xdr:from>
    <xdr:ext cx="307777" cy="1524000"/>
    <xdr:sp macro="" textlink="">
      <xdr:nvSpPr>
        <xdr:cNvPr id="16" name="TextBox 15"/>
        <xdr:cNvSpPr txBox="1"/>
      </xdr:nvSpPr>
      <xdr:spPr>
        <a:xfrm rot="16200000">
          <a:off x="4927601" y="7937502"/>
          <a:ext cx="1524000" cy="3077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r"/>
          <a:r>
            <a:rPr lang="en-US" sz="1400"/>
            <a:t>Human Mock</a:t>
          </a:r>
        </a:p>
      </xdr:txBody>
    </xdr:sp>
    <xdr:clientData/>
  </xdr:oneCellAnchor>
  <xdr:oneCellAnchor>
    <xdr:from>
      <xdr:col>6</xdr:col>
      <xdr:colOff>454971</xdr:colOff>
      <xdr:row>36</xdr:row>
      <xdr:rowOff>103092</xdr:rowOff>
    </xdr:from>
    <xdr:ext cx="307777" cy="1890810"/>
    <xdr:sp macro="" textlink="">
      <xdr:nvSpPr>
        <xdr:cNvPr id="17" name="TextBox 16"/>
        <xdr:cNvSpPr txBox="1"/>
      </xdr:nvSpPr>
      <xdr:spPr>
        <a:xfrm rot="16200000">
          <a:off x="5378455" y="8095508"/>
          <a:ext cx="1890810" cy="3077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r"/>
          <a:r>
            <a:rPr lang="en-US" sz="1400"/>
            <a:t>Human</a:t>
          </a:r>
          <a:r>
            <a:rPr lang="en-US" sz="1400" baseline="0"/>
            <a:t> Bulk Targeted</a:t>
          </a:r>
          <a:endParaRPr lang="en-US" sz="1400"/>
        </a:p>
      </xdr:txBody>
    </xdr:sp>
    <xdr:clientData/>
  </xdr:oneCellAnchor>
  <xdr:oneCellAnchor>
    <xdr:from>
      <xdr:col>7</xdr:col>
      <xdr:colOff>188273</xdr:colOff>
      <xdr:row>36</xdr:row>
      <xdr:rowOff>103092</xdr:rowOff>
    </xdr:from>
    <xdr:ext cx="307777" cy="2386110"/>
    <xdr:sp macro="" textlink="">
      <xdr:nvSpPr>
        <xdr:cNvPr id="18" name="TextBox 17"/>
        <xdr:cNvSpPr txBox="1"/>
      </xdr:nvSpPr>
      <xdr:spPr>
        <a:xfrm rot="16200000">
          <a:off x="5689607" y="8343158"/>
          <a:ext cx="2386110" cy="3077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r"/>
          <a:r>
            <a:rPr lang="en-US" sz="1400"/>
            <a:t>Human</a:t>
          </a:r>
          <a:r>
            <a:rPr lang="en-US" sz="1400" baseline="0"/>
            <a:t>  Targeted Enriched</a:t>
          </a:r>
          <a:endParaRPr lang="en-US" sz="1400"/>
        </a:p>
      </xdr:txBody>
    </xdr:sp>
    <xdr:clientData/>
  </xdr:oneCellAnchor>
  <xdr:oneCellAnchor>
    <xdr:from>
      <xdr:col>7</xdr:col>
      <xdr:colOff>633514</xdr:colOff>
      <xdr:row>36</xdr:row>
      <xdr:rowOff>77691</xdr:rowOff>
    </xdr:from>
    <xdr:ext cx="307777" cy="1524000"/>
    <xdr:sp macro="" textlink="">
      <xdr:nvSpPr>
        <xdr:cNvPr id="19" name="TextBox 18"/>
        <xdr:cNvSpPr txBox="1"/>
      </xdr:nvSpPr>
      <xdr:spPr>
        <a:xfrm rot="16200000">
          <a:off x="6565903" y="7886702"/>
          <a:ext cx="1524000" cy="3077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r"/>
          <a:r>
            <a:rPr lang="en-US" sz="1400"/>
            <a:t>Mouse Mock</a:t>
          </a:r>
        </a:p>
      </xdr:txBody>
    </xdr:sp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</xdr:row>
      <xdr:rowOff>38100</xdr:rowOff>
    </xdr:from>
    <xdr:to>
      <xdr:col>13</xdr:col>
      <xdr:colOff>800100</xdr:colOff>
      <xdr:row>24</xdr:row>
      <xdr:rowOff>12700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04200" y="228600"/>
          <a:ext cx="4102100" cy="4356100"/>
        </a:xfrm>
        <a:prstGeom prst="rect">
          <a:avLst/>
        </a:prstGeom>
      </xdr:spPr>
    </xdr:pic>
    <xdr:clientData/>
  </xdr:twoCellAnchor>
  <xdr:oneCellAnchor>
    <xdr:from>
      <xdr:col>9</xdr:col>
      <xdr:colOff>215900</xdr:colOff>
      <xdr:row>1</xdr:row>
      <xdr:rowOff>0</xdr:rowOff>
    </xdr:from>
    <xdr:ext cx="686174" cy="261610"/>
    <xdr:sp macro="" textlink="">
      <xdr:nvSpPr>
        <xdr:cNvPr id="4" name="TextBox 3"/>
        <xdr:cNvSpPr txBox="1"/>
      </xdr:nvSpPr>
      <xdr:spPr>
        <a:xfrm>
          <a:off x="8420100" y="190500"/>
          <a:ext cx="686174" cy="2616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1     2</a:t>
          </a:r>
          <a:r>
            <a:rPr lang="en-US" sz="1100" baseline="0"/>
            <a:t>    3</a:t>
          </a:r>
          <a:endParaRPr 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3"/>
  <sheetViews>
    <sheetView workbookViewId="0">
      <selection activeCell="E4" sqref="E4"/>
    </sheetView>
  </sheetViews>
  <sheetFormatPr baseColWidth="10" defaultRowHeight="15" x14ac:dyDescent="0"/>
  <cols>
    <col min="2" max="2" width="38" bestFit="1" customWidth="1"/>
  </cols>
  <sheetData>
    <row r="2" spans="1:2">
      <c r="A2" s="1" t="s">
        <v>0</v>
      </c>
      <c r="B2" t="s">
        <v>1</v>
      </c>
    </row>
    <row r="3" spans="1:2">
      <c r="B3" t="s">
        <v>33</v>
      </c>
    </row>
  </sheetData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P18"/>
  <sheetViews>
    <sheetView workbookViewId="0">
      <selection activeCell="B27" sqref="B27"/>
    </sheetView>
  </sheetViews>
  <sheetFormatPr baseColWidth="10" defaultRowHeight="15" x14ac:dyDescent="0"/>
  <cols>
    <col min="2" max="2" width="55.33203125" bestFit="1" customWidth="1"/>
  </cols>
  <sheetData>
    <row r="2" spans="1:16">
      <c r="A2" s="1" t="s">
        <v>2</v>
      </c>
      <c r="B2" t="s">
        <v>3</v>
      </c>
    </row>
    <row r="4" spans="1:16">
      <c r="B4" t="s">
        <v>4</v>
      </c>
      <c r="C4" s="6">
        <v>24.4</v>
      </c>
      <c r="D4" s="10">
        <v>9.9</v>
      </c>
      <c r="E4" s="10">
        <v>29.3</v>
      </c>
      <c r="F4" s="10">
        <v>16.899999999999999</v>
      </c>
      <c r="G4" s="10">
        <v>24.7</v>
      </c>
      <c r="H4" s="11">
        <v>45</v>
      </c>
      <c r="I4" s="11">
        <v>37</v>
      </c>
      <c r="J4" s="7">
        <v>20</v>
      </c>
      <c r="K4" s="7">
        <v>22</v>
      </c>
      <c r="L4" s="10">
        <v>23.2</v>
      </c>
      <c r="M4" s="6">
        <v>19.5</v>
      </c>
      <c r="P4" s="9" t="s">
        <v>7</v>
      </c>
    </row>
    <row r="5" spans="1:16">
      <c r="B5" t="s">
        <v>5</v>
      </c>
    </row>
    <row r="6" spans="1:16">
      <c r="B6" t="s">
        <v>6</v>
      </c>
    </row>
    <row r="8" spans="1:16">
      <c r="B8" t="s">
        <v>8</v>
      </c>
      <c r="C8" s="10">
        <v>24.7</v>
      </c>
      <c r="D8" s="10">
        <v>29.4</v>
      </c>
      <c r="E8" s="11">
        <v>50</v>
      </c>
      <c r="F8" s="10">
        <v>57.5</v>
      </c>
      <c r="G8" s="11">
        <v>60</v>
      </c>
      <c r="H8" s="11">
        <v>60</v>
      </c>
      <c r="I8" s="11">
        <v>52</v>
      </c>
      <c r="J8" s="10">
        <v>54.3</v>
      </c>
      <c r="K8" s="6">
        <v>36.4</v>
      </c>
      <c r="L8" s="7">
        <v>37</v>
      </c>
      <c r="M8" s="7">
        <v>33</v>
      </c>
      <c r="N8" s="7">
        <v>36</v>
      </c>
      <c r="O8" s="7">
        <v>45</v>
      </c>
      <c r="P8" s="6" t="s">
        <v>9</v>
      </c>
    </row>
    <row r="9" spans="1:16">
      <c r="B9" t="s">
        <v>5</v>
      </c>
    </row>
    <row r="10" spans="1:16">
      <c r="B10" t="s">
        <v>6</v>
      </c>
    </row>
    <row r="12" spans="1:16">
      <c r="B12" t="s">
        <v>10</v>
      </c>
    </row>
    <row r="13" spans="1:16">
      <c r="B13" t="s">
        <v>32</v>
      </c>
    </row>
    <row r="16" spans="1:16">
      <c r="A16" t="s">
        <v>11</v>
      </c>
    </row>
    <row r="18" spans="1:1">
      <c r="A18" t="s">
        <v>12</v>
      </c>
    </row>
  </sheetData>
  <pageMargins left="0.75" right="0.75" top="1" bottom="1" header="0.5" footer="0.5"/>
  <pageSetup orientation="portrait" horizontalDpi="4294967292" verticalDpi="4294967292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4"/>
  <sheetViews>
    <sheetView workbookViewId="0">
      <selection activeCell="H22" sqref="H22"/>
    </sheetView>
  </sheetViews>
  <sheetFormatPr baseColWidth="10" defaultRowHeight="15" x14ac:dyDescent="0"/>
  <cols>
    <col min="2" max="2" width="27.83203125" bestFit="1" customWidth="1"/>
    <col min="3" max="4" width="18" bestFit="1" customWidth="1"/>
    <col min="5" max="7" width="15" bestFit="1" customWidth="1"/>
    <col min="8" max="8" width="18" bestFit="1" customWidth="1"/>
    <col min="9" max="11" width="15" bestFit="1" customWidth="1"/>
  </cols>
  <sheetData>
    <row r="2" spans="1:13" ht="30">
      <c r="A2" s="15" t="s">
        <v>13</v>
      </c>
      <c r="B2" s="13" t="s">
        <v>20</v>
      </c>
    </row>
    <row r="3" spans="1:13">
      <c r="D3" s="81" t="s">
        <v>14</v>
      </c>
      <c r="E3" s="81"/>
      <c r="F3" s="81"/>
      <c r="I3" s="81" t="s">
        <v>15</v>
      </c>
      <c r="J3" s="81"/>
      <c r="K3" s="81"/>
    </row>
    <row r="4" spans="1:13">
      <c r="D4" t="s">
        <v>24</v>
      </c>
      <c r="E4" t="s">
        <v>25</v>
      </c>
      <c r="F4" s="16" t="s">
        <v>26</v>
      </c>
      <c r="I4" t="s">
        <v>24</v>
      </c>
      <c r="J4" t="s">
        <v>25</v>
      </c>
      <c r="K4" s="16" t="s">
        <v>26</v>
      </c>
      <c r="L4" s="9"/>
      <c r="M4" s="9"/>
    </row>
    <row r="5" spans="1:13">
      <c r="C5" s="12" t="s">
        <v>16</v>
      </c>
      <c r="D5" s="6">
        <v>9</v>
      </c>
      <c r="E5" s="6">
        <v>14</v>
      </c>
      <c r="F5" s="6">
        <v>46</v>
      </c>
      <c r="H5" s="12" t="s">
        <v>16</v>
      </c>
      <c r="I5" s="6">
        <v>9</v>
      </c>
      <c r="J5" s="6">
        <v>8</v>
      </c>
      <c r="K5" s="6">
        <v>22</v>
      </c>
      <c r="L5" s="9"/>
      <c r="M5" s="9"/>
    </row>
    <row r="6" spans="1:13">
      <c r="C6" s="12" t="s">
        <v>17</v>
      </c>
      <c r="D6" s="6">
        <v>30</v>
      </c>
      <c r="E6" s="6">
        <v>37</v>
      </c>
      <c r="F6" s="6">
        <v>31</v>
      </c>
      <c r="H6" s="12" t="s">
        <v>17</v>
      </c>
      <c r="I6" s="6">
        <v>23</v>
      </c>
      <c r="J6" s="6">
        <v>33</v>
      </c>
      <c r="K6" s="6">
        <v>22</v>
      </c>
      <c r="L6" s="9"/>
      <c r="M6" s="9"/>
    </row>
    <row r="7" spans="1:13">
      <c r="C7" s="12" t="s">
        <v>18</v>
      </c>
      <c r="D7" s="6">
        <v>141</v>
      </c>
      <c r="E7" s="6">
        <v>126</v>
      </c>
      <c r="F7" s="6">
        <v>79</v>
      </c>
      <c r="H7" s="12" t="s">
        <v>18</v>
      </c>
      <c r="I7" s="6">
        <v>61</v>
      </c>
      <c r="J7" s="6">
        <v>102</v>
      </c>
      <c r="K7" s="6">
        <v>55</v>
      </c>
      <c r="L7" s="9"/>
      <c r="M7" s="9"/>
    </row>
    <row r="8" spans="1:13">
      <c r="C8" s="12" t="s">
        <v>19</v>
      </c>
      <c r="D8" s="6">
        <v>0</v>
      </c>
      <c r="E8" s="6">
        <v>12</v>
      </c>
      <c r="F8" s="6">
        <v>3</v>
      </c>
      <c r="H8" s="12" t="s">
        <v>19</v>
      </c>
      <c r="I8" s="6">
        <v>1</v>
      </c>
      <c r="J8" s="6">
        <v>8</v>
      </c>
      <c r="K8" s="6">
        <v>0</v>
      </c>
    </row>
    <row r="9" spans="1:13">
      <c r="C9" s="12" t="s">
        <v>27</v>
      </c>
      <c r="D9" s="52">
        <f>SUM(D5:D8)</f>
        <v>180</v>
      </c>
      <c r="E9" s="52">
        <f>SUM(E5:E8)</f>
        <v>189</v>
      </c>
      <c r="F9" s="52">
        <f>SUM(F5:F8)</f>
        <v>159</v>
      </c>
      <c r="H9" s="12" t="s">
        <v>27</v>
      </c>
      <c r="I9" s="52">
        <f>SUM(I5:I8)</f>
        <v>94</v>
      </c>
      <c r="J9" s="52">
        <f>SUM(J5:J8)</f>
        <v>151</v>
      </c>
      <c r="K9" s="52">
        <f>SUM(K5:K8)</f>
        <v>99</v>
      </c>
    </row>
    <row r="10" spans="1:13">
      <c r="C10" s="12" t="s">
        <v>28</v>
      </c>
      <c r="D10" s="82">
        <f>SUM(D9:F9)</f>
        <v>528</v>
      </c>
      <c r="E10" s="82"/>
      <c r="F10" s="82"/>
      <c r="H10" s="12" t="s">
        <v>28</v>
      </c>
      <c r="I10" s="82">
        <f>SUM(I9:K9)</f>
        <v>344</v>
      </c>
      <c r="J10" s="82"/>
      <c r="K10" s="82"/>
    </row>
    <row r="11" spans="1:13">
      <c r="D11" s="12"/>
      <c r="H11" s="53"/>
      <c r="I11" s="53"/>
      <c r="J11" s="53"/>
      <c r="K11" s="53"/>
    </row>
    <row r="12" spans="1:13">
      <c r="D12" s="12"/>
    </row>
    <row r="13" spans="1:13">
      <c r="D13" s="12"/>
    </row>
    <row r="14" spans="1:13">
      <c r="D14" s="12"/>
    </row>
  </sheetData>
  <mergeCells count="4">
    <mergeCell ref="D3:F3"/>
    <mergeCell ref="D10:F10"/>
    <mergeCell ref="I3:K3"/>
    <mergeCell ref="I10:K10"/>
  </mergeCells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N10"/>
  <sheetViews>
    <sheetView workbookViewId="0">
      <selection activeCell="G6" sqref="G6"/>
    </sheetView>
  </sheetViews>
  <sheetFormatPr baseColWidth="10" defaultRowHeight="15" x14ac:dyDescent="0"/>
  <cols>
    <col min="2" max="2" width="28.83203125" customWidth="1"/>
    <col min="3" max="3" width="18" bestFit="1" customWidth="1"/>
    <col min="4" max="8" width="15" bestFit="1" customWidth="1"/>
    <col min="10" max="12" width="15" bestFit="1" customWidth="1"/>
    <col min="13" max="13" width="14.1640625" bestFit="1" customWidth="1"/>
  </cols>
  <sheetData>
    <row r="2" spans="1:14" ht="45">
      <c r="A2" s="15" t="s">
        <v>21</v>
      </c>
      <c r="B2" s="13" t="s">
        <v>29</v>
      </c>
    </row>
    <row r="3" spans="1:14">
      <c r="D3" s="81" t="s">
        <v>14</v>
      </c>
      <c r="E3" s="81"/>
      <c r="F3" s="81"/>
      <c r="J3" s="81" t="s">
        <v>15</v>
      </c>
      <c r="K3" s="81"/>
      <c r="L3" s="81"/>
    </row>
    <row r="4" spans="1:14">
      <c r="D4" t="s">
        <v>24</v>
      </c>
      <c r="E4" t="s">
        <v>25</v>
      </c>
      <c r="F4" s="16" t="s">
        <v>26</v>
      </c>
      <c r="G4" s="8" t="s">
        <v>30</v>
      </c>
      <c r="H4" s="9" t="s">
        <v>31</v>
      </c>
      <c r="J4" t="s">
        <v>24</v>
      </c>
      <c r="K4" t="s">
        <v>25</v>
      </c>
      <c r="L4" s="16" t="s">
        <v>26</v>
      </c>
      <c r="M4" s="8" t="s">
        <v>30</v>
      </c>
      <c r="N4" s="9" t="s">
        <v>31</v>
      </c>
    </row>
    <row r="5" spans="1:14">
      <c r="C5" s="12" t="s">
        <v>16</v>
      </c>
      <c r="D5" s="6">
        <v>9</v>
      </c>
      <c r="E5" s="6">
        <v>14</v>
      </c>
      <c r="F5" s="6">
        <v>46</v>
      </c>
      <c r="G5" s="19">
        <f>(SUM(D5:F5)/D$10)*100</f>
        <v>13.068181818181818</v>
      </c>
      <c r="H5" s="20">
        <f>STDEV(D5:F5)/SQRT(3)</f>
        <v>11.590225767142474</v>
      </c>
      <c r="J5" s="6">
        <v>9</v>
      </c>
      <c r="K5" s="6">
        <v>8</v>
      </c>
      <c r="L5" s="6">
        <v>22</v>
      </c>
      <c r="M5" s="19">
        <f>(SUM(J5:L5)/J$10)*100</f>
        <v>11.337209302325581</v>
      </c>
      <c r="N5" s="19">
        <f>STDEV(J5:L5)/SQRT(3)</f>
        <v>4.5092497528228943</v>
      </c>
    </row>
    <row r="6" spans="1:14">
      <c r="C6" s="12" t="s">
        <v>17</v>
      </c>
      <c r="D6" s="6">
        <v>30</v>
      </c>
      <c r="E6" s="6">
        <v>37</v>
      </c>
      <c r="F6" s="6">
        <v>31</v>
      </c>
      <c r="G6" s="19">
        <f t="shared" ref="G6:G8" si="0">(SUM(D6:F6)/D$10)*100</f>
        <v>18.560606060606062</v>
      </c>
      <c r="H6" s="20">
        <f t="shared" ref="H6:H8" si="1">STDEV(D6:F6)/SQRT(3)</f>
        <v>2.1858128414340006</v>
      </c>
      <c r="J6" s="6">
        <v>23</v>
      </c>
      <c r="K6" s="6">
        <v>33</v>
      </c>
      <c r="L6" s="6">
        <v>22</v>
      </c>
      <c r="M6" s="19">
        <f t="shared" ref="M6:M8" si="2">(SUM(J6:L6)/J$10)*100</f>
        <v>22.674418604651162</v>
      </c>
      <c r="N6" s="19">
        <f t="shared" ref="N6:N8" si="3">STDEV(J6:L6)/SQRT(3)</f>
        <v>3.5118845842842461</v>
      </c>
    </row>
    <row r="7" spans="1:14">
      <c r="C7" s="12" t="s">
        <v>18</v>
      </c>
      <c r="D7" s="6">
        <v>141</v>
      </c>
      <c r="E7" s="6">
        <v>126</v>
      </c>
      <c r="F7" s="6">
        <v>79</v>
      </c>
      <c r="G7" s="19">
        <f t="shared" si="0"/>
        <v>65.530303030303031</v>
      </c>
      <c r="H7" s="20">
        <f t="shared" si="1"/>
        <v>18.675593103775242</v>
      </c>
      <c r="J7" s="6">
        <v>61</v>
      </c>
      <c r="K7" s="6">
        <v>102</v>
      </c>
      <c r="L7" s="6">
        <v>55</v>
      </c>
      <c r="M7" s="19">
        <f t="shared" si="2"/>
        <v>63.372093023255815</v>
      </c>
      <c r="N7" s="19">
        <f t="shared" si="3"/>
        <v>14.768585277917145</v>
      </c>
    </row>
    <row r="8" spans="1:14">
      <c r="C8" s="12" t="s">
        <v>19</v>
      </c>
      <c r="D8" s="6">
        <v>0</v>
      </c>
      <c r="E8" s="6">
        <v>12</v>
      </c>
      <c r="F8" s="6">
        <v>3</v>
      </c>
      <c r="G8" s="19">
        <f t="shared" si="0"/>
        <v>2.8409090909090908</v>
      </c>
      <c r="H8" s="20">
        <f t="shared" si="1"/>
        <v>3.6055512754639896</v>
      </c>
      <c r="J8" s="6">
        <v>1</v>
      </c>
      <c r="K8" s="6">
        <v>8</v>
      </c>
      <c r="L8" s="6">
        <v>0</v>
      </c>
      <c r="M8" s="19">
        <f t="shared" si="2"/>
        <v>2.6162790697674421</v>
      </c>
      <c r="N8" s="19">
        <f t="shared" si="3"/>
        <v>2.5166114784235836</v>
      </c>
    </row>
    <row r="9" spans="1:14">
      <c r="C9" s="12" t="s">
        <v>27</v>
      </c>
      <c r="D9" s="52">
        <f>SUM(D5:D8)</f>
        <v>180</v>
      </c>
      <c r="E9" s="52">
        <f>SUM(E5:E8)</f>
        <v>189</v>
      </c>
      <c r="F9" s="52">
        <f>SUM(F5:F8)</f>
        <v>159</v>
      </c>
      <c r="J9" s="52">
        <f>SUM(J5:J8)</f>
        <v>94</v>
      </c>
      <c r="K9" s="52">
        <f>SUM(K5:K8)</f>
        <v>151</v>
      </c>
      <c r="L9" s="52">
        <f>SUM(L5:L8)</f>
        <v>99</v>
      </c>
    </row>
    <row r="10" spans="1:14">
      <c r="C10" s="12" t="s">
        <v>28</v>
      </c>
      <c r="D10" s="82">
        <f>SUM(D9:F9)</f>
        <v>528</v>
      </c>
      <c r="E10" s="82"/>
      <c r="F10" s="82"/>
      <c r="J10" s="82">
        <f>SUM(J9:L9)</f>
        <v>344</v>
      </c>
      <c r="K10" s="82"/>
      <c r="L10" s="82"/>
    </row>
  </sheetData>
  <mergeCells count="4">
    <mergeCell ref="J3:L3"/>
    <mergeCell ref="J10:L10"/>
    <mergeCell ref="D3:F3"/>
    <mergeCell ref="D10:F10"/>
  </mergeCells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B11"/>
  <sheetViews>
    <sheetView topLeftCell="B1" workbookViewId="0">
      <selection activeCell="AC25" sqref="AC25"/>
    </sheetView>
  </sheetViews>
  <sheetFormatPr baseColWidth="10" defaultRowHeight="15" x14ac:dyDescent="0"/>
  <cols>
    <col min="2" max="2" width="23.1640625" customWidth="1"/>
    <col min="3" max="3" width="17.1640625" bestFit="1" customWidth="1"/>
    <col min="28" max="28" width="18.83203125" bestFit="1" customWidth="1"/>
  </cols>
  <sheetData>
    <row r="2" spans="1:28" ht="45">
      <c r="A2" s="15" t="s">
        <v>34</v>
      </c>
      <c r="B2" s="13" t="s">
        <v>35</v>
      </c>
      <c r="D2" s="83" t="s">
        <v>66</v>
      </c>
      <c r="E2" s="83"/>
      <c r="F2" s="83"/>
      <c r="G2" s="83"/>
      <c r="H2" s="83"/>
      <c r="I2" s="83"/>
      <c r="J2" s="83"/>
      <c r="K2" s="83"/>
      <c r="L2" s="83"/>
      <c r="M2" s="83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9"/>
      <c r="AB2" s="9"/>
    </row>
    <row r="3" spans="1:28" s="52" customFormat="1">
      <c r="C3" s="52" t="s">
        <v>77</v>
      </c>
      <c r="D3" s="52" t="s">
        <v>43</v>
      </c>
      <c r="E3" s="52" t="s">
        <v>44</v>
      </c>
      <c r="F3" s="52" t="s">
        <v>45</v>
      </c>
      <c r="G3" s="52" t="s">
        <v>46</v>
      </c>
      <c r="H3" s="52" t="s">
        <v>47</v>
      </c>
      <c r="I3" s="52" t="s">
        <v>48</v>
      </c>
      <c r="J3" s="52" t="s">
        <v>49</v>
      </c>
      <c r="K3" s="52" t="s">
        <v>50</v>
      </c>
      <c r="L3" s="52" t="s">
        <v>51</v>
      </c>
      <c r="M3" s="52" t="s">
        <v>52</v>
      </c>
      <c r="N3" s="52" t="s">
        <v>53</v>
      </c>
      <c r="O3" s="52" t="s">
        <v>54</v>
      </c>
      <c r="P3" s="52" t="s">
        <v>55</v>
      </c>
      <c r="Q3" s="52" t="s">
        <v>56</v>
      </c>
      <c r="R3" s="52" t="s">
        <v>57</v>
      </c>
      <c r="S3" s="52" t="s">
        <v>58</v>
      </c>
      <c r="T3" s="52" t="s">
        <v>59</v>
      </c>
      <c r="U3" s="52" t="s">
        <v>60</v>
      </c>
      <c r="V3" s="52" t="s">
        <v>61</v>
      </c>
      <c r="W3" s="52" t="s">
        <v>62</v>
      </c>
      <c r="X3" s="52" t="s">
        <v>63</v>
      </c>
      <c r="Y3" s="52" t="s">
        <v>64</v>
      </c>
      <c r="Z3" s="52" t="s">
        <v>65</v>
      </c>
      <c r="AA3" s="52" t="s">
        <v>68</v>
      </c>
      <c r="AB3" s="52" t="s">
        <v>70</v>
      </c>
    </row>
    <row r="4" spans="1:28" s="9" customFormat="1">
      <c r="C4" s="6" t="s">
        <v>36</v>
      </c>
      <c r="D4" s="6">
        <v>17.62</v>
      </c>
      <c r="E4" s="6">
        <v>9.66</v>
      </c>
      <c r="F4" s="6">
        <v>13.25</v>
      </c>
      <c r="G4" s="6">
        <v>16.05</v>
      </c>
      <c r="H4" s="6">
        <v>7.22</v>
      </c>
      <c r="I4" s="6">
        <v>12.81</v>
      </c>
      <c r="J4" s="6">
        <v>22.46</v>
      </c>
      <c r="K4" s="6">
        <v>19.53</v>
      </c>
      <c r="L4" s="6">
        <v>18.71</v>
      </c>
      <c r="M4" s="6">
        <v>10.210000000000001</v>
      </c>
      <c r="N4" s="6">
        <v>9.91</v>
      </c>
      <c r="O4" s="6">
        <v>8.11</v>
      </c>
      <c r="P4" s="6">
        <v>14.02</v>
      </c>
      <c r="Q4" s="6">
        <v>17.920000000000002</v>
      </c>
      <c r="R4" s="6">
        <v>13.14</v>
      </c>
      <c r="S4" s="6">
        <v>9.11</v>
      </c>
      <c r="T4" s="6">
        <v>20.74</v>
      </c>
      <c r="U4" s="6">
        <v>19.059999999999999</v>
      </c>
      <c r="V4" s="6">
        <v>17.21</v>
      </c>
      <c r="W4" s="6">
        <v>8.41</v>
      </c>
      <c r="X4" s="6">
        <v>9.4499999999999993</v>
      </c>
      <c r="Y4" s="6">
        <v>13.45</v>
      </c>
      <c r="Z4" s="6">
        <v>14.98</v>
      </c>
      <c r="AA4" s="18">
        <f>AVERAGE(D4:Z4)</f>
        <v>14.044782608695654</v>
      </c>
      <c r="AB4" s="19">
        <f>(AA4/AA$11)*100</f>
        <v>20.969710346260207</v>
      </c>
    </row>
    <row r="5" spans="1:28" s="9" customFormat="1">
      <c r="C5" s="6" t="s">
        <v>37</v>
      </c>
      <c r="D5" s="6">
        <v>10.23</v>
      </c>
      <c r="E5" s="6">
        <v>6.99</v>
      </c>
      <c r="F5" s="6">
        <v>6.55</v>
      </c>
      <c r="G5" s="6">
        <v>8.5</v>
      </c>
      <c r="H5" s="6">
        <v>16.440000000000001</v>
      </c>
      <c r="I5" s="6">
        <v>9.66</v>
      </c>
      <c r="J5" s="6">
        <v>15.13</v>
      </c>
      <c r="K5" s="6">
        <v>11.52</v>
      </c>
      <c r="L5" s="6">
        <v>15.38</v>
      </c>
      <c r="M5" s="6">
        <v>7.71</v>
      </c>
      <c r="N5" s="6">
        <v>7</v>
      </c>
      <c r="O5" s="6">
        <v>5.58</v>
      </c>
      <c r="P5" s="6">
        <v>6.91</v>
      </c>
      <c r="Q5" s="6">
        <v>12.39</v>
      </c>
      <c r="R5" s="6">
        <v>9.93</v>
      </c>
      <c r="S5" s="6">
        <v>5.84</v>
      </c>
      <c r="T5" s="6">
        <v>13.4</v>
      </c>
      <c r="U5" s="6">
        <v>15.32</v>
      </c>
      <c r="V5" s="6">
        <v>10.11</v>
      </c>
      <c r="W5" s="6">
        <v>5.15</v>
      </c>
      <c r="X5" s="6">
        <v>8.16</v>
      </c>
      <c r="Y5" s="6">
        <v>9.68</v>
      </c>
      <c r="Z5" s="6">
        <v>9.36</v>
      </c>
      <c r="AA5" s="18">
        <f t="shared" ref="AA5:AA10" si="0">AVERAGE(D5:Z5)</f>
        <v>9.8669565217391302</v>
      </c>
      <c r="AB5" s="19">
        <f t="shared" ref="AB5:AB10" si="1">(AA5/AA$11)*100</f>
        <v>14.7319631798294</v>
      </c>
    </row>
    <row r="6" spans="1:28" s="9" customFormat="1">
      <c r="C6" s="6" t="s">
        <v>38</v>
      </c>
      <c r="D6" s="6">
        <v>20.079999999999998</v>
      </c>
      <c r="E6" s="6">
        <v>14.38</v>
      </c>
      <c r="F6" s="6">
        <v>14.76</v>
      </c>
      <c r="G6" s="6">
        <v>11.9</v>
      </c>
      <c r="H6" s="6">
        <v>20.27</v>
      </c>
      <c r="I6" s="6">
        <v>13.78</v>
      </c>
      <c r="J6" s="6">
        <v>16.97</v>
      </c>
      <c r="K6" s="6">
        <v>17.75</v>
      </c>
      <c r="L6" s="6">
        <v>17.149999999999999</v>
      </c>
      <c r="M6" s="6">
        <v>11.63</v>
      </c>
      <c r="N6" s="6">
        <v>6.37</v>
      </c>
      <c r="O6" s="6">
        <v>7.91</v>
      </c>
      <c r="P6" s="6">
        <v>8.66</v>
      </c>
      <c r="Q6" s="6">
        <v>14.34</v>
      </c>
      <c r="R6" s="6">
        <v>13.3</v>
      </c>
      <c r="S6" s="6">
        <v>19.11</v>
      </c>
      <c r="T6" s="6">
        <v>20.51</v>
      </c>
      <c r="U6" s="6">
        <v>22.97</v>
      </c>
      <c r="V6" s="6">
        <v>14.7</v>
      </c>
      <c r="W6" s="6">
        <v>12.43</v>
      </c>
      <c r="X6" s="6">
        <v>16.940000000000001</v>
      </c>
      <c r="Y6" s="6">
        <v>17.14</v>
      </c>
      <c r="Z6" s="6">
        <v>16.16</v>
      </c>
      <c r="AA6" s="18">
        <f t="shared" si="0"/>
        <v>15.183043478260871</v>
      </c>
      <c r="AB6" s="19">
        <f t="shared" si="1"/>
        <v>22.669202705685311</v>
      </c>
    </row>
    <row r="7" spans="1:28" s="9" customFormat="1">
      <c r="C7" s="6" t="s">
        <v>39</v>
      </c>
      <c r="D7" s="6">
        <v>8.0299999999999994</v>
      </c>
      <c r="E7" s="6">
        <v>9.33</v>
      </c>
      <c r="F7" s="6">
        <v>12.04</v>
      </c>
      <c r="G7" s="6">
        <v>8.5399999999999991</v>
      </c>
      <c r="H7" s="6">
        <v>5.46</v>
      </c>
      <c r="I7" s="6">
        <v>4.3899999999999997</v>
      </c>
      <c r="J7" s="6">
        <v>0.95</v>
      </c>
      <c r="K7" s="6">
        <v>3.83</v>
      </c>
      <c r="L7" s="6">
        <v>6.93</v>
      </c>
      <c r="M7" s="6">
        <v>8.7200000000000006</v>
      </c>
      <c r="N7" s="6">
        <v>6.32</v>
      </c>
      <c r="O7" s="6">
        <v>7.54</v>
      </c>
      <c r="P7" s="6">
        <v>6.41</v>
      </c>
      <c r="Q7" s="6">
        <v>6.39</v>
      </c>
      <c r="R7" s="6">
        <v>6.39</v>
      </c>
      <c r="S7" s="6">
        <v>2.0299999999999998</v>
      </c>
      <c r="T7" s="6">
        <v>4.37</v>
      </c>
      <c r="U7" s="6">
        <v>3.29</v>
      </c>
      <c r="V7" s="6">
        <v>4.95</v>
      </c>
      <c r="W7" s="6">
        <v>7.95</v>
      </c>
      <c r="X7" s="6">
        <v>7.55</v>
      </c>
      <c r="Y7" s="6">
        <v>6.47</v>
      </c>
      <c r="Z7" s="6">
        <v>4.18</v>
      </c>
      <c r="AA7" s="18">
        <f t="shared" si="0"/>
        <v>6.1765217391304361</v>
      </c>
      <c r="AB7" s="19">
        <f t="shared" si="1"/>
        <v>9.2219207249782542</v>
      </c>
    </row>
    <row r="8" spans="1:28" s="9" customFormat="1">
      <c r="C8" s="6" t="s">
        <v>40</v>
      </c>
      <c r="D8" s="6">
        <v>0.04</v>
      </c>
      <c r="E8" s="6">
        <v>0.01</v>
      </c>
      <c r="F8" s="6">
        <v>0.03</v>
      </c>
      <c r="G8" s="6">
        <v>0.44</v>
      </c>
      <c r="H8" s="6">
        <v>0.02</v>
      </c>
      <c r="I8" s="6">
        <v>0.03</v>
      </c>
      <c r="J8" s="6">
        <v>1.01</v>
      </c>
      <c r="K8" s="6">
        <v>0.17</v>
      </c>
      <c r="L8" s="6">
        <v>0.41</v>
      </c>
      <c r="M8" s="6">
        <v>0.31</v>
      </c>
      <c r="N8" s="6">
        <v>0.53</v>
      </c>
      <c r="O8" s="6">
        <v>1.26</v>
      </c>
      <c r="P8" s="6">
        <v>2.27</v>
      </c>
      <c r="Q8" s="6">
        <v>0.38</v>
      </c>
      <c r="R8" s="6">
        <v>0.57999999999999996</v>
      </c>
      <c r="S8" s="6">
        <v>0.02</v>
      </c>
      <c r="T8" s="6">
        <v>0.17</v>
      </c>
      <c r="U8" s="6">
        <v>0.27</v>
      </c>
      <c r="V8" s="6">
        <v>1.02</v>
      </c>
      <c r="W8" s="6">
        <v>0.12</v>
      </c>
      <c r="X8" s="6">
        <v>0.06</v>
      </c>
      <c r="Y8" s="6">
        <v>0.06</v>
      </c>
      <c r="Z8" s="6">
        <v>0</v>
      </c>
      <c r="AA8" s="18">
        <f t="shared" si="0"/>
        <v>0.40043478260869564</v>
      </c>
      <c r="AB8" s="19">
        <f t="shared" si="1"/>
        <v>0.59787336250210965</v>
      </c>
    </row>
    <row r="9" spans="1:28" s="9" customFormat="1">
      <c r="C9" s="6" t="s">
        <v>41</v>
      </c>
      <c r="D9" s="6">
        <v>0.25</v>
      </c>
      <c r="E9" s="6">
        <v>0.14000000000000001</v>
      </c>
      <c r="F9" s="6">
        <v>0.12</v>
      </c>
      <c r="G9" s="6">
        <v>0.98</v>
      </c>
      <c r="H9" s="6">
        <v>0.12</v>
      </c>
      <c r="I9" s="6">
        <v>1.25</v>
      </c>
      <c r="J9" s="6">
        <v>2.86</v>
      </c>
      <c r="K9" s="6">
        <v>1.5</v>
      </c>
      <c r="L9" s="6">
        <v>2.63</v>
      </c>
      <c r="M9" s="6">
        <v>2.41</v>
      </c>
      <c r="N9" s="6">
        <v>8.08</v>
      </c>
      <c r="O9" s="6">
        <v>7.44</v>
      </c>
      <c r="P9" s="6">
        <v>5.17</v>
      </c>
      <c r="Q9" s="6">
        <v>2.97</v>
      </c>
      <c r="R9" s="6">
        <v>4.1500000000000004</v>
      </c>
      <c r="S9" s="6">
        <v>0.08</v>
      </c>
      <c r="T9" s="6">
        <v>1.46</v>
      </c>
      <c r="U9" s="6">
        <v>1.6</v>
      </c>
      <c r="V9" s="6">
        <v>3.88</v>
      </c>
      <c r="W9" s="6">
        <v>1.67</v>
      </c>
      <c r="X9" s="6">
        <v>1.03</v>
      </c>
      <c r="Y9" s="6">
        <v>0.67</v>
      </c>
      <c r="Z9" s="6">
        <v>1.1200000000000001</v>
      </c>
      <c r="AA9" s="18">
        <f t="shared" si="0"/>
        <v>2.2426086956521742</v>
      </c>
      <c r="AB9" s="19">
        <f t="shared" si="1"/>
        <v>3.3483504927099692</v>
      </c>
    </row>
    <row r="10" spans="1:28" s="9" customFormat="1">
      <c r="C10" s="6" t="s">
        <v>42</v>
      </c>
      <c r="D10" s="6">
        <v>18.28</v>
      </c>
      <c r="E10" s="6">
        <v>21.26</v>
      </c>
      <c r="F10" s="6">
        <v>18.71</v>
      </c>
      <c r="G10" s="6">
        <v>16.71</v>
      </c>
      <c r="H10" s="6">
        <v>14.07</v>
      </c>
      <c r="I10" s="6">
        <v>21.63</v>
      </c>
      <c r="J10" s="6">
        <v>10.55</v>
      </c>
      <c r="K10" s="6">
        <v>21.68</v>
      </c>
      <c r="L10" s="6">
        <v>10.87</v>
      </c>
      <c r="M10" s="6">
        <v>25.39</v>
      </c>
      <c r="N10" s="6">
        <v>35.44</v>
      </c>
      <c r="O10" s="6">
        <v>25.51</v>
      </c>
      <c r="P10" s="6">
        <v>20.51</v>
      </c>
      <c r="Q10" s="6">
        <v>16.91</v>
      </c>
      <c r="R10" s="6">
        <v>13.1</v>
      </c>
      <c r="S10" s="6">
        <v>22.85</v>
      </c>
      <c r="T10" s="6">
        <v>14.32</v>
      </c>
      <c r="U10" s="6">
        <v>18.79</v>
      </c>
      <c r="V10" s="6">
        <v>14.01</v>
      </c>
      <c r="W10" s="6">
        <v>17.2</v>
      </c>
      <c r="X10" s="6">
        <v>21.18</v>
      </c>
      <c r="Y10" s="6">
        <v>17.54</v>
      </c>
      <c r="Z10" s="6">
        <v>21.92</v>
      </c>
      <c r="AA10" s="18">
        <f t="shared" si="0"/>
        <v>19.06217391304348</v>
      </c>
      <c r="AB10" s="19">
        <f t="shared" si="1"/>
        <v>28.460979188034742</v>
      </c>
    </row>
    <row r="11" spans="1:28">
      <c r="C11" s="21"/>
      <c r="D11" s="8"/>
      <c r="AA11" s="54">
        <f>SUM(AA4:AA10)</f>
        <v>66.976521739130447</v>
      </c>
    </row>
  </sheetData>
  <mergeCells count="1">
    <mergeCell ref="D2:Z2"/>
  </mergeCell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3"/>
  <sheetViews>
    <sheetView workbookViewId="0">
      <selection activeCell="D31" sqref="D31"/>
    </sheetView>
  </sheetViews>
  <sheetFormatPr baseColWidth="10" defaultRowHeight="15" x14ac:dyDescent="0"/>
  <cols>
    <col min="2" max="2" width="52.5" bestFit="1" customWidth="1"/>
  </cols>
  <sheetData>
    <row r="2" spans="1:2">
      <c r="A2" s="1" t="s">
        <v>78</v>
      </c>
      <c r="B2" t="s">
        <v>79</v>
      </c>
    </row>
    <row r="3" spans="1:2">
      <c r="B3" t="s">
        <v>80</v>
      </c>
    </row>
  </sheetData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B19"/>
  <sheetViews>
    <sheetView workbookViewId="0">
      <selection activeCell="F32" sqref="F32"/>
    </sheetView>
  </sheetViews>
  <sheetFormatPr baseColWidth="10" defaultRowHeight="15" x14ac:dyDescent="0"/>
  <cols>
    <col min="2" max="2" width="40.6640625" bestFit="1" customWidth="1"/>
  </cols>
  <sheetData>
    <row r="2" spans="1:28">
      <c r="A2" s="1" t="s">
        <v>81</v>
      </c>
      <c r="B2" t="s">
        <v>82</v>
      </c>
    </row>
    <row r="3" spans="1:28">
      <c r="B3" t="s">
        <v>85</v>
      </c>
    </row>
    <row r="5" spans="1:28">
      <c r="B5" t="s">
        <v>91</v>
      </c>
      <c r="C5" s="9" t="s">
        <v>83</v>
      </c>
      <c r="D5" s="9" t="s">
        <v>84</v>
      </c>
      <c r="E5" s="9"/>
      <c r="F5" s="9"/>
      <c r="G5" s="9"/>
      <c r="H5" s="9"/>
      <c r="I5" s="9"/>
      <c r="J5" s="9"/>
      <c r="K5" s="9"/>
      <c r="L5" s="9"/>
      <c r="M5" s="9"/>
      <c r="N5" s="9"/>
      <c r="O5" s="9"/>
      <c r="P5" s="9"/>
      <c r="Q5" s="9"/>
      <c r="R5" s="9"/>
      <c r="S5" s="9"/>
      <c r="T5" s="2"/>
      <c r="U5" s="2"/>
      <c r="V5" s="2"/>
      <c r="W5" s="2"/>
      <c r="X5" s="2"/>
      <c r="Y5" s="2"/>
      <c r="Z5" s="2"/>
      <c r="AA5" s="2"/>
      <c r="AB5" s="2"/>
    </row>
    <row r="6" spans="1:28">
      <c r="B6" t="s">
        <v>92</v>
      </c>
      <c r="C6" s="9" t="s">
        <v>87</v>
      </c>
      <c r="D6" s="9" t="s">
        <v>86</v>
      </c>
      <c r="E6" s="6">
        <v>2.2999999999999998</v>
      </c>
      <c r="F6" s="6">
        <v>70.400000000000006</v>
      </c>
      <c r="G6" s="6">
        <v>24.3</v>
      </c>
      <c r="H6" s="6">
        <v>35.700000000000003</v>
      </c>
      <c r="I6" s="9"/>
      <c r="J6" s="9"/>
      <c r="K6" s="9"/>
      <c r="L6" s="9"/>
      <c r="M6" s="9"/>
      <c r="N6" s="9"/>
      <c r="O6" s="9"/>
      <c r="P6" s="9"/>
      <c r="Q6" s="9"/>
      <c r="R6" s="9"/>
      <c r="S6" s="9"/>
      <c r="T6" s="2"/>
      <c r="U6" s="2"/>
      <c r="V6" s="2"/>
      <c r="W6" s="2"/>
      <c r="X6" s="2"/>
      <c r="Y6" s="2"/>
      <c r="Z6" s="2"/>
      <c r="AA6" s="2"/>
      <c r="AB6" s="2"/>
    </row>
    <row r="7" spans="1:28">
      <c r="B7" t="s">
        <v>93</v>
      </c>
      <c r="C7" s="9" t="s">
        <v>14</v>
      </c>
      <c r="D7" s="9" t="s">
        <v>86</v>
      </c>
      <c r="E7" s="7">
        <v>52</v>
      </c>
      <c r="F7" s="6">
        <v>58.9</v>
      </c>
      <c r="G7" s="6">
        <v>63.7</v>
      </c>
      <c r="H7" s="6">
        <v>57.5</v>
      </c>
      <c r="I7" s="6">
        <v>57.5</v>
      </c>
      <c r="J7" s="6">
        <v>65.400000000000006</v>
      </c>
      <c r="K7" s="6">
        <v>52.3</v>
      </c>
      <c r="L7" s="6">
        <v>69.400000000000006</v>
      </c>
      <c r="M7" s="7">
        <v>75</v>
      </c>
      <c r="N7" s="6">
        <v>62.7</v>
      </c>
      <c r="O7" s="6">
        <v>61.1</v>
      </c>
      <c r="P7" s="6">
        <v>18.600000000000001</v>
      </c>
      <c r="Q7" s="6">
        <v>26.2</v>
      </c>
      <c r="R7" s="6">
        <v>68.3</v>
      </c>
      <c r="S7" s="6">
        <v>71.900000000000006</v>
      </c>
    </row>
    <row r="8" spans="1:28">
      <c r="C8" s="9" t="s">
        <v>88</v>
      </c>
      <c r="D8" s="9" t="s">
        <v>86</v>
      </c>
      <c r="E8" s="6">
        <v>25.2</v>
      </c>
      <c r="F8" s="6">
        <v>66.599999999999994</v>
      </c>
      <c r="G8" s="7">
        <v>73</v>
      </c>
      <c r="H8" s="6">
        <v>58.3</v>
      </c>
      <c r="I8" s="9"/>
      <c r="J8" s="9"/>
      <c r="K8" s="9"/>
      <c r="L8" s="9"/>
      <c r="M8" s="9"/>
      <c r="N8" s="9"/>
      <c r="O8" s="9"/>
      <c r="P8" s="9"/>
      <c r="Q8" s="9"/>
      <c r="R8" s="9"/>
      <c r="S8" s="9"/>
      <c r="T8" s="9"/>
      <c r="U8" s="9"/>
      <c r="V8" s="9"/>
      <c r="W8" s="9"/>
      <c r="X8" s="9"/>
      <c r="Y8" s="9"/>
      <c r="Z8" s="9"/>
      <c r="AA8" s="9"/>
      <c r="AB8" s="9"/>
    </row>
    <row r="9" spans="1:28">
      <c r="C9" s="9" t="s">
        <v>89</v>
      </c>
      <c r="D9" s="9" t="s">
        <v>86</v>
      </c>
      <c r="E9" s="6">
        <v>49.2</v>
      </c>
      <c r="F9" s="6">
        <v>46.2</v>
      </c>
      <c r="G9" s="6">
        <v>56.1</v>
      </c>
      <c r="H9" s="6">
        <v>56.6</v>
      </c>
      <c r="I9" s="6">
        <v>63.1</v>
      </c>
      <c r="J9" s="6">
        <v>41.8</v>
      </c>
      <c r="K9" s="6">
        <v>44.9</v>
      </c>
      <c r="L9" s="6">
        <v>25.3</v>
      </c>
      <c r="M9" s="6">
        <v>39.200000000000003</v>
      </c>
      <c r="N9" s="6">
        <v>47.4</v>
      </c>
      <c r="O9" s="7">
        <v>30</v>
      </c>
      <c r="P9" s="6">
        <v>29.6</v>
      </c>
      <c r="Q9" s="6">
        <v>42.6</v>
      </c>
      <c r="R9" s="6">
        <v>33.299999999999997</v>
      </c>
      <c r="S9" s="6">
        <v>32.6</v>
      </c>
      <c r="T9" s="6">
        <v>31.1</v>
      </c>
      <c r="U9" s="6">
        <v>25.8</v>
      </c>
      <c r="V9" s="6">
        <v>32.799999999999997</v>
      </c>
      <c r="W9" s="6">
        <v>58.2</v>
      </c>
      <c r="X9" s="6">
        <v>82.3</v>
      </c>
      <c r="Y9" s="6">
        <v>80.099999999999994</v>
      </c>
      <c r="Z9" s="6">
        <v>62.3</v>
      </c>
      <c r="AA9" s="6">
        <v>65.3</v>
      </c>
      <c r="AB9" s="6">
        <v>75.900000000000006</v>
      </c>
    </row>
    <row r="11" spans="1:28">
      <c r="C11" s="9" t="s">
        <v>87</v>
      </c>
      <c r="D11" s="9" t="s">
        <v>90</v>
      </c>
      <c r="E11" s="5">
        <v>0</v>
      </c>
      <c r="F11" s="4">
        <v>42.8</v>
      </c>
      <c r="G11" s="4">
        <v>51.8</v>
      </c>
      <c r="H11" s="4">
        <v>12.1</v>
      </c>
    </row>
    <row r="12" spans="1:28">
      <c r="C12" s="9" t="s">
        <v>22</v>
      </c>
      <c r="D12" s="9" t="s">
        <v>90</v>
      </c>
      <c r="E12" s="4">
        <v>33.4</v>
      </c>
      <c r="F12" s="4">
        <v>19.7</v>
      </c>
      <c r="G12" s="5">
        <v>36</v>
      </c>
      <c r="H12" s="4">
        <v>49.7</v>
      </c>
      <c r="I12" s="4">
        <v>60.3</v>
      </c>
      <c r="J12" s="4">
        <v>5.6</v>
      </c>
      <c r="K12" s="5">
        <v>49</v>
      </c>
      <c r="L12" s="5">
        <v>57</v>
      </c>
      <c r="M12" s="4">
        <v>77.8</v>
      </c>
      <c r="N12" s="4">
        <v>38.200000000000003</v>
      </c>
      <c r="O12" s="4">
        <v>11.9</v>
      </c>
      <c r="P12" s="5">
        <v>2</v>
      </c>
      <c r="Q12" s="4">
        <v>10.4</v>
      </c>
      <c r="R12" s="4">
        <v>2.5</v>
      </c>
      <c r="S12" s="4">
        <v>40.299999999999997</v>
      </c>
    </row>
    <row r="13" spans="1:28">
      <c r="C13" s="9" t="s">
        <v>94</v>
      </c>
      <c r="D13" s="9" t="s">
        <v>90</v>
      </c>
      <c r="E13" s="4">
        <v>2.2000000000000002</v>
      </c>
      <c r="F13" s="4">
        <v>38.9</v>
      </c>
      <c r="G13" s="4">
        <v>43.6</v>
      </c>
      <c r="H13" s="5">
        <v>40</v>
      </c>
    </row>
    <row r="14" spans="1:28">
      <c r="C14" s="9" t="s">
        <v>89</v>
      </c>
      <c r="D14" s="9" t="s">
        <v>90</v>
      </c>
      <c r="E14" s="6">
        <v>34.4</v>
      </c>
      <c r="F14" s="7">
        <v>27</v>
      </c>
      <c r="G14" s="6">
        <v>44.3</v>
      </c>
      <c r="H14" s="6">
        <v>39.200000000000003</v>
      </c>
      <c r="I14" s="6">
        <v>31.1</v>
      </c>
      <c r="J14" s="6">
        <v>33.9</v>
      </c>
      <c r="K14" s="6">
        <v>49.5</v>
      </c>
      <c r="L14" s="6">
        <v>49.8</v>
      </c>
      <c r="M14" s="6">
        <v>21.5</v>
      </c>
      <c r="N14" s="6">
        <v>6.1</v>
      </c>
      <c r="O14" s="6">
        <v>24.3</v>
      </c>
      <c r="P14" s="6">
        <v>15.1</v>
      </c>
      <c r="Q14" s="6">
        <v>13.4</v>
      </c>
      <c r="R14" s="6">
        <v>26.8</v>
      </c>
      <c r="S14" s="7">
        <v>28</v>
      </c>
      <c r="T14" s="6">
        <v>27.1</v>
      </c>
      <c r="U14" s="6">
        <v>34.9</v>
      </c>
      <c r="V14" s="6">
        <v>27.9</v>
      </c>
      <c r="W14" s="6">
        <v>45.8</v>
      </c>
      <c r="X14" s="6">
        <v>24.4</v>
      </c>
      <c r="Y14" s="6">
        <v>58.2</v>
      </c>
      <c r="Z14" s="6">
        <v>26.5</v>
      </c>
      <c r="AA14" s="6">
        <v>29.3</v>
      </c>
      <c r="AB14" s="6">
        <v>83.8</v>
      </c>
    </row>
    <row r="16" spans="1:28">
      <c r="C16" s="9" t="s">
        <v>87</v>
      </c>
      <c r="D16" s="9" t="s">
        <v>95</v>
      </c>
      <c r="E16" s="7">
        <v>0</v>
      </c>
      <c r="F16" s="6">
        <v>32.299999999999997</v>
      </c>
      <c r="G16" s="6">
        <v>46.5</v>
      </c>
      <c r="H16" s="6">
        <v>4.5</v>
      </c>
    </row>
    <row r="17" spans="3:28">
      <c r="C17" s="9" t="s">
        <v>14</v>
      </c>
      <c r="D17" s="9" t="s">
        <v>95</v>
      </c>
      <c r="E17" s="6">
        <v>0.21</v>
      </c>
      <c r="F17" s="6">
        <v>2.5099999999999998</v>
      </c>
      <c r="G17" s="6">
        <v>0.9</v>
      </c>
      <c r="H17" s="6">
        <v>1.98</v>
      </c>
      <c r="I17" s="6">
        <v>0.52</v>
      </c>
      <c r="J17" s="6">
        <v>20.8</v>
      </c>
      <c r="K17" s="6">
        <v>40.700000000000003</v>
      </c>
      <c r="L17" s="6">
        <v>37.299999999999997</v>
      </c>
      <c r="M17" s="6">
        <v>87.5</v>
      </c>
      <c r="N17" s="6">
        <v>19.100000000000001</v>
      </c>
      <c r="O17" s="6">
        <v>6.1</v>
      </c>
      <c r="P17" s="6">
        <v>0.8</v>
      </c>
      <c r="Q17" s="6">
        <v>1.6</v>
      </c>
      <c r="R17" s="7">
        <v>43</v>
      </c>
      <c r="S17" s="6">
        <v>27.7</v>
      </c>
    </row>
    <row r="18" spans="3:28">
      <c r="C18" s="9" t="s">
        <v>94</v>
      </c>
      <c r="D18" s="9" t="s">
        <v>95</v>
      </c>
      <c r="E18" s="5">
        <v>0</v>
      </c>
      <c r="F18" s="4">
        <v>4.3</v>
      </c>
      <c r="G18" s="4">
        <v>10.4</v>
      </c>
      <c r="H18" s="4">
        <v>2.2000000000000002</v>
      </c>
    </row>
    <row r="19" spans="3:28">
      <c r="C19" s="9" t="s">
        <v>23</v>
      </c>
      <c r="D19" s="9" t="s">
        <v>95</v>
      </c>
      <c r="E19" s="4">
        <v>11.3</v>
      </c>
      <c r="F19" s="4">
        <v>0.69</v>
      </c>
      <c r="G19" s="4">
        <v>1.28</v>
      </c>
      <c r="H19" s="5">
        <v>17</v>
      </c>
      <c r="I19" s="4">
        <v>2.42</v>
      </c>
      <c r="J19" s="4">
        <v>1.02</v>
      </c>
      <c r="K19" s="4">
        <v>12.9</v>
      </c>
      <c r="L19" s="4">
        <v>0.4</v>
      </c>
      <c r="M19" s="4">
        <v>3.2</v>
      </c>
      <c r="N19" s="4">
        <v>15.2</v>
      </c>
      <c r="O19" s="4">
        <v>7.6</v>
      </c>
      <c r="P19" s="4">
        <v>11.7</v>
      </c>
      <c r="Q19" s="4">
        <v>5.5</v>
      </c>
      <c r="R19" s="5">
        <v>10</v>
      </c>
      <c r="S19" s="4">
        <v>2.9</v>
      </c>
      <c r="T19" s="4">
        <v>1.3</v>
      </c>
      <c r="U19" s="4">
        <v>6.5</v>
      </c>
      <c r="V19" s="4">
        <v>1.4</v>
      </c>
      <c r="W19" s="4">
        <v>2.5</v>
      </c>
      <c r="X19" s="4">
        <v>9.5</v>
      </c>
      <c r="Y19" s="4">
        <v>23.3</v>
      </c>
      <c r="Z19" s="4">
        <v>2.8</v>
      </c>
      <c r="AA19" s="4">
        <v>11.5</v>
      </c>
      <c r="AB19" s="4">
        <v>14.6</v>
      </c>
    </row>
  </sheetData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B13"/>
  <sheetViews>
    <sheetView topLeftCell="A2" workbookViewId="0">
      <selection activeCell="B3" sqref="B3"/>
    </sheetView>
  </sheetViews>
  <sheetFormatPr baseColWidth="10" defaultRowHeight="15" x14ac:dyDescent="0"/>
  <cols>
    <col min="2" max="2" width="44" bestFit="1" customWidth="1"/>
  </cols>
  <sheetData>
    <row r="2" spans="1:28">
      <c r="A2" s="1" t="s">
        <v>96</v>
      </c>
      <c r="B2" t="s">
        <v>97</v>
      </c>
    </row>
    <row r="3" spans="1:28">
      <c r="B3" t="s">
        <v>98</v>
      </c>
    </row>
    <row r="4" spans="1:28">
      <c r="B4" t="s">
        <v>85</v>
      </c>
    </row>
    <row r="6" spans="1:28">
      <c r="B6" t="s">
        <v>91</v>
      </c>
    </row>
    <row r="7" spans="1:28">
      <c r="B7" t="s">
        <v>92</v>
      </c>
    </row>
    <row r="8" spans="1:28">
      <c r="B8" t="s">
        <v>93</v>
      </c>
    </row>
    <row r="9" spans="1:28">
      <c r="C9" s="9" t="s">
        <v>83</v>
      </c>
      <c r="D9" s="9" t="s">
        <v>84</v>
      </c>
    </row>
    <row r="10" spans="1:28">
      <c r="C10" s="9" t="s">
        <v>23</v>
      </c>
      <c r="D10" s="9" t="s">
        <v>86</v>
      </c>
      <c r="E10" s="4">
        <v>25.1</v>
      </c>
      <c r="F10" s="5">
        <v>65</v>
      </c>
      <c r="G10" s="4">
        <v>24.1</v>
      </c>
      <c r="H10" s="4">
        <v>24.1</v>
      </c>
      <c r="I10" s="4">
        <v>32.4</v>
      </c>
      <c r="J10" s="4">
        <v>33.1</v>
      </c>
      <c r="K10" s="4">
        <v>22.8</v>
      </c>
      <c r="L10" s="4">
        <v>48.3</v>
      </c>
      <c r="M10" s="4">
        <v>41.7</v>
      </c>
      <c r="N10" s="4">
        <v>24.7</v>
      </c>
      <c r="O10" s="4">
        <v>23.5</v>
      </c>
      <c r="P10" s="5">
        <v>16</v>
      </c>
      <c r="Q10" s="5">
        <v>22</v>
      </c>
      <c r="R10" s="4">
        <v>13.5</v>
      </c>
      <c r="S10" s="4">
        <v>23.95</v>
      </c>
      <c r="T10" s="5">
        <v>45</v>
      </c>
      <c r="U10" s="4">
        <v>19.399999999999999</v>
      </c>
      <c r="V10" s="4">
        <v>41.7</v>
      </c>
      <c r="W10" s="4">
        <v>32.799999999999997</v>
      </c>
      <c r="X10" s="4">
        <v>25.5</v>
      </c>
      <c r="Y10" s="4">
        <v>31.1</v>
      </c>
      <c r="Z10" s="4">
        <v>26.9</v>
      </c>
      <c r="AA10" s="4">
        <v>30.4</v>
      </c>
    </row>
    <row r="11" spans="1:28">
      <c r="C11" s="9" t="s">
        <v>23</v>
      </c>
      <c r="D11" s="9" t="s">
        <v>90</v>
      </c>
      <c r="E11" s="4">
        <v>17.3</v>
      </c>
      <c r="F11" s="4">
        <v>60.3</v>
      </c>
      <c r="G11" s="4">
        <v>46.3</v>
      </c>
      <c r="H11" s="4">
        <v>46.8</v>
      </c>
      <c r="I11" s="4">
        <v>47.6</v>
      </c>
      <c r="J11" s="5">
        <v>36</v>
      </c>
      <c r="K11" s="5">
        <v>63</v>
      </c>
      <c r="L11" s="4">
        <v>71.3</v>
      </c>
      <c r="M11" s="4">
        <v>55.3</v>
      </c>
      <c r="N11" s="5">
        <v>45</v>
      </c>
      <c r="O11" s="4">
        <v>58.5</v>
      </c>
      <c r="P11" s="4">
        <v>44.5</v>
      </c>
      <c r="Q11" s="4">
        <v>33.5</v>
      </c>
      <c r="R11" s="5">
        <v>36</v>
      </c>
      <c r="S11" s="4">
        <v>27.8</v>
      </c>
      <c r="T11" s="4">
        <v>62.5</v>
      </c>
      <c r="U11" s="4">
        <v>52.5</v>
      </c>
      <c r="V11" s="5">
        <v>34</v>
      </c>
      <c r="W11" s="4">
        <v>57.5</v>
      </c>
      <c r="X11" s="5">
        <v>36</v>
      </c>
      <c r="Y11" s="4">
        <v>41.5</v>
      </c>
      <c r="Z11" s="4">
        <v>39.5</v>
      </c>
      <c r="AA11" s="5">
        <v>33.75</v>
      </c>
      <c r="AB11" s="4">
        <v>29.5</v>
      </c>
    </row>
    <row r="12" spans="1:28">
      <c r="C12" s="9" t="s">
        <v>23</v>
      </c>
      <c r="D12" s="9" t="s">
        <v>95</v>
      </c>
      <c r="E12" s="5">
        <v>70</v>
      </c>
      <c r="F12" s="5">
        <v>80</v>
      </c>
      <c r="G12" s="5">
        <v>50</v>
      </c>
      <c r="H12" s="5">
        <v>63</v>
      </c>
      <c r="I12" s="5">
        <v>25</v>
      </c>
      <c r="J12" s="5">
        <v>25</v>
      </c>
      <c r="K12" s="2"/>
      <c r="L12" s="2"/>
      <c r="M12" s="2"/>
      <c r="N12" s="2"/>
      <c r="O12" s="2"/>
      <c r="P12" s="2"/>
      <c r="Q12" s="2"/>
      <c r="R12" s="2"/>
    </row>
    <row r="13" spans="1:28">
      <c r="E13" s="2"/>
      <c r="F13" s="2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</row>
  </sheetData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Q24"/>
  <sheetViews>
    <sheetView zoomScale="125" zoomScaleNormal="125" zoomScalePageLayoutView="125" workbookViewId="0">
      <selection activeCell="C9" sqref="C9:E9"/>
    </sheetView>
  </sheetViews>
  <sheetFormatPr baseColWidth="10" defaultRowHeight="15" x14ac:dyDescent="0"/>
  <cols>
    <col min="2" max="2" width="43.33203125" bestFit="1" customWidth="1"/>
    <col min="5" max="5" width="16.33203125" bestFit="1" customWidth="1"/>
  </cols>
  <sheetData>
    <row r="2" spans="1:13">
      <c r="A2" s="1" t="s">
        <v>99</v>
      </c>
      <c r="B2" t="s">
        <v>100</v>
      </c>
    </row>
    <row r="3" spans="1:13">
      <c r="B3" t="s">
        <v>85</v>
      </c>
    </row>
    <row r="5" spans="1:13">
      <c r="B5" t="s">
        <v>91</v>
      </c>
    </row>
    <row r="6" spans="1:13">
      <c r="B6" t="s">
        <v>92</v>
      </c>
    </row>
    <row r="8" spans="1:13">
      <c r="B8" t="s">
        <v>103</v>
      </c>
    </row>
    <row r="9" spans="1:13">
      <c r="B9" t="s">
        <v>104</v>
      </c>
      <c r="C9" s="9" t="s">
        <v>83</v>
      </c>
      <c r="D9" s="9" t="s">
        <v>84</v>
      </c>
      <c r="E9" t="s">
        <v>101</v>
      </c>
      <c r="F9" s="9"/>
      <c r="G9" s="9"/>
      <c r="H9" s="9"/>
      <c r="I9" s="9"/>
    </row>
    <row r="10" spans="1:13">
      <c r="C10" s="9" t="s">
        <v>14</v>
      </c>
      <c r="D10" s="9" t="s">
        <v>86</v>
      </c>
      <c r="E10" s="9" t="s">
        <v>102</v>
      </c>
      <c r="F10" s="5">
        <v>6.54</v>
      </c>
      <c r="G10" s="4">
        <v>5.3</v>
      </c>
      <c r="H10" s="4">
        <v>7.5</v>
      </c>
      <c r="I10" s="4">
        <v>8.3000000000000007</v>
      </c>
      <c r="J10" s="4">
        <v>3.5</v>
      </c>
      <c r="K10" s="4">
        <v>6.7</v>
      </c>
      <c r="L10" s="4">
        <v>2.8</v>
      </c>
      <c r="M10" s="4">
        <v>13.9</v>
      </c>
    </row>
    <row r="11" spans="1:13">
      <c r="C11" s="9" t="s">
        <v>89</v>
      </c>
      <c r="D11" s="9" t="s">
        <v>86</v>
      </c>
      <c r="E11" s="9" t="s">
        <v>102</v>
      </c>
      <c r="F11" s="6">
        <v>7.85</v>
      </c>
      <c r="G11" s="6">
        <v>2.5</v>
      </c>
      <c r="H11" s="6">
        <v>4.2</v>
      </c>
      <c r="I11" s="6">
        <v>8.9</v>
      </c>
      <c r="J11" s="6">
        <v>7.7</v>
      </c>
      <c r="K11" s="6">
        <v>2.9</v>
      </c>
      <c r="L11" s="6">
        <v>11.6</v>
      </c>
      <c r="M11" s="6">
        <v>7.9</v>
      </c>
    </row>
    <row r="12" spans="1:13">
      <c r="E12" s="9"/>
      <c r="F12" s="9"/>
      <c r="G12" s="9"/>
      <c r="H12" s="9"/>
      <c r="I12" s="9"/>
    </row>
    <row r="13" spans="1:13">
      <c r="C13" s="9" t="s">
        <v>14</v>
      </c>
      <c r="D13" s="9" t="s">
        <v>90</v>
      </c>
      <c r="E13" s="9" t="s">
        <v>102</v>
      </c>
      <c r="F13" s="4">
        <v>22.3</v>
      </c>
      <c r="G13" s="5">
        <v>16</v>
      </c>
      <c r="H13" s="4">
        <v>38.5</v>
      </c>
      <c r="I13" s="5">
        <v>21</v>
      </c>
      <c r="J13" s="5">
        <v>5</v>
      </c>
      <c r="K13" s="4">
        <v>17.100000000000001</v>
      </c>
      <c r="L13" s="4">
        <v>7.5</v>
      </c>
      <c r="M13" s="4">
        <v>44.1</v>
      </c>
    </row>
    <row r="14" spans="1:13">
      <c r="C14" s="9" t="s">
        <v>89</v>
      </c>
      <c r="D14" s="9" t="s">
        <v>90</v>
      </c>
      <c r="E14" s="9" t="s">
        <v>102</v>
      </c>
      <c r="F14" s="4">
        <v>6.5</v>
      </c>
      <c r="G14" s="4">
        <v>1.8</v>
      </c>
      <c r="H14" s="4">
        <v>5.6</v>
      </c>
      <c r="I14" s="4">
        <v>9.9</v>
      </c>
      <c r="J14" s="4">
        <v>10.4</v>
      </c>
      <c r="K14" s="4">
        <v>4.9000000000000004</v>
      </c>
      <c r="L14" s="5">
        <v>17</v>
      </c>
      <c r="M14" s="4">
        <v>4.5999999999999996</v>
      </c>
    </row>
    <row r="17" spans="3:17">
      <c r="C17" s="9" t="s">
        <v>14</v>
      </c>
      <c r="D17" s="9" t="s">
        <v>86</v>
      </c>
      <c r="E17" s="9" t="s">
        <v>105</v>
      </c>
      <c r="F17" s="5">
        <v>6.26</v>
      </c>
      <c r="G17" s="4">
        <v>0.7</v>
      </c>
      <c r="H17" s="4">
        <v>0.4</v>
      </c>
      <c r="I17" s="4">
        <v>0.5</v>
      </c>
    </row>
    <row r="18" spans="3:17">
      <c r="C18" s="9" t="s">
        <v>88</v>
      </c>
      <c r="D18" s="9" t="s">
        <v>86</v>
      </c>
      <c r="E18" s="9" t="s">
        <v>105</v>
      </c>
      <c r="F18" s="5">
        <v>9.41</v>
      </c>
      <c r="G18" s="4">
        <v>12.5</v>
      </c>
      <c r="H18" s="5">
        <v>6.87</v>
      </c>
      <c r="I18" s="5">
        <v>5.21</v>
      </c>
    </row>
    <row r="19" spans="3:17">
      <c r="C19" s="9" t="s">
        <v>89</v>
      </c>
      <c r="D19" s="9" t="s">
        <v>86</v>
      </c>
      <c r="E19" s="9" t="s">
        <v>105</v>
      </c>
      <c r="F19" s="4">
        <v>15.8</v>
      </c>
      <c r="G19" s="4">
        <v>20.9</v>
      </c>
      <c r="H19" s="4">
        <v>13.2</v>
      </c>
      <c r="I19" s="4">
        <v>7.32</v>
      </c>
      <c r="J19" s="5">
        <v>12</v>
      </c>
      <c r="K19" s="4">
        <v>22.1</v>
      </c>
      <c r="L19" s="4">
        <v>14.4</v>
      </c>
      <c r="M19" s="4">
        <v>23.9</v>
      </c>
      <c r="N19" s="4">
        <v>10.6</v>
      </c>
      <c r="O19" s="5">
        <v>9.32</v>
      </c>
      <c r="P19" s="4">
        <v>11.6</v>
      </c>
      <c r="Q19" s="4">
        <v>62.6</v>
      </c>
    </row>
    <row r="21" spans="3:17">
      <c r="E21" s="9"/>
    </row>
    <row r="22" spans="3:17">
      <c r="C22" s="9" t="s">
        <v>14</v>
      </c>
      <c r="D22" s="9" t="s">
        <v>90</v>
      </c>
      <c r="E22" s="9" t="s">
        <v>105</v>
      </c>
      <c r="F22" s="5">
        <v>5.43</v>
      </c>
      <c r="G22" s="5">
        <v>1.95</v>
      </c>
      <c r="H22" s="5">
        <v>0.54</v>
      </c>
      <c r="I22" s="5">
        <v>1.87</v>
      </c>
    </row>
    <row r="23" spans="3:17">
      <c r="C23" s="9" t="s">
        <v>88</v>
      </c>
      <c r="D23" s="9" t="s">
        <v>90</v>
      </c>
      <c r="E23" s="9" t="s">
        <v>105</v>
      </c>
      <c r="F23" s="4">
        <v>9.3000000000000007</v>
      </c>
      <c r="G23" s="4">
        <v>15.1</v>
      </c>
      <c r="H23" s="5">
        <v>8.61</v>
      </c>
    </row>
    <row r="24" spans="3:17">
      <c r="C24" s="9" t="s">
        <v>89</v>
      </c>
      <c r="D24" s="9" t="s">
        <v>90</v>
      </c>
      <c r="E24" s="9" t="s">
        <v>105</v>
      </c>
      <c r="F24" s="6">
        <v>11.2</v>
      </c>
      <c r="G24" s="6">
        <v>12.7</v>
      </c>
      <c r="H24" s="6">
        <v>11.4</v>
      </c>
      <c r="I24" s="7">
        <v>9.16</v>
      </c>
      <c r="J24" s="6">
        <v>11.4</v>
      </c>
      <c r="K24" s="7">
        <v>14</v>
      </c>
      <c r="L24" s="7">
        <v>8.6199999999999992</v>
      </c>
      <c r="M24" s="6">
        <v>10.1</v>
      </c>
      <c r="N24" s="7">
        <v>7.06</v>
      </c>
      <c r="O24" s="7">
        <v>12</v>
      </c>
      <c r="P24" s="6">
        <v>13.4</v>
      </c>
      <c r="Q24" s="6">
        <v>21.7</v>
      </c>
    </row>
  </sheetData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Q15"/>
  <sheetViews>
    <sheetView topLeftCell="B1" workbookViewId="0">
      <selection activeCell="C10" sqref="C10:D10"/>
    </sheetView>
  </sheetViews>
  <sheetFormatPr baseColWidth="10" defaultRowHeight="15" x14ac:dyDescent="0"/>
  <cols>
    <col min="2" max="2" width="43.33203125" bestFit="1" customWidth="1"/>
    <col min="5" max="5" width="16.33203125" bestFit="1" customWidth="1"/>
  </cols>
  <sheetData>
    <row r="2" spans="1:17">
      <c r="A2" s="1" t="s">
        <v>106</v>
      </c>
      <c r="B2" t="s">
        <v>100</v>
      </c>
    </row>
    <row r="3" spans="1:17">
      <c r="B3" t="s">
        <v>98</v>
      </c>
    </row>
    <row r="4" spans="1:17">
      <c r="B4" t="s">
        <v>107</v>
      </c>
    </row>
    <row r="6" spans="1:17">
      <c r="B6" t="s">
        <v>91</v>
      </c>
    </row>
    <row r="7" spans="1:17">
      <c r="B7" t="s">
        <v>92</v>
      </c>
    </row>
    <row r="9" spans="1:17">
      <c r="B9" t="s">
        <v>103</v>
      </c>
    </row>
    <row r="10" spans="1:17">
      <c r="B10" t="s">
        <v>104</v>
      </c>
      <c r="C10" s="9" t="s">
        <v>83</v>
      </c>
      <c r="D10" s="9" t="s">
        <v>84</v>
      </c>
      <c r="E10" t="s">
        <v>101</v>
      </c>
    </row>
    <row r="11" spans="1:17">
      <c r="C11" s="9" t="s">
        <v>89</v>
      </c>
      <c r="D11" s="9" t="s">
        <v>86</v>
      </c>
      <c r="E11" s="9" t="s">
        <v>102</v>
      </c>
      <c r="F11" s="4">
        <v>1.9</v>
      </c>
      <c r="G11" s="4">
        <v>4.9000000000000004</v>
      </c>
      <c r="H11" s="4">
        <v>32.4</v>
      </c>
      <c r="I11" s="4">
        <v>27.2</v>
      </c>
      <c r="J11" s="4">
        <v>17.5</v>
      </c>
      <c r="K11" s="4">
        <v>18.8</v>
      </c>
      <c r="L11" s="5">
        <v>21</v>
      </c>
      <c r="M11" s="4">
        <v>37.799999999999997</v>
      </c>
    </row>
    <row r="12" spans="1:17">
      <c r="C12" s="9" t="s">
        <v>89</v>
      </c>
      <c r="D12" s="9" t="s">
        <v>90</v>
      </c>
      <c r="E12" s="9" t="s">
        <v>102</v>
      </c>
      <c r="F12" s="4">
        <v>12.5</v>
      </c>
      <c r="G12" s="4">
        <v>7.5</v>
      </c>
      <c r="H12" s="4">
        <v>20.6</v>
      </c>
      <c r="I12" s="4">
        <v>22.8</v>
      </c>
      <c r="J12" s="4">
        <v>11.6</v>
      </c>
      <c r="K12" s="5">
        <v>38</v>
      </c>
      <c r="L12" s="4">
        <v>32.299999999999997</v>
      </c>
      <c r="M12" s="4">
        <v>27.3</v>
      </c>
    </row>
    <row r="14" spans="1:17">
      <c r="C14" s="9" t="s">
        <v>89</v>
      </c>
      <c r="D14" s="9" t="s">
        <v>86</v>
      </c>
      <c r="E14" s="9" t="s">
        <v>105</v>
      </c>
      <c r="F14" s="5">
        <v>10</v>
      </c>
      <c r="G14" s="5">
        <v>22</v>
      </c>
      <c r="H14" s="5">
        <v>2.4</v>
      </c>
      <c r="I14" s="5">
        <v>47.5</v>
      </c>
      <c r="J14" s="5">
        <v>39</v>
      </c>
      <c r="K14" s="5">
        <v>7</v>
      </c>
      <c r="L14" s="5">
        <v>3.65</v>
      </c>
      <c r="M14" s="5">
        <v>8.9499999999999993</v>
      </c>
      <c r="N14" s="5">
        <v>2.85</v>
      </c>
      <c r="O14" s="5">
        <v>7</v>
      </c>
      <c r="P14" s="5">
        <v>17.2</v>
      </c>
      <c r="Q14" s="5">
        <v>10.25</v>
      </c>
    </row>
    <row r="15" spans="1:17" s="8" customFormat="1">
      <c r="C15" s="9" t="s">
        <v>89</v>
      </c>
      <c r="D15" s="9" t="s">
        <v>90</v>
      </c>
      <c r="E15" s="9" t="s">
        <v>105</v>
      </c>
      <c r="F15" s="5">
        <v>28.5</v>
      </c>
      <c r="G15" s="5">
        <v>21.2</v>
      </c>
      <c r="H15" s="5">
        <v>5.85</v>
      </c>
      <c r="I15" s="5">
        <v>50</v>
      </c>
      <c r="J15" s="5">
        <v>7.65</v>
      </c>
      <c r="K15" s="5">
        <v>12.2</v>
      </c>
      <c r="L15" s="5">
        <v>11</v>
      </c>
      <c r="M15" s="5">
        <v>29</v>
      </c>
      <c r="N15" s="5">
        <v>8.6</v>
      </c>
      <c r="O15" s="5">
        <v>17.899999999999999</v>
      </c>
      <c r="P15" s="5">
        <v>17.899999999999999</v>
      </c>
      <c r="Q15" s="5">
        <v>14.9</v>
      </c>
    </row>
  </sheetData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Q38"/>
  <sheetViews>
    <sheetView topLeftCell="H25" workbookViewId="0">
      <selection activeCell="E45" sqref="E45"/>
    </sheetView>
  </sheetViews>
  <sheetFormatPr baseColWidth="10" defaultRowHeight="15" x14ac:dyDescent="0"/>
  <cols>
    <col min="2" max="2" width="48.1640625" bestFit="1" customWidth="1"/>
    <col min="3" max="3" width="24.1640625" customWidth="1"/>
    <col min="4" max="4" width="23.5" bestFit="1" customWidth="1"/>
    <col min="6" max="6" width="21.1640625" customWidth="1"/>
    <col min="8" max="8" width="15.6640625" customWidth="1"/>
    <col min="11" max="11" width="16.83203125" customWidth="1"/>
    <col min="12" max="12" width="16.33203125" customWidth="1"/>
  </cols>
  <sheetData>
    <row r="2" spans="1:17">
      <c r="A2" s="1" t="s">
        <v>108</v>
      </c>
      <c r="B2" t="s">
        <v>109</v>
      </c>
    </row>
    <row r="3" spans="1:17">
      <c r="B3" t="s">
        <v>110</v>
      </c>
    </row>
    <row r="4" spans="1:17">
      <c r="C4" s="84" t="s">
        <v>111</v>
      </c>
      <c r="D4" s="84" t="s">
        <v>112</v>
      </c>
      <c r="E4" s="84" t="s">
        <v>113</v>
      </c>
      <c r="F4" s="84"/>
      <c r="G4" s="85" t="s">
        <v>114</v>
      </c>
      <c r="H4" s="85"/>
      <c r="I4" s="85" t="s">
        <v>115</v>
      </c>
      <c r="J4" s="85"/>
      <c r="K4" s="85"/>
      <c r="L4" s="85" t="s">
        <v>116</v>
      </c>
      <c r="M4" s="85"/>
      <c r="N4" s="85"/>
      <c r="O4" s="85" t="s">
        <v>117</v>
      </c>
      <c r="P4" s="85"/>
      <c r="Q4" s="85"/>
    </row>
    <row r="5" spans="1:17" ht="34" customHeight="1">
      <c r="C5" s="84"/>
      <c r="D5" s="84"/>
      <c r="E5" s="84"/>
      <c r="F5" s="84"/>
      <c r="G5" s="85"/>
      <c r="H5" s="85"/>
      <c r="I5" s="85"/>
      <c r="J5" s="85"/>
      <c r="K5" s="85"/>
      <c r="L5" s="85"/>
      <c r="M5" s="85"/>
      <c r="N5" s="85"/>
      <c r="O5" s="85"/>
      <c r="P5" s="85"/>
      <c r="Q5" s="85"/>
    </row>
    <row r="6" spans="1:17" ht="23">
      <c r="C6" s="23" t="s">
        <v>118</v>
      </c>
      <c r="D6" s="23" t="s">
        <v>119</v>
      </c>
      <c r="E6" s="93" t="s">
        <v>14</v>
      </c>
      <c r="F6" s="93"/>
      <c r="G6" s="93">
        <v>4</v>
      </c>
      <c r="H6" s="93"/>
      <c r="I6" s="97">
        <v>100000</v>
      </c>
      <c r="J6" s="93"/>
      <c r="K6" s="93"/>
      <c r="L6" s="97">
        <v>400000</v>
      </c>
      <c r="M6" s="93"/>
      <c r="N6" s="93"/>
      <c r="O6" s="93">
        <v>5</v>
      </c>
      <c r="P6" s="93"/>
      <c r="Q6" s="93"/>
    </row>
    <row r="7" spans="1:17" ht="23">
      <c r="E7" s="90" t="s">
        <v>14</v>
      </c>
      <c r="F7" s="90"/>
      <c r="G7" s="90">
        <v>4</v>
      </c>
      <c r="H7" s="90"/>
      <c r="I7" s="91">
        <v>250000</v>
      </c>
      <c r="J7" s="90"/>
      <c r="K7" s="90"/>
      <c r="L7" s="91">
        <v>1000000</v>
      </c>
      <c r="M7" s="90"/>
      <c r="N7" s="90"/>
      <c r="O7" s="93"/>
      <c r="P7" s="93"/>
      <c r="Q7" s="93"/>
    </row>
    <row r="8" spans="1:17" ht="23">
      <c r="E8" s="90" t="s">
        <v>15</v>
      </c>
      <c r="F8" s="90"/>
      <c r="G8" s="90">
        <v>4</v>
      </c>
      <c r="H8" s="90"/>
      <c r="I8" s="91">
        <v>100000</v>
      </c>
      <c r="J8" s="90"/>
      <c r="K8" s="90"/>
      <c r="L8" s="95">
        <v>400000</v>
      </c>
      <c r="M8" s="96"/>
      <c r="N8" s="96"/>
      <c r="O8" s="93">
        <v>7</v>
      </c>
      <c r="P8" s="93"/>
      <c r="Q8" s="93"/>
    </row>
    <row r="9" spans="1:17" ht="23">
      <c r="E9" s="90" t="s">
        <v>15</v>
      </c>
      <c r="F9" s="90"/>
      <c r="G9" s="90">
        <v>4</v>
      </c>
      <c r="H9" s="90"/>
      <c r="I9" s="91">
        <v>250000</v>
      </c>
      <c r="J9" s="90"/>
      <c r="K9" s="90"/>
      <c r="L9" s="95">
        <v>1000000</v>
      </c>
      <c r="M9" s="96"/>
      <c r="N9" s="96"/>
      <c r="O9" s="93"/>
      <c r="P9" s="93"/>
      <c r="Q9" s="93"/>
    </row>
    <row r="10" spans="1:17" ht="23">
      <c r="C10" s="24" t="s">
        <v>120</v>
      </c>
      <c r="D10" s="23" t="s">
        <v>121</v>
      </c>
      <c r="E10" s="90" t="s">
        <v>87</v>
      </c>
      <c r="F10" s="90"/>
      <c r="G10" s="90">
        <v>4</v>
      </c>
      <c r="H10" s="90"/>
      <c r="I10" s="91">
        <v>500000</v>
      </c>
      <c r="J10" s="90"/>
      <c r="K10" s="90"/>
      <c r="L10" s="91">
        <v>2000000</v>
      </c>
      <c r="M10" s="90"/>
      <c r="N10" s="90"/>
      <c r="O10" s="93">
        <v>4</v>
      </c>
      <c r="P10" s="93"/>
      <c r="Q10" s="93"/>
    </row>
    <row r="11" spans="1:17" ht="23">
      <c r="E11" s="90" t="s">
        <v>14</v>
      </c>
      <c r="F11" s="90"/>
      <c r="G11" s="90">
        <v>4</v>
      </c>
      <c r="H11" s="90"/>
      <c r="I11" s="91">
        <v>500000</v>
      </c>
      <c r="J11" s="90"/>
      <c r="K11" s="90"/>
      <c r="L11" s="91">
        <v>2000000</v>
      </c>
      <c r="M11" s="90"/>
      <c r="N11" s="90"/>
      <c r="O11" s="93">
        <v>4</v>
      </c>
      <c r="P11" s="93"/>
      <c r="Q11" s="93"/>
    </row>
    <row r="12" spans="1:17" ht="23">
      <c r="E12" s="90" t="s">
        <v>88</v>
      </c>
      <c r="F12" s="90"/>
      <c r="G12" s="90">
        <v>4</v>
      </c>
      <c r="H12" s="90"/>
      <c r="I12" s="91">
        <v>500000</v>
      </c>
      <c r="J12" s="90"/>
      <c r="K12" s="90"/>
      <c r="L12" s="91">
        <v>2000000</v>
      </c>
      <c r="M12" s="90"/>
      <c r="N12" s="90"/>
      <c r="O12" s="93">
        <v>4</v>
      </c>
      <c r="P12" s="93"/>
      <c r="Q12" s="93"/>
    </row>
    <row r="13" spans="1:17" ht="23">
      <c r="E13" s="90" t="s">
        <v>15</v>
      </c>
      <c r="F13" s="90"/>
      <c r="G13" s="90">
        <v>8</v>
      </c>
      <c r="H13" s="90"/>
      <c r="I13" s="91">
        <v>500000</v>
      </c>
      <c r="J13" s="90"/>
      <c r="K13" s="90"/>
      <c r="L13" s="95">
        <v>4000000</v>
      </c>
      <c r="M13" s="96"/>
      <c r="N13" s="96"/>
      <c r="O13" s="93">
        <v>7</v>
      </c>
      <c r="P13" s="93"/>
      <c r="Q13" s="93"/>
    </row>
    <row r="14" spans="1:17" ht="23">
      <c r="D14" s="24" t="s">
        <v>119</v>
      </c>
      <c r="E14" s="90" t="s">
        <v>14</v>
      </c>
      <c r="F14" s="90"/>
      <c r="G14" s="90">
        <v>3</v>
      </c>
      <c r="H14" s="90"/>
      <c r="I14" s="91">
        <v>250000</v>
      </c>
      <c r="J14" s="90"/>
      <c r="K14" s="90"/>
      <c r="L14" s="91">
        <v>750000</v>
      </c>
      <c r="M14" s="90"/>
      <c r="N14" s="90"/>
      <c r="O14" s="93">
        <v>3</v>
      </c>
      <c r="P14" s="93"/>
      <c r="Q14" s="93"/>
    </row>
    <row r="15" spans="1:17" ht="23">
      <c r="E15" s="90" t="s">
        <v>15</v>
      </c>
      <c r="F15" s="90"/>
      <c r="G15" s="90">
        <v>3</v>
      </c>
      <c r="H15" s="90"/>
      <c r="I15" s="91">
        <v>250000</v>
      </c>
      <c r="J15" s="90"/>
      <c r="K15" s="90"/>
      <c r="L15" s="95">
        <v>750000</v>
      </c>
      <c r="M15" s="96"/>
      <c r="N15" s="96"/>
      <c r="O15" s="93">
        <v>3</v>
      </c>
      <c r="P15" s="93"/>
      <c r="Q15" s="93"/>
    </row>
    <row r="16" spans="1:17" ht="23">
      <c r="C16" s="24" t="s">
        <v>122</v>
      </c>
      <c r="D16" s="23" t="s">
        <v>121</v>
      </c>
      <c r="E16" s="90" t="s">
        <v>14</v>
      </c>
      <c r="F16" s="90"/>
      <c r="G16" s="90">
        <v>3</v>
      </c>
      <c r="H16" s="90"/>
      <c r="I16" s="91">
        <v>500000</v>
      </c>
      <c r="J16" s="90"/>
      <c r="K16" s="90"/>
      <c r="L16" s="91">
        <v>1500000</v>
      </c>
      <c r="M16" s="90"/>
      <c r="N16" s="90"/>
      <c r="O16" s="93">
        <v>3</v>
      </c>
      <c r="P16" s="93"/>
      <c r="Q16" s="93"/>
    </row>
    <row r="17" spans="2:17" ht="24" thickBot="1">
      <c r="E17" s="90" t="s">
        <v>15</v>
      </c>
      <c r="F17" s="90"/>
      <c r="G17" s="90">
        <v>7</v>
      </c>
      <c r="H17" s="90"/>
      <c r="I17" s="91">
        <v>500000</v>
      </c>
      <c r="J17" s="90"/>
      <c r="K17" s="90"/>
      <c r="L17" s="95">
        <v>3500000</v>
      </c>
      <c r="M17" s="96"/>
      <c r="N17" s="96"/>
      <c r="O17" s="93">
        <v>7</v>
      </c>
      <c r="P17" s="93"/>
      <c r="Q17" s="93"/>
    </row>
    <row r="18" spans="2:17" ht="23">
      <c r="C18" s="25"/>
      <c r="D18" s="26"/>
      <c r="E18" s="27"/>
      <c r="F18" s="27"/>
      <c r="G18" s="27"/>
      <c r="H18" s="27"/>
      <c r="I18" s="27"/>
      <c r="J18" s="27"/>
      <c r="K18" s="27"/>
      <c r="L18" s="27"/>
      <c r="M18" s="27"/>
      <c r="N18" s="27"/>
      <c r="O18" s="27"/>
      <c r="P18" s="27"/>
      <c r="Q18" s="28"/>
    </row>
    <row r="19" spans="2:17" ht="69">
      <c r="B19" s="13"/>
      <c r="C19" s="41" t="s">
        <v>124</v>
      </c>
      <c r="D19" s="42"/>
      <c r="E19" s="31" t="s">
        <v>87</v>
      </c>
      <c r="F19" s="31"/>
      <c r="G19" s="30">
        <v>4</v>
      </c>
      <c r="H19" s="31"/>
      <c r="I19" s="32"/>
      <c r="J19" s="32"/>
      <c r="K19" s="32"/>
      <c r="L19" s="39">
        <v>2000000</v>
      </c>
      <c r="M19" s="31"/>
      <c r="N19" s="31"/>
      <c r="O19" s="30">
        <v>4</v>
      </c>
      <c r="P19" s="30"/>
      <c r="Q19" s="33"/>
    </row>
    <row r="20" spans="2:17" ht="23">
      <c r="C20" s="29"/>
      <c r="D20" s="30"/>
      <c r="E20" s="31" t="s">
        <v>14</v>
      </c>
      <c r="F20" s="31"/>
      <c r="G20" s="30">
        <f>SUM(G6,G7,G11,G14,G16)</f>
        <v>18</v>
      </c>
      <c r="H20" s="31"/>
      <c r="I20" s="32"/>
      <c r="J20" s="32"/>
      <c r="K20" s="32"/>
      <c r="L20" s="39">
        <f>SUM(L6,L7,L11,L14,L16)</f>
        <v>5650000</v>
      </c>
      <c r="M20" s="31"/>
      <c r="N20" s="31"/>
      <c r="O20" s="30">
        <f>SUM(O6,O11,O14,O16)</f>
        <v>15</v>
      </c>
      <c r="P20" s="30"/>
      <c r="Q20" s="33"/>
    </row>
    <row r="21" spans="2:17" ht="23">
      <c r="C21" s="29"/>
      <c r="D21" s="30"/>
      <c r="E21" s="30" t="s">
        <v>88</v>
      </c>
      <c r="F21" s="30"/>
      <c r="G21" s="30">
        <v>4</v>
      </c>
      <c r="H21" s="31"/>
      <c r="I21" s="32"/>
      <c r="J21" s="32"/>
      <c r="K21" s="32"/>
      <c r="L21" s="40">
        <v>2000000</v>
      </c>
      <c r="M21" s="34"/>
      <c r="N21" s="34"/>
      <c r="O21" s="30">
        <v>4</v>
      </c>
      <c r="P21" s="30"/>
      <c r="Q21" s="33"/>
    </row>
    <row r="22" spans="2:17" ht="23">
      <c r="C22" s="29"/>
      <c r="D22" s="30"/>
      <c r="E22" s="30"/>
      <c r="F22" s="30"/>
      <c r="G22" s="30"/>
      <c r="H22" s="31"/>
      <c r="I22" s="32"/>
      <c r="J22" s="32"/>
      <c r="K22" s="32"/>
      <c r="L22" s="40"/>
      <c r="M22" s="34"/>
      <c r="N22" s="34"/>
      <c r="O22" s="30"/>
      <c r="P22" s="30"/>
      <c r="Q22" s="33"/>
    </row>
    <row r="23" spans="2:17" ht="23">
      <c r="C23" s="29"/>
      <c r="D23" s="30"/>
      <c r="E23" s="30" t="s">
        <v>15</v>
      </c>
      <c r="F23" s="30"/>
      <c r="G23" s="30">
        <f>SUM(G8,G9,G13,G15,G17)</f>
        <v>26</v>
      </c>
      <c r="H23" s="30"/>
      <c r="I23" s="32"/>
      <c r="J23" s="32"/>
      <c r="K23" s="32"/>
      <c r="L23" s="40">
        <f>SUM(L8,L9,L13,L15,L17)</f>
        <v>9650000</v>
      </c>
      <c r="M23" s="30"/>
      <c r="N23" s="30"/>
      <c r="O23" s="30">
        <f>SUM(O8,O13,O15,O17)</f>
        <v>24</v>
      </c>
      <c r="P23" s="30"/>
      <c r="Q23" s="33"/>
    </row>
    <row r="24" spans="2:17" ht="23">
      <c r="C24" s="29"/>
      <c r="D24" s="30"/>
      <c r="E24" s="30" t="s">
        <v>123</v>
      </c>
      <c r="F24" s="30"/>
      <c r="G24" s="30">
        <f>SUM(G19:G23)</f>
        <v>52</v>
      </c>
      <c r="H24" s="30"/>
      <c r="I24" s="32"/>
      <c r="J24" s="32"/>
      <c r="K24" s="32"/>
      <c r="L24" s="40">
        <f>SUM(L19:L23)</f>
        <v>19300000</v>
      </c>
      <c r="M24" s="30"/>
      <c r="N24" s="30"/>
      <c r="O24" s="30">
        <f>SUM(O19:O23)</f>
        <v>47</v>
      </c>
      <c r="P24" s="30"/>
      <c r="Q24" s="33"/>
    </row>
    <row r="25" spans="2:17" ht="24" thickBot="1">
      <c r="C25" s="35"/>
      <c r="D25" s="36"/>
      <c r="E25" s="36"/>
      <c r="F25" s="36"/>
      <c r="G25" s="36"/>
      <c r="H25" s="36"/>
      <c r="I25" s="37"/>
      <c r="J25" s="37"/>
      <c r="K25" s="37"/>
      <c r="L25" s="37"/>
      <c r="M25" s="37"/>
      <c r="N25" s="37"/>
      <c r="O25" s="37"/>
      <c r="P25" s="37"/>
      <c r="Q25" s="38"/>
    </row>
    <row r="27" spans="2:17" ht="37" customHeight="1">
      <c r="C27" s="84" t="s">
        <v>111</v>
      </c>
      <c r="D27" s="84" t="s">
        <v>112</v>
      </c>
      <c r="E27" s="84" t="s">
        <v>113</v>
      </c>
      <c r="F27" s="84"/>
      <c r="G27" s="85" t="s">
        <v>114</v>
      </c>
      <c r="H27" s="85"/>
      <c r="I27" s="85" t="s">
        <v>115</v>
      </c>
      <c r="J27" s="85"/>
      <c r="K27" s="85"/>
      <c r="L27" s="85" t="s">
        <v>116</v>
      </c>
      <c r="M27" s="85"/>
      <c r="N27" s="85"/>
      <c r="O27" s="85" t="s">
        <v>117</v>
      </c>
      <c r="P27" s="85"/>
      <c r="Q27" s="85"/>
    </row>
    <row r="28" spans="2:17" ht="18" customHeight="1">
      <c r="C28" s="84"/>
      <c r="D28" s="84"/>
      <c r="E28" s="84"/>
      <c r="F28" s="84"/>
      <c r="G28" s="85"/>
      <c r="H28" s="85"/>
      <c r="I28" s="85"/>
      <c r="J28" s="85"/>
      <c r="K28" s="85"/>
      <c r="L28" s="85"/>
      <c r="M28" s="85"/>
      <c r="N28" s="85"/>
      <c r="O28" s="85"/>
      <c r="P28" s="85"/>
      <c r="Q28" s="85"/>
    </row>
    <row r="29" spans="2:17" ht="27" customHeight="1">
      <c r="C29" s="23" t="s">
        <v>118</v>
      </c>
      <c r="D29" s="23" t="s">
        <v>125</v>
      </c>
      <c r="E29" s="90" t="s">
        <v>14</v>
      </c>
      <c r="F29" s="90"/>
      <c r="G29" s="90">
        <v>8</v>
      </c>
      <c r="H29" s="90"/>
      <c r="I29" s="91">
        <v>350000</v>
      </c>
      <c r="J29" s="91"/>
      <c r="K29" s="91"/>
      <c r="L29" s="92">
        <f>350000*8</f>
        <v>2800000</v>
      </c>
      <c r="M29" s="92"/>
      <c r="N29" s="92"/>
      <c r="O29" s="93">
        <v>8</v>
      </c>
      <c r="P29" s="93"/>
      <c r="Q29" s="93"/>
    </row>
    <row r="30" spans="2:17" ht="23">
      <c r="C30" s="24"/>
      <c r="E30" s="94" t="s">
        <v>15</v>
      </c>
      <c r="F30" s="94"/>
      <c r="G30" s="90">
        <v>8</v>
      </c>
      <c r="H30" s="90"/>
      <c r="I30" s="91">
        <v>500000</v>
      </c>
      <c r="J30" s="91"/>
      <c r="K30" s="91"/>
      <c r="L30" s="92">
        <v>4000000</v>
      </c>
      <c r="M30" s="92"/>
      <c r="N30" s="92"/>
      <c r="O30" s="93">
        <v>8</v>
      </c>
      <c r="P30" s="93"/>
      <c r="Q30" s="93"/>
    </row>
    <row r="31" spans="2:17">
      <c r="E31" s="94"/>
      <c r="F31" s="94"/>
      <c r="G31" s="90"/>
      <c r="H31" s="90"/>
      <c r="I31" s="91"/>
      <c r="J31" s="91"/>
      <c r="K31" s="91"/>
      <c r="L31" s="92"/>
      <c r="M31" s="92"/>
      <c r="N31" s="92"/>
      <c r="O31" s="93"/>
      <c r="P31" s="93"/>
      <c r="Q31" s="93"/>
    </row>
    <row r="32" spans="2:17">
      <c r="L32" s="44"/>
      <c r="M32" s="44"/>
      <c r="N32" s="44"/>
    </row>
    <row r="33" spans="3:17" ht="23">
      <c r="C33" s="23" t="s">
        <v>122</v>
      </c>
      <c r="D33" s="23" t="s">
        <v>126</v>
      </c>
      <c r="E33" s="90"/>
      <c r="F33" s="90"/>
      <c r="G33" s="90"/>
      <c r="H33" s="90"/>
      <c r="I33" s="91"/>
      <c r="J33" s="90"/>
      <c r="K33" s="90"/>
      <c r="L33" s="92"/>
      <c r="M33" s="92"/>
      <c r="N33" s="92"/>
      <c r="P33" s="43"/>
    </row>
    <row r="34" spans="3:17" ht="23">
      <c r="E34" s="90" t="s">
        <v>14</v>
      </c>
      <c r="F34" s="90"/>
      <c r="G34" s="90">
        <v>4</v>
      </c>
      <c r="H34" s="90"/>
      <c r="I34" s="91">
        <v>500000</v>
      </c>
      <c r="J34" s="90"/>
      <c r="K34" s="90"/>
      <c r="L34" s="92">
        <v>1500000</v>
      </c>
      <c r="M34" s="92"/>
      <c r="N34" s="92"/>
      <c r="P34" s="43">
        <v>4</v>
      </c>
    </row>
    <row r="35" spans="3:17" ht="23">
      <c r="E35" s="90" t="s">
        <v>88</v>
      </c>
      <c r="F35" s="90"/>
      <c r="G35" s="90">
        <v>4</v>
      </c>
      <c r="H35" s="90"/>
      <c r="I35" s="91">
        <v>500000</v>
      </c>
      <c r="J35" s="90"/>
      <c r="K35" s="90"/>
      <c r="L35" s="92">
        <v>1500000</v>
      </c>
      <c r="M35" s="92"/>
      <c r="N35" s="92"/>
      <c r="P35" s="43">
        <v>4</v>
      </c>
    </row>
    <row r="36" spans="3:17" ht="24" thickBot="1">
      <c r="E36" s="90" t="s">
        <v>15</v>
      </c>
      <c r="F36" s="90"/>
      <c r="G36" s="90">
        <v>12</v>
      </c>
      <c r="H36" s="90"/>
      <c r="I36" s="91">
        <v>500000</v>
      </c>
      <c r="J36" s="90"/>
      <c r="K36" s="90"/>
      <c r="L36" s="92">
        <v>4000000</v>
      </c>
      <c r="M36" s="92"/>
      <c r="N36" s="92"/>
      <c r="P36" s="43">
        <v>12</v>
      </c>
    </row>
    <row r="37" spans="3:17" ht="20">
      <c r="D37" s="45"/>
      <c r="E37" s="86" t="s">
        <v>123</v>
      </c>
      <c r="F37" s="86"/>
      <c r="G37" s="86">
        <f>SUM(G29:H36)</f>
        <v>36</v>
      </c>
      <c r="H37" s="86"/>
      <c r="I37" s="46"/>
      <c r="J37" s="46"/>
      <c r="K37" s="46"/>
      <c r="L37" s="88">
        <f>SUM(L29:N36)</f>
        <v>13800000</v>
      </c>
      <c r="M37" s="88"/>
      <c r="N37" s="88"/>
      <c r="O37" s="46"/>
      <c r="P37" s="86">
        <f>SUM(O29:Q36)</f>
        <v>36</v>
      </c>
      <c r="Q37" s="47"/>
    </row>
    <row r="38" spans="3:17" ht="21" thickBot="1">
      <c r="D38" s="48"/>
      <c r="E38" s="87"/>
      <c r="F38" s="87"/>
      <c r="G38" s="87"/>
      <c r="H38" s="87"/>
      <c r="I38" s="49"/>
      <c r="J38" s="49"/>
      <c r="K38" s="49"/>
      <c r="L38" s="89"/>
      <c r="M38" s="89"/>
      <c r="N38" s="89"/>
      <c r="O38" s="49"/>
      <c r="P38" s="87"/>
      <c r="Q38" s="50"/>
    </row>
  </sheetData>
  <mergeCells count="102">
    <mergeCell ref="C4:C5"/>
    <mergeCell ref="D4:D5"/>
    <mergeCell ref="E4:F5"/>
    <mergeCell ref="G4:H5"/>
    <mergeCell ref="I4:K5"/>
    <mergeCell ref="L4:N5"/>
    <mergeCell ref="O4:Q5"/>
    <mergeCell ref="E6:F6"/>
    <mergeCell ref="G6:H6"/>
    <mergeCell ref="I6:K6"/>
    <mergeCell ref="L6:N6"/>
    <mergeCell ref="O6:Q7"/>
    <mergeCell ref="E7:F7"/>
    <mergeCell ref="G7:H7"/>
    <mergeCell ref="I7:K7"/>
    <mergeCell ref="L7:N7"/>
    <mergeCell ref="E8:F8"/>
    <mergeCell ref="G8:H8"/>
    <mergeCell ref="I8:K8"/>
    <mergeCell ref="L8:N8"/>
    <mergeCell ref="O8:Q9"/>
    <mergeCell ref="E9:F9"/>
    <mergeCell ref="G9:H9"/>
    <mergeCell ref="I9:K9"/>
    <mergeCell ref="L9:N9"/>
    <mergeCell ref="E10:F10"/>
    <mergeCell ref="G10:H10"/>
    <mergeCell ref="I10:K10"/>
    <mergeCell ref="L10:N10"/>
    <mergeCell ref="O10:Q10"/>
    <mergeCell ref="E11:F11"/>
    <mergeCell ref="G11:H11"/>
    <mergeCell ref="I11:K11"/>
    <mergeCell ref="L11:N11"/>
    <mergeCell ref="O11:Q11"/>
    <mergeCell ref="E12:F12"/>
    <mergeCell ref="G12:H12"/>
    <mergeCell ref="I12:K12"/>
    <mergeCell ref="L12:N12"/>
    <mergeCell ref="O12:Q12"/>
    <mergeCell ref="E13:F13"/>
    <mergeCell ref="G13:H13"/>
    <mergeCell ref="I13:K13"/>
    <mergeCell ref="L13:N13"/>
    <mergeCell ref="O13:Q13"/>
    <mergeCell ref="E14:F14"/>
    <mergeCell ref="G14:H14"/>
    <mergeCell ref="I14:K14"/>
    <mergeCell ref="L14:N14"/>
    <mergeCell ref="O14:Q14"/>
    <mergeCell ref="E15:F15"/>
    <mergeCell ref="G15:H15"/>
    <mergeCell ref="I15:K15"/>
    <mergeCell ref="L15:N15"/>
    <mergeCell ref="O15:Q15"/>
    <mergeCell ref="E16:F16"/>
    <mergeCell ref="G16:H16"/>
    <mergeCell ref="I16:K16"/>
    <mergeCell ref="L16:N16"/>
    <mergeCell ref="O16:Q16"/>
    <mergeCell ref="E17:F17"/>
    <mergeCell ref="G17:H17"/>
    <mergeCell ref="I17:K17"/>
    <mergeCell ref="L17:N17"/>
    <mergeCell ref="O17:Q17"/>
    <mergeCell ref="G34:H34"/>
    <mergeCell ref="I34:K34"/>
    <mergeCell ref="L34:N34"/>
    <mergeCell ref="E29:F29"/>
    <mergeCell ref="G29:H29"/>
    <mergeCell ref="I29:K29"/>
    <mergeCell ref="L29:N29"/>
    <mergeCell ref="O29:Q29"/>
    <mergeCell ref="E30:F31"/>
    <mergeCell ref="G30:H31"/>
    <mergeCell ref="I30:K31"/>
    <mergeCell ref="L30:N31"/>
    <mergeCell ref="O30:Q31"/>
    <mergeCell ref="C27:C28"/>
    <mergeCell ref="D27:D28"/>
    <mergeCell ref="E27:F28"/>
    <mergeCell ref="G27:H28"/>
    <mergeCell ref="I27:K28"/>
    <mergeCell ref="L27:N28"/>
    <mergeCell ref="O27:Q28"/>
    <mergeCell ref="E37:F38"/>
    <mergeCell ref="G37:H38"/>
    <mergeCell ref="L37:N38"/>
    <mergeCell ref="P37:P38"/>
    <mergeCell ref="E35:F35"/>
    <mergeCell ref="G35:H35"/>
    <mergeCell ref="I35:K35"/>
    <mergeCell ref="L35:N35"/>
    <mergeCell ref="E36:F36"/>
    <mergeCell ref="G36:H36"/>
    <mergeCell ref="I36:K36"/>
    <mergeCell ref="L36:N36"/>
    <mergeCell ref="E33:F33"/>
    <mergeCell ref="G33:H33"/>
    <mergeCell ref="I33:K33"/>
    <mergeCell ref="L33:N33"/>
    <mergeCell ref="E34:F34"/>
  </mergeCells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A47"/>
  <sheetViews>
    <sheetView topLeftCell="C25" workbookViewId="0">
      <selection activeCell="P39" sqref="P39:Q39"/>
    </sheetView>
  </sheetViews>
  <sheetFormatPr baseColWidth="10" defaultRowHeight="15" x14ac:dyDescent="0"/>
  <cols>
    <col min="2" max="2" width="40.1640625" bestFit="1" customWidth="1"/>
    <col min="5" max="5" width="17.6640625" bestFit="1" customWidth="1"/>
    <col min="14" max="15" width="17.5" bestFit="1" customWidth="1"/>
    <col min="17" max="17" width="17.5" bestFit="1" customWidth="1"/>
    <col min="18" max="18" width="17.6640625" bestFit="1" customWidth="1"/>
  </cols>
  <sheetData>
    <row r="2" spans="1:27">
      <c r="A2" s="14" t="s">
        <v>127</v>
      </c>
      <c r="B2" t="s">
        <v>128</v>
      </c>
    </row>
    <row r="3" spans="1:27">
      <c r="B3" t="s">
        <v>143</v>
      </c>
      <c r="F3" s="98" t="s">
        <v>143</v>
      </c>
      <c r="G3" s="98"/>
      <c r="H3" s="98"/>
      <c r="I3" s="98"/>
      <c r="J3" s="98"/>
      <c r="K3" s="98"/>
      <c r="L3" s="98"/>
      <c r="M3" s="98"/>
      <c r="N3" s="98"/>
      <c r="O3" s="98"/>
    </row>
    <row r="4" spans="1:27">
      <c r="C4" s="9" t="s">
        <v>83</v>
      </c>
      <c r="D4" s="9" t="s">
        <v>84</v>
      </c>
      <c r="E4" s="8"/>
      <c r="F4" s="8"/>
      <c r="G4" s="8"/>
      <c r="H4" s="8"/>
      <c r="I4" s="8"/>
      <c r="J4" s="8"/>
      <c r="K4" s="8"/>
      <c r="L4" s="8"/>
      <c r="M4" s="8"/>
      <c r="N4" s="8"/>
      <c r="O4" s="8"/>
      <c r="P4" s="8"/>
    </row>
    <row r="5" spans="1:27">
      <c r="C5" s="8" t="s">
        <v>14</v>
      </c>
      <c r="D5" s="8" t="s">
        <v>86</v>
      </c>
      <c r="E5" s="8" t="s">
        <v>144</v>
      </c>
      <c r="F5" s="51" t="s">
        <v>131</v>
      </c>
      <c r="G5" s="51" t="s">
        <v>132</v>
      </c>
      <c r="H5" s="51" t="s">
        <v>133</v>
      </c>
      <c r="I5" s="51" t="s">
        <v>134</v>
      </c>
      <c r="J5" s="51" t="s">
        <v>135</v>
      </c>
      <c r="K5" s="51" t="s">
        <v>136</v>
      </c>
      <c r="L5" s="51" t="s">
        <v>137</v>
      </c>
      <c r="M5" s="8" t="s">
        <v>68</v>
      </c>
      <c r="N5" s="8" t="s">
        <v>158</v>
      </c>
      <c r="O5" s="8"/>
      <c r="P5" s="8"/>
      <c r="R5" s="8"/>
      <c r="S5" s="8"/>
      <c r="T5" s="8"/>
      <c r="U5" s="8"/>
      <c r="V5" s="8"/>
      <c r="W5" s="8"/>
      <c r="X5" s="8"/>
      <c r="Y5" s="8"/>
      <c r="Z5" s="8"/>
      <c r="AA5" s="8"/>
    </row>
    <row r="6" spans="1:27">
      <c r="C6" s="8"/>
      <c r="D6" s="8"/>
      <c r="E6" s="3" t="s">
        <v>36</v>
      </c>
      <c r="F6" s="5">
        <v>0.45</v>
      </c>
      <c r="G6" s="5">
        <v>0.14000000000000001</v>
      </c>
      <c r="H6" s="5">
        <v>2.48</v>
      </c>
      <c r="I6" s="5">
        <v>0.5</v>
      </c>
      <c r="J6" s="5">
        <v>0.88</v>
      </c>
      <c r="K6" s="5">
        <v>17.46</v>
      </c>
      <c r="L6" s="5">
        <v>11.14</v>
      </c>
      <c r="M6" s="20">
        <f>AVERAGE(F6:L6)</f>
        <v>4.7214285714285706</v>
      </c>
      <c r="N6" s="17">
        <f t="shared" ref="N6:N12" si="0">(M6/$M$13)*100</f>
        <v>10.359527317180202</v>
      </c>
      <c r="O6" s="8"/>
      <c r="P6" s="8"/>
      <c r="R6" s="3"/>
      <c r="S6" s="18"/>
      <c r="T6" s="17"/>
      <c r="U6" s="17"/>
      <c r="V6" s="18"/>
      <c r="W6" s="17"/>
      <c r="X6" s="20"/>
      <c r="Y6" s="20"/>
      <c r="Z6" s="17"/>
    </row>
    <row r="7" spans="1:27">
      <c r="C7" s="8"/>
      <c r="D7" s="8"/>
      <c r="E7" s="3" t="s">
        <v>37</v>
      </c>
      <c r="F7" s="5">
        <v>4.95</v>
      </c>
      <c r="G7" s="5">
        <v>1.78</v>
      </c>
      <c r="H7" s="5">
        <v>0.59</v>
      </c>
      <c r="I7" s="5">
        <v>1.61</v>
      </c>
      <c r="J7" s="5">
        <v>2.8</v>
      </c>
      <c r="K7" s="5">
        <v>19.07</v>
      </c>
      <c r="L7" s="5">
        <v>15.48</v>
      </c>
      <c r="M7" s="20">
        <f t="shared" ref="M7:M11" si="1">AVERAGE(F7:L7)</f>
        <v>6.6114285714285712</v>
      </c>
      <c r="N7" s="17">
        <f t="shared" si="0"/>
        <v>14.506472745509827</v>
      </c>
      <c r="O7" s="8"/>
      <c r="P7" s="8"/>
      <c r="R7" s="3"/>
      <c r="S7" s="18"/>
      <c r="T7" s="17"/>
      <c r="U7" s="17"/>
      <c r="V7" s="18"/>
      <c r="W7" s="17"/>
      <c r="X7" s="20"/>
      <c r="Y7" s="20"/>
      <c r="Z7" s="17"/>
    </row>
    <row r="8" spans="1:27">
      <c r="C8" s="8"/>
      <c r="D8" s="8"/>
      <c r="E8" s="3" t="s">
        <v>38</v>
      </c>
      <c r="F8" s="5">
        <v>0.13</v>
      </c>
      <c r="G8" s="5">
        <v>0.03</v>
      </c>
      <c r="H8" s="5">
        <v>1</v>
      </c>
      <c r="I8" s="5">
        <v>7.0000000000000007E-2</v>
      </c>
      <c r="J8" s="5">
        <v>0.14000000000000001</v>
      </c>
      <c r="K8" s="5">
        <v>21.17</v>
      </c>
      <c r="L8" s="5">
        <v>20.56</v>
      </c>
      <c r="M8" s="20">
        <f t="shared" si="1"/>
        <v>6.1571428571428575</v>
      </c>
      <c r="N8" s="17">
        <f t="shared" si="0"/>
        <v>13.509701282011097</v>
      </c>
      <c r="O8" s="8"/>
      <c r="P8" s="8"/>
      <c r="R8" s="3"/>
      <c r="S8" s="18"/>
      <c r="T8" s="17"/>
      <c r="U8" s="17"/>
      <c r="V8" s="18"/>
      <c r="W8" s="17"/>
      <c r="X8" s="20"/>
      <c r="Y8" s="20"/>
      <c r="Z8" s="17"/>
    </row>
    <row r="9" spans="1:27">
      <c r="C9" s="8"/>
      <c r="D9" s="8"/>
      <c r="E9" s="3" t="s">
        <v>73</v>
      </c>
      <c r="F9" s="5">
        <v>4.42</v>
      </c>
      <c r="G9" s="5">
        <v>5.32</v>
      </c>
      <c r="H9" s="5">
        <v>2.57</v>
      </c>
      <c r="I9" s="5">
        <v>6.39</v>
      </c>
      <c r="J9" s="5">
        <v>7.25</v>
      </c>
      <c r="K9" s="5">
        <v>8.9700000000000006</v>
      </c>
      <c r="L9" s="5">
        <v>10.96</v>
      </c>
      <c r="M9" s="20">
        <f t="shared" si="1"/>
        <v>6.5542857142857143</v>
      </c>
      <c r="N9" s="17">
        <f t="shared" si="0"/>
        <v>14.381092687208099</v>
      </c>
      <c r="O9" s="8"/>
      <c r="P9" s="8"/>
      <c r="R9" s="3"/>
      <c r="S9" s="18"/>
      <c r="T9" s="17"/>
      <c r="U9" s="17"/>
      <c r="V9" s="18"/>
      <c r="W9" s="17"/>
      <c r="X9" s="20"/>
      <c r="Y9" s="20"/>
      <c r="Z9" s="17"/>
    </row>
    <row r="10" spans="1:27">
      <c r="C10" s="8"/>
      <c r="D10" s="8"/>
      <c r="E10" s="3" t="s">
        <v>129</v>
      </c>
      <c r="F10" s="5">
        <v>6.23</v>
      </c>
      <c r="G10" s="5">
        <v>8.24</v>
      </c>
      <c r="H10" s="5">
        <v>0.08</v>
      </c>
      <c r="I10" s="5">
        <v>6.23</v>
      </c>
      <c r="J10" s="5">
        <v>11.53</v>
      </c>
      <c r="K10" s="5">
        <v>2.74</v>
      </c>
      <c r="L10" s="5">
        <v>2.58</v>
      </c>
      <c r="M10" s="20">
        <f t="shared" si="1"/>
        <v>5.3757142857142863</v>
      </c>
      <c r="N10" s="17">
        <f t="shared" si="0"/>
        <v>11.79512898473498</v>
      </c>
      <c r="O10" s="8"/>
      <c r="P10" s="8"/>
      <c r="R10" s="3"/>
      <c r="S10" s="18"/>
      <c r="T10" s="17"/>
      <c r="U10" s="17"/>
      <c r="V10" s="18"/>
      <c r="W10" s="17"/>
      <c r="X10" s="20"/>
      <c r="Y10" s="20"/>
      <c r="Z10" s="17"/>
    </row>
    <row r="11" spans="1:27">
      <c r="E11" s="3" t="s">
        <v>130</v>
      </c>
      <c r="F11" s="5">
        <v>0.68</v>
      </c>
      <c r="G11" s="5">
        <v>0.36</v>
      </c>
      <c r="H11" s="5">
        <v>0.41</v>
      </c>
      <c r="I11" s="5">
        <v>0.26</v>
      </c>
      <c r="J11" s="5">
        <v>0.26</v>
      </c>
      <c r="K11" s="5">
        <v>2.19</v>
      </c>
      <c r="L11" s="5">
        <v>4.38</v>
      </c>
      <c r="M11" s="20">
        <f t="shared" si="1"/>
        <v>1.22</v>
      </c>
      <c r="N11" s="17">
        <f t="shared" si="0"/>
        <v>2.676864244741874</v>
      </c>
      <c r="R11" s="3"/>
      <c r="S11" s="18"/>
      <c r="T11" s="17"/>
      <c r="U11" s="17"/>
      <c r="V11" s="18"/>
      <c r="W11" s="17"/>
      <c r="X11" s="20"/>
      <c r="Y11" s="20"/>
      <c r="Z11" s="17"/>
    </row>
    <row r="12" spans="1:27">
      <c r="E12" s="3" t="s">
        <v>40</v>
      </c>
      <c r="F12" s="5">
        <v>15.44</v>
      </c>
      <c r="G12" s="5">
        <v>8.99</v>
      </c>
      <c r="H12" s="5">
        <v>15.08</v>
      </c>
      <c r="I12" s="5">
        <v>8.11</v>
      </c>
      <c r="J12" s="5">
        <v>6.56</v>
      </c>
      <c r="K12" s="5">
        <v>27.71</v>
      </c>
      <c r="L12" s="5">
        <v>22.66</v>
      </c>
      <c r="M12" s="20">
        <f>AVERAGE(F12:L12)</f>
        <v>14.935714285714285</v>
      </c>
      <c r="N12" s="17">
        <f t="shared" si="0"/>
        <v>32.771212738613926</v>
      </c>
      <c r="R12" s="3"/>
      <c r="S12" s="18"/>
      <c r="T12" s="17"/>
      <c r="U12" s="17"/>
      <c r="V12" s="18"/>
      <c r="W12" s="17"/>
      <c r="X12" s="20"/>
      <c r="Y12" s="20"/>
      <c r="Z12" s="17"/>
    </row>
    <row r="13" spans="1:27">
      <c r="E13" s="3" t="s">
        <v>69</v>
      </c>
      <c r="F13" s="5">
        <f t="shared" ref="F13:L13" si="2">SUM(F6:F12)</f>
        <v>32.299999999999997</v>
      </c>
      <c r="G13" s="5">
        <f t="shared" si="2"/>
        <v>24.86</v>
      </c>
      <c r="H13" s="5">
        <f t="shared" si="2"/>
        <v>22.21</v>
      </c>
      <c r="I13" s="5">
        <f t="shared" si="2"/>
        <v>23.17</v>
      </c>
      <c r="J13" s="5">
        <f t="shared" si="2"/>
        <v>29.42</v>
      </c>
      <c r="K13" s="5">
        <f t="shared" si="2"/>
        <v>99.31</v>
      </c>
      <c r="L13" s="5">
        <f t="shared" si="2"/>
        <v>87.759999999999991</v>
      </c>
      <c r="M13" s="20">
        <f>AVERAGE(F13:L13)</f>
        <v>45.575714285714284</v>
      </c>
      <c r="N13" s="17">
        <f>SUM(N6:N12)</f>
        <v>100</v>
      </c>
      <c r="R13" s="3"/>
      <c r="S13" s="18"/>
      <c r="T13" s="17"/>
      <c r="U13" s="17"/>
      <c r="V13" s="18"/>
      <c r="W13" s="17"/>
      <c r="X13" s="20"/>
      <c r="Y13" s="20"/>
      <c r="Z13" s="17"/>
    </row>
    <row r="14" spans="1:27">
      <c r="R14" s="3"/>
    </row>
    <row r="15" spans="1:27">
      <c r="M15" s="8"/>
    </row>
    <row r="16" spans="1:27">
      <c r="C16" s="9" t="s">
        <v>83</v>
      </c>
      <c r="D16" s="9" t="s">
        <v>84</v>
      </c>
      <c r="M16" s="8"/>
    </row>
    <row r="17" spans="3:17">
      <c r="C17" s="8" t="s">
        <v>89</v>
      </c>
      <c r="D17" s="8" t="s">
        <v>86</v>
      </c>
      <c r="E17" s="8" t="s">
        <v>144</v>
      </c>
      <c r="F17" s="51" t="s">
        <v>131</v>
      </c>
      <c r="G17" s="51" t="s">
        <v>132</v>
      </c>
      <c r="H17" s="51" t="s">
        <v>133</v>
      </c>
      <c r="I17" s="51" t="s">
        <v>134</v>
      </c>
      <c r="J17" s="51" t="s">
        <v>135</v>
      </c>
      <c r="K17" s="51" t="s">
        <v>136</v>
      </c>
      <c r="L17" s="51" t="s">
        <v>137</v>
      </c>
      <c r="M17" s="51" t="s">
        <v>138</v>
      </c>
      <c r="N17" s="51" t="s">
        <v>139</v>
      </c>
      <c r="O17" s="51" t="s">
        <v>140</v>
      </c>
      <c r="P17" s="8" t="s">
        <v>68</v>
      </c>
      <c r="Q17" s="8" t="s">
        <v>158</v>
      </c>
    </row>
    <row r="18" spans="3:17">
      <c r="E18" s="3" t="s">
        <v>36</v>
      </c>
      <c r="F18" s="5">
        <v>19.989999999999998</v>
      </c>
      <c r="G18" s="5">
        <v>16.16</v>
      </c>
      <c r="H18" s="5">
        <v>19.739999999999998</v>
      </c>
      <c r="I18" s="5">
        <v>16.95</v>
      </c>
      <c r="J18" s="5">
        <v>17.89</v>
      </c>
      <c r="K18" s="5">
        <v>20.49</v>
      </c>
      <c r="L18" s="5">
        <v>19.03</v>
      </c>
      <c r="M18" s="5">
        <v>0.25</v>
      </c>
      <c r="N18" s="5">
        <v>0.39</v>
      </c>
      <c r="O18" s="5">
        <v>1.66</v>
      </c>
      <c r="P18" s="19">
        <f>AVERAGE(F18:O18)</f>
        <v>13.254999999999999</v>
      </c>
      <c r="Q18" s="19">
        <f>(P18/$P$25)*100</f>
        <v>18.667962368317276</v>
      </c>
    </row>
    <row r="19" spans="3:17">
      <c r="E19" s="3" t="s">
        <v>37</v>
      </c>
      <c r="F19" s="5">
        <v>10.6</v>
      </c>
      <c r="G19" s="5">
        <v>13.48</v>
      </c>
      <c r="H19" s="5">
        <v>13.56</v>
      </c>
      <c r="I19" s="5">
        <v>10.24</v>
      </c>
      <c r="J19" s="5">
        <v>7.53</v>
      </c>
      <c r="K19" s="5">
        <v>14.56</v>
      </c>
      <c r="L19" s="5">
        <v>9.83</v>
      </c>
      <c r="M19" s="5">
        <v>1.1299999999999999</v>
      </c>
      <c r="N19" s="5">
        <v>0.84</v>
      </c>
      <c r="O19" s="5">
        <v>0.37</v>
      </c>
      <c r="P19" s="19">
        <f t="shared" ref="P19:P24" si="3">AVERAGE(F19:O19)</f>
        <v>8.2140000000000004</v>
      </c>
      <c r="Q19" s="19">
        <f t="shared" ref="Q19:Q25" si="4">(P19/$P$25)*100</f>
        <v>11.568362345783335</v>
      </c>
    </row>
    <row r="20" spans="3:17">
      <c r="E20" s="3" t="s">
        <v>38</v>
      </c>
      <c r="F20" s="5">
        <v>18.7</v>
      </c>
      <c r="G20" s="5">
        <v>18.61</v>
      </c>
      <c r="H20" s="5">
        <v>20.14</v>
      </c>
      <c r="I20" s="5">
        <v>15.57</v>
      </c>
      <c r="J20" s="5">
        <v>14.06</v>
      </c>
      <c r="K20" s="5">
        <v>21.2</v>
      </c>
      <c r="L20" s="5">
        <v>15.39</v>
      </c>
      <c r="M20" s="5">
        <v>25.91</v>
      </c>
      <c r="N20" s="5">
        <v>31.19</v>
      </c>
      <c r="O20" s="5">
        <v>20.65</v>
      </c>
      <c r="P20" s="19">
        <f t="shared" si="3"/>
        <v>20.142000000000003</v>
      </c>
      <c r="Q20" s="19">
        <f t="shared" si="4"/>
        <v>28.367415920229849</v>
      </c>
    </row>
    <row r="21" spans="3:17">
      <c r="E21" s="3" t="s">
        <v>73</v>
      </c>
      <c r="F21" s="5">
        <v>0.1</v>
      </c>
      <c r="G21" s="5">
        <v>0.4</v>
      </c>
      <c r="H21" s="5">
        <v>0.23</v>
      </c>
      <c r="I21" s="5">
        <v>0.88</v>
      </c>
      <c r="J21" s="5">
        <v>0.08</v>
      </c>
      <c r="K21" s="5">
        <v>0.31</v>
      </c>
      <c r="L21" s="5">
        <v>8.9700000000000006</v>
      </c>
      <c r="M21" s="5">
        <v>0.44</v>
      </c>
      <c r="N21" s="5">
        <v>0.18</v>
      </c>
      <c r="O21" s="5">
        <v>0.13</v>
      </c>
      <c r="P21" s="19">
        <f t="shared" si="3"/>
        <v>1.1720000000000002</v>
      </c>
      <c r="Q21" s="19">
        <f t="shared" si="4"/>
        <v>1.6506112331699623</v>
      </c>
    </row>
    <row r="22" spans="3:17">
      <c r="E22" s="3" t="s">
        <v>129</v>
      </c>
      <c r="F22" s="5">
        <v>2.64</v>
      </c>
      <c r="G22" s="5">
        <v>8.31</v>
      </c>
      <c r="H22" s="5">
        <v>11.48</v>
      </c>
      <c r="I22" s="5">
        <v>11.52</v>
      </c>
      <c r="J22" s="5">
        <v>7.08</v>
      </c>
      <c r="K22" s="5">
        <v>9.76</v>
      </c>
      <c r="L22" s="5">
        <v>10.33</v>
      </c>
      <c r="M22" s="5">
        <v>1.51</v>
      </c>
      <c r="N22" s="5">
        <v>1.1499999999999999</v>
      </c>
      <c r="O22" s="5">
        <v>3.04</v>
      </c>
      <c r="P22" s="19">
        <f t="shared" si="3"/>
        <v>6.6819999999999995</v>
      </c>
      <c r="Q22" s="19">
        <f t="shared" si="4"/>
        <v>9.4107374232437593</v>
      </c>
    </row>
    <row r="23" spans="3:17">
      <c r="E23" s="3" t="s">
        <v>130</v>
      </c>
      <c r="F23" s="5">
        <v>0.79</v>
      </c>
      <c r="G23" s="5">
        <v>2.73</v>
      </c>
      <c r="H23" s="5">
        <v>1.22</v>
      </c>
      <c r="I23" s="5">
        <v>1.81</v>
      </c>
      <c r="J23" s="5">
        <v>1.3</v>
      </c>
      <c r="K23" s="5">
        <v>0.89</v>
      </c>
      <c r="L23" s="5">
        <v>0.99</v>
      </c>
      <c r="M23" s="5">
        <v>0.44</v>
      </c>
      <c r="N23" s="5">
        <v>0.43</v>
      </c>
      <c r="O23" s="5">
        <v>0.52</v>
      </c>
      <c r="P23" s="19">
        <f t="shared" si="3"/>
        <v>1.1119999999999999</v>
      </c>
      <c r="Q23" s="19">
        <f t="shared" si="4"/>
        <v>1.5661089516083599</v>
      </c>
    </row>
    <row r="24" spans="3:17">
      <c r="E24" s="3" t="s">
        <v>40</v>
      </c>
      <c r="F24" s="5">
        <v>33.74</v>
      </c>
      <c r="G24" s="5">
        <v>14.09</v>
      </c>
      <c r="H24" s="5">
        <v>10.210000000000001</v>
      </c>
      <c r="I24" s="5">
        <v>11.84</v>
      </c>
      <c r="J24" s="5">
        <v>22.27</v>
      </c>
      <c r="K24" s="5">
        <v>16.350000000000001</v>
      </c>
      <c r="L24" s="5">
        <v>5.84</v>
      </c>
      <c r="M24" s="5">
        <v>26.06</v>
      </c>
      <c r="N24" s="5">
        <v>26.57</v>
      </c>
      <c r="O24" s="5">
        <v>37.299999999999997</v>
      </c>
      <c r="P24" s="19">
        <f t="shared" si="3"/>
        <v>20.427</v>
      </c>
      <c r="Q24" s="19">
        <f t="shared" si="4"/>
        <v>28.768801757647456</v>
      </c>
    </row>
    <row r="25" spans="3:17">
      <c r="E25" s="3" t="s">
        <v>159</v>
      </c>
      <c r="F25" s="20">
        <f>SUM(F18:F24)</f>
        <v>86.56</v>
      </c>
      <c r="G25" s="20">
        <f t="shared" ref="G25:P25" si="5">SUM(G18:G24)</f>
        <v>73.78</v>
      </c>
      <c r="H25" s="20">
        <f t="shared" si="5"/>
        <v>76.579999999999984</v>
      </c>
      <c r="I25" s="20">
        <f t="shared" si="5"/>
        <v>68.81</v>
      </c>
      <c r="J25" s="20">
        <f t="shared" si="5"/>
        <v>70.209999999999994</v>
      </c>
      <c r="K25" s="20">
        <f t="shared" si="5"/>
        <v>83.56</v>
      </c>
      <c r="L25" s="20">
        <f t="shared" si="5"/>
        <v>70.38</v>
      </c>
      <c r="M25" s="20">
        <f t="shared" si="5"/>
        <v>55.74</v>
      </c>
      <c r="N25" s="20">
        <f t="shared" si="5"/>
        <v>60.75</v>
      </c>
      <c r="O25" s="20">
        <f t="shared" si="5"/>
        <v>63.669999999999995</v>
      </c>
      <c r="P25" s="20">
        <f t="shared" si="5"/>
        <v>71.004000000000005</v>
      </c>
      <c r="Q25" s="19">
        <f t="shared" si="4"/>
        <v>100</v>
      </c>
    </row>
    <row r="27" spans="3:17">
      <c r="C27" s="9" t="s">
        <v>83</v>
      </c>
      <c r="D27" s="9" t="s">
        <v>84</v>
      </c>
    </row>
    <row r="28" spans="3:17">
      <c r="C28" s="8" t="s">
        <v>14</v>
      </c>
      <c r="D28" s="8" t="s">
        <v>90</v>
      </c>
      <c r="E28" s="8" t="s">
        <v>144</v>
      </c>
      <c r="F28" s="51" t="s">
        <v>131</v>
      </c>
      <c r="G28" s="51" t="s">
        <v>132</v>
      </c>
      <c r="H28" s="51" t="s">
        <v>133</v>
      </c>
      <c r="I28" s="51" t="s">
        <v>134</v>
      </c>
      <c r="J28" s="51" t="s">
        <v>135</v>
      </c>
      <c r="K28" s="51" t="s">
        <v>136</v>
      </c>
      <c r="L28" s="51" t="s">
        <v>137</v>
      </c>
      <c r="M28" s="51" t="s">
        <v>138</v>
      </c>
      <c r="N28" s="8" t="s">
        <v>68</v>
      </c>
      <c r="O28" s="8" t="s">
        <v>158</v>
      </c>
    </row>
    <row r="29" spans="3:17">
      <c r="E29" s="3" t="s">
        <v>36</v>
      </c>
      <c r="F29" s="5">
        <v>0.13</v>
      </c>
      <c r="G29" s="5">
        <v>0.2</v>
      </c>
      <c r="H29" s="5">
        <v>0.63</v>
      </c>
      <c r="I29" s="5">
        <v>1.57</v>
      </c>
      <c r="J29" s="5">
        <v>0.22</v>
      </c>
      <c r="K29" s="5">
        <v>4.67</v>
      </c>
      <c r="L29" s="5">
        <v>10.41</v>
      </c>
      <c r="M29" s="5">
        <v>8.69</v>
      </c>
      <c r="N29" s="19">
        <f>AVERAGE(F29:M29)</f>
        <v>3.3149999999999995</v>
      </c>
      <c r="O29" s="19">
        <f>(N29/$N$36)*100</f>
        <v>4.5039231004381639</v>
      </c>
    </row>
    <row r="30" spans="3:17">
      <c r="E30" s="3" t="s">
        <v>37</v>
      </c>
      <c r="F30" s="5">
        <v>0.09</v>
      </c>
      <c r="G30" s="5">
        <v>0.1</v>
      </c>
      <c r="H30" s="5">
        <v>0.21</v>
      </c>
      <c r="I30" s="5">
        <v>0.81</v>
      </c>
      <c r="J30" s="5">
        <v>0.16</v>
      </c>
      <c r="K30" s="5">
        <v>33.33</v>
      </c>
      <c r="L30" s="5">
        <v>38.770000000000003</v>
      </c>
      <c r="M30" s="5">
        <v>21.31</v>
      </c>
      <c r="N30" s="19">
        <f t="shared" ref="N30:N35" si="6">AVERAGE(F30:M30)</f>
        <v>11.8475</v>
      </c>
      <c r="O30" s="19">
        <f t="shared" ref="O30:O35" si="7">(N30/$N$36)*100</f>
        <v>16.096599979620262</v>
      </c>
    </row>
    <row r="31" spans="3:17">
      <c r="E31" s="3" t="s">
        <v>38</v>
      </c>
      <c r="F31" s="5">
        <v>0</v>
      </c>
      <c r="G31" s="5">
        <v>0.1</v>
      </c>
      <c r="H31" s="5">
        <v>0.28000000000000003</v>
      </c>
      <c r="I31" s="5">
        <v>1.37</v>
      </c>
      <c r="J31" s="5">
        <v>0.08</v>
      </c>
      <c r="K31" s="5">
        <v>26.48</v>
      </c>
      <c r="L31" s="5">
        <v>26.9</v>
      </c>
      <c r="M31" s="5">
        <v>18.77</v>
      </c>
      <c r="N31" s="19">
        <f t="shared" si="6"/>
        <v>9.2475000000000005</v>
      </c>
      <c r="O31" s="19">
        <f t="shared" si="7"/>
        <v>12.564111273394248</v>
      </c>
    </row>
    <row r="32" spans="3:17">
      <c r="E32" s="3" t="s">
        <v>73</v>
      </c>
      <c r="F32" s="5">
        <v>0.48</v>
      </c>
      <c r="G32" s="5">
        <v>10.65</v>
      </c>
      <c r="H32" s="5">
        <v>14.79</v>
      </c>
      <c r="I32" s="5">
        <v>7.77</v>
      </c>
      <c r="J32" s="5">
        <v>15.68</v>
      </c>
      <c r="K32" s="5">
        <v>13.08</v>
      </c>
      <c r="L32" s="5">
        <v>5.5</v>
      </c>
      <c r="M32" s="5">
        <v>13.85</v>
      </c>
      <c r="N32" s="19">
        <f t="shared" si="6"/>
        <v>10.224999999999998</v>
      </c>
      <c r="O32" s="19">
        <f t="shared" si="7"/>
        <v>13.892191161984984</v>
      </c>
    </row>
    <row r="33" spans="3:17">
      <c r="E33" s="3" t="s">
        <v>129</v>
      </c>
      <c r="F33" s="5">
        <v>0.04</v>
      </c>
      <c r="G33" s="5">
        <v>0.59</v>
      </c>
      <c r="H33" s="5">
        <v>0.14000000000000001</v>
      </c>
      <c r="I33" s="5">
        <v>0.05</v>
      </c>
      <c r="J33" s="5">
        <v>0.11</v>
      </c>
      <c r="K33" s="5">
        <v>0</v>
      </c>
      <c r="L33" s="5">
        <v>0.19</v>
      </c>
      <c r="M33" s="5">
        <v>0.08</v>
      </c>
      <c r="N33" s="19">
        <f t="shared" si="6"/>
        <v>0.15000000000000002</v>
      </c>
      <c r="O33" s="19">
        <f t="shared" si="7"/>
        <v>0.20379742535919301</v>
      </c>
    </row>
    <row r="34" spans="3:17">
      <c r="E34" s="3" t="s">
        <v>130</v>
      </c>
      <c r="F34" s="5">
        <v>0.7</v>
      </c>
      <c r="G34" s="5">
        <v>1.87</v>
      </c>
      <c r="H34" s="5">
        <v>2.68</v>
      </c>
      <c r="I34" s="5">
        <v>2.0299999999999998</v>
      </c>
      <c r="J34" s="5">
        <v>2.1</v>
      </c>
      <c r="K34" s="5">
        <v>0.31</v>
      </c>
      <c r="L34" s="5">
        <v>0.28999999999999998</v>
      </c>
      <c r="M34" s="5">
        <v>0.77</v>
      </c>
      <c r="N34" s="19">
        <f t="shared" si="6"/>
        <v>1.3437499999999998</v>
      </c>
      <c r="O34" s="19">
        <f t="shared" si="7"/>
        <v>1.82568526884277</v>
      </c>
    </row>
    <row r="35" spans="3:17">
      <c r="E35" s="3" t="s">
        <v>40</v>
      </c>
      <c r="F35" s="5">
        <v>48.14</v>
      </c>
      <c r="G35" s="5">
        <v>48.62</v>
      </c>
      <c r="H35" s="5">
        <v>50.77</v>
      </c>
      <c r="I35" s="5">
        <v>48.2</v>
      </c>
      <c r="J35" s="5">
        <v>60.99</v>
      </c>
      <c r="K35" s="5">
        <v>4.05</v>
      </c>
      <c r="L35" s="5">
        <v>20.25</v>
      </c>
      <c r="M35" s="5">
        <v>18.77</v>
      </c>
      <c r="N35" s="19">
        <f t="shared" si="6"/>
        <v>37.473750000000003</v>
      </c>
      <c r="O35" s="19">
        <f t="shared" si="7"/>
        <v>50.913691790360396</v>
      </c>
    </row>
    <row r="36" spans="3:17">
      <c r="E36" s="3" t="s">
        <v>69</v>
      </c>
      <c r="F36" s="19">
        <f>SUM(F29:F35)</f>
        <v>49.58</v>
      </c>
      <c r="G36" s="19">
        <f t="shared" ref="G36:O36" si="8">SUM(G29:G35)</f>
        <v>62.129999999999995</v>
      </c>
      <c r="H36" s="19">
        <f t="shared" si="8"/>
        <v>69.5</v>
      </c>
      <c r="I36" s="19">
        <f t="shared" si="8"/>
        <v>61.800000000000004</v>
      </c>
      <c r="J36" s="19">
        <f t="shared" si="8"/>
        <v>79.34</v>
      </c>
      <c r="K36" s="19">
        <f t="shared" si="8"/>
        <v>81.92</v>
      </c>
      <c r="L36" s="19">
        <f t="shared" si="8"/>
        <v>102.31000000000002</v>
      </c>
      <c r="M36" s="19">
        <f t="shared" si="8"/>
        <v>82.24</v>
      </c>
      <c r="N36" s="19">
        <f t="shared" si="8"/>
        <v>73.602499999999992</v>
      </c>
      <c r="O36" s="19">
        <f t="shared" si="8"/>
        <v>100.00000000000001</v>
      </c>
    </row>
    <row r="38" spans="3:17">
      <c r="C38" s="9" t="s">
        <v>83</v>
      </c>
      <c r="D38" s="9" t="s">
        <v>84</v>
      </c>
    </row>
    <row r="39" spans="3:17">
      <c r="C39" s="8" t="s">
        <v>89</v>
      </c>
      <c r="D39" s="8" t="s">
        <v>90</v>
      </c>
      <c r="E39" s="8" t="s">
        <v>144</v>
      </c>
      <c r="F39" s="8" t="s">
        <v>131</v>
      </c>
      <c r="G39" s="8" t="s">
        <v>132</v>
      </c>
      <c r="H39" s="8" t="s">
        <v>133</v>
      </c>
      <c r="I39" s="8" t="s">
        <v>134</v>
      </c>
      <c r="J39" s="8" t="s">
        <v>135</v>
      </c>
      <c r="K39" s="8" t="s">
        <v>136</v>
      </c>
      <c r="L39" s="8" t="s">
        <v>137</v>
      </c>
      <c r="M39" s="8" t="s">
        <v>138</v>
      </c>
      <c r="N39" s="8" t="s">
        <v>139</v>
      </c>
      <c r="O39" s="8" t="s">
        <v>140</v>
      </c>
      <c r="P39" s="8" t="s">
        <v>68</v>
      </c>
      <c r="Q39" s="8" t="s">
        <v>158</v>
      </c>
    </row>
    <row r="40" spans="3:17">
      <c r="E40" s="3" t="s">
        <v>36</v>
      </c>
      <c r="F40" s="5">
        <v>0.81</v>
      </c>
      <c r="G40" s="5">
        <v>3.98</v>
      </c>
      <c r="H40" s="5">
        <v>12.59</v>
      </c>
      <c r="I40" s="5">
        <v>3.58</v>
      </c>
      <c r="J40" s="5">
        <v>2.5499999999999998</v>
      </c>
      <c r="K40" s="5">
        <v>5.9</v>
      </c>
      <c r="L40" s="5">
        <v>9.07</v>
      </c>
      <c r="M40" s="5">
        <v>0.64</v>
      </c>
      <c r="N40" s="5">
        <v>1.48</v>
      </c>
      <c r="O40" s="5">
        <v>0.28999999999999998</v>
      </c>
      <c r="P40" s="19">
        <f>AVERAGE(F40:O40)</f>
        <v>4.0890000000000004</v>
      </c>
      <c r="Q40" s="19">
        <f>(P40/$P$47)*100</f>
        <v>7.6863791871874909</v>
      </c>
    </row>
    <row r="41" spans="3:17">
      <c r="E41" s="3" t="s">
        <v>37</v>
      </c>
      <c r="F41" s="5">
        <v>0.5</v>
      </c>
      <c r="G41" s="5">
        <v>0.59</v>
      </c>
      <c r="H41" s="5">
        <v>13.85</v>
      </c>
      <c r="I41" s="5">
        <v>3.53</v>
      </c>
      <c r="J41" s="5">
        <v>1.1599999999999999</v>
      </c>
      <c r="K41" s="5">
        <v>4.71</v>
      </c>
      <c r="L41" s="5">
        <v>10</v>
      </c>
      <c r="M41" s="5">
        <v>0.05</v>
      </c>
      <c r="N41" s="5">
        <v>0.28999999999999998</v>
      </c>
      <c r="O41" s="5">
        <v>0.15</v>
      </c>
      <c r="P41" s="19">
        <f t="shared" ref="P41:P46" si="9">AVERAGE(F41:O41)</f>
        <v>3.4829999999999997</v>
      </c>
      <c r="Q41" s="19">
        <f t="shared" ref="Q41:Q46" si="10">(P41/$P$47)*100</f>
        <v>6.5472386179931581</v>
      </c>
    </row>
    <row r="42" spans="3:17">
      <c r="E42" s="3" t="s">
        <v>38</v>
      </c>
      <c r="F42" s="5">
        <v>1.05</v>
      </c>
      <c r="G42" s="5">
        <v>7.92</v>
      </c>
      <c r="H42" s="5">
        <v>15.07</v>
      </c>
      <c r="I42" s="5">
        <v>5.12</v>
      </c>
      <c r="J42" s="5">
        <v>4.72</v>
      </c>
      <c r="K42" s="5">
        <v>7.34</v>
      </c>
      <c r="L42" s="5">
        <v>10.26</v>
      </c>
      <c r="M42" s="5">
        <v>4.58</v>
      </c>
      <c r="N42" s="5">
        <v>9.18</v>
      </c>
      <c r="O42" s="5">
        <v>1.32</v>
      </c>
      <c r="P42" s="19">
        <f t="shared" si="9"/>
        <v>6.6559999999999988</v>
      </c>
      <c r="Q42" s="19">
        <f t="shared" si="10"/>
        <v>12.511748561976013</v>
      </c>
    </row>
    <row r="43" spans="3:17">
      <c r="E43" s="3" t="s">
        <v>73</v>
      </c>
      <c r="F43" s="5">
        <v>0</v>
      </c>
      <c r="G43" s="5">
        <v>0</v>
      </c>
      <c r="H43" s="5">
        <v>12.91</v>
      </c>
      <c r="I43" s="5">
        <v>0</v>
      </c>
      <c r="J43" s="5">
        <v>0</v>
      </c>
      <c r="K43" s="5">
        <v>0.06</v>
      </c>
      <c r="L43" s="5">
        <v>10.79</v>
      </c>
      <c r="M43" s="5">
        <v>0.95</v>
      </c>
      <c r="N43" s="5">
        <v>0.91</v>
      </c>
      <c r="O43" s="5">
        <v>0.44</v>
      </c>
      <c r="P43" s="19">
        <f t="shared" si="9"/>
        <v>2.6059999999999999</v>
      </c>
      <c r="Q43" s="19">
        <f t="shared" si="10"/>
        <v>4.8986804015188543</v>
      </c>
    </row>
    <row r="44" spans="3:17">
      <c r="E44" s="3" t="s">
        <v>129</v>
      </c>
      <c r="F44" s="5">
        <v>0.02</v>
      </c>
      <c r="G44" s="5">
        <v>7.0000000000000007E-2</v>
      </c>
      <c r="H44" s="5">
        <v>0.04</v>
      </c>
      <c r="I44" s="5">
        <v>0.05</v>
      </c>
      <c r="J44" s="5">
        <v>0.02</v>
      </c>
      <c r="K44" s="5">
        <v>0.03</v>
      </c>
      <c r="L44" s="5">
        <v>0.28000000000000003</v>
      </c>
      <c r="M44" s="5">
        <v>0.12</v>
      </c>
      <c r="N44" s="5">
        <v>0.04</v>
      </c>
      <c r="O44" s="5">
        <v>0.37</v>
      </c>
      <c r="P44" s="19">
        <f t="shared" si="9"/>
        <v>0.10400000000000001</v>
      </c>
      <c r="Q44" s="19">
        <f t="shared" si="10"/>
        <v>0.19549607128087526</v>
      </c>
    </row>
    <row r="45" spans="3:17">
      <c r="E45" s="3" t="s">
        <v>130</v>
      </c>
      <c r="F45" s="5">
        <v>0.71</v>
      </c>
      <c r="G45" s="5">
        <v>0.7</v>
      </c>
      <c r="H45" s="5">
        <v>1.2</v>
      </c>
      <c r="I45" s="5">
        <v>1.35</v>
      </c>
      <c r="J45" s="5">
        <v>0.97</v>
      </c>
      <c r="K45" s="5">
        <v>0.4</v>
      </c>
      <c r="L45" s="5">
        <v>1.72</v>
      </c>
      <c r="M45" s="5">
        <v>2.3199999999999998</v>
      </c>
      <c r="N45" s="5">
        <v>0.45</v>
      </c>
      <c r="O45" s="5">
        <v>0.22</v>
      </c>
      <c r="P45" s="19">
        <f t="shared" si="9"/>
        <v>1.004</v>
      </c>
      <c r="Q45" s="19">
        <f t="shared" si="10"/>
        <v>1.887288995826911</v>
      </c>
    </row>
    <row r="46" spans="3:17">
      <c r="E46" s="3" t="s">
        <v>40</v>
      </c>
      <c r="F46" s="5">
        <v>37.72</v>
      </c>
      <c r="G46" s="5">
        <v>46.44</v>
      </c>
      <c r="H46" s="5">
        <v>29.58</v>
      </c>
      <c r="I46" s="5">
        <v>43.5</v>
      </c>
      <c r="J46" s="5">
        <v>54.23</v>
      </c>
      <c r="K46" s="5">
        <v>49.95</v>
      </c>
      <c r="L46" s="5">
        <v>27.08</v>
      </c>
      <c r="M46" s="5">
        <v>29.29</v>
      </c>
      <c r="N46" s="5">
        <v>21.56</v>
      </c>
      <c r="O46" s="5">
        <v>13.21</v>
      </c>
      <c r="P46" s="19">
        <f t="shared" si="9"/>
        <v>35.256</v>
      </c>
      <c r="Q46" s="19">
        <f t="shared" si="10"/>
        <v>66.273168164216713</v>
      </c>
    </row>
    <row r="47" spans="3:17">
      <c r="E47" s="3" t="s">
        <v>69</v>
      </c>
      <c r="F47" s="19">
        <f>SUM(F40:F46)</f>
        <v>40.81</v>
      </c>
      <c r="G47" s="19">
        <f t="shared" ref="G47:Q47" si="11">SUM(G40:G46)</f>
        <v>59.699999999999996</v>
      </c>
      <c r="H47" s="19">
        <f t="shared" si="11"/>
        <v>85.240000000000009</v>
      </c>
      <c r="I47" s="19">
        <f t="shared" si="11"/>
        <v>57.13</v>
      </c>
      <c r="J47" s="19">
        <f t="shared" si="11"/>
        <v>63.65</v>
      </c>
      <c r="K47" s="19">
        <f t="shared" si="11"/>
        <v>68.39</v>
      </c>
      <c r="L47" s="19">
        <f t="shared" si="11"/>
        <v>69.199999999999989</v>
      </c>
      <c r="M47" s="19">
        <f t="shared" si="11"/>
        <v>37.950000000000003</v>
      </c>
      <c r="N47" s="19">
        <f t="shared" si="11"/>
        <v>33.909999999999997</v>
      </c>
      <c r="O47" s="19">
        <f t="shared" si="11"/>
        <v>16</v>
      </c>
      <c r="P47" s="19">
        <f t="shared" si="11"/>
        <v>53.197999999999993</v>
      </c>
      <c r="Q47" s="19">
        <f t="shared" si="11"/>
        <v>100.00000000000001</v>
      </c>
    </row>
  </sheetData>
  <mergeCells count="1">
    <mergeCell ref="F3:O3"/>
  </mergeCells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U67"/>
  <sheetViews>
    <sheetView topLeftCell="K39" workbookViewId="0">
      <selection activeCell="S59" sqref="S59:T59"/>
    </sheetView>
  </sheetViews>
  <sheetFormatPr baseColWidth="10" defaultRowHeight="15" x14ac:dyDescent="0"/>
  <cols>
    <col min="2" max="2" width="40.1640625" bestFit="1" customWidth="1"/>
    <col min="5" max="5" width="17.6640625" bestFit="1" customWidth="1"/>
    <col min="10" max="11" width="17.5" bestFit="1" customWidth="1"/>
    <col min="15" max="16" width="17.5" bestFit="1" customWidth="1"/>
    <col min="20" max="21" width="17.5" bestFit="1" customWidth="1"/>
  </cols>
  <sheetData>
    <row r="2" spans="1:16">
      <c r="A2" s="14" t="s">
        <v>141</v>
      </c>
      <c r="B2" t="s">
        <v>142</v>
      </c>
    </row>
    <row r="3" spans="1:16">
      <c r="B3" t="s">
        <v>143</v>
      </c>
      <c r="C3" s="9" t="s">
        <v>83</v>
      </c>
      <c r="D3" s="9" t="s">
        <v>84</v>
      </c>
      <c r="E3" s="8"/>
    </row>
    <row r="4" spans="1:16">
      <c r="C4" s="8" t="s">
        <v>87</v>
      </c>
      <c r="D4" s="8" t="s">
        <v>86</v>
      </c>
      <c r="E4" s="8" t="s">
        <v>144</v>
      </c>
      <c r="F4" s="8" t="s">
        <v>131</v>
      </c>
      <c r="G4" s="8" t="s">
        <v>132</v>
      </c>
      <c r="H4" s="8" t="s">
        <v>133</v>
      </c>
      <c r="I4" s="8" t="s">
        <v>134</v>
      </c>
      <c r="J4" s="8" t="s">
        <v>68</v>
      </c>
      <c r="K4" s="8" t="s">
        <v>158</v>
      </c>
    </row>
    <row r="5" spans="1:16">
      <c r="C5" s="8"/>
      <c r="D5" s="8"/>
      <c r="E5" s="3" t="s">
        <v>36</v>
      </c>
      <c r="F5" s="7">
        <v>3.46</v>
      </c>
      <c r="G5" s="7">
        <v>11.17</v>
      </c>
      <c r="H5" s="7">
        <v>2.74</v>
      </c>
      <c r="I5" s="7">
        <v>19.05</v>
      </c>
      <c r="J5" s="19">
        <f>AVERAGE(F5:I5)</f>
        <v>9.1050000000000004</v>
      </c>
      <c r="K5" s="19">
        <f>(J5/$J$12)*100</f>
        <v>12.897970747600665</v>
      </c>
    </row>
    <row r="6" spans="1:16">
      <c r="C6" s="8"/>
      <c r="D6" s="8"/>
      <c r="E6" s="3" t="s">
        <v>37</v>
      </c>
      <c r="F6" s="7">
        <v>5.53</v>
      </c>
      <c r="G6" s="7">
        <v>14.52</v>
      </c>
      <c r="H6" s="7">
        <v>29.76</v>
      </c>
      <c r="I6" s="7">
        <v>22.19</v>
      </c>
      <c r="J6" s="19">
        <f t="shared" ref="J6:J10" si="0">AVERAGE(F6:I6)</f>
        <v>18</v>
      </c>
      <c r="K6" s="19">
        <f t="shared" ref="K6:K11" si="1">(J6/$J$12)*100</f>
        <v>25.498459468073804</v>
      </c>
    </row>
    <row r="7" spans="1:16">
      <c r="C7" s="8"/>
      <c r="D7" s="8"/>
      <c r="E7" s="3" t="s">
        <v>38</v>
      </c>
      <c r="F7" s="7">
        <v>0.46</v>
      </c>
      <c r="G7" s="7">
        <v>4.17</v>
      </c>
      <c r="H7" s="7">
        <v>23.11</v>
      </c>
      <c r="I7" s="7">
        <v>1.3</v>
      </c>
      <c r="J7" s="19">
        <f t="shared" si="0"/>
        <v>7.26</v>
      </c>
      <c r="K7" s="19">
        <f t="shared" si="1"/>
        <v>10.284378652123101</v>
      </c>
    </row>
    <row r="8" spans="1:16">
      <c r="C8" s="8"/>
      <c r="D8" s="8"/>
      <c r="E8" s="3" t="s">
        <v>73</v>
      </c>
      <c r="F8" s="7">
        <v>2.2999999999999998</v>
      </c>
      <c r="G8" s="7">
        <v>3.63</v>
      </c>
      <c r="H8" s="7">
        <v>0.1</v>
      </c>
      <c r="I8" s="7">
        <v>1.6</v>
      </c>
      <c r="J8" s="19">
        <f t="shared" si="0"/>
        <v>1.9074999999999998</v>
      </c>
      <c r="K8" s="19">
        <f t="shared" si="1"/>
        <v>2.7021284130750431</v>
      </c>
    </row>
    <row r="9" spans="1:16">
      <c r="C9" s="8"/>
      <c r="D9" s="8"/>
      <c r="E9" s="3" t="s">
        <v>129</v>
      </c>
      <c r="F9" s="7">
        <v>1.84</v>
      </c>
      <c r="G9" s="7">
        <v>2.86</v>
      </c>
      <c r="H9" s="7">
        <v>0.19</v>
      </c>
      <c r="I9" s="7">
        <v>1.42</v>
      </c>
      <c r="J9" s="19">
        <f t="shared" si="0"/>
        <v>1.5775000000000001</v>
      </c>
      <c r="K9" s="19">
        <f t="shared" si="1"/>
        <v>2.2346566561603569</v>
      </c>
    </row>
    <row r="10" spans="1:16">
      <c r="E10" s="3" t="s">
        <v>130</v>
      </c>
      <c r="F10" s="7">
        <v>0</v>
      </c>
      <c r="G10" s="7">
        <v>1.21</v>
      </c>
      <c r="H10" s="7">
        <v>7.0000000000000007E-2</v>
      </c>
      <c r="I10" s="7">
        <v>0.25</v>
      </c>
      <c r="J10" s="19">
        <f t="shared" si="0"/>
        <v>0.38250000000000001</v>
      </c>
      <c r="K10" s="19">
        <f t="shared" si="1"/>
        <v>0.54184226369656829</v>
      </c>
    </row>
    <row r="11" spans="1:16">
      <c r="E11" s="3" t="s">
        <v>40</v>
      </c>
      <c r="F11" s="4">
        <v>57.83</v>
      </c>
      <c r="G11" s="4">
        <v>38.5</v>
      </c>
      <c r="H11" s="4">
        <v>0.54</v>
      </c>
      <c r="I11" s="4">
        <v>32.57</v>
      </c>
      <c r="J11" s="19">
        <f>AVERAGE(F11:I11)</f>
        <v>32.36</v>
      </c>
      <c r="K11" s="19">
        <f t="shared" si="1"/>
        <v>45.840563799270463</v>
      </c>
    </row>
    <row r="12" spans="1:16">
      <c r="E12" s="3" t="s">
        <v>69</v>
      </c>
      <c r="F12" s="19">
        <f>SUM(F5:F11)</f>
        <v>71.42</v>
      </c>
      <c r="G12" s="19">
        <f t="shared" ref="G12:K12" si="2">SUM(G5:G11)</f>
        <v>76.06</v>
      </c>
      <c r="H12" s="19">
        <f t="shared" si="2"/>
        <v>56.51</v>
      </c>
      <c r="I12" s="19">
        <f t="shared" si="2"/>
        <v>78.38</v>
      </c>
      <c r="J12" s="19">
        <f t="shared" si="2"/>
        <v>70.592500000000001</v>
      </c>
      <c r="K12" s="19">
        <f t="shared" si="2"/>
        <v>100</v>
      </c>
    </row>
    <row r="14" spans="1:16">
      <c r="C14" s="9" t="s">
        <v>83</v>
      </c>
      <c r="D14" s="9" t="s">
        <v>84</v>
      </c>
    </row>
    <row r="15" spans="1:16">
      <c r="C15" s="8" t="s">
        <v>14</v>
      </c>
      <c r="D15" s="8" t="s">
        <v>86</v>
      </c>
      <c r="E15" s="8" t="s">
        <v>144</v>
      </c>
      <c r="F15" s="8" t="s">
        <v>131</v>
      </c>
      <c r="G15" s="8" t="s">
        <v>132</v>
      </c>
      <c r="H15" s="8" t="s">
        <v>133</v>
      </c>
      <c r="I15" s="8" t="s">
        <v>134</v>
      </c>
      <c r="J15" s="8" t="s">
        <v>135</v>
      </c>
      <c r="K15" s="8" t="s">
        <v>136</v>
      </c>
      <c r="L15" s="8" t="s">
        <v>137</v>
      </c>
      <c r="M15" s="8" t="s">
        <v>138</v>
      </c>
      <c r="N15" s="8" t="s">
        <v>139</v>
      </c>
      <c r="O15" s="8" t="s">
        <v>68</v>
      </c>
      <c r="P15" s="8" t="s">
        <v>158</v>
      </c>
    </row>
    <row r="16" spans="1:16">
      <c r="E16" s="3" t="s">
        <v>36</v>
      </c>
      <c r="F16" s="5">
        <v>6.89</v>
      </c>
      <c r="G16" s="5">
        <v>11.49</v>
      </c>
      <c r="H16" s="5">
        <v>12.34</v>
      </c>
      <c r="I16" s="5">
        <v>20.27</v>
      </c>
      <c r="J16" s="5">
        <v>20.02</v>
      </c>
      <c r="K16" s="5">
        <v>10.78</v>
      </c>
      <c r="L16" s="5">
        <v>10.71</v>
      </c>
      <c r="M16" s="5">
        <v>18.13</v>
      </c>
      <c r="N16" s="5">
        <v>0</v>
      </c>
      <c r="O16" s="19">
        <f>AVERAGE(F16:N16)</f>
        <v>12.292222222222222</v>
      </c>
      <c r="P16" s="18">
        <f>(O16/$O$23)*100</f>
        <v>17.0176437108708</v>
      </c>
    </row>
    <row r="17" spans="3:21">
      <c r="E17" s="3" t="s">
        <v>37</v>
      </c>
      <c r="F17" s="5">
        <v>10.96</v>
      </c>
      <c r="G17" s="5">
        <v>15.14</v>
      </c>
      <c r="H17" s="5">
        <v>14.08</v>
      </c>
      <c r="I17" s="5">
        <v>23.44</v>
      </c>
      <c r="J17" s="5">
        <v>21.18</v>
      </c>
      <c r="K17" s="5">
        <v>20.76</v>
      </c>
      <c r="L17" s="5">
        <v>23.93</v>
      </c>
      <c r="M17" s="5">
        <v>25.7</v>
      </c>
      <c r="N17" s="5">
        <v>33.33</v>
      </c>
      <c r="O17" s="19">
        <f t="shared" ref="O17:O22" si="3">AVERAGE(F17:N17)</f>
        <v>20.946666666666665</v>
      </c>
      <c r="P17" s="18">
        <f t="shared" ref="P17:P22" si="4">(O17/$O$23)*100</f>
        <v>28.999061668384375</v>
      </c>
    </row>
    <row r="18" spans="3:21">
      <c r="E18" s="3" t="s">
        <v>38</v>
      </c>
      <c r="F18" s="5">
        <v>5.58</v>
      </c>
      <c r="G18" s="5">
        <v>5.12</v>
      </c>
      <c r="H18" s="5">
        <v>0.48</v>
      </c>
      <c r="I18" s="5">
        <v>0.49</v>
      </c>
      <c r="J18" s="5">
        <v>14.29</v>
      </c>
      <c r="K18" s="5">
        <v>0.8</v>
      </c>
      <c r="L18" s="5">
        <v>10.6</v>
      </c>
      <c r="M18" s="5">
        <v>5.43</v>
      </c>
      <c r="N18" s="5">
        <v>0</v>
      </c>
      <c r="O18" s="19">
        <f t="shared" si="3"/>
        <v>4.7544444444444443</v>
      </c>
      <c r="P18" s="18">
        <f t="shared" si="4"/>
        <v>6.5821655463089712</v>
      </c>
    </row>
    <row r="19" spans="3:21">
      <c r="E19" s="3" t="s">
        <v>73</v>
      </c>
      <c r="F19" s="5">
        <v>2.0699999999999998</v>
      </c>
      <c r="G19" s="5">
        <v>2.98</v>
      </c>
      <c r="H19" s="5">
        <v>0.59</v>
      </c>
      <c r="I19" s="5">
        <v>1.19</v>
      </c>
      <c r="J19" s="5">
        <v>3.02</v>
      </c>
      <c r="K19" s="5">
        <v>1.93</v>
      </c>
      <c r="L19" s="5">
        <v>0.42</v>
      </c>
      <c r="M19" s="5">
        <v>1.84</v>
      </c>
      <c r="N19" s="5">
        <v>0</v>
      </c>
      <c r="O19" s="19">
        <f t="shared" si="3"/>
        <v>1.5599999999999998</v>
      </c>
      <c r="P19" s="18">
        <f t="shared" si="4"/>
        <v>2.1597009644818406</v>
      </c>
    </row>
    <row r="20" spans="3:21">
      <c r="E20" s="3" t="s">
        <v>129</v>
      </c>
      <c r="F20" s="5">
        <v>2.73</v>
      </c>
      <c r="G20" s="5">
        <v>1.95</v>
      </c>
      <c r="H20" s="5">
        <v>2.04</v>
      </c>
      <c r="I20" s="5">
        <v>1.31</v>
      </c>
      <c r="J20" s="5">
        <v>6.36</v>
      </c>
      <c r="K20" s="5">
        <v>1.33</v>
      </c>
      <c r="L20" s="5">
        <v>1.4</v>
      </c>
      <c r="M20" s="5">
        <v>1.34</v>
      </c>
      <c r="N20" s="5">
        <v>0</v>
      </c>
      <c r="O20" s="19">
        <f t="shared" si="3"/>
        <v>2.0511111111111111</v>
      </c>
      <c r="P20" s="18">
        <f t="shared" si="4"/>
        <v>2.8396068236705685</v>
      </c>
    </row>
    <row r="21" spans="3:21">
      <c r="E21" s="3" t="s">
        <v>130</v>
      </c>
      <c r="F21" s="5">
        <v>1.05</v>
      </c>
      <c r="G21" s="5">
        <v>0.74</v>
      </c>
      <c r="H21" s="5">
        <v>0.22</v>
      </c>
      <c r="I21" s="5">
        <v>0.28000000000000003</v>
      </c>
      <c r="J21" s="5">
        <v>1.29</v>
      </c>
      <c r="K21" s="5">
        <v>0.33</v>
      </c>
      <c r="L21" s="5">
        <v>0.31</v>
      </c>
      <c r="M21" s="5">
        <v>0.42</v>
      </c>
      <c r="N21" s="5">
        <v>0</v>
      </c>
      <c r="O21" s="19">
        <f t="shared" si="3"/>
        <v>0.51555555555555554</v>
      </c>
      <c r="P21" s="18">
        <f t="shared" si="4"/>
        <v>0.71374732729314383</v>
      </c>
    </row>
    <row r="22" spans="3:21">
      <c r="E22" s="3" t="s">
        <v>40</v>
      </c>
      <c r="F22" s="4">
        <v>45.02</v>
      </c>
      <c r="G22" s="4">
        <v>40.840000000000003</v>
      </c>
      <c r="H22" s="4">
        <v>47.09</v>
      </c>
      <c r="I22" s="4">
        <v>25.7</v>
      </c>
      <c r="J22" s="4">
        <v>11.83</v>
      </c>
      <c r="K22" s="4">
        <v>32.799999999999997</v>
      </c>
      <c r="L22" s="4">
        <v>23.24</v>
      </c>
      <c r="M22" s="4">
        <v>25.97</v>
      </c>
      <c r="N22" s="4">
        <v>18.52</v>
      </c>
      <c r="O22" s="19">
        <f t="shared" si="3"/>
        <v>30.112222222222229</v>
      </c>
      <c r="P22" s="18">
        <f t="shared" si="4"/>
        <v>41.688073958990294</v>
      </c>
      <c r="Q22" s="4"/>
    </row>
    <row r="23" spans="3:21">
      <c r="E23" s="3" t="s">
        <v>69</v>
      </c>
      <c r="F23" s="19">
        <f>SUM(F16:F22)</f>
        <v>74.300000000000011</v>
      </c>
      <c r="G23" s="19">
        <f t="shared" ref="G23:P23" si="5">SUM(G16:G22)</f>
        <v>78.260000000000019</v>
      </c>
      <c r="H23" s="19">
        <f t="shared" si="5"/>
        <v>76.84</v>
      </c>
      <c r="I23" s="19">
        <f t="shared" si="5"/>
        <v>72.680000000000007</v>
      </c>
      <c r="J23" s="19">
        <f t="shared" si="5"/>
        <v>77.990000000000009</v>
      </c>
      <c r="K23" s="19">
        <f t="shared" si="5"/>
        <v>68.72999999999999</v>
      </c>
      <c r="L23" s="19">
        <f t="shared" si="5"/>
        <v>70.61</v>
      </c>
      <c r="M23" s="19">
        <f t="shared" si="5"/>
        <v>78.830000000000013</v>
      </c>
      <c r="N23" s="19">
        <f t="shared" si="5"/>
        <v>51.849999999999994</v>
      </c>
      <c r="O23" s="19">
        <f t="shared" si="5"/>
        <v>72.232222222222234</v>
      </c>
      <c r="P23" s="19">
        <f t="shared" si="5"/>
        <v>100</v>
      </c>
    </row>
    <row r="25" spans="3:21">
      <c r="C25" s="9" t="s">
        <v>83</v>
      </c>
      <c r="D25" s="9" t="s">
        <v>84</v>
      </c>
    </row>
    <row r="26" spans="3:21">
      <c r="C26" s="8" t="s">
        <v>89</v>
      </c>
      <c r="D26" s="8" t="s">
        <v>86</v>
      </c>
      <c r="E26" s="8" t="s">
        <v>144</v>
      </c>
      <c r="F26" s="8" t="s">
        <v>131</v>
      </c>
      <c r="G26" s="8" t="s">
        <v>132</v>
      </c>
      <c r="H26" s="8" t="s">
        <v>133</v>
      </c>
      <c r="I26" s="8" t="s">
        <v>134</v>
      </c>
      <c r="J26" s="8" t="s">
        <v>135</v>
      </c>
      <c r="K26" s="8" t="s">
        <v>136</v>
      </c>
      <c r="L26" s="8" t="s">
        <v>137</v>
      </c>
      <c r="M26" s="8" t="s">
        <v>138</v>
      </c>
      <c r="N26" s="8" t="s">
        <v>139</v>
      </c>
      <c r="O26" s="8" t="s">
        <v>140</v>
      </c>
      <c r="P26" s="8" t="s">
        <v>145</v>
      </c>
      <c r="Q26" s="8" t="s">
        <v>146</v>
      </c>
      <c r="R26" s="8" t="s">
        <v>147</v>
      </c>
      <c r="S26" s="8" t="s">
        <v>148</v>
      </c>
      <c r="T26" s="8" t="s">
        <v>68</v>
      </c>
      <c r="U26" s="8" t="s">
        <v>158</v>
      </c>
    </row>
    <row r="27" spans="3:21">
      <c r="E27" s="3" t="s">
        <v>36</v>
      </c>
      <c r="F27" s="5">
        <v>0.28999999999999998</v>
      </c>
      <c r="G27" s="5">
        <v>0.72</v>
      </c>
      <c r="H27" s="5">
        <v>0.27</v>
      </c>
      <c r="I27" s="5">
        <v>0.75</v>
      </c>
      <c r="J27" s="5">
        <v>0.45</v>
      </c>
      <c r="K27" s="5">
        <v>1.63</v>
      </c>
      <c r="L27" s="5">
        <v>0.71</v>
      </c>
      <c r="M27" s="5">
        <v>14.1</v>
      </c>
      <c r="N27" s="5">
        <v>12.57</v>
      </c>
      <c r="O27" s="5">
        <v>19.23</v>
      </c>
      <c r="P27" s="5">
        <v>14.07</v>
      </c>
      <c r="Q27" s="5">
        <v>18.07</v>
      </c>
      <c r="R27" s="5">
        <v>12.06</v>
      </c>
      <c r="S27" s="5">
        <v>23.46</v>
      </c>
      <c r="T27" s="19">
        <f>AVERAGE(F27:S27)</f>
        <v>8.4557142857142846</v>
      </c>
      <c r="U27" s="19">
        <f>(T27/$T$34)*100</f>
        <v>12.281739238694014</v>
      </c>
    </row>
    <row r="28" spans="3:21">
      <c r="E28" s="3" t="s">
        <v>37</v>
      </c>
      <c r="F28" s="5">
        <v>0.26</v>
      </c>
      <c r="G28" s="5">
        <v>0.15</v>
      </c>
      <c r="H28" s="5">
        <v>0.15</v>
      </c>
      <c r="I28" s="5">
        <v>0.39</v>
      </c>
      <c r="J28" s="5">
        <v>0.34</v>
      </c>
      <c r="K28" s="5">
        <v>1.35</v>
      </c>
      <c r="L28" s="5">
        <v>0.79</v>
      </c>
      <c r="M28" s="5">
        <v>10.19</v>
      </c>
      <c r="N28" s="5">
        <v>7.92</v>
      </c>
      <c r="O28" s="5">
        <v>11.7</v>
      </c>
      <c r="P28" s="5">
        <v>9.98</v>
      </c>
      <c r="Q28" s="5">
        <v>15.89</v>
      </c>
      <c r="R28" s="5">
        <v>9.19</v>
      </c>
      <c r="S28" s="5">
        <v>13.58</v>
      </c>
      <c r="T28" s="19">
        <f t="shared" ref="T28:T33" si="6">AVERAGE(F28:S28)</f>
        <v>5.8485714285714279</v>
      </c>
      <c r="U28" s="19">
        <f t="shared" ref="U28:U34" si="7">(T28/$T$34)*100</f>
        <v>8.4949215143120949</v>
      </c>
    </row>
    <row r="29" spans="3:21">
      <c r="E29" s="3" t="s">
        <v>38</v>
      </c>
      <c r="F29" s="5">
        <v>8.5500000000000007</v>
      </c>
      <c r="G29" s="5">
        <v>14.18</v>
      </c>
      <c r="H29" s="5">
        <v>25.65</v>
      </c>
      <c r="I29" s="5">
        <v>20.98</v>
      </c>
      <c r="J29" s="5">
        <v>26.71</v>
      </c>
      <c r="K29" s="5">
        <v>35.49</v>
      </c>
      <c r="L29" s="5">
        <v>25.64</v>
      </c>
      <c r="M29" s="5">
        <v>16.62</v>
      </c>
      <c r="N29" s="5">
        <v>14.92</v>
      </c>
      <c r="O29" s="5">
        <v>20.49</v>
      </c>
      <c r="P29" s="5">
        <v>15.9</v>
      </c>
      <c r="Q29" s="5">
        <v>20.03</v>
      </c>
      <c r="R29" s="5">
        <v>13.46</v>
      </c>
      <c r="S29" s="5">
        <v>23.46</v>
      </c>
      <c r="T29" s="19">
        <f t="shared" si="6"/>
        <v>20.148571428571426</v>
      </c>
      <c r="U29" s="19">
        <f t="shared" si="7"/>
        <v>29.265357361469906</v>
      </c>
    </row>
    <row r="30" spans="3:21">
      <c r="E30" s="3" t="s">
        <v>73</v>
      </c>
      <c r="F30" s="5">
        <v>0</v>
      </c>
      <c r="G30" s="5">
        <v>0</v>
      </c>
      <c r="H30" s="5">
        <v>0.02</v>
      </c>
      <c r="I30" s="5">
        <v>0.06</v>
      </c>
      <c r="J30" s="5">
        <v>0</v>
      </c>
      <c r="K30" s="5">
        <v>0.11</v>
      </c>
      <c r="L30" s="5">
        <v>0.04</v>
      </c>
      <c r="M30" s="5">
        <v>2.2000000000000002</v>
      </c>
      <c r="N30" s="5">
        <v>1.97</v>
      </c>
      <c r="O30" s="5">
        <v>1.96</v>
      </c>
      <c r="P30" s="5">
        <v>2.09</v>
      </c>
      <c r="Q30" s="5">
        <v>2.38</v>
      </c>
      <c r="R30" s="5">
        <v>7.92</v>
      </c>
      <c r="S30" s="5">
        <v>30.86</v>
      </c>
      <c r="T30" s="19">
        <f t="shared" si="6"/>
        <v>3.5435714285714286</v>
      </c>
      <c r="U30" s="19">
        <f t="shared" si="7"/>
        <v>5.1469596522352603</v>
      </c>
    </row>
    <row r="31" spans="3:21">
      <c r="E31" s="3" t="s">
        <v>129</v>
      </c>
      <c r="F31" s="5">
        <v>0.74</v>
      </c>
      <c r="G31" s="5">
        <v>0.23</v>
      </c>
      <c r="H31" s="5">
        <v>0.27</v>
      </c>
      <c r="I31" s="5">
        <v>0.28000000000000003</v>
      </c>
      <c r="J31" s="5">
        <v>0.08</v>
      </c>
      <c r="K31" s="5">
        <v>1.8</v>
      </c>
      <c r="L31" s="5">
        <v>0.9</v>
      </c>
      <c r="M31" s="5">
        <v>8.34</v>
      </c>
      <c r="N31" s="5">
        <v>6.54</v>
      </c>
      <c r="O31" s="5">
        <v>5.7</v>
      </c>
      <c r="P31" s="5">
        <v>6.13</v>
      </c>
      <c r="Q31" s="5">
        <v>5.33</v>
      </c>
      <c r="R31" s="5">
        <v>3.84</v>
      </c>
      <c r="S31" s="5">
        <v>4.9400000000000004</v>
      </c>
      <c r="T31" s="19">
        <f t="shared" si="6"/>
        <v>3.222857142857142</v>
      </c>
      <c r="U31" s="19">
        <f t="shared" si="7"/>
        <v>4.68112919792088</v>
      </c>
    </row>
    <row r="32" spans="3:21">
      <c r="E32" s="3" t="s">
        <v>130</v>
      </c>
      <c r="F32" s="5">
        <v>0.51</v>
      </c>
      <c r="G32" s="5">
        <v>0.99</v>
      </c>
      <c r="H32" s="5">
        <v>0.83</v>
      </c>
      <c r="I32" s="5">
        <v>0.53</v>
      </c>
      <c r="J32" s="5">
        <v>1.03</v>
      </c>
      <c r="K32" s="5">
        <v>0.94</v>
      </c>
      <c r="L32" s="5">
        <v>0.75</v>
      </c>
      <c r="M32" s="5">
        <v>0.81</v>
      </c>
      <c r="N32" s="5">
        <v>0.67</v>
      </c>
      <c r="O32" s="5">
        <v>0.67</v>
      </c>
      <c r="P32" s="5">
        <v>0.93</v>
      </c>
      <c r="Q32" s="5">
        <v>0.65</v>
      </c>
      <c r="R32" s="5">
        <v>0.98</v>
      </c>
      <c r="S32" s="5">
        <v>1.23</v>
      </c>
      <c r="T32" s="19">
        <f t="shared" si="6"/>
        <v>0.82285714285714295</v>
      </c>
      <c r="U32" s="19">
        <f t="shared" si="7"/>
        <v>1.1951819228734168</v>
      </c>
    </row>
    <row r="33" spans="3:21">
      <c r="E33" s="3" t="s">
        <v>40</v>
      </c>
      <c r="F33" s="5">
        <v>52.08</v>
      </c>
      <c r="G33" s="5">
        <v>20.93</v>
      </c>
      <c r="H33" s="5">
        <v>25.26</v>
      </c>
      <c r="I33" s="5">
        <v>38.56</v>
      </c>
      <c r="J33" s="5">
        <v>17.5</v>
      </c>
      <c r="K33" s="5">
        <v>18.2</v>
      </c>
      <c r="L33" s="5">
        <v>34.28</v>
      </c>
      <c r="M33" s="5">
        <v>22.51</v>
      </c>
      <c r="N33" s="5">
        <v>28.08</v>
      </c>
      <c r="O33" s="5">
        <v>20.55</v>
      </c>
      <c r="P33" s="5">
        <v>27.07</v>
      </c>
      <c r="Q33" s="5">
        <v>28.45</v>
      </c>
      <c r="R33" s="5">
        <v>31.93</v>
      </c>
      <c r="S33" s="5">
        <v>9.8800000000000008</v>
      </c>
      <c r="T33" s="19">
        <f t="shared" si="6"/>
        <v>26.805714285714284</v>
      </c>
      <c r="U33" s="19">
        <f t="shared" si="7"/>
        <v>38.934711112494426</v>
      </c>
    </row>
    <row r="34" spans="3:21">
      <c r="E34" s="3" t="s">
        <v>160</v>
      </c>
      <c r="F34" s="19">
        <f>SUM(F27:F33)</f>
        <v>62.43</v>
      </c>
      <c r="G34" s="19">
        <f t="shared" ref="G34:T34" si="8">SUM(G27:G33)</f>
        <v>37.200000000000003</v>
      </c>
      <c r="H34" s="19">
        <f t="shared" si="8"/>
        <v>52.45</v>
      </c>
      <c r="I34" s="19">
        <f t="shared" si="8"/>
        <v>61.550000000000004</v>
      </c>
      <c r="J34" s="19">
        <f t="shared" si="8"/>
        <v>46.11</v>
      </c>
      <c r="K34" s="19">
        <f t="shared" si="8"/>
        <v>59.519999999999996</v>
      </c>
      <c r="L34" s="19">
        <f t="shared" si="8"/>
        <v>63.11</v>
      </c>
      <c r="M34" s="19">
        <f t="shared" si="8"/>
        <v>74.77000000000001</v>
      </c>
      <c r="N34" s="19">
        <f t="shared" si="8"/>
        <v>72.67</v>
      </c>
      <c r="O34" s="19">
        <f t="shared" si="8"/>
        <v>80.300000000000011</v>
      </c>
      <c r="P34" s="19">
        <f t="shared" si="8"/>
        <v>76.170000000000016</v>
      </c>
      <c r="Q34" s="19">
        <f t="shared" si="8"/>
        <v>90.8</v>
      </c>
      <c r="R34" s="19">
        <f t="shared" si="8"/>
        <v>79.38</v>
      </c>
      <c r="S34" s="19">
        <f t="shared" si="8"/>
        <v>107.41</v>
      </c>
      <c r="T34" s="19">
        <f t="shared" si="8"/>
        <v>68.847857142857137</v>
      </c>
      <c r="U34" s="19">
        <f t="shared" si="7"/>
        <v>100</v>
      </c>
    </row>
    <row r="36" spans="3:21">
      <c r="C36" s="9" t="s">
        <v>83</v>
      </c>
      <c r="D36" s="9" t="s">
        <v>84</v>
      </c>
      <c r="E36" s="8"/>
    </row>
    <row r="37" spans="3:21">
      <c r="C37" s="8" t="s">
        <v>87</v>
      </c>
      <c r="D37" s="8" t="s">
        <v>90</v>
      </c>
      <c r="E37" s="8" t="s">
        <v>144</v>
      </c>
      <c r="F37" s="8" t="s">
        <v>131</v>
      </c>
      <c r="G37" s="8" t="s">
        <v>132</v>
      </c>
      <c r="H37" s="8" t="s">
        <v>133</v>
      </c>
      <c r="I37" s="8" t="s">
        <v>68</v>
      </c>
      <c r="J37" s="8" t="s">
        <v>158</v>
      </c>
    </row>
    <row r="38" spans="3:21">
      <c r="C38" s="8"/>
      <c r="D38" s="8"/>
      <c r="E38" s="3" t="s">
        <v>36</v>
      </c>
      <c r="F38" s="5">
        <v>5.13</v>
      </c>
      <c r="G38" s="5">
        <v>7.04</v>
      </c>
      <c r="H38" s="5">
        <v>6.7</v>
      </c>
      <c r="I38" s="19">
        <f>AVERAGE(F38:H38)</f>
        <v>6.29</v>
      </c>
      <c r="J38" s="19">
        <f>(I38/$I$45)*100</f>
        <v>8.1801629963585931</v>
      </c>
    </row>
    <row r="39" spans="3:21">
      <c r="C39" s="8"/>
      <c r="D39" s="8"/>
      <c r="E39" s="3" t="s">
        <v>37</v>
      </c>
      <c r="F39" s="5">
        <v>8.92</v>
      </c>
      <c r="G39" s="5">
        <v>5.55</v>
      </c>
      <c r="H39" s="5">
        <v>5.0999999999999996</v>
      </c>
      <c r="I39" s="19">
        <f t="shared" ref="I39:I44" si="9">AVERAGE(F39:H39)</f>
        <v>6.5233333333333334</v>
      </c>
      <c r="J39" s="19">
        <f t="shared" ref="J39:J45" si="10">(I39/$I$45)*100</f>
        <v>8.483613663950063</v>
      </c>
    </row>
    <row r="40" spans="3:21">
      <c r="C40" s="8"/>
      <c r="D40" s="8"/>
      <c r="E40" s="3" t="s">
        <v>38</v>
      </c>
      <c r="F40" s="5">
        <v>7.05</v>
      </c>
      <c r="G40" s="5">
        <v>37.29</v>
      </c>
      <c r="H40" s="5">
        <v>7.43</v>
      </c>
      <c r="I40" s="19">
        <f t="shared" si="9"/>
        <v>17.256666666666664</v>
      </c>
      <c r="J40" s="19">
        <f t="shared" si="10"/>
        <v>22.442344373157621</v>
      </c>
    </row>
    <row r="41" spans="3:21">
      <c r="C41" s="8"/>
      <c r="D41" s="8"/>
      <c r="E41" s="3" t="s">
        <v>73</v>
      </c>
      <c r="F41" s="5">
        <v>14.9</v>
      </c>
      <c r="G41" s="5">
        <v>24.33</v>
      </c>
      <c r="H41" s="5">
        <v>15.15</v>
      </c>
      <c r="I41" s="19">
        <f t="shared" si="9"/>
        <v>18.126666666666665</v>
      </c>
      <c r="J41" s="19">
        <f t="shared" si="10"/>
        <v>23.5737818623201</v>
      </c>
    </row>
    <row r="42" spans="3:21">
      <c r="C42" s="8"/>
      <c r="D42" s="8"/>
      <c r="E42" s="3" t="s">
        <v>129</v>
      </c>
      <c r="F42" s="5">
        <v>0.3</v>
      </c>
      <c r="G42" s="5">
        <v>0.15</v>
      </c>
      <c r="H42" s="5">
        <v>0</v>
      </c>
      <c r="I42" s="19">
        <f t="shared" si="9"/>
        <v>0.15</v>
      </c>
      <c r="J42" s="19">
        <f t="shared" si="10"/>
        <v>0.1950754291659442</v>
      </c>
    </row>
    <row r="43" spans="3:21">
      <c r="E43" s="3" t="s">
        <v>130</v>
      </c>
      <c r="F43" s="5">
        <v>2.44</v>
      </c>
      <c r="G43" s="5">
        <v>0.45</v>
      </c>
      <c r="H43" s="5">
        <v>2.62</v>
      </c>
      <c r="I43" s="19">
        <f t="shared" si="9"/>
        <v>1.8366666666666667</v>
      </c>
      <c r="J43" s="19">
        <f t="shared" si="10"/>
        <v>2.3885902548985616</v>
      </c>
    </row>
    <row r="44" spans="3:21">
      <c r="E44" s="3" t="s">
        <v>40</v>
      </c>
      <c r="F44" s="5">
        <v>45.05</v>
      </c>
      <c r="G44" s="5">
        <v>0.63</v>
      </c>
      <c r="H44" s="5">
        <v>34.450000000000003</v>
      </c>
      <c r="I44" s="19">
        <f t="shared" si="9"/>
        <v>26.709999999999997</v>
      </c>
      <c r="J44" s="19">
        <f t="shared" si="10"/>
        <v>34.736431420149131</v>
      </c>
    </row>
    <row r="45" spans="3:21">
      <c r="E45" s="3" t="s">
        <v>69</v>
      </c>
      <c r="F45" s="19">
        <f>SUM(F38:F44)</f>
        <v>83.789999999999992</v>
      </c>
      <c r="G45" s="19">
        <f t="shared" ref="G45:I45" si="11">SUM(G38:G44)</f>
        <v>75.44</v>
      </c>
      <c r="H45" s="19">
        <f t="shared" si="11"/>
        <v>71.45</v>
      </c>
      <c r="I45" s="19">
        <f t="shared" si="11"/>
        <v>76.893333333333317</v>
      </c>
      <c r="J45" s="19">
        <f t="shared" si="10"/>
        <v>100</v>
      </c>
    </row>
    <row r="47" spans="3:21">
      <c r="C47" s="9" t="s">
        <v>83</v>
      </c>
      <c r="D47" s="9" t="s">
        <v>84</v>
      </c>
    </row>
    <row r="48" spans="3:21">
      <c r="C48" s="8" t="s">
        <v>14</v>
      </c>
      <c r="D48" s="8" t="s">
        <v>90</v>
      </c>
      <c r="E48" s="8" t="s">
        <v>144</v>
      </c>
      <c r="F48" s="8" t="s">
        <v>131</v>
      </c>
      <c r="G48" s="8" t="s">
        <v>132</v>
      </c>
      <c r="H48" s="8" t="s">
        <v>133</v>
      </c>
      <c r="I48" s="8" t="s">
        <v>134</v>
      </c>
      <c r="J48" s="8" t="s">
        <v>135</v>
      </c>
      <c r="K48" s="8" t="s">
        <v>136</v>
      </c>
      <c r="L48" s="8" t="s">
        <v>137</v>
      </c>
      <c r="M48" s="8" t="s">
        <v>138</v>
      </c>
      <c r="N48" s="8" t="s">
        <v>68</v>
      </c>
      <c r="O48" s="8" t="s">
        <v>158</v>
      </c>
    </row>
    <row r="49" spans="3:20">
      <c r="E49" s="3" t="s">
        <v>36</v>
      </c>
      <c r="F49" s="5">
        <v>12.26</v>
      </c>
      <c r="G49" s="5">
        <v>11.6</v>
      </c>
      <c r="H49" s="5">
        <v>13.45</v>
      </c>
      <c r="I49" s="5">
        <v>25</v>
      </c>
      <c r="J49" s="5">
        <v>11.6</v>
      </c>
      <c r="K49" s="5">
        <v>0</v>
      </c>
      <c r="L49" s="5">
        <v>1.2</v>
      </c>
      <c r="M49" s="5">
        <v>1.2</v>
      </c>
      <c r="N49" s="19">
        <f>AVERAGE(F49:M49)</f>
        <v>9.5387500000000003</v>
      </c>
      <c r="O49" s="20">
        <f>(N49/$N$56)*100</f>
        <v>10.89660293298682</v>
      </c>
    </row>
    <row r="50" spans="3:20">
      <c r="E50" s="3" t="s">
        <v>37</v>
      </c>
      <c r="F50" s="5">
        <v>17.5</v>
      </c>
      <c r="G50" s="5">
        <v>25.02</v>
      </c>
      <c r="H50" s="5">
        <v>23.86</v>
      </c>
      <c r="I50" s="5">
        <v>25</v>
      </c>
      <c r="J50" s="5">
        <v>7.35</v>
      </c>
      <c r="K50" s="5">
        <v>0</v>
      </c>
      <c r="L50" s="5">
        <v>2.65</v>
      </c>
      <c r="M50" s="5">
        <v>2.65</v>
      </c>
      <c r="N50" s="19">
        <f t="shared" ref="N50:N55" si="12">AVERAGE(F50:M50)</f>
        <v>13.00375</v>
      </c>
      <c r="O50" s="20">
        <f t="shared" ref="O50:O55" si="13">(N50/$N$56)*100</f>
        <v>14.854849995002212</v>
      </c>
    </row>
    <row r="51" spans="3:20">
      <c r="E51" s="3" t="s">
        <v>38</v>
      </c>
      <c r="F51" s="5">
        <v>32.25</v>
      </c>
      <c r="G51" s="5">
        <v>30.42</v>
      </c>
      <c r="H51" s="5">
        <v>33.5</v>
      </c>
      <c r="I51" s="5">
        <v>50</v>
      </c>
      <c r="J51" s="5">
        <v>13.66</v>
      </c>
      <c r="K51" s="5">
        <v>0</v>
      </c>
      <c r="L51" s="5">
        <v>2.4700000000000002</v>
      </c>
      <c r="M51" s="5">
        <v>2.4700000000000002</v>
      </c>
      <c r="N51" s="19">
        <f t="shared" si="12"/>
        <v>20.596250000000001</v>
      </c>
      <c r="O51" s="20">
        <f t="shared" si="13"/>
        <v>23.528151818480385</v>
      </c>
    </row>
    <row r="52" spans="3:20">
      <c r="E52" s="3" t="s">
        <v>73</v>
      </c>
      <c r="F52" s="5">
        <v>13.57</v>
      </c>
      <c r="G52" s="5">
        <v>14.02</v>
      </c>
      <c r="H52" s="5">
        <v>1.52</v>
      </c>
      <c r="I52" s="5">
        <v>0</v>
      </c>
      <c r="J52" s="5">
        <v>0.13</v>
      </c>
      <c r="K52" s="5">
        <v>19.91</v>
      </c>
      <c r="L52" s="5">
        <v>8.0399999999999991</v>
      </c>
      <c r="M52" s="5">
        <v>8.0399999999999991</v>
      </c>
      <c r="N52" s="19">
        <f t="shared" si="12"/>
        <v>8.1537499999999987</v>
      </c>
      <c r="O52" s="20">
        <f t="shared" si="13"/>
        <v>9.3144464594251097</v>
      </c>
    </row>
    <row r="53" spans="3:20">
      <c r="E53" s="3" t="s">
        <v>129</v>
      </c>
      <c r="F53" s="5">
        <v>0.12</v>
      </c>
      <c r="G53" s="5">
        <v>0</v>
      </c>
      <c r="H53" s="5">
        <v>0.76</v>
      </c>
      <c r="I53" s="5">
        <v>0</v>
      </c>
      <c r="J53" s="5">
        <v>0</v>
      </c>
      <c r="K53" s="5">
        <v>1.9</v>
      </c>
      <c r="L53" s="5">
        <v>0.12</v>
      </c>
      <c r="M53" s="5">
        <v>0.12</v>
      </c>
      <c r="N53" s="19">
        <f t="shared" si="12"/>
        <v>0.3775</v>
      </c>
      <c r="O53" s="20">
        <f t="shared" si="13"/>
        <v>0.43123759477945478</v>
      </c>
    </row>
    <row r="54" spans="3:20">
      <c r="E54" s="3" t="s">
        <v>130</v>
      </c>
      <c r="F54" s="5">
        <v>0.59</v>
      </c>
      <c r="G54" s="5">
        <v>0.48</v>
      </c>
      <c r="H54" s="5">
        <v>0.76</v>
      </c>
      <c r="I54" s="5">
        <v>0</v>
      </c>
      <c r="J54" s="5">
        <v>0.39</v>
      </c>
      <c r="K54" s="5">
        <v>1.42</v>
      </c>
      <c r="L54" s="5">
        <v>0.23</v>
      </c>
      <c r="M54" s="5">
        <v>0.23</v>
      </c>
      <c r="N54" s="19">
        <f t="shared" si="12"/>
        <v>0.51249999999999996</v>
      </c>
      <c r="O54" s="20">
        <f t="shared" si="13"/>
        <v>0.58545501278005441</v>
      </c>
    </row>
    <row r="55" spans="3:20">
      <c r="E55" s="3" t="s">
        <v>40</v>
      </c>
      <c r="F55" s="5">
        <v>12.7</v>
      </c>
      <c r="G55" s="5">
        <v>18.37</v>
      </c>
      <c r="H55" s="5">
        <v>24.11</v>
      </c>
      <c r="I55" s="5">
        <v>18.75</v>
      </c>
      <c r="J55" s="5">
        <v>48.32</v>
      </c>
      <c r="K55" s="5">
        <v>29.38</v>
      </c>
      <c r="L55" s="5">
        <v>65.61</v>
      </c>
      <c r="M55" s="5">
        <v>65.61</v>
      </c>
      <c r="N55" s="19">
        <f t="shared" si="12"/>
        <v>35.356250000000003</v>
      </c>
      <c r="O55" s="20">
        <f t="shared" si="13"/>
        <v>40.389256186545957</v>
      </c>
    </row>
    <row r="56" spans="3:20">
      <c r="E56" s="3" t="s">
        <v>160</v>
      </c>
      <c r="F56" s="19">
        <f>SUM(F49:F55)</f>
        <v>88.990000000000009</v>
      </c>
      <c r="G56" s="19">
        <f t="shared" ref="G56:O56" si="14">SUM(G49:G55)</f>
        <v>99.91</v>
      </c>
      <c r="H56" s="19">
        <f t="shared" si="14"/>
        <v>97.960000000000008</v>
      </c>
      <c r="I56" s="19">
        <f t="shared" si="14"/>
        <v>118.75</v>
      </c>
      <c r="J56" s="19">
        <f t="shared" si="14"/>
        <v>81.45</v>
      </c>
      <c r="K56" s="19">
        <f t="shared" si="14"/>
        <v>52.61</v>
      </c>
      <c r="L56" s="19">
        <f t="shared" si="14"/>
        <v>80.319999999999993</v>
      </c>
      <c r="M56" s="19">
        <f t="shared" si="14"/>
        <v>80.319999999999993</v>
      </c>
      <c r="N56" s="19">
        <f t="shared" si="14"/>
        <v>87.538750000000007</v>
      </c>
      <c r="O56" s="19">
        <f t="shared" si="14"/>
        <v>100</v>
      </c>
    </row>
    <row r="58" spans="3:20">
      <c r="C58" s="9" t="s">
        <v>83</v>
      </c>
      <c r="D58" s="9" t="s">
        <v>84</v>
      </c>
    </row>
    <row r="59" spans="3:20">
      <c r="C59" s="8" t="s">
        <v>89</v>
      </c>
      <c r="D59" s="8" t="s">
        <v>90</v>
      </c>
      <c r="E59" s="8" t="s">
        <v>144</v>
      </c>
      <c r="F59" s="8" t="s">
        <v>131</v>
      </c>
      <c r="G59" s="8" t="s">
        <v>132</v>
      </c>
      <c r="H59" s="8" t="s">
        <v>133</v>
      </c>
      <c r="I59" s="8" t="s">
        <v>134</v>
      </c>
      <c r="J59" s="8" t="s">
        <v>135</v>
      </c>
      <c r="K59" s="8" t="s">
        <v>136</v>
      </c>
      <c r="L59" s="8" t="s">
        <v>137</v>
      </c>
      <c r="M59" s="8" t="s">
        <v>138</v>
      </c>
      <c r="N59" s="8" t="s">
        <v>139</v>
      </c>
      <c r="O59" s="8" t="s">
        <v>140</v>
      </c>
      <c r="P59" s="8" t="s">
        <v>145</v>
      </c>
      <c r="Q59" s="8" t="s">
        <v>146</v>
      </c>
      <c r="R59" s="8" t="s">
        <v>147</v>
      </c>
      <c r="S59" s="8" t="s">
        <v>68</v>
      </c>
      <c r="T59" s="8" t="s">
        <v>158</v>
      </c>
    </row>
    <row r="60" spans="3:20">
      <c r="E60" s="3" t="s">
        <v>36</v>
      </c>
      <c r="F60" s="5">
        <v>1.17</v>
      </c>
      <c r="G60" s="5">
        <v>0.55000000000000004</v>
      </c>
      <c r="H60" s="5">
        <v>2.21</v>
      </c>
      <c r="I60" s="5">
        <v>0.77</v>
      </c>
      <c r="J60" s="5">
        <v>1.31</v>
      </c>
      <c r="K60" s="5">
        <v>0.67</v>
      </c>
      <c r="L60" s="5">
        <v>0.92</v>
      </c>
      <c r="M60" s="5">
        <v>4.93</v>
      </c>
      <c r="N60" s="5">
        <v>1.93</v>
      </c>
      <c r="O60" s="5">
        <v>6.34</v>
      </c>
      <c r="P60" s="5">
        <v>6.03</v>
      </c>
      <c r="Q60" s="5">
        <v>2.44</v>
      </c>
      <c r="R60" s="5">
        <v>12.61</v>
      </c>
      <c r="S60" s="19">
        <f>AVERAGE(F60:R60)</f>
        <v>3.221538461538461</v>
      </c>
      <c r="T60" s="20">
        <f>(S60/$S$67)*100</f>
        <v>5.8251616941372824</v>
      </c>
    </row>
    <row r="61" spans="3:20">
      <c r="E61" s="3" t="s">
        <v>37</v>
      </c>
      <c r="F61" s="5">
        <v>0.17</v>
      </c>
      <c r="G61" s="5">
        <v>0</v>
      </c>
      <c r="H61" s="5">
        <v>0.25</v>
      </c>
      <c r="I61" s="5">
        <v>0.11</v>
      </c>
      <c r="J61" s="5">
        <v>0.13</v>
      </c>
      <c r="K61" s="5">
        <v>0.05</v>
      </c>
      <c r="L61" s="5">
        <v>0.1</v>
      </c>
      <c r="M61" s="5">
        <v>6.4</v>
      </c>
      <c r="N61" s="5">
        <v>2.68</v>
      </c>
      <c r="O61" s="5">
        <v>5.26</v>
      </c>
      <c r="P61" s="5">
        <v>9.7899999999999991</v>
      </c>
      <c r="Q61" s="5">
        <v>4.67</v>
      </c>
      <c r="R61" s="5">
        <v>14.63</v>
      </c>
      <c r="S61" s="19">
        <f t="shared" ref="S61:S66" si="15">AVERAGE(F61:R61)</f>
        <v>3.4030769230769233</v>
      </c>
      <c r="T61" s="20">
        <f t="shared" ref="T61:T66" si="16">(S61/$S$67)*100</f>
        <v>6.1534181792892415</v>
      </c>
    </row>
    <row r="62" spans="3:20">
      <c r="E62" s="3" t="s">
        <v>38</v>
      </c>
      <c r="F62" s="5">
        <v>8.51</v>
      </c>
      <c r="G62" s="5">
        <v>8.25</v>
      </c>
      <c r="H62" s="5">
        <v>11.66</v>
      </c>
      <c r="I62" s="5">
        <v>2.42</v>
      </c>
      <c r="J62" s="5">
        <v>7.33</v>
      </c>
      <c r="K62" s="5">
        <v>6.84</v>
      </c>
      <c r="L62" s="5">
        <v>8.09</v>
      </c>
      <c r="M62" s="5">
        <v>9.2899999999999991</v>
      </c>
      <c r="N62" s="5">
        <v>4.4000000000000004</v>
      </c>
      <c r="O62" s="5">
        <v>9.15</v>
      </c>
      <c r="P62" s="5">
        <v>11.19</v>
      </c>
      <c r="Q62" s="5">
        <v>5.97</v>
      </c>
      <c r="R62" s="5">
        <v>15.32</v>
      </c>
      <c r="S62" s="19">
        <f t="shared" si="15"/>
        <v>8.34</v>
      </c>
      <c r="T62" s="20">
        <f t="shared" si="16"/>
        <v>15.080325474650531</v>
      </c>
    </row>
    <row r="63" spans="3:20">
      <c r="E63" s="3" t="s">
        <v>73</v>
      </c>
      <c r="F63" s="5">
        <v>0</v>
      </c>
      <c r="G63" s="5">
        <v>0.41</v>
      </c>
      <c r="H63" s="5">
        <v>0</v>
      </c>
      <c r="I63" s="5">
        <v>0.22</v>
      </c>
      <c r="J63" s="5">
        <v>1.19</v>
      </c>
      <c r="K63" s="5">
        <v>0.82</v>
      </c>
      <c r="L63" s="5">
        <v>0.72</v>
      </c>
      <c r="M63" s="5">
        <v>0</v>
      </c>
      <c r="N63" s="5">
        <v>0.04</v>
      </c>
      <c r="O63" s="5">
        <v>0.45</v>
      </c>
      <c r="P63" s="5">
        <v>1.94</v>
      </c>
      <c r="Q63" s="5">
        <v>2.75</v>
      </c>
      <c r="R63" s="5">
        <v>18.239999999999998</v>
      </c>
      <c r="S63" s="19">
        <f t="shared" si="15"/>
        <v>2.0599999999999996</v>
      </c>
      <c r="T63" s="20">
        <f t="shared" si="16"/>
        <v>3.7248765560887396</v>
      </c>
    </row>
    <row r="64" spans="3:20">
      <c r="E64" s="3" t="s">
        <v>129</v>
      </c>
      <c r="F64" s="5">
        <v>0.17</v>
      </c>
      <c r="G64" s="5">
        <v>0</v>
      </c>
      <c r="H64" s="5">
        <v>0</v>
      </c>
      <c r="I64" s="5">
        <v>0.22</v>
      </c>
      <c r="J64" s="5">
        <v>0</v>
      </c>
      <c r="K64" s="5">
        <v>0.05</v>
      </c>
      <c r="L64" s="5">
        <v>0</v>
      </c>
      <c r="M64" s="5">
        <v>0.19</v>
      </c>
      <c r="N64" s="5">
        <v>0.22</v>
      </c>
      <c r="O64" s="5">
        <v>0.14000000000000001</v>
      </c>
      <c r="P64" s="5">
        <v>0.4</v>
      </c>
      <c r="Q64" s="5">
        <v>0.78</v>
      </c>
      <c r="R64" s="5">
        <v>1.7</v>
      </c>
      <c r="S64" s="19">
        <f t="shared" si="15"/>
        <v>0.2976923076923077</v>
      </c>
      <c r="T64" s="20">
        <f t="shared" si="16"/>
        <v>0.53828499895681192</v>
      </c>
    </row>
    <row r="65" spans="5:20">
      <c r="E65" s="3" t="s">
        <v>130</v>
      </c>
      <c r="F65" s="5">
        <v>0.42</v>
      </c>
      <c r="G65" s="5">
        <v>0.69</v>
      </c>
      <c r="H65" s="5">
        <v>0.37</v>
      </c>
      <c r="I65" s="5">
        <v>0.66</v>
      </c>
      <c r="J65" s="5">
        <v>0.69</v>
      </c>
      <c r="K65" s="5">
        <v>0.96</v>
      </c>
      <c r="L65" s="5">
        <v>0.63</v>
      </c>
      <c r="M65" s="5">
        <v>0.28000000000000003</v>
      </c>
      <c r="N65" s="5">
        <v>0.13</v>
      </c>
      <c r="O65" s="5">
        <v>0.31</v>
      </c>
      <c r="P65" s="5">
        <v>0.8</v>
      </c>
      <c r="Q65" s="5">
        <v>0.73</v>
      </c>
      <c r="R65" s="5">
        <v>1.34</v>
      </c>
      <c r="S65" s="19">
        <f t="shared" si="15"/>
        <v>0.61615384615384616</v>
      </c>
      <c r="T65" s="20">
        <f t="shared" si="16"/>
        <v>1.114124765282704</v>
      </c>
    </row>
    <row r="66" spans="5:20">
      <c r="E66" s="3" t="s">
        <v>40</v>
      </c>
      <c r="F66" s="5">
        <v>27.8</v>
      </c>
      <c r="G66" s="5">
        <v>24.21</v>
      </c>
      <c r="H66" s="5">
        <v>22.7</v>
      </c>
      <c r="I66" s="5">
        <v>31.68</v>
      </c>
      <c r="J66" s="5">
        <v>24.11</v>
      </c>
      <c r="K66" s="5">
        <v>22.12</v>
      </c>
      <c r="L66" s="5">
        <v>34.299999999999997</v>
      </c>
      <c r="M66" s="5">
        <v>17.84</v>
      </c>
      <c r="N66" s="5">
        <v>64.16</v>
      </c>
      <c r="O66" s="5">
        <v>59.5</v>
      </c>
      <c r="P66" s="5">
        <v>57.1</v>
      </c>
      <c r="Q66" s="5">
        <v>63.31</v>
      </c>
      <c r="R66" s="5">
        <v>36.92</v>
      </c>
      <c r="S66" s="19">
        <f t="shared" si="15"/>
        <v>37.36538461538462</v>
      </c>
      <c r="T66" s="20">
        <f t="shared" si="16"/>
        <v>67.563808331594686</v>
      </c>
    </row>
    <row r="67" spans="5:20">
      <c r="E67" s="3" t="s">
        <v>160</v>
      </c>
      <c r="F67" s="19">
        <f>SUM(F60:F66)</f>
        <v>38.24</v>
      </c>
      <c r="G67" s="19">
        <f t="shared" ref="G67:T67" si="17">SUM(G60:G66)</f>
        <v>34.11</v>
      </c>
      <c r="H67" s="19">
        <f t="shared" si="17"/>
        <v>37.19</v>
      </c>
      <c r="I67" s="19">
        <f t="shared" si="17"/>
        <v>36.08</v>
      </c>
      <c r="J67" s="19">
        <f t="shared" si="17"/>
        <v>34.76</v>
      </c>
      <c r="K67" s="19">
        <f t="shared" si="17"/>
        <v>31.51</v>
      </c>
      <c r="L67" s="19">
        <f t="shared" si="17"/>
        <v>44.76</v>
      </c>
      <c r="M67" s="19">
        <f t="shared" si="17"/>
        <v>38.93</v>
      </c>
      <c r="N67" s="19">
        <f t="shared" si="17"/>
        <v>73.56</v>
      </c>
      <c r="O67" s="19">
        <f t="shared" si="17"/>
        <v>81.150000000000006</v>
      </c>
      <c r="P67" s="19">
        <f t="shared" si="17"/>
        <v>87.25</v>
      </c>
      <c r="Q67" s="19">
        <f t="shared" si="17"/>
        <v>80.650000000000006</v>
      </c>
      <c r="R67" s="19">
        <f t="shared" si="17"/>
        <v>100.76</v>
      </c>
      <c r="S67" s="19">
        <f t="shared" si="17"/>
        <v>55.303846153846159</v>
      </c>
      <c r="T67" s="19">
        <f t="shared" si="17"/>
        <v>100</v>
      </c>
    </row>
  </sheetData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A47"/>
  <sheetViews>
    <sheetView topLeftCell="H22" workbookViewId="0">
      <selection activeCell="AA53" sqref="AA53"/>
    </sheetView>
  </sheetViews>
  <sheetFormatPr baseColWidth="10" defaultRowHeight="15" x14ac:dyDescent="0"/>
  <cols>
    <col min="2" max="2" width="39.83203125" bestFit="1" customWidth="1"/>
    <col min="5" max="5" width="17.6640625" bestFit="1" customWidth="1"/>
    <col min="19" max="19" width="17.5" bestFit="1" customWidth="1"/>
    <col min="27" max="27" width="17.5" bestFit="1" customWidth="1"/>
  </cols>
  <sheetData>
    <row r="2" spans="1:19">
      <c r="A2" s="14" t="s">
        <v>151</v>
      </c>
      <c r="B2" t="s">
        <v>149</v>
      </c>
    </row>
    <row r="3" spans="1:19">
      <c r="B3" t="s">
        <v>150</v>
      </c>
    </row>
    <row r="4" spans="1:19">
      <c r="B4" t="s">
        <v>143</v>
      </c>
    </row>
    <row r="5" spans="1:19">
      <c r="C5" s="9" t="s">
        <v>83</v>
      </c>
      <c r="D5" s="9" t="s">
        <v>84</v>
      </c>
    </row>
    <row r="6" spans="1:19">
      <c r="C6" s="8" t="s">
        <v>14</v>
      </c>
      <c r="D6" s="8" t="s">
        <v>86</v>
      </c>
      <c r="E6" t="s">
        <v>144</v>
      </c>
      <c r="F6" s="8" t="s">
        <v>131</v>
      </c>
      <c r="G6" s="8" t="s">
        <v>132</v>
      </c>
      <c r="H6" s="8" t="s">
        <v>133</v>
      </c>
      <c r="I6" s="8" t="s">
        <v>134</v>
      </c>
      <c r="J6" s="8" t="s">
        <v>135</v>
      </c>
      <c r="K6" s="8" t="s">
        <v>136</v>
      </c>
      <c r="L6" s="8" t="s">
        <v>137</v>
      </c>
      <c r="M6" s="8" t="s">
        <v>138</v>
      </c>
      <c r="N6" s="8" t="s">
        <v>139</v>
      </c>
      <c r="O6" s="8" t="s">
        <v>140</v>
      </c>
      <c r="P6" s="8" t="s">
        <v>145</v>
      </c>
      <c r="Q6" s="8" t="s">
        <v>146</v>
      </c>
      <c r="R6" s="8" t="s">
        <v>68</v>
      </c>
      <c r="S6" s="8" t="s">
        <v>158</v>
      </c>
    </row>
    <row r="7" spans="1:19">
      <c r="E7" s="3" t="s">
        <v>36</v>
      </c>
      <c r="F7" s="7">
        <v>7.81</v>
      </c>
      <c r="G7" s="7">
        <v>12.77</v>
      </c>
      <c r="H7" s="7">
        <v>22.22</v>
      </c>
      <c r="I7" s="7">
        <v>19.57</v>
      </c>
      <c r="J7" s="7">
        <v>5.19</v>
      </c>
      <c r="K7" s="7">
        <v>2.0699999999999998</v>
      </c>
      <c r="L7" s="7">
        <v>1.44</v>
      </c>
      <c r="M7" s="7">
        <v>3.91</v>
      </c>
      <c r="N7" s="7">
        <v>3.83</v>
      </c>
      <c r="O7" s="7">
        <v>1.76</v>
      </c>
      <c r="P7" s="7">
        <v>4.6399999999999997</v>
      </c>
      <c r="Q7" s="7">
        <v>6.7</v>
      </c>
      <c r="R7" s="19">
        <f>AVERAGE(F7:Q7)</f>
        <v>7.6591666666666667</v>
      </c>
      <c r="S7" s="19">
        <f>(R7/$R$14)*100</f>
        <v>12.900554424871924</v>
      </c>
    </row>
    <row r="8" spans="1:19">
      <c r="E8" s="3" t="s">
        <v>37</v>
      </c>
      <c r="F8" s="7">
        <v>9.2200000000000006</v>
      </c>
      <c r="G8" s="7">
        <v>19.149999999999999</v>
      </c>
      <c r="H8" s="7">
        <v>25</v>
      </c>
      <c r="I8" s="7">
        <v>27.17</v>
      </c>
      <c r="J8" s="7">
        <v>7.08</v>
      </c>
      <c r="K8" s="7">
        <v>4.3</v>
      </c>
      <c r="L8" s="7">
        <v>3.15</v>
      </c>
      <c r="M8" s="7">
        <v>4.5199999999999996</v>
      </c>
      <c r="N8" s="7">
        <v>3.83</v>
      </c>
      <c r="O8" s="7">
        <v>6.03</v>
      </c>
      <c r="P8" s="7">
        <v>9.91</v>
      </c>
      <c r="Q8" s="7">
        <v>12.09</v>
      </c>
      <c r="R8" s="19">
        <f t="shared" ref="R8:R13" si="0">AVERAGE(F8:Q8)</f>
        <v>10.954166666666666</v>
      </c>
      <c r="S8" s="19">
        <f t="shared" ref="S8:S13" si="1">(R8/$R$14)*100</f>
        <v>18.45041757316303</v>
      </c>
    </row>
    <row r="9" spans="1:19">
      <c r="E9" s="3" t="s">
        <v>38</v>
      </c>
      <c r="F9" s="7">
        <v>8.67</v>
      </c>
      <c r="G9" s="7">
        <v>11.7</v>
      </c>
      <c r="H9" s="7">
        <v>37.5</v>
      </c>
      <c r="I9" s="7">
        <v>32.61</v>
      </c>
      <c r="J9" s="7">
        <v>5.82</v>
      </c>
      <c r="K9" s="7">
        <v>2.0699999999999998</v>
      </c>
      <c r="L9" s="7">
        <v>1.98</v>
      </c>
      <c r="M9" s="7">
        <v>3.19</v>
      </c>
      <c r="N9" s="7">
        <v>2.88</v>
      </c>
      <c r="O9" s="7">
        <v>1.63</v>
      </c>
      <c r="P9" s="7">
        <v>3.72</v>
      </c>
      <c r="Q9" s="7">
        <v>5.63</v>
      </c>
      <c r="R9" s="19">
        <f t="shared" si="0"/>
        <v>9.7833333333333297</v>
      </c>
      <c r="S9" s="19">
        <f t="shared" si="1"/>
        <v>16.47834935784967</v>
      </c>
    </row>
    <row r="10" spans="1:19">
      <c r="E10" s="3" t="s">
        <v>73</v>
      </c>
      <c r="F10" s="7">
        <v>0.55000000000000004</v>
      </c>
      <c r="G10" s="7">
        <v>0</v>
      </c>
      <c r="H10" s="7">
        <v>0</v>
      </c>
      <c r="I10" s="7">
        <v>0</v>
      </c>
      <c r="J10" s="7">
        <v>6.29</v>
      </c>
      <c r="K10" s="7">
        <v>3.1</v>
      </c>
      <c r="L10" s="7">
        <v>7.75</v>
      </c>
      <c r="M10" s="7">
        <v>1.44</v>
      </c>
      <c r="N10" s="7">
        <v>2.88</v>
      </c>
      <c r="O10" s="7">
        <v>2.0099999999999998</v>
      </c>
      <c r="P10" s="7">
        <v>2.48</v>
      </c>
      <c r="Q10" s="7">
        <v>5.92</v>
      </c>
      <c r="R10" s="19">
        <f t="shared" si="0"/>
        <v>2.7016666666666662</v>
      </c>
      <c r="S10" s="19">
        <f t="shared" si="1"/>
        <v>4.5504947715629163</v>
      </c>
    </row>
    <row r="11" spans="1:19">
      <c r="E11" s="3" t="s">
        <v>129</v>
      </c>
      <c r="F11" s="7">
        <v>0.47</v>
      </c>
      <c r="G11" s="7">
        <v>1.06</v>
      </c>
      <c r="H11" s="7">
        <v>0</v>
      </c>
      <c r="I11" s="7">
        <v>0</v>
      </c>
      <c r="J11" s="7">
        <v>2.83</v>
      </c>
      <c r="K11" s="7">
        <v>0.69</v>
      </c>
      <c r="L11" s="7">
        <v>3.06</v>
      </c>
      <c r="M11" s="7">
        <v>0.41</v>
      </c>
      <c r="N11" s="7">
        <v>0</v>
      </c>
      <c r="O11" s="7">
        <v>0.25</v>
      </c>
      <c r="P11" s="7">
        <v>0.93</v>
      </c>
      <c r="Q11" s="7">
        <v>1.32</v>
      </c>
      <c r="R11" s="19">
        <f t="shared" si="0"/>
        <v>0.91833333333333345</v>
      </c>
      <c r="S11" s="19">
        <f t="shared" si="1"/>
        <v>1.5467752122956</v>
      </c>
    </row>
    <row r="12" spans="1:19">
      <c r="E12" s="3" t="s">
        <v>130</v>
      </c>
      <c r="F12" s="7">
        <v>3.83</v>
      </c>
      <c r="G12" s="7">
        <v>2.13</v>
      </c>
      <c r="H12" s="7">
        <v>0</v>
      </c>
      <c r="I12" s="7">
        <v>5.43</v>
      </c>
      <c r="J12" s="7">
        <v>0</v>
      </c>
      <c r="K12" s="7">
        <v>1.03</v>
      </c>
      <c r="L12" s="7">
        <v>0.81</v>
      </c>
      <c r="M12" s="7">
        <v>0.31</v>
      </c>
      <c r="N12" s="7">
        <v>0.32</v>
      </c>
      <c r="O12" s="7">
        <v>0.5</v>
      </c>
      <c r="P12" s="7">
        <v>1.24</v>
      </c>
      <c r="Q12" s="7">
        <v>1.32</v>
      </c>
      <c r="R12" s="19">
        <f t="shared" si="0"/>
        <v>1.4100000000000001</v>
      </c>
      <c r="S12" s="19">
        <f t="shared" si="1"/>
        <v>2.3749035020001408</v>
      </c>
    </row>
    <row r="13" spans="1:19">
      <c r="E13" s="3" t="s">
        <v>40</v>
      </c>
      <c r="F13" s="7">
        <v>55.23</v>
      </c>
      <c r="G13" s="7">
        <v>18.09</v>
      </c>
      <c r="H13" s="7">
        <v>22.22</v>
      </c>
      <c r="I13" s="7">
        <v>18.48</v>
      </c>
      <c r="J13" s="7">
        <v>19.809999999999999</v>
      </c>
      <c r="K13" s="7">
        <v>15.83</v>
      </c>
      <c r="L13" s="7">
        <v>31.08</v>
      </c>
      <c r="M13" s="7">
        <v>40.18</v>
      </c>
      <c r="N13" s="7">
        <v>28.43</v>
      </c>
      <c r="O13" s="7">
        <v>29.77</v>
      </c>
      <c r="P13" s="7">
        <v>13</v>
      </c>
      <c r="Q13" s="7">
        <v>19.21</v>
      </c>
      <c r="R13" s="19">
        <f t="shared" si="0"/>
        <v>25.944166666666664</v>
      </c>
      <c r="S13" s="19">
        <f t="shared" si="1"/>
        <v>43.698505158256722</v>
      </c>
    </row>
    <row r="14" spans="1:19">
      <c r="E14" s="3" t="s">
        <v>69</v>
      </c>
      <c r="F14" s="19">
        <f>SUM(F7:F13)</f>
        <v>85.78</v>
      </c>
      <c r="G14" s="19">
        <f t="shared" ref="G14:S14" si="2">SUM(G7:G13)</f>
        <v>64.900000000000006</v>
      </c>
      <c r="H14" s="19">
        <f t="shared" si="2"/>
        <v>106.94</v>
      </c>
      <c r="I14" s="19">
        <f t="shared" si="2"/>
        <v>103.26</v>
      </c>
      <c r="J14" s="19">
        <f t="shared" si="2"/>
        <v>47.019999999999996</v>
      </c>
      <c r="K14" s="19">
        <f t="shared" si="2"/>
        <v>29.089999999999996</v>
      </c>
      <c r="L14" s="19">
        <f t="shared" si="2"/>
        <v>49.269999999999996</v>
      </c>
      <c r="M14" s="19">
        <f t="shared" si="2"/>
        <v>53.96</v>
      </c>
      <c r="N14" s="19">
        <f t="shared" si="2"/>
        <v>42.17</v>
      </c>
      <c r="O14" s="19">
        <f t="shared" si="2"/>
        <v>41.95</v>
      </c>
      <c r="P14" s="19">
        <f t="shared" si="2"/>
        <v>35.92</v>
      </c>
      <c r="Q14" s="19">
        <f t="shared" si="2"/>
        <v>52.19</v>
      </c>
      <c r="R14" s="19">
        <f t="shared" si="2"/>
        <v>59.370833333333323</v>
      </c>
      <c r="S14" s="19">
        <f t="shared" si="2"/>
        <v>100</v>
      </c>
    </row>
    <row r="16" spans="1:19">
      <c r="C16" s="9" t="s">
        <v>83</v>
      </c>
      <c r="D16" s="9" t="s">
        <v>84</v>
      </c>
    </row>
    <row r="17" spans="3:27">
      <c r="C17" s="8" t="s">
        <v>89</v>
      </c>
      <c r="D17" s="8" t="s">
        <v>86</v>
      </c>
      <c r="E17" t="s">
        <v>144</v>
      </c>
      <c r="F17" s="8" t="s">
        <v>131</v>
      </c>
      <c r="G17" s="8" t="s">
        <v>132</v>
      </c>
      <c r="H17" s="8" t="s">
        <v>133</v>
      </c>
      <c r="I17" s="8" t="s">
        <v>134</v>
      </c>
      <c r="J17" s="8" t="s">
        <v>135</v>
      </c>
      <c r="K17" s="8" t="s">
        <v>136</v>
      </c>
      <c r="L17" s="8" t="s">
        <v>137</v>
      </c>
      <c r="M17" s="8" t="s">
        <v>138</v>
      </c>
      <c r="N17" s="8" t="s">
        <v>139</v>
      </c>
      <c r="O17" s="8" t="s">
        <v>140</v>
      </c>
      <c r="P17" s="8" t="s">
        <v>145</v>
      </c>
      <c r="Q17" s="8" t="s">
        <v>146</v>
      </c>
      <c r="R17" s="8" t="s">
        <v>147</v>
      </c>
      <c r="S17" s="8" t="s">
        <v>148</v>
      </c>
      <c r="T17" s="8" t="s">
        <v>152</v>
      </c>
      <c r="U17" s="8" t="s">
        <v>153</v>
      </c>
      <c r="V17" s="8" t="s">
        <v>154</v>
      </c>
      <c r="W17" s="8" t="s">
        <v>155</v>
      </c>
      <c r="X17" s="8" t="s">
        <v>156</v>
      </c>
      <c r="Y17" s="8" t="s">
        <v>157</v>
      </c>
      <c r="Z17" s="8" t="s">
        <v>68</v>
      </c>
      <c r="AA17" s="8" t="s">
        <v>158</v>
      </c>
    </row>
    <row r="18" spans="3:27">
      <c r="E18" s="3" t="s">
        <v>36</v>
      </c>
      <c r="F18" s="5">
        <v>17.059999999999999</v>
      </c>
      <c r="G18" s="5">
        <v>8.42</v>
      </c>
      <c r="H18" s="5">
        <v>12.5</v>
      </c>
      <c r="I18" s="5">
        <v>9.3699999999999992</v>
      </c>
      <c r="J18" s="5">
        <v>19.670000000000002</v>
      </c>
      <c r="K18" s="5">
        <v>7.82</v>
      </c>
      <c r="L18" s="5">
        <v>11.97</v>
      </c>
      <c r="M18" s="5">
        <v>19.43</v>
      </c>
      <c r="N18" s="5">
        <v>21.93</v>
      </c>
      <c r="O18" s="5">
        <v>9.4600000000000009</v>
      </c>
      <c r="P18" s="5">
        <v>9.26</v>
      </c>
      <c r="Q18" s="5">
        <v>14.76</v>
      </c>
      <c r="R18" s="5">
        <v>3.56</v>
      </c>
      <c r="S18" s="5">
        <v>3.86</v>
      </c>
      <c r="T18" s="5">
        <v>4.95</v>
      </c>
      <c r="U18" s="5">
        <v>3.68</v>
      </c>
      <c r="V18" s="5">
        <v>2.96</v>
      </c>
      <c r="W18" s="5">
        <v>4.28</v>
      </c>
      <c r="X18" s="5">
        <v>2.4500000000000002</v>
      </c>
      <c r="Y18" s="5">
        <v>1.26</v>
      </c>
      <c r="Z18" s="19">
        <f>AVERAGE(F18:Y18)</f>
        <v>9.432500000000001</v>
      </c>
      <c r="AA18" s="19">
        <f>(Z18/$Z$25)*100</f>
        <v>13.024177402206483</v>
      </c>
    </row>
    <row r="19" spans="3:27">
      <c r="E19" s="3" t="s">
        <v>37</v>
      </c>
      <c r="F19" s="5">
        <v>18.239999999999998</v>
      </c>
      <c r="G19" s="5">
        <v>11.76</v>
      </c>
      <c r="H19" s="5">
        <v>16.71</v>
      </c>
      <c r="I19" s="5">
        <v>11.74</v>
      </c>
      <c r="J19" s="5">
        <v>21.04</v>
      </c>
      <c r="K19" s="5">
        <v>9.3699999999999992</v>
      </c>
      <c r="L19" s="5">
        <v>16.45</v>
      </c>
      <c r="M19" s="5">
        <v>22.47</v>
      </c>
      <c r="N19" s="5">
        <v>24.94</v>
      </c>
      <c r="O19" s="5">
        <v>13.95</v>
      </c>
      <c r="P19" s="5">
        <v>13</v>
      </c>
      <c r="Q19" s="5">
        <v>15.69</v>
      </c>
      <c r="R19" s="5">
        <v>15.03</v>
      </c>
      <c r="S19" s="5">
        <v>15.98</v>
      </c>
      <c r="T19" s="5">
        <v>7.31</v>
      </c>
      <c r="U19" s="5">
        <v>12</v>
      </c>
      <c r="V19" s="5">
        <v>7.65</v>
      </c>
      <c r="W19" s="5">
        <v>11.23</v>
      </c>
      <c r="X19" s="5">
        <v>10.220000000000001</v>
      </c>
      <c r="Y19" s="5">
        <v>4.25</v>
      </c>
      <c r="Z19" s="19">
        <f t="shared" ref="Z19:Z24" si="3">AVERAGE(F19:Y19)</f>
        <v>13.951500000000001</v>
      </c>
      <c r="AA19" s="19">
        <f t="shared" ref="AA19:AA24" si="4">(Z19/$Z$25)*100</f>
        <v>19.263907874570236</v>
      </c>
    </row>
    <row r="20" spans="3:27">
      <c r="E20" s="3" t="s">
        <v>38</v>
      </c>
      <c r="F20" s="5">
        <v>20.09</v>
      </c>
      <c r="G20" s="5">
        <v>18.97</v>
      </c>
      <c r="H20" s="5">
        <v>20.49</v>
      </c>
      <c r="I20" s="5">
        <v>16.920000000000002</v>
      </c>
      <c r="J20" s="5">
        <v>23.98</v>
      </c>
      <c r="K20" s="5">
        <v>14.44</v>
      </c>
      <c r="L20" s="5">
        <v>24.84</v>
      </c>
      <c r="M20" s="5">
        <v>26.77</v>
      </c>
      <c r="N20" s="5">
        <v>28.98</v>
      </c>
      <c r="O20" s="5">
        <v>19.79</v>
      </c>
      <c r="P20" s="5">
        <v>20.059999999999999</v>
      </c>
      <c r="Q20" s="5">
        <v>21.19</v>
      </c>
      <c r="R20" s="5">
        <v>3.28</v>
      </c>
      <c r="S20" s="5">
        <v>12.95</v>
      </c>
      <c r="T20" s="5">
        <v>2.36</v>
      </c>
      <c r="U20" s="5">
        <v>7.71</v>
      </c>
      <c r="V20" s="5">
        <v>0.41</v>
      </c>
      <c r="W20" s="5">
        <v>3.74</v>
      </c>
      <c r="X20" s="5">
        <v>6.77</v>
      </c>
      <c r="Y20" s="5">
        <v>1.89</v>
      </c>
      <c r="Z20" s="19">
        <f t="shared" si="3"/>
        <v>14.781499999999998</v>
      </c>
      <c r="AA20" s="19">
        <f t="shared" si="4"/>
        <v>20.409952639354898</v>
      </c>
    </row>
    <row r="21" spans="3:27">
      <c r="E21" s="3" t="s">
        <v>73</v>
      </c>
      <c r="F21" s="5">
        <v>0.11</v>
      </c>
      <c r="G21" s="5">
        <v>0.22</v>
      </c>
      <c r="H21" s="5">
        <v>0.56000000000000005</v>
      </c>
      <c r="I21" s="5">
        <v>7.0000000000000007E-2</v>
      </c>
      <c r="J21" s="5">
        <v>0.46</v>
      </c>
      <c r="K21" s="5">
        <v>0.67</v>
      </c>
      <c r="L21" s="5">
        <v>0.64</v>
      </c>
      <c r="M21" s="5">
        <v>0.65</v>
      </c>
      <c r="N21" s="5">
        <v>1.05</v>
      </c>
      <c r="O21" s="5">
        <v>0.95</v>
      </c>
      <c r="P21" s="5">
        <v>2.31</v>
      </c>
      <c r="Q21" s="5">
        <v>1.89</v>
      </c>
      <c r="R21" s="5">
        <v>0</v>
      </c>
      <c r="S21" s="5">
        <v>0</v>
      </c>
      <c r="T21" s="5">
        <v>0</v>
      </c>
      <c r="U21" s="5">
        <v>0.09</v>
      </c>
      <c r="V21" s="5">
        <v>0</v>
      </c>
      <c r="W21" s="5">
        <v>0</v>
      </c>
      <c r="X21" s="5">
        <v>0</v>
      </c>
      <c r="Y21" s="5">
        <v>0</v>
      </c>
      <c r="Z21" s="19">
        <f t="shared" si="3"/>
        <v>0.4835000000000001</v>
      </c>
      <c r="AA21" s="19">
        <f t="shared" si="4"/>
        <v>0.66760559490769522</v>
      </c>
    </row>
    <row r="22" spans="3:27">
      <c r="E22" s="3" t="s">
        <v>129</v>
      </c>
      <c r="F22" s="5">
        <v>0.22</v>
      </c>
      <c r="G22" s="5">
        <v>1.39</v>
      </c>
      <c r="H22" s="5">
        <v>1.54</v>
      </c>
      <c r="I22" s="5">
        <v>7.0000000000000007E-2</v>
      </c>
      <c r="J22" s="5">
        <v>0.86</v>
      </c>
      <c r="K22" s="5">
        <v>2.16</v>
      </c>
      <c r="L22" s="5">
        <v>2.09</v>
      </c>
      <c r="M22" s="5">
        <v>1.23</v>
      </c>
      <c r="N22" s="5">
        <v>0.91</v>
      </c>
      <c r="O22" s="5">
        <v>1.33</v>
      </c>
      <c r="P22" s="5">
        <v>3.11</v>
      </c>
      <c r="Q22" s="5">
        <v>2.93</v>
      </c>
      <c r="R22" s="5">
        <v>4.82</v>
      </c>
      <c r="S22" s="5">
        <v>0.83</v>
      </c>
      <c r="T22" s="5">
        <v>0.24</v>
      </c>
      <c r="U22" s="5">
        <v>3.77</v>
      </c>
      <c r="V22" s="5">
        <v>5.35</v>
      </c>
      <c r="W22" s="5">
        <v>2.67</v>
      </c>
      <c r="X22" s="5">
        <v>7.96</v>
      </c>
      <c r="Y22" s="5">
        <v>1.65</v>
      </c>
      <c r="Z22" s="19">
        <f t="shared" si="3"/>
        <v>2.2565</v>
      </c>
      <c r="AA22" s="19">
        <f t="shared" si="4"/>
        <v>3.1157229057067504</v>
      </c>
    </row>
    <row r="23" spans="3:27">
      <c r="E23" s="3" t="s">
        <v>130</v>
      </c>
      <c r="F23" s="5">
        <v>9.48</v>
      </c>
      <c r="G23" s="5">
        <v>5.26</v>
      </c>
      <c r="H23" s="5">
        <v>5.5</v>
      </c>
      <c r="I23" s="5">
        <v>4.43</v>
      </c>
      <c r="J23" s="5">
        <v>6.37</v>
      </c>
      <c r="K23" s="5">
        <v>5.45</v>
      </c>
      <c r="L23" s="5">
        <v>4.5</v>
      </c>
      <c r="M23" s="5">
        <v>4.82</v>
      </c>
      <c r="N23" s="5">
        <v>5.62</v>
      </c>
      <c r="O23" s="5">
        <v>3.76</v>
      </c>
      <c r="P23" s="5">
        <v>3.69</v>
      </c>
      <c r="Q23" s="5">
        <v>3.43</v>
      </c>
      <c r="R23" s="5">
        <v>0</v>
      </c>
      <c r="S23" s="5">
        <v>0</v>
      </c>
      <c r="T23" s="5">
        <v>0.47</v>
      </c>
      <c r="U23" s="5">
        <v>0.35</v>
      </c>
      <c r="V23" s="5">
        <v>0.25</v>
      </c>
      <c r="W23" s="5">
        <v>0.27</v>
      </c>
      <c r="X23" s="5">
        <v>0.06</v>
      </c>
      <c r="Y23" s="5">
        <v>0.08</v>
      </c>
      <c r="Z23" s="19">
        <f t="shared" si="3"/>
        <v>3.1894999999999998</v>
      </c>
      <c r="AA23" s="19">
        <f t="shared" si="4"/>
        <v>4.4039876834707208</v>
      </c>
    </row>
    <row r="24" spans="3:27">
      <c r="E24" s="3" t="s">
        <v>40</v>
      </c>
      <c r="F24" s="5">
        <v>27.87</v>
      </c>
      <c r="G24" s="5">
        <v>32.49</v>
      </c>
      <c r="H24" s="5">
        <v>26.81</v>
      </c>
      <c r="I24" s="5">
        <v>41.9</v>
      </c>
      <c r="J24" s="5">
        <v>24.56</v>
      </c>
      <c r="K24" s="5">
        <v>36.909999999999997</v>
      </c>
      <c r="L24" s="5">
        <v>29.68</v>
      </c>
      <c r="M24" s="5">
        <v>25.37</v>
      </c>
      <c r="N24" s="5">
        <v>23.61</v>
      </c>
      <c r="O24" s="5">
        <v>35.53</v>
      </c>
      <c r="P24" s="5">
        <v>35.75</v>
      </c>
      <c r="Q24" s="5">
        <v>19.13</v>
      </c>
      <c r="R24" s="5">
        <v>24.18</v>
      </c>
      <c r="S24" s="5">
        <v>15.98</v>
      </c>
      <c r="T24" s="5">
        <v>42.92</v>
      </c>
      <c r="U24" s="5">
        <v>9.7200000000000006</v>
      </c>
      <c r="V24" s="5">
        <v>24.2</v>
      </c>
      <c r="W24" s="5">
        <v>21.66</v>
      </c>
      <c r="X24" s="5">
        <v>16.8</v>
      </c>
      <c r="Y24" s="5">
        <v>51.49</v>
      </c>
      <c r="Z24" s="19">
        <f t="shared" si="3"/>
        <v>28.328000000000003</v>
      </c>
      <c r="AA24" s="19">
        <f t="shared" si="4"/>
        <v>39.114645899783227</v>
      </c>
    </row>
    <row r="25" spans="3:27">
      <c r="E25" s="3" t="s">
        <v>69</v>
      </c>
      <c r="F25" s="19">
        <f>SUM(F18:F24)</f>
        <v>93.070000000000007</v>
      </c>
      <c r="G25" s="19">
        <f t="shared" ref="G25:AA25" si="5">SUM(G18:G24)</f>
        <v>78.509999999999991</v>
      </c>
      <c r="H25" s="19">
        <f t="shared" si="5"/>
        <v>84.11</v>
      </c>
      <c r="I25" s="19">
        <f t="shared" si="5"/>
        <v>84.5</v>
      </c>
      <c r="J25" s="19">
        <f t="shared" si="5"/>
        <v>96.94</v>
      </c>
      <c r="K25" s="19">
        <f t="shared" si="5"/>
        <v>76.819999999999993</v>
      </c>
      <c r="L25" s="19">
        <f t="shared" si="5"/>
        <v>90.170000000000016</v>
      </c>
      <c r="M25" s="19">
        <f t="shared" si="5"/>
        <v>100.74000000000001</v>
      </c>
      <c r="N25" s="19">
        <f t="shared" si="5"/>
        <v>107.04</v>
      </c>
      <c r="O25" s="19">
        <f t="shared" si="5"/>
        <v>84.77000000000001</v>
      </c>
      <c r="P25" s="19">
        <f t="shared" si="5"/>
        <v>87.179999999999993</v>
      </c>
      <c r="Q25" s="19">
        <f t="shared" si="5"/>
        <v>79.02</v>
      </c>
      <c r="R25" s="19">
        <f t="shared" si="5"/>
        <v>50.870000000000005</v>
      </c>
      <c r="S25" s="19">
        <f t="shared" si="5"/>
        <v>49.599999999999994</v>
      </c>
      <c r="T25" s="19">
        <f t="shared" si="5"/>
        <v>58.25</v>
      </c>
      <c r="U25" s="19">
        <f t="shared" si="5"/>
        <v>37.32</v>
      </c>
      <c r="V25" s="19">
        <f t="shared" si="5"/>
        <v>40.819999999999993</v>
      </c>
      <c r="W25" s="19">
        <f t="shared" si="5"/>
        <v>43.85</v>
      </c>
      <c r="X25" s="19">
        <f t="shared" si="5"/>
        <v>44.260000000000005</v>
      </c>
      <c r="Y25" s="19">
        <f t="shared" si="5"/>
        <v>60.620000000000005</v>
      </c>
      <c r="Z25" s="19">
        <f t="shared" si="5"/>
        <v>72.423000000000002</v>
      </c>
      <c r="AA25" s="19">
        <f t="shared" si="5"/>
        <v>100.00000000000001</v>
      </c>
    </row>
    <row r="27" spans="3:27">
      <c r="C27" s="9" t="s">
        <v>83</v>
      </c>
      <c r="D27" s="9" t="s">
        <v>84</v>
      </c>
    </row>
    <row r="28" spans="3:27">
      <c r="C28" s="8" t="s">
        <v>14</v>
      </c>
      <c r="D28" s="8" t="s">
        <v>90</v>
      </c>
      <c r="E28" t="s">
        <v>144</v>
      </c>
      <c r="F28" s="8" t="s">
        <v>131</v>
      </c>
      <c r="G28" s="8" t="s">
        <v>132</v>
      </c>
      <c r="H28" s="8" t="s">
        <v>133</v>
      </c>
      <c r="I28" s="8" t="s">
        <v>134</v>
      </c>
      <c r="J28" s="8" t="s">
        <v>135</v>
      </c>
      <c r="K28" s="8" t="s">
        <v>136</v>
      </c>
      <c r="L28" s="8" t="s">
        <v>137</v>
      </c>
      <c r="M28" s="8" t="s">
        <v>138</v>
      </c>
      <c r="N28" s="8" t="s">
        <v>139</v>
      </c>
      <c r="O28" s="8" t="s">
        <v>140</v>
      </c>
      <c r="P28" s="8" t="s">
        <v>145</v>
      </c>
      <c r="Q28" s="8" t="s">
        <v>146</v>
      </c>
      <c r="R28" s="8" t="s">
        <v>68</v>
      </c>
      <c r="S28" s="8" t="s">
        <v>158</v>
      </c>
    </row>
    <row r="29" spans="3:27">
      <c r="E29" s="3" t="s">
        <v>36</v>
      </c>
      <c r="F29" s="7">
        <v>4.34</v>
      </c>
      <c r="G29" s="7">
        <v>4.3499999999999996</v>
      </c>
      <c r="H29" s="7">
        <v>3.53</v>
      </c>
      <c r="I29" s="7">
        <v>5.49</v>
      </c>
      <c r="J29" s="7">
        <v>2.57</v>
      </c>
      <c r="K29" s="7">
        <v>6.93</v>
      </c>
      <c r="L29" s="7">
        <v>9.18</v>
      </c>
      <c r="M29" s="7">
        <v>7.5</v>
      </c>
      <c r="N29" s="7">
        <v>4.3499999999999996</v>
      </c>
      <c r="O29" s="7">
        <v>5.09</v>
      </c>
      <c r="P29" s="7">
        <v>2.2200000000000002</v>
      </c>
      <c r="Q29" s="7">
        <v>1.72</v>
      </c>
      <c r="R29" s="20">
        <f>AVERAGE(F29:Q29)</f>
        <v>4.7725</v>
      </c>
      <c r="S29" s="19">
        <f>(R29/$R$36)*100</f>
        <v>9.9700567528985751</v>
      </c>
    </row>
    <row r="30" spans="3:27">
      <c r="E30" s="3" t="s">
        <v>37</v>
      </c>
      <c r="F30" s="7">
        <v>2.46</v>
      </c>
      <c r="G30" s="7">
        <v>2.61</v>
      </c>
      <c r="H30" s="7">
        <v>4.71</v>
      </c>
      <c r="I30" s="7">
        <v>3.38</v>
      </c>
      <c r="J30" s="7">
        <v>1.98</v>
      </c>
      <c r="K30" s="7">
        <v>6.41</v>
      </c>
      <c r="L30" s="7">
        <v>7.93</v>
      </c>
      <c r="M30" s="7">
        <v>7.31</v>
      </c>
      <c r="N30" s="7">
        <v>12.08</v>
      </c>
      <c r="O30" s="7">
        <v>4.3499999999999996</v>
      </c>
      <c r="P30" s="7">
        <v>1.33</v>
      </c>
      <c r="Q30" s="7">
        <v>1.5</v>
      </c>
      <c r="R30" s="20">
        <f t="shared" ref="R30:R35" si="6">AVERAGE(F30:Q30)</f>
        <v>4.6708333333333334</v>
      </c>
      <c r="S30" s="19">
        <f t="shared" ref="S30:S35" si="7">(R30/$R$36)*100</f>
        <v>9.7576686048535901</v>
      </c>
    </row>
    <row r="31" spans="3:27">
      <c r="E31" s="3" t="s">
        <v>38</v>
      </c>
      <c r="F31" s="7">
        <v>10.199999999999999</v>
      </c>
      <c r="G31" s="7">
        <v>10</v>
      </c>
      <c r="H31" s="7">
        <v>12.94</v>
      </c>
      <c r="I31" s="7">
        <v>10.130000000000001</v>
      </c>
      <c r="J31" s="7">
        <v>0.4</v>
      </c>
      <c r="K31" s="7">
        <v>0</v>
      </c>
      <c r="L31" s="7">
        <v>0.53</v>
      </c>
      <c r="M31" s="7">
        <v>0.09</v>
      </c>
      <c r="N31" s="7">
        <v>0</v>
      </c>
      <c r="O31" s="7">
        <v>0.12</v>
      </c>
      <c r="P31" s="7">
        <v>0.44</v>
      </c>
      <c r="Q31" s="7">
        <v>0.09</v>
      </c>
      <c r="R31" s="20">
        <f t="shared" si="6"/>
        <v>3.7450000000000006</v>
      </c>
      <c r="S31" s="19">
        <f t="shared" si="7"/>
        <v>7.823543748476725</v>
      </c>
    </row>
    <row r="32" spans="3:27">
      <c r="E32" s="3" t="s">
        <v>73</v>
      </c>
      <c r="F32" s="7">
        <v>0.82</v>
      </c>
      <c r="G32" s="7">
        <v>0</v>
      </c>
      <c r="H32" s="7">
        <v>0</v>
      </c>
      <c r="I32" s="7">
        <v>0</v>
      </c>
      <c r="J32" s="7">
        <v>15.23</v>
      </c>
      <c r="K32" s="7">
        <v>0.92</v>
      </c>
      <c r="L32" s="7">
        <v>3.14</v>
      </c>
      <c r="M32" s="7">
        <v>1.33</v>
      </c>
      <c r="N32" s="7">
        <v>0.48</v>
      </c>
      <c r="O32" s="7">
        <v>0</v>
      </c>
      <c r="P32" s="7">
        <v>0.44</v>
      </c>
      <c r="Q32" s="7">
        <v>9.44</v>
      </c>
      <c r="R32" s="20">
        <f t="shared" si="6"/>
        <v>2.6500000000000004</v>
      </c>
      <c r="S32" s="19">
        <f t="shared" si="7"/>
        <v>5.536018940844678</v>
      </c>
    </row>
    <row r="33" spans="3:27">
      <c r="E33" s="3" t="s">
        <v>129</v>
      </c>
      <c r="F33" s="7">
        <v>0</v>
      </c>
      <c r="G33" s="7">
        <v>0</v>
      </c>
      <c r="H33" s="7">
        <v>0</v>
      </c>
      <c r="I33" s="7">
        <v>0</v>
      </c>
      <c r="J33" s="7">
        <v>0</v>
      </c>
      <c r="K33" s="7">
        <v>0</v>
      </c>
      <c r="L33" s="7">
        <v>0</v>
      </c>
      <c r="M33" s="7">
        <v>0</v>
      </c>
      <c r="N33" s="7">
        <v>0</v>
      </c>
      <c r="O33" s="7">
        <v>0</v>
      </c>
      <c r="P33" s="7">
        <v>0</v>
      </c>
      <c r="Q33" s="7">
        <v>0.04</v>
      </c>
      <c r="R33" s="20">
        <f t="shared" si="6"/>
        <v>3.3333333333333335E-3</v>
      </c>
      <c r="S33" s="19">
        <f t="shared" si="7"/>
        <v>6.9635458375404751E-3</v>
      </c>
    </row>
    <row r="34" spans="3:27">
      <c r="E34" s="3" t="s">
        <v>130</v>
      </c>
      <c r="F34" s="7">
        <v>1.17</v>
      </c>
      <c r="G34" s="7">
        <v>1.0900000000000001</v>
      </c>
      <c r="H34" s="7">
        <v>0</v>
      </c>
      <c r="I34" s="7">
        <v>4.6399999999999997</v>
      </c>
      <c r="J34" s="7">
        <v>0.1</v>
      </c>
      <c r="K34" s="7">
        <v>0</v>
      </c>
      <c r="L34" s="7">
        <v>0.18</v>
      </c>
      <c r="M34" s="7">
        <v>0</v>
      </c>
      <c r="N34" s="7">
        <v>0.48</v>
      </c>
      <c r="O34" s="7">
        <v>0.25</v>
      </c>
      <c r="P34" s="7">
        <v>0.22</v>
      </c>
      <c r="Q34" s="7">
        <v>0.73</v>
      </c>
      <c r="R34" s="20">
        <f t="shared" si="6"/>
        <v>0.73833333333333329</v>
      </c>
      <c r="S34" s="19">
        <f t="shared" si="7"/>
        <v>1.5424254030152149</v>
      </c>
    </row>
    <row r="35" spans="3:27">
      <c r="E35" s="3" t="s">
        <v>40</v>
      </c>
      <c r="F35" s="7">
        <v>43.49</v>
      </c>
      <c r="G35" s="7">
        <v>49.57</v>
      </c>
      <c r="H35" s="7">
        <v>54.12</v>
      </c>
      <c r="I35" s="7">
        <v>45.15</v>
      </c>
      <c r="J35" s="7">
        <v>26.51</v>
      </c>
      <c r="K35" s="7">
        <v>18.04</v>
      </c>
      <c r="L35" s="7">
        <v>18.77</v>
      </c>
      <c r="M35" s="7">
        <v>22.41</v>
      </c>
      <c r="N35" s="7">
        <v>12.08</v>
      </c>
      <c r="O35" s="7">
        <v>18.260000000000002</v>
      </c>
      <c r="P35" s="7">
        <v>18.22</v>
      </c>
      <c r="Q35" s="7">
        <v>48.84</v>
      </c>
      <c r="R35" s="20">
        <f t="shared" si="6"/>
        <v>31.288333333333338</v>
      </c>
      <c r="S35" s="19">
        <f t="shared" si="7"/>
        <v>65.363323004073663</v>
      </c>
    </row>
    <row r="36" spans="3:27">
      <c r="E36" s="3" t="s">
        <v>69</v>
      </c>
      <c r="F36" s="19">
        <f>SUM(F29:F35)</f>
        <v>62.480000000000004</v>
      </c>
      <c r="G36" s="19">
        <f t="shared" ref="G36:S36" si="8">SUM(G29:G35)</f>
        <v>67.62</v>
      </c>
      <c r="H36" s="19">
        <f t="shared" si="8"/>
        <v>75.3</v>
      </c>
      <c r="I36" s="19">
        <f t="shared" si="8"/>
        <v>68.789999999999992</v>
      </c>
      <c r="J36" s="19">
        <f t="shared" si="8"/>
        <v>46.790000000000006</v>
      </c>
      <c r="K36" s="19">
        <f t="shared" si="8"/>
        <v>32.299999999999997</v>
      </c>
      <c r="L36" s="19">
        <f t="shared" si="8"/>
        <v>39.730000000000004</v>
      </c>
      <c r="M36" s="19">
        <f t="shared" si="8"/>
        <v>38.64</v>
      </c>
      <c r="N36" s="19">
        <f t="shared" si="8"/>
        <v>29.47</v>
      </c>
      <c r="O36" s="19">
        <f t="shared" si="8"/>
        <v>28.07</v>
      </c>
      <c r="P36" s="19">
        <f t="shared" si="8"/>
        <v>22.869999999999997</v>
      </c>
      <c r="Q36" s="19">
        <f t="shared" si="8"/>
        <v>62.36</v>
      </c>
      <c r="R36" s="19">
        <f t="shared" si="8"/>
        <v>47.868333333333339</v>
      </c>
      <c r="S36" s="19">
        <f t="shared" si="8"/>
        <v>99.999999999999986</v>
      </c>
    </row>
    <row r="38" spans="3:27">
      <c r="C38" s="9" t="s">
        <v>83</v>
      </c>
      <c r="D38" s="9" t="s">
        <v>84</v>
      </c>
    </row>
    <row r="39" spans="3:27">
      <c r="C39" s="8" t="s">
        <v>89</v>
      </c>
      <c r="D39" s="8" t="s">
        <v>90</v>
      </c>
      <c r="E39" t="s">
        <v>144</v>
      </c>
      <c r="F39" s="8" t="s">
        <v>131</v>
      </c>
      <c r="G39" s="8" t="s">
        <v>132</v>
      </c>
      <c r="H39" s="8" t="s">
        <v>133</v>
      </c>
      <c r="I39" s="8" t="s">
        <v>134</v>
      </c>
      <c r="J39" s="8" t="s">
        <v>135</v>
      </c>
      <c r="K39" s="8" t="s">
        <v>136</v>
      </c>
      <c r="L39" s="8" t="s">
        <v>137</v>
      </c>
      <c r="M39" s="8" t="s">
        <v>138</v>
      </c>
      <c r="N39" s="8" t="s">
        <v>139</v>
      </c>
      <c r="O39" s="8" t="s">
        <v>140</v>
      </c>
      <c r="P39" s="8" t="s">
        <v>145</v>
      </c>
      <c r="Q39" s="8" t="s">
        <v>146</v>
      </c>
      <c r="R39" s="8" t="s">
        <v>147</v>
      </c>
      <c r="S39" s="8" t="s">
        <v>148</v>
      </c>
      <c r="T39" s="8" t="s">
        <v>152</v>
      </c>
      <c r="U39" s="8" t="s">
        <v>153</v>
      </c>
      <c r="V39" s="8" t="s">
        <v>154</v>
      </c>
      <c r="W39" s="8" t="s">
        <v>155</v>
      </c>
      <c r="X39" s="8" t="s">
        <v>156</v>
      </c>
      <c r="Y39" s="8" t="s">
        <v>157</v>
      </c>
      <c r="Z39" s="8" t="s">
        <v>68</v>
      </c>
      <c r="AA39" s="8" t="s">
        <v>158</v>
      </c>
    </row>
    <row r="40" spans="3:27">
      <c r="E40" s="3" t="s">
        <v>36</v>
      </c>
      <c r="F40" s="5">
        <v>1.3</v>
      </c>
      <c r="G40" s="5">
        <v>1.75</v>
      </c>
      <c r="H40" s="5">
        <v>0.97</v>
      </c>
      <c r="I40" s="5">
        <v>0.82</v>
      </c>
      <c r="J40" s="5">
        <v>1.78</v>
      </c>
      <c r="K40" s="5">
        <v>1.34</v>
      </c>
      <c r="L40" s="5">
        <v>1.28</v>
      </c>
      <c r="M40" s="5">
        <v>1.94</v>
      </c>
      <c r="N40" s="5">
        <v>1.01</v>
      </c>
      <c r="O40" s="5">
        <v>0.98</v>
      </c>
      <c r="P40" s="5">
        <v>0.39</v>
      </c>
      <c r="Q40" s="5">
        <v>0.23</v>
      </c>
      <c r="R40" s="5">
        <v>3.1</v>
      </c>
      <c r="S40" s="5">
        <v>3.38</v>
      </c>
      <c r="T40" s="5">
        <v>2.71</v>
      </c>
      <c r="U40" s="5">
        <v>4.3600000000000003</v>
      </c>
      <c r="V40" s="5">
        <v>2.17</v>
      </c>
      <c r="W40" s="5">
        <v>4.87</v>
      </c>
      <c r="X40" s="5">
        <v>1.34</v>
      </c>
      <c r="Y40" s="5">
        <v>2.08</v>
      </c>
      <c r="Z40" s="19">
        <f>AVERAGE(F40:Y40)</f>
        <v>1.89</v>
      </c>
      <c r="AA40" s="19">
        <f>(Z40/$Z$47)*100</f>
        <v>3.8702147047681463</v>
      </c>
    </row>
    <row r="41" spans="3:27">
      <c r="E41" s="3" t="s">
        <v>37</v>
      </c>
      <c r="F41" s="5">
        <v>0.8</v>
      </c>
      <c r="G41" s="5">
        <v>1.36</v>
      </c>
      <c r="H41" s="5">
        <v>0.6</v>
      </c>
      <c r="I41" s="5">
        <v>0.7</v>
      </c>
      <c r="J41" s="5">
        <v>1.36</v>
      </c>
      <c r="K41" s="5">
        <v>0.69</v>
      </c>
      <c r="L41" s="5">
        <v>1.18</v>
      </c>
      <c r="M41" s="5">
        <v>1.59</v>
      </c>
      <c r="N41" s="5">
        <v>1.1599999999999999</v>
      </c>
      <c r="O41" s="5">
        <v>0.89</v>
      </c>
      <c r="P41" s="5">
        <v>0.36</v>
      </c>
      <c r="Q41" s="5">
        <v>0.28000000000000003</v>
      </c>
      <c r="R41" s="5">
        <v>1.44</v>
      </c>
      <c r="S41" s="5">
        <v>1.69</v>
      </c>
      <c r="T41" s="5">
        <v>2.48</v>
      </c>
      <c r="U41" s="5">
        <v>1.32</v>
      </c>
      <c r="V41" s="5">
        <v>1.59</v>
      </c>
      <c r="W41" s="5">
        <v>1.5</v>
      </c>
      <c r="X41" s="5">
        <v>0.81</v>
      </c>
      <c r="Y41" s="5">
        <v>1.73</v>
      </c>
      <c r="Z41" s="19">
        <f t="shared" ref="Z41:Z46" si="9">AVERAGE(F41:Y41)</f>
        <v>1.1764999999999999</v>
      </c>
      <c r="AA41" s="19">
        <f t="shared" ref="AA41:AA47" si="10">(Z41/$Z$47)*100</f>
        <v>2.4091574604019699</v>
      </c>
    </row>
    <row r="42" spans="3:27">
      <c r="E42" s="3" t="s">
        <v>38</v>
      </c>
      <c r="F42" s="5">
        <v>6.12</v>
      </c>
      <c r="G42" s="5">
        <v>5.44</v>
      </c>
      <c r="H42" s="5">
        <v>2.35</v>
      </c>
      <c r="I42" s="5">
        <v>2.85</v>
      </c>
      <c r="J42" s="5">
        <v>4.7699999999999996</v>
      </c>
      <c r="K42" s="5">
        <v>3.16</v>
      </c>
      <c r="L42" s="5">
        <v>2.46</v>
      </c>
      <c r="M42" s="5">
        <v>3.18</v>
      </c>
      <c r="N42" s="5">
        <v>3.91</v>
      </c>
      <c r="O42" s="5">
        <v>3.47</v>
      </c>
      <c r="P42" s="5">
        <v>2.14</v>
      </c>
      <c r="Q42" s="5">
        <v>0.98</v>
      </c>
      <c r="R42" s="5">
        <v>1.1399999999999999</v>
      </c>
      <c r="S42" s="5">
        <v>0.34</v>
      </c>
      <c r="T42" s="5">
        <v>3.84</v>
      </c>
      <c r="U42" s="5">
        <v>8.17</v>
      </c>
      <c r="V42" s="5">
        <v>3.11</v>
      </c>
      <c r="W42" s="5">
        <v>3</v>
      </c>
      <c r="X42" s="5">
        <v>2.02</v>
      </c>
      <c r="Y42" s="5">
        <v>0.35</v>
      </c>
      <c r="Z42" s="19">
        <f t="shared" si="9"/>
        <v>3.1400000000000006</v>
      </c>
      <c r="AA42" s="19">
        <f t="shared" si="10"/>
        <v>6.42988051479999</v>
      </c>
    </row>
    <row r="43" spans="3:27">
      <c r="E43" s="3" t="s">
        <v>73</v>
      </c>
      <c r="F43" s="5">
        <v>0.18</v>
      </c>
      <c r="G43" s="5">
        <v>0.23</v>
      </c>
      <c r="H43" s="5">
        <v>0.09</v>
      </c>
      <c r="I43" s="5">
        <v>0.16</v>
      </c>
      <c r="J43" s="5">
        <v>0.65</v>
      </c>
      <c r="K43" s="5">
        <v>0.04</v>
      </c>
      <c r="L43" s="5">
        <v>0</v>
      </c>
      <c r="M43" s="5">
        <v>0.04</v>
      </c>
      <c r="N43" s="5">
        <v>0.28999999999999998</v>
      </c>
      <c r="O43" s="5">
        <v>0</v>
      </c>
      <c r="P43" s="5">
        <v>0.32</v>
      </c>
      <c r="Q43" s="5">
        <v>0.08</v>
      </c>
      <c r="R43" s="5">
        <v>0</v>
      </c>
      <c r="S43" s="5">
        <v>0</v>
      </c>
      <c r="T43" s="5">
        <v>0</v>
      </c>
      <c r="U43" s="5">
        <v>0</v>
      </c>
      <c r="V43" s="5">
        <v>0</v>
      </c>
      <c r="W43" s="5">
        <v>0</v>
      </c>
      <c r="X43" s="5">
        <v>0</v>
      </c>
      <c r="Y43" s="5">
        <v>0</v>
      </c>
      <c r="Z43" s="19">
        <f t="shared" si="9"/>
        <v>0.10400000000000001</v>
      </c>
      <c r="AA43" s="19">
        <f t="shared" si="10"/>
        <v>0.21296419539464934</v>
      </c>
    </row>
    <row r="44" spans="3:27">
      <c r="E44" s="3" t="s">
        <v>129</v>
      </c>
      <c r="F44" s="5">
        <v>0</v>
      </c>
      <c r="G44" s="5">
        <v>0</v>
      </c>
      <c r="H44" s="5">
        <v>0</v>
      </c>
      <c r="I44" s="5">
        <v>0.04</v>
      </c>
      <c r="J44" s="5">
        <v>0</v>
      </c>
      <c r="K44" s="5">
        <v>0</v>
      </c>
      <c r="L44" s="5">
        <v>0</v>
      </c>
      <c r="M44" s="5">
        <v>0</v>
      </c>
      <c r="N44" s="5">
        <v>0</v>
      </c>
      <c r="O44" s="5">
        <v>0</v>
      </c>
      <c r="P44" s="5">
        <v>0</v>
      </c>
      <c r="Q44" s="5">
        <v>0.03</v>
      </c>
      <c r="R44" s="5">
        <v>0</v>
      </c>
      <c r="S44" s="5">
        <v>0</v>
      </c>
      <c r="T44" s="5">
        <v>0</v>
      </c>
      <c r="U44" s="5">
        <v>0</v>
      </c>
      <c r="V44" s="5">
        <v>0</v>
      </c>
      <c r="W44" s="5">
        <v>0</v>
      </c>
      <c r="X44" s="5">
        <v>0</v>
      </c>
      <c r="Y44" s="5">
        <v>0</v>
      </c>
      <c r="Z44" s="19">
        <f t="shared" si="9"/>
        <v>3.5000000000000005E-3</v>
      </c>
      <c r="AA44" s="19">
        <f t="shared" si="10"/>
        <v>7.1670642680891601E-3</v>
      </c>
    </row>
    <row r="45" spans="3:27">
      <c r="E45" s="3" t="s">
        <v>130</v>
      </c>
      <c r="F45" s="5">
        <v>1.39</v>
      </c>
      <c r="G45" s="5">
        <v>2.4500000000000002</v>
      </c>
      <c r="H45" s="5">
        <v>1.66</v>
      </c>
      <c r="I45" s="5">
        <v>1.48</v>
      </c>
      <c r="J45" s="5">
        <v>2.81</v>
      </c>
      <c r="K45" s="5">
        <v>2.35</v>
      </c>
      <c r="L45" s="5">
        <v>4.0599999999999996</v>
      </c>
      <c r="M45" s="5">
        <v>2.37</v>
      </c>
      <c r="N45" s="5">
        <v>12.9</v>
      </c>
      <c r="O45" s="5">
        <v>1.78</v>
      </c>
      <c r="P45" s="5">
        <v>1.21</v>
      </c>
      <c r="Q45" s="5">
        <v>1.41</v>
      </c>
      <c r="R45" s="5">
        <v>0</v>
      </c>
      <c r="S45" s="5">
        <v>0</v>
      </c>
      <c r="T45" s="5">
        <v>0.08</v>
      </c>
      <c r="U45" s="5">
        <v>0.08</v>
      </c>
      <c r="V45" s="5">
        <v>0</v>
      </c>
      <c r="W45" s="5">
        <v>0</v>
      </c>
      <c r="X45" s="5">
        <v>0</v>
      </c>
      <c r="Y45" s="5">
        <v>0</v>
      </c>
      <c r="Z45" s="19">
        <f t="shared" si="9"/>
        <v>1.8014999999999997</v>
      </c>
      <c r="AA45" s="19">
        <f t="shared" si="10"/>
        <v>3.6889903654178906</v>
      </c>
    </row>
    <row r="46" spans="3:27">
      <c r="E46" s="3" t="s">
        <v>40</v>
      </c>
      <c r="F46" s="5">
        <v>51.68</v>
      </c>
      <c r="G46" s="5">
        <v>52.47</v>
      </c>
      <c r="H46" s="5">
        <v>66.88</v>
      </c>
      <c r="I46" s="5">
        <v>49.07</v>
      </c>
      <c r="J46" s="5">
        <v>58.28</v>
      </c>
      <c r="K46" s="5">
        <v>61.5</v>
      </c>
      <c r="L46" s="5">
        <v>60</v>
      </c>
      <c r="M46" s="5">
        <v>61.71</v>
      </c>
      <c r="N46" s="5">
        <v>49.13</v>
      </c>
      <c r="O46" s="5">
        <v>61.24</v>
      </c>
      <c r="P46" s="5">
        <v>47.93</v>
      </c>
      <c r="Q46" s="5">
        <v>64.17</v>
      </c>
      <c r="R46" s="5">
        <v>24.77</v>
      </c>
      <c r="S46" s="5">
        <v>6.76</v>
      </c>
      <c r="T46" s="5">
        <v>19.940000000000001</v>
      </c>
      <c r="U46" s="5">
        <v>17.82</v>
      </c>
      <c r="V46" s="5">
        <v>17.510000000000002</v>
      </c>
      <c r="W46" s="5">
        <v>16.100000000000001</v>
      </c>
      <c r="X46" s="5">
        <v>9.0500000000000007</v>
      </c>
      <c r="Y46" s="5">
        <v>18.37</v>
      </c>
      <c r="Z46" s="19">
        <f t="shared" si="9"/>
        <v>40.718999999999994</v>
      </c>
      <c r="AA46" s="19">
        <f t="shared" si="10"/>
        <v>83.381625694949264</v>
      </c>
    </row>
    <row r="47" spans="3:27">
      <c r="E47" s="3" t="s">
        <v>69</v>
      </c>
      <c r="F47" s="19">
        <f>SUM(F40:F46)</f>
        <v>61.47</v>
      </c>
      <c r="G47" s="19">
        <f t="shared" ref="G47:Z47" si="11">SUM(G40:G46)</f>
        <v>63.7</v>
      </c>
      <c r="H47" s="19">
        <f t="shared" si="11"/>
        <v>72.55</v>
      </c>
      <c r="I47" s="19">
        <f t="shared" si="11"/>
        <v>55.120000000000005</v>
      </c>
      <c r="J47" s="19">
        <f t="shared" si="11"/>
        <v>69.650000000000006</v>
      </c>
      <c r="K47" s="19">
        <f t="shared" si="11"/>
        <v>69.08</v>
      </c>
      <c r="L47" s="19">
        <f t="shared" si="11"/>
        <v>68.98</v>
      </c>
      <c r="M47" s="19">
        <f t="shared" si="11"/>
        <v>70.83</v>
      </c>
      <c r="N47" s="19">
        <f t="shared" si="11"/>
        <v>68.400000000000006</v>
      </c>
      <c r="O47" s="19">
        <f t="shared" si="11"/>
        <v>68.36</v>
      </c>
      <c r="P47" s="19">
        <f t="shared" si="11"/>
        <v>52.35</v>
      </c>
      <c r="Q47" s="19">
        <f t="shared" si="11"/>
        <v>67.180000000000007</v>
      </c>
      <c r="R47" s="19">
        <f t="shared" si="11"/>
        <v>30.45</v>
      </c>
      <c r="S47" s="19">
        <f t="shared" si="11"/>
        <v>12.17</v>
      </c>
      <c r="T47" s="19">
        <f t="shared" si="11"/>
        <v>29.05</v>
      </c>
      <c r="U47" s="19">
        <f t="shared" si="11"/>
        <v>31.75</v>
      </c>
      <c r="V47" s="19">
        <f t="shared" si="11"/>
        <v>24.380000000000003</v>
      </c>
      <c r="W47" s="19">
        <f t="shared" si="11"/>
        <v>25.470000000000002</v>
      </c>
      <c r="X47" s="19">
        <f t="shared" si="11"/>
        <v>13.22</v>
      </c>
      <c r="Y47" s="19">
        <f t="shared" si="11"/>
        <v>22.53</v>
      </c>
      <c r="Z47" s="19">
        <f t="shared" si="11"/>
        <v>48.834499999999991</v>
      </c>
      <c r="AA47" s="19">
        <f t="shared" si="10"/>
        <v>100</v>
      </c>
    </row>
  </sheetData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3"/>
  <sheetViews>
    <sheetView workbookViewId="0">
      <selection activeCell="H15" sqref="H15"/>
    </sheetView>
  </sheetViews>
  <sheetFormatPr baseColWidth="10" defaultRowHeight="15" x14ac:dyDescent="0"/>
  <cols>
    <col min="2" max="2" width="54.33203125" customWidth="1"/>
  </cols>
  <sheetData>
    <row r="2" spans="1:2" ht="30">
      <c r="A2" s="15" t="s">
        <v>161</v>
      </c>
      <c r="B2" s="13" t="s">
        <v>162</v>
      </c>
    </row>
    <row r="3" spans="1:2">
      <c r="B3" t="s">
        <v>163</v>
      </c>
    </row>
  </sheetData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S9"/>
  <sheetViews>
    <sheetView topLeftCell="C1" workbookViewId="0">
      <selection activeCell="Q4" sqref="Q4:S8"/>
    </sheetView>
  </sheetViews>
  <sheetFormatPr baseColWidth="10" defaultRowHeight="15" x14ac:dyDescent="0"/>
  <cols>
    <col min="2" max="2" width="43.33203125" customWidth="1"/>
    <col min="4" max="4" width="14" bestFit="1" customWidth="1"/>
    <col min="5" max="5" width="14" customWidth="1"/>
    <col min="10" max="10" width="14" bestFit="1" customWidth="1"/>
    <col min="11" max="11" width="14" customWidth="1"/>
    <col min="16" max="16" width="14" bestFit="1" customWidth="1"/>
  </cols>
  <sheetData>
    <row r="2" spans="1:19" ht="30">
      <c r="A2" s="15" t="s">
        <v>164</v>
      </c>
      <c r="B2" s="13" t="s">
        <v>165</v>
      </c>
      <c r="D2" s="22" t="s">
        <v>168</v>
      </c>
      <c r="E2" s="22"/>
      <c r="J2" s="22" t="s">
        <v>169</v>
      </c>
      <c r="K2" s="22"/>
      <c r="P2" s="22" t="s">
        <v>170</v>
      </c>
    </row>
    <row r="3" spans="1:19">
      <c r="D3" t="s">
        <v>166</v>
      </c>
      <c r="E3" s="8" t="s">
        <v>171</v>
      </c>
      <c r="F3" s="9" t="s">
        <v>14</v>
      </c>
      <c r="G3" s="9" t="s">
        <v>88</v>
      </c>
      <c r="H3" s="9" t="s">
        <v>167</v>
      </c>
      <c r="J3" t="s">
        <v>166</v>
      </c>
      <c r="K3" s="9" t="s">
        <v>171</v>
      </c>
      <c r="L3" s="9" t="s">
        <v>14</v>
      </c>
      <c r="M3" s="9" t="s">
        <v>88</v>
      </c>
      <c r="N3" s="9" t="s">
        <v>167</v>
      </c>
      <c r="P3" t="s">
        <v>166</v>
      </c>
      <c r="Q3" s="9" t="s">
        <v>14</v>
      </c>
      <c r="R3" s="9" t="s">
        <v>88</v>
      </c>
      <c r="S3" s="9" t="s">
        <v>167</v>
      </c>
    </row>
    <row r="4" spans="1:19">
      <c r="B4" t="s">
        <v>171</v>
      </c>
      <c r="D4" s="8">
        <v>1</v>
      </c>
      <c r="E4" s="7">
        <v>96.5</v>
      </c>
      <c r="F4" s="8"/>
      <c r="G4" s="8"/>
      <c r="H4" s="8"/>
      <c r="I4" s="8"/>
      <c r="J4" s="8">
        <v>1</v>
      </c>
      <c r="K4" s="7">
        <v>92.3</v>
      </c>
      <c r="N4" s="8"/>
      <c r="P4" s="8">
        <v>1</v>
      </c>
      <c r="Q4" s="7">
        <v>91</v>
      </c>
      <c r="R4" s="7">
        <v>92</v>
      </c>
      <c r="S4" s="7">
        <v>81</v>
      </c>
    </row>
    <row r="5" spans="1:19" ht="30">
      <c r="B5" s="13" t="s">
        <v>174</v>
      </c>
      <c r="D5" s="8">
        <v>2</v>
      </c>
      <c r="E5" s="7">
        <v>91</v>
      </c>
      <c r="F5" s="8"/>
      <c r="G5" s="8"/>
      <c r="H5" s="8"/>
      <c r="I5" s="8"/>
      <c r="J5" s="8">
        <v>2</v>
      </c>
      <c r="K5" s="7">
        <v>97.5</v>
      </c>
      <c r="L5" s="8"/>
      <c r="M5" s="8"/>
      <c r="N5" s="8"/>
      <c r="P5" s="8">
        <v>2</v>
      </c>
      <c r="Q5" s="7">
        <v>89</v>
      </c>
      <c r="R5" s="7">
        <v>84</v>
      </c>
      <c r="S5" s="7">
        <v>84</v>
      </c>
    </row>
    <row r="6" spans="1:19">
      <c r="B6" t="s">
        <v>172</v>
      </c>
      <c r="D6" s="8">
        <v>3</v>
      </c>
      <c r="E6" s="7">
        <v>96</v>
      </c>
      <c r="F6" s="8"/>
      <c r="G6" s="8"/>
      <c r="H6" s="8"/>
      <c r="I6" s="8"/>
      <c r="J6" s="8">
        <v>3</v>
      </c>
      <c r="K6" s="7">
        <v>95</v>
      </c>
      <c r="L6" s="8"/>
      <c r="M6" s="8"/>
      <c r="N6" s="8"/>
      <c r="P6" s="8">
        <v>3</v>
      </c>
      <c r="Q6" s="7">
        <v>88</v>
      </c>
      <c r="R6" s="7">
        <v>76</v>
      </c>
      <c r="S6" s="7">
        <v>79</v>
      </c>
    </row>
    <row r="7" spans="1:19" ht="30">
      <c r="B7" s="13" t="s">
        <v>173</v>
      </c>
      <c r="D7" s="8">
        <v>5</v>
      </c>
      <c r="E7" s="19">
        <v>81</v>
      </c>
      <c r="F7" s="8"/>
      <c r="G7" s="8"/>
      <c r="H7" s="8"/>
      <c r="I7" s="8"/>
      <c r="J7" s="8">
        <v>5</v>
      </c>
      <c r="K7" s="7">
        <v>79</v>
      </c>
      <c r="L7" s="8"/>
      <c r="M7" s="8"/>
      <c r="N7" s="8"/>
      <c r="P7" s="8">
        <v>5</v>
      </c>
      <c r="Q7" s="19">
        <v>94</v>
      </c>
      <c r="R7" s="19">
        <v>92.5</v>
      </c>
      <c r="S7" s="7">
        <v>91.5</v>
      </c>
    </row>
    <row r="8" spans="1:19">
      <c r="D8" s="8">
        <v>6</v>
      </c>
      <c r="E8" s="19">
        <v>77</v>
      </c>
      <c r="F8" s="8"/>
      <c r="G8" s="8"/>
      <c r="H8" s="8"/>
      <c r="I8" s="8"/>
      <c r="J8" s="8">
        <v>6</v>
      </c>
      <c r="K8" s="7">
        <v>86</v>
      </c>
      <c r="L8" s="8"/>
      <c r="M8" s="8"/>
      <c r="N8" s="8"/>
      <c r="P8" s="8">
        <v>6</v>
      </c>
      <c r="Q8" s="19">
        <v>94</v>
      </c>
      <c r="R8" s="19">
        <v>81</v>
      </c>
      <c r="S8" s="7">
        <v>85</v>
      </c>
    </row>
    <row r="9" spans="1:19">
      <c r="D9" s="8"/>
      <c r="E9" s="8"/>
      <c r="F9" s="8"/>
      <c r="G9" s="8"/>
      <c r="H9" s="8"/>
      <c r="I9" s="8"/>
      <c r="J9" s="8"/>
      <c r="K9" s="8"/>
    </row>
  </sheetData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I4"/>
  <sheetViews>
    <sheetView workbookViewId="0">
      <selection activeCell="F9" sqref="F9"/>
    </sheetView>
  </sheetViews>
  <sheetFormatPr baseColWidth="10" defaultRowHeight="15" x14ac:dyDescent="0"/>
  <cols>
    <col min="2" max="2" width="49.1640625" bestFit="1" customWidth="1"/>
  </cols>
  <sheetData>
    <row r="2" spans="1:9">
      <c r="A2" t="s">
        <v>175</v>
      </c>
      <c r="B2" t="s">
        <v>176</v>
      </c>
    </row>
    <row r="3" spans="1:9">
      <c r="D3" s="8" t="s">
        <v>177</v>
      </c>
      <c r="E3" s="8" t="s">
        <v>178</v>
      </c>
      <c r="F3" s="8" t="s">
        <v>179</v>
      </c>
      <c r="G3" s="8" t="s">
        <v>180</v>
      </c>
      <c r="H3" s="8" t="s">
        <v>181</v>
      </c>
      <c r="I3" s="8" t="s">
        <v>182</v>
      </c>
    </row>
    <row r="4" spans="1:9">
      <c r="D4" s="5">
        <v>36</v>
      </c>
      <c r="E4" s="5">
        <v>45.7</v>
      </c>
      <c r="F4" s="5">
        <v>44.6</v>
      </c>
      <c r="G4" s="5">
        <v>30.2</v>
      </c>
      <c r="H4" s="5">
        <v>47</v>
      </c>
      <c r="I4" s="5">
        <v>44.3</v>
      </c>
    </row>
  </sheetData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U9"/>
  <sheetViews>
    <sheetView topLeftCell="C1" workbookViewId="0">
      <selection activeCell="T19" sqref="T19"/>
    </sheetView>
  </sheetViews>
  <sheetFormatPr baseColWidth="10" defaultRowHeight="15" x14ac:dyDescent="0"/>
  <cols>
    <col min="2" max="2" width="43.33203125" customWidth="1"/>
    <col min="3" max="3" width="18.6640625" bestFit="1" customWidth="1"/>
    <col min="5" max="5" width="16.33203125" bestFit="1" customWidth="1"/>
  </cols>
  <sheetData>
    <row r="2" spans="1:21" ht="30">
      <c r="A2" s="15" t="s">
        <v>183</v>
      </c>
      <c r="B2" s="13" t="s">
        <v>184</v>
      </c>
    </row>
    <row r="4" spans="1:21">
      <c r="C4" s="9" t="s">
        <v>83</v>
      </c>
      <c r="D4" s="9" t="s">
        <v>84</v>
      </c>
      <c r="E4" t="s">
        <v>101</v>
      </c>
      <c r="U4" s="9" t="s">
        <v>186</v>
      </c>
    </row>
    <row r="5" spans="1:21">
      <c r="C5" s="8" t="s">
        <v>22</v>
      </c>
      <c r="D5" s="8" t="s">
        <v>86</v>
      </c>
      <c r="E5" s="8" t="s">
        <v>102</v>
      </c>
      <c r="F5" s="4">
        <v>0.17</v>
      </c>
      <c r="G5" s="4">
        <v>0.19</v>
      </c>
      <c r="H5" s="4">
        <v>0.16</v>
      </c>
      <c r="I5" s="4">
        <v>0.46</v>
      </c>
      <c r="U5" s="17">
        <f>MEDIAN(F5:I5)</f>
        <v>0.18</v>
      </c>
    </row>
    <row r="6" spans="1:21">
      <c r="C6" s="8" t="s">
        <v>185</v>
      </c>
      <c r="D6" s="8" t="s">
        <v>86</v>
      </c>
      <c r="E6" s="8" t="s">
        <v>102</v>
      </c>
      <c r="F6" s="4">
        <v>0.45</v>
      </c>
      <c r="G6" s="4">
        <v>0.18</v>
      </c>
      <c r="H6" s="4">
        <v>0.11</v>
      </c>
      <c r="I6" s="4">
        <v>0.28999999999999998</v>
      </c>
      <c r="J6" s="4">
        <v>0.94</v>
      </c>
      <c r="K6" s="4">
        <v>0.09</v>
      </c>
      <c r="L6" s="4">
        <v>0.09</v>
      </c>
      <c r="M6" s="4">
        <v>0.34</v>
      </c>
      <c r="N6" s="4">
        <v>0.08</v>
      </c>
      <c r="O6" s="4">
        <v>0.25</v>
      </c>
      <c r="P6" s="4">
        <v>0.16</v>
      </c>
      <c r="Q6" s="4">
        <v>0.38</v>
      </c>
      <c r="R6" s="4">
        <v>0.23</v>
      </c>
      <c r="S6" s="4">
        <v>0.08</v>
      </c>
      <c r="T6" s="4">
        <v>0.19</v>
      </c>
      <c r="U6" s="17">
        <f>MEDIAN(F6:S6)</f>
        <v>0.20500000000000002</v>
      </c>
    </row>
    <row r="7" spans="1:21">
      <c r="C7" s="8"/>
      <c r="D7" s="8"/>
      <c r="E7" s="8"/>
      <c r="F7" s="8"/>
      <c r="G7" s="8"/>
      <c r="U7" s="17"/>
    </row>
    <row r="8" spans="1:21">
      <c r="C8" s="8" t="s">
        <v>14</v>
      </c>
      <c r="D8" s="8" t="s">
        <v>90</v>
      </c>
      <c r="E8" s="8" t="s">
        <v>102</v>
      </c>
      <c r="F8" s="6">
        <v>1.39</v>
      </c>
      <c r="G8" s="6">
        <v>1.97</v>
      </c>
      <c r="H8" s="6">
        <v>5.13</v>
      </c>
      <c r="I8" s="6">
        <v>6.32</v>
      </c>
      <c r="U8" s="17">
        <f t="shared" ref="U8" si="0">MEDIAN(F8:I8)</f>
        <v>3.55</v>
      </c>
    </row>
    <row r="9" spans="1:21">
      <c r="C9" s="8" t="s">
        <v>185</v>
      </c>
      <c r="D9" s="8" t="s">
        <v>90</v>
      </c>
      <c r="E9" s="8" t="s">
        <v>102</v>
      </c>
      <c r="F9" s="4">
        <v>4.03</v>
      </c>
      <c r="G9" s="4">
        <v>4.03</v>
      </c>
      <c r="H9" s="4">
        <v>5.35</v>
      </c>
      <c r="I9" s="4">
        <v>4.03</v>
      </c>
      <c r="J9" s="4">
        <v>4.21</v>
      </c>
      <c r="K9" s="4">
        <v>5.55</v>
      </c>
      <c r="L9" s="4">
        <v>2.0699999999999998</v>
      </c>
      <c r="M9" s="4">
        <v>3.82</v>
      </c>
      <c r="N9" s="4">
        <v>5.54</v>
      </c>
      <c r="O9" s="4">
        <v>3.29</v>
      </c>
      <c r="P9" s="4">
        <v>6.58</v>
      </c>
      <c r="Q9" s="4">
        <v>6.76</v>
      </c>
      <c r="R9" s="4">
        <v>5.57</v>
      </c>
      <c r="S9" s="4">
        <v>5.43</v>
      </c>
      <c r="T9" s="4">
        <v>5.1100000000000003</v>
      </c>
      <c r="U9" s="17">
        <f>MEDIAN(F9:T9)</f>
        <v>5.1100000000000003</v>
      </c>
    </row>
  </sheetData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X22"/>
  <sheetViews>
    <sheetView workbookViewId="0">
      <selection activeCell="D4" sqref="D4:G22"/>
    </sheetView>
  </sheetViews>
  <sheetFormatPr baseColWidth="10" defaultRowHeight="15" x14ac:dyDescent="0"/>
  <cols>
    <col min="2" max="2" width="43.33203125" customWidth="1"/>
    <col min="5" max="5" width="16.33203125" bestFit="1" customWidth="1"/>
    <col min="6" max="6" width="12.5" customWidth="1"/>
  </cols>
  <sheetData>
    <row r="2" spans="1:24" ht="30">
      <c r="A2" s="15" t="s">
        <v>187</v>
      </c>
      <c r="B2" s="13" t="s">
        <v>188</v>
      </c>
    </row>
    <row r="4" spans="1:24" ht="30">
      <c r="B4" s="13" t="s">
        <v>189</v>
      </c>
      <c r="D4" s="9" t="s">
        <v>83</v>
      </c>
      <c r="E4" s="9" t="s">
        <v>84</v>
      </c>
      <c r="F4" s="55" t="s">
        <v>101</v>
      </c>
      <c r="G4" s="56" t="s">
        <v>144</v>
      </c>
      <c r="H4" s="9" t="s">
        <v>131</v>
      </c>
      <c r="I4" s="9" t="s">
        <v>132</v>
      </c>
      <c r="J4" s="9" t="s">
        <v>133</v>
      </c>
      <c r="K4" s="9" t="s">
        <v>134</v>
      </c>
      <c r="L4" s="9" t="s">
        <v>68</v>
      </c>
      <c r="M4" s="55" t="s">
        <v>158</v>
      </c>
    </row>
    <row r="5" spans="1:24" s="8" customFormat="1">
      <c r="D5" s="8" t="s">
        <v>14</v>
      </c>
      <c r="E5" s="8" t="s">
        <v>90</v>
      </c>
      <c r="F5" s="8" t="s">
        <v>102</v>
      </c>
      <c r="G5" s="3" t="s">
        <v>36</v>
      </c>
      <c r="H5" s="7">
        <v>43.32</v>
      </c>
      <c r="I5" s="7">
        <v>57.51</v>
      </c>
      <c r="J5" s="7">
        <v>2.62</v>
      </c>
      <c r="K5" s="7">
        <v>33.03</v>
      </c>
      <c r="L5" s="20">
        <f>AVERAGE(H5:K5)</f>
        <v>34.120000000000005</v>
      </c>
      <c r="M5" s="20">
        <f>(L5/$L$12)*100</f>
        <v>35.370341574664387</v>
      </c>
    </row>
    <row r="6" spans="1:24">
      <c r="G6" s="3" t="s">
        <v>37</v>
      </c>
      <c r="H6" s="7">
        <v>77.97</v>
      </c>
      <c r="I6" s="7">
        <v>85.1</v>
      </c>
      <c r="J6" s="7">
        <v>4.7300000000000004</v>
      </c>
      <c r="K6" s="7">
        <v>71.349999999999994</v>
      </c>
      <c r="L6" s="20">
        <f t="shared" ref="L6:L11" si="0">AVERAGE(H6:K6)</f>
        <v>59.787499999999994</v>
      </c>
      <c r="M6" s="20">
        <f t="shared" ref="M6:M12" si="1">(L6/$L$12)*100</f>
        <v>61.978437775358927</v>
      </c>
    </row>
    <row r="7" spans="1:24">
      <c r="G7" s="3" t="s">
        <v>38</v>
      </c>
      <c r="H7" s="7">
        <v>0.44</v>
      </c>
      <c r="I7" s="7">
        <v>4.4800000000000004</v>
      </c>
      <c r="J7" s="7">
        <v>0.18</v>
      </c>
      <c r="K7" s="7">
        <v>0.4</v>
      </c>
      <c r="L7" s="20">
        <f t="shared" si="0"/>
        <v>1.3750000000000002</v>
      </c>
      <c r="M7" s="20">
        <f t="shared" si="1"/>
        <v>1.4253874462240192</v>
      </c>
    </row>
    <row r="8" spans="1:24">
      <c r="G8" s="3" t="s">
        <v>73</v>
      </c>
      <c r="H8" s="7">
        <v>0.73</v>
      </c>
      <c r="I8" s="7">
        <v>1.1599999999999999</v>
      </c>
      <c r="J8" s="7">
        <v>0.08</v>
      </c>
      <c r="K8" s="7">
        <v>2.0499999999999998</v>
      </c>
      <c r="L8" s="20">
        <f t="shared" si="0"/>
        <v>1.0049999999999999</v>
      </c>
      <c r="M8" s="20">
        <f t="shared" si="1"/>
        <v>1.0418286425128285</v>
      </c>
    </row>
    <row r="9" spans="1:24">
      <c r="G9" s="3" t="s">
        <v>129</v>
      </c>
      <c r="H9" s="7">
        <v>0</v>
      </c>
      <c r="I9" s="7">
        <v>0</v>
      </c>
      <c r="J9" s="7">
        <v>0</v>
      </c>
      <c r="K9" s="7">
        <v>0</v>
      </c>
      <c r="L9" s="20">
        <f t="shared" si="0"/>
        <v>0</v>
      </c>
      <c r="M9" s="20">
        <f t="shared" si="1"/>
        <v>0</v>
      </c>
    </row>
    <row r="10" spans="1:24">
      <c r="G10" s="3" t="s">
        <v>40</v>
      </c>
      <c r="H10" s="7">
        <v>0</v>
      </c>
      <c r="I10" s="7">
        <v>0.12</v>
      </c>
      <c r="J10" s="7">
        <v>0</v>
      </c>
      <c r="K10" s="7">
        <v>0.11</v>
      </c>
      <c r="L10" s="20">
        <f t="shared" si="0"/>
        <v>5.7499999999999996E-2</v>
      </c>
      <c r="M10" s="20">
        <f t="shared" si="1"/>
        <v>5.9607111387549885E-2</v>
      </c>
    </row>
    <row r="11" spans="1:24">
      <c r="G11" s="3" t="s">
        <v>130</v>
      </c>
      <c r="H11" s="7">
        <v>0.28999999999999998</v>
      </c>
      <c r="I11" s="7">
        <v>0.12</v>
      </c>
      <c r="J11" s="7">
        <v>0</v>
      </c>
      <c r="K11" s="7">
        <v>7.0000000000000007E-2</v>
      </c>
      <c r="L11" s="20">
        <f t="shared" si="0"/>
        <v>0.12</v>
      </c>
      <c r="M11" s="20">
        <f t="shared" si="1"/>
        <v>0.12439744985227802</v>
      </c>
    </row>
    <row r="12" spans="1:24">
      <c r="G12" s="3" t="s">
        <v>69</v>
      </c>
      <c r="H12" s="20">
        <f>SUM(H5:H11)</f>
        <v>122.75</v>
      </c>
      <c r="I12" s="20">
        <f t="shared" ref="I12:L12" si="2">SUM(I5:I11)</f>
        <v>148.48999999999998</v>
      </c>
      <c r="J12" s="20">
        <f t="shared" si="2"/>
        <v>7.61</v>
      </c>
      <c r="K12" s="20">
        <f t="shared" si="2"/>
        <v>107.00999999999999</v>
      </c>
      <c r="L12" s="20">
        <f t="shared" si="2"/>
        <v>96.465000000000003</v>
      </c>
      <c r="M12" s="20">
        <f t="shared" si="1"/>
        <v>100</v>
      </c>
    </row>
    <row r="14" spans="1:24" ht="30">
      <c r="D14" s="9" t="s">
        <v>83</v>
      </c>
      <c r="E14" s="9" t="s">
        <v>84</v>
      </c>
      <c r="F14" s="55" t="s">
        <v>101</v>
      </c>
      <c r="G14" s="56" t="s">
        <v>144</v>
      </c>
      <c r="H14" s="9" t="s">
        <v>131</v>
      </c>
      <c r="I14" s="9" t="s">
        <v>132</v>
      </c>
      <c r="J14" s="9" t="s">
        <v>133</v>
      </c>
      <c r="K14" s="9" t="s">
        <v>134</v>
      </c>
      <c r="L14" s="9" t="s">
        <v>135</v>
      </c>
      <c r="M14" s="9" t="s">
        <v>136</v>
      </c>
      <c r="N14" s="9" t="s">
        <v>137</v>
      </c>
      <c r="O14" s="9" t="s">
        <v>138</v>
      </c>
      <c r="P14" s="9" t="s">
        <v>139</v>
      </c>
      <c r="Q14" s="9" t="s">
        <v>140</v>
      </c>
      <c r="R14" s="9" t="s">
        <v>145</v>
      </c>
      <c r="S14" s="9" t="s">
        <v>146</v>
      </c>
      <c r="T14" s="9" t="s">
        <v>147</v>
      </c>
      <c r="U14" s="9" t="s">
        <v>148</v>
      </c>
      <c r="V14" s="9" t="s">
        <v>152</v>
      </c>
      <c r="W14" s="9" t="s">
        <v>68</v>
      </c>
      <c r="X14" s="55" t="s">
        <v>158</v>
      </c>
    </row>
    <row r="15" spans="1:24" ht="34" customHeight="1">
      <c r="D15" s="56" t="s">
        <v>190</v>
      </c>
      <c r="E15" s="9" t="s">
        <v>90</v>
      </c>
      <c r="F15" s="9" t="s">
        <v>102</v>
      </c>
      <c r="G15" s="3" t="s">
        <v>36</v>
      </c>
      <c r="H15" s="7">
        <v>40.83</v>
      </c>
      <c r="I15" s="7">
        <v>55.09</v>
      </c>
      <c r="J15" s="7">
        <v>28.09</v>
      </c>
      <c r="K15" s="7">
        <v>29.89</v>
      </c>
      <c r="L15" s="7">
        <v>36.72</v>
      </c>
      <c r="M15" s="7">
        <v>31.97</v>
      </c>
      <c r="N15" s="7">
        <v>45.67</v>
      </c>
      <c r="O15" s="7">
        <v>31.02</v>
      </c>
      <c r="P15" s="7">
        <v>34.74</v>
      </c>
      <c r="Q15" s="7">
        <v>41.25</v>
      </c>
      <c r="R15" s="7">
        <v>36.78</v>
      </c>
      <c r="S15" s="7">
        <v>46.15</v>
      </c>
      <c r="T15" s="7">
        <v>31.93</v>
      </c>
      <c r="U15" s="7">
        <v>40.369999999999997</v>
      </c>
      <c r="V15" s="7">
        <v>37.51</v>
      </c>
      <c r="W15" s="19">
        <f>AVERAGE(H15:V15)</f>
        <v>37.867333333333328</v>
      </c>
      <c r="X15" s="18">
        <f>(W15/$W$22)*100</f>
        <v>30.177181564616813</v>
      </c>
    </row>
    <row r="16" spans="1:24">
      <c r="G16" s="3" t="s">
        <v>37</v>
      </c>
      <c r="H16" s="5">
        <v>70.83</v>
      </c>
      <c r="I16" s="5">
        <v>87.79</v>
      </c>
      <c r="J16" s="5">
        <v>53.35</v>
      </c>
      <c r="K16" s="5">
        <v>64.88</v>
      </c>
      <c r="L16" s="5">
        <v>68.989999999999995</v>
      </c>
      <c r="M16" s="5">
        <v>68.66</v>
      </c>
      <c r="N16" s="5">
        <v>81.02</v>
      </c>
      <c r="O16" s="5">
        <v>60.04</v>
      </c>
      <c r="P16" s="5">
        <v>66.59</v>
      </c>
      <c r="Q16" s="5">
        <v>74.81</v>
      </c>
      <c r="R16" s="5">
        <v>59.44</v>
      </c>
      <c r="S16" s="5">
        <v>73.150000000000006</v>
      </c>
      <c r="T16" s="5">
        <v>55.64</v>
      </c>
      <c r="U16" s="5">
        <v>68.489999999999995</v>
      </c>
      <c r="V16" s="5">
        <v>70.91</v>
      </c>
      <c r="W16" s="20">
        <f t="shared" ref="W16:W21" si="3">AVERAGE(H16:V16)</f>
        <v>68.306000000000012</v>
      </c>
      <c r="X16" s="18">
        <f t="shared" ref="X16:X21" si="4">(W16/$W$22)*100</f>
        <v>54.434320626909297</v>
      </c>
    </row>
    <row r="17" spans="7:24">
      <c r="G17" s="3" t="s">
        <v>38</v>
      </c>
      <c r="H17" s="5">
        <v>3.41</v>
      </c>
      <c r="I17" s="5">
        <v>4.59</v>
      </c>
      <c r="J17" s="5">
        <v>8.9</v>
      </c>
      <c r="K17" s="5">
        <v>2.6</v>
      </c>
      <c r="L17" s="5">
        <v>6.02</v>
      </c>
      <c r="M17" s="5">
        <v>2.27</v>
      </c>
      <c r="N17" s="5">
        <v>4.03</v>
      </c>
      <c r="O17" s="5">
        <v>3.34</v>
      </c>
      <c r="P17" s="5">
        <v>5.56</v>
      </c>
      <c r="Q17" s="5">
        <v>5.83</v>
      </c>
      <c r="R17" s="5">
        <v>16.79</v>
      </c>
      <c r="S17" s="5">
        <v>15.22</v>
      </c>
      <c r="T17" s="5">
        <v>13.48</v>
      </c>
      <c r="U17" s="5">
        <v>14.71</v>
      </c>
      <c r="V17" s="5">
        <v>8.6300000000000008</v>
      </c>
      <c r="W17" s="20">
        <f t="shared" si="3"/>
        <v>7.6919999999999993</v>
      </c>
      <c r="X17" s="18">
        <f t="shared" si="4"/>
        <v>6.1298977287820424</v>
      </c>
    </row>
    <row r="18" spans="7:24">
      <c r="G18" s="3" t="s">
        <v>73</v>
      </c>
      <c r="H18" s="5">
        <v>1.55</v>
      </c>
      <c r="I18" s="5">
        <v>1.57</v>
      </c>
      <c r="J18" s="5">
        <v>15.31</v>
      </c>
      <c r="K18" s="5">
        <v>10.69</v>
      </c>
      <c r="L18" s="5">
        <v>10.34</v>
      </c>
      <c r="M18" s="5">
        <v>2.31</v>
      </c>
      <c r="N18" s="5">
        <v>2.7</v>
      </c>
      <c r="O18" s="5">
        <v>10.5</v>
      </c>
      <c r="P18" s="5">
        <v>7.59</v>
      </c>
      <c r="Q18" s="5">
        <v>6.99</v>
      </c>
      <c r="R18" s="5">
        <v>14.86</v>
      </c>
      <c r="S18" s="5">
        <v>9.69</v>
      </c>
      <c r="T18" s="5">
        <v>16.18</v>
      </c>
      <c r="U18" s="5">
        <v>8.48</v>
      </c>
      <c r="V18" s="5">
        <v>5.04</v>
      </c>
      <c r="W18" s="20">
        <f t="shared" si="3"/>
        <v>8.2533333333333339</v>
      </c>
      <c r="X18" s="18">
        <f t="shared" si="4"/>
        <v>6.5772346925222474</v>
      </c>
    </row>
    <row r="19" spans="7:24">
      <c r="G19" s="3" t="s">
        <v>129</v>
      </c>
      <c r="H19" s="5">
        <v>0.04</v>
      </c>
      <c r="I19" s="5">
        <v>0.15</v>
      </c>
      <c r="J19" s="5">
        <v>1.05</v>
      </c>
      <c r="K19" s="5">
        <v>0.56999999999999995</v>
      </c>
      <c r="L19" s="5">
        <v>0.12</v>
      </c>
      <c r="M19" s="5">
        <v>0.14000000000000001</v>
      </c>
      <c r="N19" s="5">
        <v>0.25</v>
      </c>
      <c r="O19" s="5">
        <v>1.28</v>
      </c>
      <c r="P19" s="5">
        <v>0.68</v>
      </c>
      <c r="Q19" s="5">
        <v>0.46</v>
      </c>
      <c r="R19" s="5">
        <v>1.83</v>
      </c>
      <c r="S19" s="5">
        <v>0.42</v>
      </c>
      <c r="T19" s="5">
        <v>0.97</v>
      </c>
      <c r="U19" s="5">
        <v>0.18</v>
      </c>
      <c r="V19" s="5">
        <v>0.04</v>
      </c>
      <c r="W19" s="20">
        <f t="shared" si="3"/>
        <v>0.54533333333333334</v>
      </c>
      <c r="X19" s="18">
        <f t="shared" si="4"/>
        <v>0.43458626643644571</v>
      </c>
    </row>
    <row r="20" spans="7:24">
      <c r="G20" s="3" t="s">
        <v>40</v>
      </c>
      <c r="H20" s="5">
        <v>0.61</v>
      </c>
      <c r="I20" s="5">
        <v>0.3</v>
      </c>
      <c r="J20" s="5">
        <v>6.36</v>
      </c>
      <c r="K20" s="5">
        <v>2.09</v>
      </c>
      <c r="L20" s="5">
        <v>0.82</v>
      </c>
      <c r="M20" s="5">
        <v>0.73</v>
      </c>
      <c r="N20" s="5">
        <v>1.33</v>
      </c>
      <c r="O20" s="5">
        <v>3.49</v>
      </c>
      <c r="P20" s="5">
        <v>2</v>
      </c>
      <c r="Q20" s="5">
        <v>1.51</v>
      </c>
      <c r="R20" s="5">
        <v>7.6</v>
      </c>
      <c r="S20" s="5">
        <v>2.09</v>
      </c>
      <c r="T20" s="5">
        <v>3.49</v>
      </c>
      <c r="U20" s="5">
        <v>1.18</v>
      </c>
      <c r="V20" s="5">
        <v>0.33</v>
      </c>
      <c r="W20" s="20">
        <f t="shared" si="3"/>
        <v>2.262</v>
      </c>
      <c r="X20" s="18">
        <f t="shared" si="4"/>
        <v>1.8026298313189002</v>
      </c>
    </row>
    <row r="21" spans="7:24">
      <c r="G21" s="3" t="s">
        <v>130</v>
      </c>
      <c r="H21" s="5">
        <v>0.08</v>
      </c>
      <c r="I21" s="5">
        <v>0</v>
      </c>
      <c r="J21" s="5">
        <v>2.06</v>
      </c>
      <c r="K21" s="5">
        <v>0.56999999999999995</v>
      </c>
      <c r="L21" s="5">
        <v>0.39</v>
      </c>
      <c r="M21" s="5">
        <v>0.18</v>
      </c>
      <c r="N21" s="5">
        <v>0.34</v>
      </c>
      <c r="O21" s="5">
        <v>0.3</v>
      </c>
      <c r="P21" s="5">
        <v>0.36</v>
      </c>
      <c r="Q21" s="5">
        <v>0.32</v>
      </c>
      <c r="R21" s="5">
        <v>1.62</v>
      </c>
      <c r="S21" s="5">
        <v>0.85</v>
      </c>
      <c r="T21" s="5">
        <v>0.77</v>
      </c>
      <c r="U21" s="5">
        <v>0.36</v>
      </c>
      <c r="V21" s="5">
        <v>0.16</v>
      </c>
      <c r="W21" s="20">
        <f t="shared" si="3"/>
        <v>0.55733333333333335</v>
      </c>
      <c r="X21" s="18">
        <f t="shared" si="4"/>
        <v>0.4441492894142649</v>
      </c>
    </row>
    <row r="22" spans="7:24">
      <c r="G22" s="3" t="s">
        <v>159</v>
      </c>
      <c r="H22" s="20">
        <f>SUM(H15:H21)</f>
        <v>117.35</v>
      </c>
      <c r="I22" s="20">
        <f t="shared" ref="I22:X22" si="5">SUM(I15:I21)</f>
        <v>149.49</v>
      </c>
      <c r="J22" s="20">
        <f t="shared" si="5"/>
        <v>115.12</v>
      </c>
      <c r="K22" s="20">
        <f t="shared" si="5"/>
        <v>111.28999999999998</v>
      </c>
      <c r="L22" s="20">
        <f t="shared" si="5"/>
        <v>123.39999999999999</v>
      </c>
      <c r="M22" s="20">
        <f t="shared" si="5"/>
        <v>106.26</v>
      </c>
      <c r="N22" s="20">
        <f t="shared" si="5"/>
        <v>135.34</v>
      </c>
      <c r="O22" s="20">
        <f t="shared" si="5"/>
        <v>109.97</v>
      </c>
      <c r="P22" s="20">
        <f t="shared" si="5"/>
        <v>117.52000000000002</v>
      </c>
      <c r="Q22" s="20">
        <f t="shared" si="5"/>
        <v>131.16999999999999</v>
      </c>
      <c r="R22" s="20">
        <f t="shared" si="5"/>
        <v>138.91999999999999</v>
      </c>
      <c r="S22" s="20">
        <f t="shared" si="5"/>
        <v>147.57</v>
      </c>
      <c r="T22" s="20">
        <f t="shared" si="5"/>
        <v>122.45999999999998</v>
      </c>
      <c r="U22" s="20">
        <f t="shared" si="5"/>
        <v>133.77000000000001</v>
      </c>
      <c r="V22" s="20">
        <f t="shared" si="5"/>
        <v>122.61999999999999</v>
      </c>
      <c r="W22" s="20">
        <f t="shared" si="5"/>
        <v>125.48333333333333</v>
      </c>
      <c r="X22" s="20">
        <f t="shared" si="5"/>
        <v>100.00000000000001</v>
      </c>
    </row>
  </sheetData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R21"/>
  <sheetViews>
    <sheetView topLeftCell="B1" workbookViewId="0">
      <selection activeCell="G24" sqref="G24"/>
    </sheetView>
  </sheetViews>
  <sheetFormatPr baseColWidth="10" defaultRowHeight="15" x14ac:dyDescent="0"/>
  <cols>
    <col min="2" max="2" width="32.5" customWidth="1"/>
    <col min="5" max="5" width="13.6640625" customWidth="1"/>
  </cols>
  <sheetData>
    <row r="2" spans="1:18" ht="60">
      <c r="A2" s="15" t="s">
        <v>187</v>
      </c>
      <c r="B2" s="13" t="s">
        <v>191</v>
      </c>
    </row>
    <row r="3" spans="1:18" ht="30">
      <c r="C3" s="9" t="s">
        <v>83</v>
      </c>
      <c r="D3" s="9" t="s">
        <v>84</v>
      </c>
      <c r="E3" s="55" t="s">
        <v>101</v>
      </c>
      <c r="F3" s="56" t="s">
        <v>144</v>
      </c>
      <c r="G3" s="9" t="s">
        <v>131</v>
      </c>
      <c r="H3" s="9" t="s">
        <v>132</v>
      </c>
      <c r="I3" s="9" t="s">
        <v>133</v>
      </c>
      <c r="J3" s="9" t="s">
        <v>134</v>
      </c>
    </row>
    <row r="4" spans="1:18">
      <c r="C4" s="8" t="s">
        <v>14</v>
      </c>
      <c r="D4" s="8" t="s">
        <v>90</v>
      </c>
      <c r="E4" s="8" t="s">
        <v>102</v>
      </c>
      <c r="F4" s="3" t="s">
        <v>36</v>
      </c>
      <c r="G4" s="5">
        <v>295</v>
      </c>
      <c r="H4" s="5">
        <v>938</v>
      </c>
      <c r="I4" s="5">
        <v>1101</v>
      </c>
      <c r="J4" s="5">
        <v>919</v>
      </c>
    </row>
    <row r="5" spans="1:18">
      <c r="F5" s="3" t="s">
        <v>37</v>
      </c>
      <c r="G5" s="5">
        <v>531</v>
      </c>
      <c r="H5" s="5">
        <v>1388</v>
      </c>
      <c r="I5" s="5">
        <v>1986</v>
      </c>
      <c r="J5" s="5">
        <v>1985</v>
      </c>
    </row>
    <row r="6" spans="1:18">
      <c r="F6" s="3" t="s">
        <v>38</v>
      </c>
      <c r="G6" s="5">
        <v>3</v>
      </c>
      <c r="H6" s="5">
        <v>73</v>
      </c>
      <c r="I6" s="5">
        <v>74</v>
      </c>
      <c r="J6" s="5">
        <v>11</v>
      </c>
    </row>
    <row r="7" spans="1:18">
      <c r="F7" s="3" t="s">
        <v>73</v>
      </c>
      <c r="G7" s="5">
        <v>5</v>
      </c>
      <c r="H7" s="5">
        <v>19</v>
      </c>
      <c r="I7" s="5">
        <v>32</v>
      </c>
      <c r="J7" s="5">
        <v>57</v>
      </c>
    </row>
    <row r="8" spans="1:18">
      <c r="F8" s="3" t="s">
        <v>129</v>
      </c>
      <c r="G8" s="5">
        <v>0</v>
      </c>
      <c r="H8" s="5">
        <v>0</v>
      </c>
      <c r="I8" s="5">
        <v>0</v>
      </c>
      <c r="J8" s="5">
        <v>0</v>
      </c>
    </row>
    <row r="9" spans="1:18">
      <c r="F9" s="3" t="s">
        <v>40</v>
      </c>
      <c r="G9" s="5">
        <v>0</v>
      </c>
      <c r="H9" s="5">
        <v>2</v>
      </c>
      <c r="I9" s="5">
        <v>2</v>
      </c>
      <c r="J9" s="5">
        <v>3</v>
      </c>
    </row>
    <row r="10" spans="1:18">
      <c r="F10" s="3" t="s">
        <v>130</v>
      </c>
      <c r="G10" s="5">
        <v>2</v>
      </c>
      <c r="H10" s="5">
        <v>2</v>
      </c>
      <c r="I10" s="5">
        <v>0</v>
      </c>
      <c r="J10" s="5">
        <v>2</v>
      </c>
    </row>
    <row r="11" spans="1:18">
      <c r="F11" s="3"/>
    </row>
    <row r="13" spans="1:18" ht="30">
      <c r="C13" s="9" t="s">
        <v>83</v>
      </c>
      <c r="D13" s="9" t="s">
        <v>84</v>
      </c>
      <c r="E13" s="55" t="s">
        <v>101</v>
      </c>
      <c r="F13" s="56" t="s">
        <v>144</v>
      </c>
      <c r="G13" s="9" t="s">
        <v>131</v>
      </c>
      <c r="H13" s="9" t="s">
        <v>132</v>
      </c>
      <c r="I13" s="9" t="s">
        <v>133</v>
      </c>
      <c r="J13" s="9" t="s">
        <v>134</v>
      </c>
      <c r="K13" s="9" t="s">
        <v>135</v>
      </c>
      <c r="L13" s="9" t="s">
        <v>136</v>
      </c>
      <c r="M13" s="9" t="s">
        <v>137</v>
      </c>
      <c r="N13" s="9" t="s">
        <v>138</v>
      </c>
      <c r="O13" s="9" t="s">
        <v>139</v>
      </c>
      <c r="P13" s="9" t="s">
        <v>140</v>
      </c>
      <c r="Q13" s="9" t="s">
        <v>145</v>
      </c>
      <c r="R13" s="9" t="s">
        <v>146</v>
      </c>
    </row>
    <row r="14" spans="1:18" ht="31" customHeight="1">
      <c r="C14" s="56" t="s">
        <v>190</v>
      </c>
      <c r="D14" s="9" t="s">
        <v>90</v>
      </c>
      <c r="E14" s="9" t="s">
        <v>102</v>
      </c>
      <c r="F14" s="3" t="s">
        <v>36</v>
      </c>
      <c r="G14" s="7">
        <v>1078</v>
      </c>
      <c r="H14" s="7">
        <v>2174</v>
      </c>
      <c r="I14" s="7">
        <v>587</v>
      </c>
      <c r="J14" s="7">
        <v>1046</v>
      </c>
      <c r="K14" s="7">
        <v>1787</v>
      </c>
      <c r="L14" s="7">
        <v>705</v>
      </c>
      <c r="M14" s="7">
        <v>929</v>
      </c>
      <c r="N14" s="7">
        <v>1040</v>
      </c>
      <c r="O14" s="7">
        <v>1543</v>
      </c>
      <c r="P14" s="7">
        <v>1174</v>
      </c>
      <c r="Q14" s="7">
        <v>1772</v>
      </c>
      <c r="R14" s="7">
        <v>2071</v>
      </c>
    </row>
    <row r="15" spans="1:18">
      <c r="F15" s="3" t="s">
        <v>37</v>
      </c>
      <c r="G15" s="7">
        <v>1870</v>
      </c>
      <c r="H15" s="7">
        <v>3464</v>
      </c>
      <c r="I15" s="7">
        <v>1115</v>
      </c>
      <c r="J15" s="7">
        <v>2270</v>
      </c>
      <c r="K15" s="7">
        <v>3357</v>
      </c>
      <c r="L15" s="7">
        <v>1514</v>
      </c>
      <c r="M15" s="7">
        <v>1648</v>
      </c>
      <c r="N15" s="7">
        <v>2013</v>
      </c>
      <c r="O15" s="7">
        <v>2958</v>
      </c>
      <c r="P15" s="7">
        <v>2129</v>
      </c>
      <c r="Q15" s="7">
        <v>2864</v>
      </c>
      <c r="R15" s="7">
        <v>3283</v>
      </c>
    </row>
    <row r="16" spans="1:18">
      <c r="F16" s="3" t="s">
        <v>38</v>
      </c>
      <c r="G16" s="7">
        <v>90</v>
      </c>
      <c r="H16" s="7">
        <v>181</v>
      </c>
      <c r="I16" s="7">
        <v>186</v>
      </c>
      <c r="J16" s="7">
        <v>91</v>
      </c>
      <c r="K16" s="7">
        <v>293</v>
      </c>
      <c r="L16" s="7">
        <v>50</v>
      </c>
      <c r="M16" s="7">
        <v>82</v>
      </c>
      <c r="N16" s="7">
        <v>112</v>
      </c>
      <c r="O16" s="7">
        <v>247</v>
      </c>
      <c r="P16" s="7">
        <v>166</v>
      </c>
      <c r="Q16" s="7">
        <v>809</v>
      </c>
      <c r="R16" s="7">
        <v>683</v>
      </c>
    </row>
    <row r="17" spans="6:18">
      <c r="F17" s="3" t="s">
        <v>73</v>
      </c>
      <c r="G17" s="7">
        <v>41</v>
      </c>
      <c r="H17" s="7">
        <v>62</v>
      </c>
      <c r="I17" s="7">
        <v>320</v>
      </c>
      <c r="J17" s="7">
        <v>374</v>
      </c>
      <c r="K17" s="7">
        <v>503</v>
      </c>
      <c r="L17" s="7">
        <v>51</v>
      </c>
      <c r="M17" s="7">
        <v>55</v>
      </c>
      <c r="N17" s="7">
        <v>352</v>
      </c>
      <c r="O17" s="7">
        <v>337</v>
      </c>
      <c r="P17" s="7">
        <v>199</v>
      </c>
      <c r="Q17" s="7">
        <v>716</v>
      </c>
      <c r="R17" s="7">
        <v>435</v>
      </c>
    </row>
    <row r="18" spans="6:18">
      <c r="F18" s="3" t="s">
        <v>129</v>
      </c>
      <c r="G18" s="7">
        <v>1</v>
      </c>
      <c r="H18" s="7">
        <v>6</v>
      </c>
      <c r="I18" s="7">
        <v>22</v>
      </c>
      <c r="J18" s="7">
        <v>20</v>
      </c>
      <c r="K18" s="7">
        <v>6</v>
      </c>
      <c r="L18" s="7">
        <v>3</v>
      </c>
      <c r="M18" s="7">
        <v>5</v>
      </c>
      <c r="N18" s="7">
        <v>43</v>
      </c>
      <c r="O18" s="7">
        <v>30</v>
      </c>
      <c r="P18" s="7">
        <v>13</v>
      </c>
      <c r="Q18" s="7">
        <v>88</v>
      </c>
      <c r="R18" s="7">
        <v>19</v>
      </c>
    </row>
    <row r="19" spans="6:18">
      <c r="F19" s="3" t="s">
        <v>40</v>
      </c>
      <c r="G19" s="7">
        <v>16</v>
      </c>
      <c r="H19" s="7">
        <v>12</v>
      </c>
      <c r="I19" s="7">
        <v>133</v>
      </c>
      <c r="J19" s="7">
        <v>73</v>
      </c>
      <c r="K19" s="7">
        <v>40</v>
      </c>
      <c r="L19" s="7">
        <v>16</v>
      </c>
      <c r="M19" s="7">
        <v>27</v>
      </c>
      <c r="N19" s="7">
        <v>117</v>
      </c>
      <c r="O19" s="7">
        <v>89</v>
      </c>
      <c r="P19" s="7">
        <v>43</v>
      </c>
      <c r="Q19" s="7">
        <v>366</v>
      </c>
      <c r="R19" s="7">
        <v>94</v>
      </c>
    </row>
    <row r="20" spans="6:18">
      <c r="F20" s="3" t="s">
        <v>130</v>
      </c>
      <c r="G20" s="7">
        <v>2</v>
      </c>
      <c r="H20" s="7">
        <v>0</v>
      </c>
      <c r="I20" s="7">
        <v>43</v>
      </c>
      <c r="J20" s="7">
        <v>20</v>
      </c>
      <c r="K20" s="7">
        <v>19</v>
      </c>
      <c r="L20" s="7">
        <v>4</v>
      </c>
      <c r="M20" s="7">
        <v>7</v>
      </c>
      <c r="N20" s="7">
        <v>10</v>
      </c>
      <c r="O20" s="7">
        <v>16</v>
      </c>
      <c r="P20" s="7">
        <v>9</v>
      </c>
      <c r="Q20" s="7">
        <v>78</v>
      </c>
      <c r="R20" s="7">
        <v>38</v>
      </c>
    </row>
    <row r="21" spans="6:18">
      <c r="F21" s="3"/>
    </row>
  </sheetData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3"/>
  <sheetViews>
    <sheetView workbookViewId="0">
      <selection activeCell="H29" sqref="H29"/>
    </sheetView>
  </sheetViews>
  <sheetFormatPr baseColWidth="10" defaultRowHeight="15" x14ac:dyDescent="0"/>
  <sheetData>
    <row r="2" spans="1:2">
      <c r="A2" s="1" t="s">
        <v>192</v>
      </c>
      <c r="B2" t="s">
        <v>193</v>
      </c>
    </row>
    <row r="3" spans="1:2">
      <c r="B3" t="s">
        <v>194</v>
      </c>
    </row>
  </sheetData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C5"/>
  <sheetViews>
    <sheetView workbookViewId="0">
      <selection activeCell="C14" sqref="C14"/>
    </sheetView>
  </sheetViews>
  <sheetFormatPr baseColWidth="10" defaultRowHeight="15" x14ac:dyDescent="0"/>
  <cols>
    <col min="2" max="2" width="16.33203125" bestFit="1" customWidth="1"/>
    <col min="3" max="3" width="61.5" bestFit="1" customWidth="1"/>
  </cols>
  <sheetData>
    <row r="2" spans="1:3">
      <c r="A2" s="1" t="s">
        <v>195</v>
      </c>
      <c r="B2" t="s">
        <v>196</v>
      </c>
    </row>
    <row r="4" spans="1:3">
      <c r="C4" t="s">
        <v>197</v>
      </c>
    </row>
    <row r="5" spans="1:3">
      <c r="C5" t="s">
        <v>198</v>
      </c>
    </row>
  </sheetData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K8"/>
  <sheetViews>
    <sheetView workbookViewId="0">
      <selection activeCell="D15" sqref="D15"/>
    </sheetView>
  </sheetViews>
  <sheetFormatPr baseColWidth="10" defaultRowHeight="15" x14ac:dyDescent="0"/>
  <cols>
    <col min="2" max="2" width="47" bestFit="1" customWidth="1"/>
  </cols>
  <sheetData>
    <row r="2" spans="1:11">
      <c r="A2" s="1" t="s">
        <v>199</v>
      </c>
      <c r="B2" s="57" t="s">
        <v>210</v>
      </c>
    </row>
    <row r="5" spans="1:11">
      <c r="C5" s="8"/>
      <c r="D5" s="8" t="s">
        <v>200</v>
      </c>
      <c r="E5" s="8" t="s">
        <v>201</v>
      </c>
      <c r="F5" s="8" t="s">
        <v>202</v>
      </c>
      <c r="G5" s="8" t="s">
        <v>203</v>
      </c>
      <c r="H5" s="8" t="s">
        <v>204</v>
      </c>
      <c r="I5" s="8" t="s">
        <v>205</v>
      </c>
      <c r="J5" s="20" t="s">
        <v>206</v>
      </c>
      <c r="K5" s="20" t="s">
        <v>207</v>
      </c>
    </row>
    <row r="6" spans="1:11">
      <c r="C6" s="8" t="s">
        <v>208</v>
      </c>
      <c r="D6" s="8">
        <v>58</v>
      </c>
      <c r="E6" s="8">
        <v>83</v>
      </c>
      <c r="F6" s="8">
        <v>68</v>
      </c>
      <c r="G6" s="8"/>
      <c r="H6" s="8"/>
      <c r="I6" s="8"/>
      <c r="J6" s="20">
        <f>AVERAGE(D6:I6)</f>
        <v>69.666666666666671</v>
      </c>
      <c r="K6" s="20">
        <f>STDEV(D6:I6)</f>
        <v>12.583057392117905</v>
      </c>
    </row>
    <row r="7" spans="1:11">
      <c r="C7" s="8" t="s">
        <v>209</v>
      </c>
      <c r="D7" s="8">
        <v>8</v>
      </c>
      <c r="E7" s="8">
        <v>24</v>
      </c>
      <c r="F7" s="8">
        <v>5</v>
      </c>
      <c r="G7" s="8"/>
      <c r="H7" s="8"/>
      <c r="I7" s="8"/>
      <c r="J7" s="20">
        <f t="shared" ref="J7:J8" si="0">AVERAGE(D7:I7)</f>
        <v>12.333333333333334</v>
      </c>
      <c r="K7" s="20">
        <f t="shared" ref="K7:K8" si="1">STDEV(D7:I7)</f>
        <v>10.214368964029708</v>
      </c>
    </row>
    <row r="8" spans="1:11">
      <c r="C8" s="8" t="s">
        <v>87</v>
      </c>
      <c r="D8" s="8">
        <v>64</v>
      </c>
      <c r="E8" s="8">
        <v>76</v>
      </c>
      <c r="F8" s="8">
        <v>67</v>
      </c>
      <c r="G8" s="8">
        <v>45</v>
      </c>
      <c r="H8" s="8">
        <v>64</v>
      </c>
      <c r="I8" s="8">
        <v>61</v>
      </c>
      <c r="J8" s="20">
        <f t="shared" si="0"/>
        <v>62.833333333333336</v>
      </c>
      <c r="K8" s="20">
        <f t="shared" si="1"/>
        <v>10.147249216741768</v>
      </c>
    </row>
  </sheetData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I5"/>
  <sheetViews>
    <sheetView workbookViewId="0">
      <selection activeCell="D3" sqref="D3:J5"/>
    </sheetView>
  </sheetViews>
  <sheetFormatPr baseColWidth="10" defaultRowHeight="15" x14ac:dyDescent="0"/>
  <cols>
    <col min="2" max="2" width="12" bestFit="1" customWidth="1"/>
  </cols>
  <sheetData>
    <row r="2" spans="1:9">
      <c r="A2" s="14" t="s">
        <v>211</v>
      </c>
      <c r="B2" t="s">
        <v>214</v>
      </c>
    </row>
    <row r="3" spans="1:9">
      <c r="D3" s="3" t="s">
        <v>87</v>
      </c>
      <c r="E3" s="2">
        <v>5623</v>
      </c>
      <c r="F3" s="2">
        <v>6121</v>
      </c>
      <c r="G3" s="2">
        <v>5867</v>
      </c>
      <c r="H3" s="2">
        <v>4950</v>
      </c>
      <c r="I3" s="2">
        <v>4357</v>
      </c>
    </row>
    <row r="4" spans="1:9">
      <c r="D4" s="3" t="s">
        <v>212</v>
      </c>
      <c r="E4" s="2">
        <v>2508</v>
      </c>
      <c r="F4" s="2">
        <v>4002</v>
      </c>
      <c r="G4" s="2">
        <v>2849</v>
      </c>
      <c r="H4" s="2"/>
      <c r="I4" s="2"/>
    </row>
    <row r="5" spans="1:9">
      <c r="D5" s="3" t="s">
        <v>213</v>
      </c>
      <c r="E5" s="2">
        <v>985</v>
      </c>
      <c r="F5" s="2">
        <v>944</v>
      </c>
      <c r="G5" s="2">
        <v>867</v>
      </c>
      <c r="H5" s="2"/>
      <c r="I5" s="2"/>
    </row>
  </sheetData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Z7"/>
  <sheetViews>
    <sheetView topLeftCell="F1" workbookViewId="0">
      <selection activeCell="P14" sqref="P14"/>
    </sheetView>
  </sheetViews>
  <sheetFormatPr baseColWidth="10" defaultRowHeight="15" x14ac:dyDescent="0"/>
  <cols>
    <col min="6" max="6" width="21.1640625" bestFit="1" customWidth="1"/>
    <col min="7" max="12" width="14.83203125" bestFit="1" customWidth="1"/>
  </cols>
  <sheetData>
    <row r="2" spans="1:26">
      <c r="A2" s="1" t="s">
        <v>229</v>
      </c>
    </row>
    <row r="3" spans="1:26">
      <c r="F3" s="6" t="s">
        <v>231</v>
      </c>
      <c r="G3" s="99" t="s">
        <v>232</v>
      </c>
      <c r="H3" s="99"/>
      <c r="I3" s="99"/>
      <c r="J3" s="99"/>
      <c r="K3" s="99"/>
      <c r="L3" s="99"/>
      <c r="M3" s="99"/>
      <c r="N3" s="99"/>
      <c r="O3" s="99"/>
      <c r="P3" s="99"/>
      <c r="Q3" s="99"/>
      <c r="R3" s="99"/>
      <c r="S3" s="99"/>
      <c r="T3" s="99"/>
      <c r="U3" s="99"/>
      <c r="V3" s="99"/>
      <c r="W3" s="99"/>
      <c r="X3" s="99"/>
      <c r="Y3" s="99"/>
      <c r="Z3" s="99"/>
    </row>
    <row r="4" spans="1:26">
      <c r="F4" s="6">
        <v>17</v>
      </c>
      <c r="G4" s="6">
        <v>0.02</v>
      </c>
      <c r="H4" s="6">
        <v>0.01</v>
      </c>
      <c r="I4" s="6">
        <v>0.01</v>
      </c>
      <c r="J4" s="6">
        <v>0.02</v>
      </c>
      <c r="K4" s="6">
        <v>0.01</v>
      </c>
      <c r="L4" s="6">
        <v>0.02</v>
      </c>
      <c r="M4" s="6">
        <v>0.03</v>
      </c>
      <c r="N4" s="6">
        <v>0.02</v>
      </c>
      <c r="O4" s="6">
        <v>0.02</v>
      </c>
      <c r="P4" s="6">
        <v>0.01</v>
      </c>
      <c r="Q4" s="6">
        <v>0.02</v>
      </c>
      <c r="R4" s="6">
        <v>0.02</v>
      </c>
      <c r="S4" s="6">
        <v>0.04</v>
      </c>
      <c r="T4" s="6">
        <v>0.01</v>
      </c>
      <c r="U4" s="6">
        <v>0.04</v>
      </c>
      <c r="V4" s="6">
        <v>0</v>
      </c>
      <c r="W4" s="6">
        <v>0.02</v>
      </c>
      <c r="X4" s="6">
        <v>0.02</v>
      </c>
      <c r="Y4" s="6">
        <v>0.01</v>
      </c>
      <c r="Z4" s="6">
        <v>0.02</v>
      </c>
    </row>
    <row r="5" spans="1:26">
      <c r="F5" s="6">
        <v>18</v>
      </c>
      <c r="G5" s="6">
        <v>0.02</v>
      </c>
      <c r="H5" s="6">
        <v>0.02</v>
      </c>
      <c r="I5" s="6">
        <v>0.01</v>
      </c>
      <c r="J5" s="6">
        <v>0.02</v>
      </c>
      <c r="K5" s="6">
        <v>0.01</v>
      </c>
      <c r="L5" s="6">
        <v>0.01</v>
      </c>
      <c r="M5" s="6">
        <v>0.08</v>
      </c>
      <c r="N5" s="6">
        <v>0.03</v>
      </c>
      <c r="O5" s="6">
        <v>0.01</v>
      </c>
      <c r="P5" s="6">
        <v>0.01</v>
      </c>
      <c r="Q5" s="6">
        <v>0.04</v>
      </c>
      <c r="R5" s="6">
        <v>0.01</v>
      </c>
      <c r="S5" s="6">
        <v>0.01</v>
      </c>
      <c r="T5" s="6">
        <v>0.01</v>
      </c>
      <c r="U5" s="6">
        <v>0.02</v>
      </c>
      <c r="V5" s="6">
        <v>0</v>
      </c>
      <c r="W5" s="6">
        <v>0</v>
      </c>
      <c r="X5" s="6">
        <v>0.02</v>
      </c>
      <c r="Y5" s="6">
        <v>0.01</v>
      </c>
      <c r="Z5" s="6">
        <v>0.02</v>
      </c>
    </row>
    <row r="6" spans="1:26">
      <c r="F6" s="6">
        <v>19</v>
      </c>
      <c r="G6" s="6">
        <v>0.02</v>
      </c>
      <c r="H6" s="6">
        <v>0.11</v>
      </c>
      <c r="I6" s="6">
        <v>0.04</v>
      </c>
      <c r="J6" s="6">
        <v>0.01</v>
      </c>
      <c r="K6" s="6">
        <v>0.01</v>
      </c>
      <c r="L6" s="6">
        <v>0.01</v>
      </c>
      <c r="M6" s="6">
        <v>0.23</v>
      </c>
      <c r="N6" s="6">
        <v>0.03</v>
      </c>
      <c r="O6" s="6">
        <v>0.01</v>
      </c>
      <c r="P6" s="6">
        <v>0.01</v>
      </c>
      <c r="Q6" s="6">
        <v>0.01</v>
      </c>
      <c r="R6" s="6">
        <v>0.02</v>
      </c>
      <c r="S6" s="6">
        <v>0.02</v>
      </c>
      <c r="T6" s="6">
        <v>0.01</v>
      </c>
      <c r="U6" s="6">
        <v>0.02</v>
      </c>
      <c r="V6" s="6">
        <v>0</v>
      </c>
      <c r="W6" s="6">
        <v>0.01</v>
      </c>
      <c r="X6" s="6">
        <v>0.03</v>
      </c>
      <c r="Y6" s="6">
        <v>0.01</v>
      </c>
      <c r="Z6" s="6">
        <v>0.02</v>
      </c>
    </row>
    <row r="7" spans="1:26">
      <c r="F7" s="6">
        <v>20</v>
      </c>
      <c r="G7" s="6">
        <v>0.04</v>
      </c>
      <c r="H7" s="6">
        <v>0.59</v>
      </c>
      <c r="I7" s="6">
        <v>0.02</v>
      </c>
      <c r="J7" s="6">
        <v>0.02</v>
      </c>
      <c r="K7" s="6">
        <v>0.02</v>
      </c>
      <c r="L7" s="6">
        <v>0.01</v>
      </c>
      <c r="M7" s="6">
        <v>0.02</v>
      </c>
      <c r="N7" s="6">
        <v>0.05</v>
      </c>
      <c r="O7" s="6">
        <v>0.02</v>
      </c>
      <c r="P7" s="6">
        <v>0.01</v>
      </c>
      <c r="Q7" s="6">
        <v>0.02</v>
      </c>
      <c r="R7" s="6">
        <v>0.02</v>
      </c>
      <c r="S7" s="6">
        <v>0</v>
      </c>
      <c r="T7" s="6">
        <v>0.02</v>
      </c>
      <c r="U7" s="6">
        <v>0.04</v>
      </c>
      <c r="V7" s="6">
        <v>0.01</v>
      </c>
      <c r="W7" s="6">
        <v>0.01</v>
      </c>
      <c r="X7" s="6">
        <v>0.01</v>
      </c>
      <c r="Y7" s="6">
        <v>0.01</v>
      </c>
      <c r="Z7" s="6">
        <v>0.01</v>
      </c>
    </row>
  </sheetData>
  <mergeCells count="1">
    <mergeCell ref="G3:Z3"/>
  </mergeCells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X5"/>
  <sheetViews>
    <sheetView topLeftCell="D1" workbookViewId="0">
      <selection activeCell="S12" sqref="S12"/>
    </sheetView>
  </sheetViews>
  <sheetFormatPr baseColWidth="10" defaultRowHeight="15" x14ac:dyDescent="0"/>
  <sheetData>
    <row r="2" spans="1:24">
      <c r="A2" s="1" t="s">
        <v>230</v>
      </c>
    </row>
    <row r="3" spans="1:24">
      <c r="E3" s="100" t="s">
        <v>233</v>
      </c>
      <c r="F3" s="100"/>
      <c r="G3" s="100"/>
      <c r="H3" s="100"/>
      <c r="I3" s="100"/>
      <c r="J3" s="100"/>
      <c r="K3" s="100"/>
      <c r="L3" s="100"/>
      <c r="M3" s="100"/>
      <c r="N3" s="100"/>
      <c r="O3" s="100"/>
      <c r="P3" s="100"/>
      <c r="Q3" s="100"/>
      <c r="R3" s="100"/>
      <c r="S3" s="100"/>
      <c r="T3" s="100"/>
      <c r="U3" s="100"/>
      <c r="V3" s="100"/>
      <c r="W3" s="100"/>
      <c r="X3" s="100"/>
    </row>
    <row r="4" spans="1:24">
      <c r="D4" s="6" t="s">
        <v>14</v>
      </c>
      <c r="E4" s="6">
        <v>2.4E-2</v>
      </c>
      <c r="F4" s="6">
        <v>1.4E-2</v>
      </c>
      <c r="G4" s="6">
        <v>0</v>
      </c>
      <c r="H4" s="6">
        <v>5.0000000000000001E-3</v>
      </c>
      <c r="I4" s="6">
        <v>1.2E-2</v>
      </c>
      <c r="J4" s="6">
        <v>1.2E-2</v>
      </c>
      <c r="K4" s="6">
        <v>7.5999999999999998E-2</v>
      </c>
      <c r="L4" s="6">
        <v>0</v>
      </c>
      <c r="M4" s="6">
        <v>1.0999999999999999E-2</v>
      </c>
      <c r="N4" s="6">
        <v>0.01</v>
      </c>
      <c r="O4" s="6">
        <v>1.7000000000000001E-2</v>
      </c>
      <c r="P4" s="6">
        <v>1.9E-2</v>
      </c>
      <c r="Q4" s="6">
        <v>5.0000000000000001E-3</v>
      </c>
      <c r="R4" s="6">
        <v>1.4E-2</v>
      </c>
      <c r="S4" s="6">
        <v>1.4E-2</v>
      </c>
      <c r="T4" s="6">
        <v>8.9999999999999993E-3</v>
      </c>
      <c r="U4" s="6">
        <v>1.2999999999999999E-2</v>
      </c>
      <c r="V4" s="6">
        <v>0.02</v>
      </c>
      <c r="W4" s="6">
        <v>6.0000000000000001E-3</v>
      </c>
      <c r="X4" s="6">
        <v>0.01</v>
      </c>
    </row>
    <row r="5" spans="1:24">
      <c r="D5" s="6">
        <v>19</v>
      </c>
      <c r="E5" s="6">
        <v>2.5000000000000001E-2</v>
      </c>
      <c r="F5" s="6">
        <v>8.2000000000000003E-2</v>
      </c>
      <c r="G5" s="6">
        <v>1.0999999999999999E-2</v>
      </c>
      <c r="H5" s="6">
        <v>4.0000000000000001E-3</v>
      </c>
      <c r="I5" s="6">
        <v>5.0000000000000001E-3</v>
      </c>
      <c r="J5" s="6">
        <v>3.0000000000000001E-3</v>
      </c>
      <c r="K5" s="6">
        <v>0.26700000000000002</v>
      </c>
      <c r="L5" s="6">
        <v>3.7999999999999999E-2</v>
      </c>
      <c r="M5" s="6">
        <v>2.1999999999999999E-2</v>
      </c>
      <c r="N5" s="6">
        <v>8.9999999999999993E-3</v>
      </c>
      <c r="O5" s="6">
        <v>1.0999999999999999E-2</v>
      </c>
      <c r="P5" s="6">
        <v>6.0000000000000001E-3</v>
      </c>
      <c r="Q5" s="6">
        <v>1.9E-2</v>
      </c>
      <c r="R5" s="6">
        <v>1.7000000000000001E-2</v>
      </c>
      <c r="S5" s="6">
        <v>4.9000000000000002E-2</v>
      </c>
      <c r="T5" s="6">
        <v>0</v>
      </c>
      <c r="U5" s="6">
        <v>5.0000000000000001E-3</v>
      </c>
      <c r="V5" s="6">
        <v>2.5000000000000001E-2</v>
      </c>
      <c r="W5" s="6">
        <v>7.0000000000000001E-3</v>
      </c>
      <c r="X5" s="6">
        <v>1.2E-2</v>
      </c>
    </row>
  </sheetData>
  <mergeCells count="1">
    <mergeCell ref="E3:X3"/>
  </mergeCell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L8"/>
  <sheetViews>
    <sheetView workbookViewId="0">
      <selection activeCell="B6" sqref="B6"/>
    </sheetView>
  </sheetViews>
  <sheetFormatPr baseColWidth="10" defaultRowHeight="15" x14ac:dyDescent="0"/>
  <cols>
    <col min="2" max="2" width="29.6640625" bestFit="1" customWidth="1"/>
    <col min="4" max="4" width="11.6640625" customWidth="1"/>
    <col min="5" max="5" width="15.5" bestFit="1" customWidth="1"/>
    <col min="6" max="6" width="16.5" bestFit="1" customWidth="1"/>
    <col min="7" max="7" width="17" bestFit="1" customWidth="1"/>
    <col min="9" max="9" width="11.1640625" bestFit="1" customWidth="1"/>
    <col min="10" max="10" width="15.5" bestFit="1" customWidth="1"/>
    <col min="11" max="11" width="16.5" bestFit="1" customWidth="1"/>
    <col min="12" max="12" width="17" bestFit="1" customWidth="1"/>
  </cols>
  <sheetData>
    <row r="2" spans="1:12">
      <c r="A2" s="1" t="s">
        <v>215</v>
      </c>
      <c r="B2" t="s">
        <v>216</v>
      </c>
    </row>
    <row r="3" spans="1:12">
      <c r="B3" t="s">
        <v>222</v>
      </c>
    </row>
    <row r="4" spans="1:12">
      <c r="D4" s="6" t="s">
        <v>217</v>
      </c>
      <c r="E4" s="6" t="s">
        <v>218</v>
      </c>
      <c r="F4" s="6" t="s">
        <v>219</v>
      </c>
      <c r="G4" s="6" t="s">
        <v>220</v>
      </c>
      <c r="H4" s="6"/>
      <c r="I4" s="6" t="s">
        <v>217</v>
      </c>
      <c r="J4" s="6" t="s">
        <v>218</v>
      </c>
      <c r="K4" s="6" t="s">
        <v>219</v>
      </c>
      <c r="L4" s="6" t="s">
        <v>220</v>
      </c>
    </row>
    <row r="5" spans="1:12">
      <c r="D5" s="6">
        <v>79</v>
      </c>
      <c r="E5" s="6">
        <v>86</v>
      </c>
      <c r="F5" s="6">
        <v>87</v>
      </c>
      <c r="G5" s="6">
        <v>82</v>
      </c>
      <c r="H5" s="6"/>
      <c r="I5" s="6">
        <v>76</v>
      </c>
      <c r="J5" s="6">
        <v>73</v>
      </c>
      <c r="K5" s="6">
        <v>81</v>
      </c>
      <c r="L5" s="6">
        <v>88</v>
      </c>
    </row>
    <row r="6" spans="1:12">
      <c r="D6" s="4"/>
    </row>
    <row r="7" spans="1:12">
      <c r="D7" s="4"/>
    </row>
    <row r="8" spans="1:12">
      <c r="D8" s="4"/>
    </row>
  </sheetData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K5"/>
  <sheetViews>
    <sheetView workbookViewId="0">
      <selection activeCell="B7" sqref="B7"/>
    </sheetView>
  </sheetViews>
  <sheetFormatPr baseColWidth="10" defaultRowHeight="15" x14ac:dyDescent="0"/>
  <cols>
    <col min="2" max="2" width="35.6640625" bestFit="1" customWidth="1"/>
    <col min="3" max="3" width="11.1640625" bestFit="1" customWidth="1"/>
    <col min="4" max="4" width="15.5" bestFit="1" customWidth="1"/>
    <col min="5" max="5" width="16.5" bestFit="1" customWidth="1"/>
    <col min="6" max="6" width="17" bestFit="1" customWidth="1"/>
    <col min="7" max="7" width="15.5" bestFit="1" customWidth="1"/>
    <col min="8" max="8" width="13.5" customWidth="1"/>
    <col min="9" max="9" width="17" bestFit="1" customWidth="1"/>
    <col min="10" max="10" width="16.5" bestFit="1" customWidth="1"/>
    <col min="11" max="11" width="17" bestFit="1" customWidth="1"/>
    <col min="12" max="12" width="15.5" bestFit="1" customWidth="1"/>
    <col min="13" max="13" width="16.5" bestFit="1" customWidth="1"/>
    <col min="14" max="14" width="17" bestFit="1" customWidth="1"/>
  </cols>
  <sheetData>
    <row r="2" spans="1:11">
      <c r="A2" s="14" t="s">
        <v>223</v>
      </c>
      <c r="B2" s="101" t="s">
        <v>228</v>
      </c>
    </row>
    <row r="3" spans="1:11">
      <c r="B3" s="101"/>
    </row>
    <row r="4" spans="1:11" ht="30">
      <c r="B4" s="13" t="s">
        <v>221</v>
      </c>
      <c r="C4" s="10" t="s">
        <v>217</v>
      </c>
      <c r="D4" s="6" t="s">
        <v>218</v>
      </c>
      <c r="E4" s="6" t="s">
        <v>219</v>
      </c>
      <c r="F4" s="10" t="s">
        <v>220</v>
      </c>
      <c r="G4" s="6"/>
      <c r="H4" s="10" t="s">
        <v>217</v>
      </c>
      <c r="I4" s="6" t="s">
        <v>218</v>
      </c>
      <c r="J4" s="6" t="s">
        <v>219</v>
      </c>
      <c r="K4" s="10" t="s">
        <v>220</v>
      </c>
    </row>
    <row r="5" spans="1:11">
      <c r="C5" s="10">
        <v>77.900000000000006</v>
      </c>
      <c r="D5" s="6">
        <v>95</v>
      </c>
      <c r="E5" s="6">
        <v>83.9</v>
      </c>
      <c r="F5" s="10">
        <v>91.5</v>
      </c>
      <c r="G5" s="6"/>
      <c r="H5" s="10">
        <v>94</v>
      </c>
      <c r="I5" s="6">
        <v>96.1</v>
      </c>
      <c r="J5" s="6">
        <v>93.5</v>
      </c>
      <c r="K5" s="10">
        <v>95.7</v>
      </c>
    </row>
  </sheetData>
  <mergeCells count="1">
    <mergeCell ref="B2:B3"/>
  </mergeCell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T8"/>
  <sheetViews>
    <sheetView workbookViewId="0">
      <selection activeCell="B2" sqref="B2:E4"/>
    </sheetView>
  </sheetViews>
  <sheetFormatPr baseColWidth="10" defaultRowHeight="15" x14ac:dyDescent="0"/>
  <cols>
    <col min="6" max="6" width="11.1640625" bestFit="1" customWidth="1"/>
    <col min="7" max="7" width="15.5" bestFit="1" customWidth="1"/>
    <col min="8" max="8" width="16.5" bestFit="1" customWidth="1"/>
    <col min="9" max="9" width="17" bestFit="1" customWidth="1"/>
    <col min="11" max="11" width="11.1640625" bestFit="1" customWidth="1"/>
    <col min="12" max="12" width="15.5" bestFit="1" customWidth="1"/>
    <col min="13" max="13" width="16.5" bestFit="1" customWidth="1"/>
    <col min="14" max="15" width="17" bestFit="1" customWidth="1"/>
    <col min="17" max="17" width="15.5" bestFit="1" customWidth="1"/>
    <col min="18" max="18" width="16.5" bestFit="1" customWidth="1"/>
    <col min="19" max="19" width="17" bestFit="1" customWidth="1"/>
    <col min="22" max="22" width="15.5" bestFit="1" customWidth="1"/>
    <col min="23" max="23" width="16.5" bestFit="1" customWidth="1"/>
    <col min="24" max="24" width="17" bestFit="1" customWidth="1"/>
  </cols>
  <sheetData>
    <row r="2" spans="1:20">
      <c r="A2" s="1" t="s">
        <v>224</v>
      </c>
      <c r="B2" s="101" t="s">
        <v>227</v>
      </c>
      <c r="C2" s="101"/>
      <c r="D2" s="101"/>
      <c r="E2" s="101"/>
      <c r="F2" s="102" t="s">
        <v>225</v>
      </c>
      <c r="G2" s="102"/>
      <c r="H2" s="102"/>
      <c r="I2" s="102"/>
      <c r="L2" s="102" t="s">
        <v>226</v>
      </c>
      <c r="M2" s="102"/>
      <c r="N2" s="102"/>
      <c r="O2" s="102"/>
    </row>
    <row r="3" spans="1:20">
      <c r="B3" s="101"/>
      <c r="C3" s="101"/>
      <c r="D3" s="101"/>
      <c r="E3" s="101"/>
      <c r="F3" s="102"/>
      <c r="G3" s="102"/>
      <c r="H3" s="102"/>
      <c r="I3" s="102"/>
      <c r="L3" s="102"/>
      <c r="M3" s="102"/>
      <c r="N3" s="102"/>
      <c r="O3" s="102"/>
      <c r="T3" s="6"/>
    </row>
    <row r="4" spans="1:20">
      <c r="B4" s="101"/>
      <c r="C4" s="101"/>
      <c r="D4" s="101"/>
      <c r="E4" s="101"/>
      <c r="F4" s="10" t="s">
        <v>217</v>
      </c>
      <c r="G4" s="6" t="s">
        <v>218</v>
      </c>
      <c r="H4" s="6" t="s">
        <v>219</v>
      </c>
      <c r="I4" s="6" t="s">
        <v>220</v>
      </c>
      <c r="J4" s="6"/>
      <c r="L4" s="10" t="s">
        <v>217</v>
      </c>
      <c r="M4" s="6" t="s">
        <v>218</v>
      </c>
      <c r="N4" s="6" t="s">
        <v>219</v>
      </c>
      <c r="O4" s="6" t="s">
        <v>220</v>
      </c>
      <c r="T4" s="6"/>
    </row>
    <row r="5" spans="1:20">
      <c r="F5" s="10">
        <v>58</v>
      </c>
      <c r="G5" s="6">
        <v>50</v>
      </c>
      <c r="H5" s="6">
        <v>40.5</v>
      </c>
      <c r="I5" s="6">
        <v>48.5</v>
      </c>
      <c r="J5" s="6"/>
      <c r="L5" s="10">
        <v>44.3</v>
      </c>
      <c r="M5" s="6">
        <v>43.1</v>
      </c>
      <c r="N5" s="6">
        <v>29</v>
      </c>
      <c r="O5" s="6">
        <v>41</v>
      </c>
    </row>
    <row r="7" spans="1:20">
      <c r="F7" s="6" t="s">
        <v>217</v>
      </c>
      <c r="G7" s="6" t="s">
        <v>218</v>
      </c>
      <c r="H7" s="6" t="s">
        <v>219</v>
      </c>
      <c r="I7" s="10" t="s">
        <v>220</v>
      </c>
      <c r="L7" s="6" t="s">
        <v>217</v>
      </c>
      <c r="M7" s="6" t="s">
        <v>218</v>
      </c>
      <c r="N7" s="6" t="s">
        <v>219</v>
      </c>
      <c r="O7" s="10" t="s">
        <v>220</v>
      </c>
    </row>
    <row r="8" spans="1:20">
      <c r="F8" s="6">
        <v>51.7</v>
      </c>
      <c r="G8" s="6">
        <v>47.7</v>
      </c>
      <c r="H8" s="6">
        <v>41</v>
      </c>
      <c r="I8" s="10">
        <v>47.6</v>
      </c>
      <c r="L8" s="6">
        <v>43.7</v>
      </c>
      <c r="M8" s="6">
        <v>45.5</v>
      </c>
      <c r="N8" s="6">
        <v>30.1</v>
      </c>
      <c r="O8" s="10">
        <v>39.6</v>
      </c>
    </row>
  </sheetData>
  <mergeCells count="3">
    <mergeCell ref="F2:I3"/>
    <mergeCell ref="L2:O3"/>
    <mergeCell ref="B2:E4"/>
  </mergeCell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V23"/>
  <sheetViews>
    <sheetView topLeftCell="E1" workbookViewId="0">
      <selection activeCell="R20" sqref="R20"/>
    </sheetView>
  </sheetViews>
  <sheetFormatPr baseColWidth="10" defaultRowHeight="15" x14ac:dyDescent="0"/>
  <cols>
    <col min="1" max="1" width="20.6640625" bestFit="1" customWidth="1"/>
    <col min="3" max="3" width="16.6640625" bestFit="1" customWidth="1"/>
    <col min="4" max="4" width="25" customWidth="1"/>
    <col min="13" max="18" width="12.1640625" bestFit="1" customWidth="1"/>
  </cols>
  <sheetData>
    <row r="2" spans="1:22">
      <c r="A2" s="1" t="s">
        <v>234</v>
      </c>
      <c r="I2" s="103" t="s">
        <v>263</v>
      </c>
      <c r="J2" s="103"/>
      <c r="K2" s="103"/>
    </row>
    <row r="3" spans="1:22" ht="15" customHeight="1">
      <c r="I3" s="103"/>
      <c r="J3" s="103"/>
      <c r="K3" s="103"/>
    </row>
    <row r="4" spans="1:22" ht="18">
      <c r="B4" t="s">
        <v>235</v>
      </c>
      <c r="C4" s="62" t="s">
        <v>252</v>
      </c>
      <c r="D4" s="62" t="s">
        <v>241</v>
      </c>
      <c r="E4" s="63" t="s">
        <v>242</v>
      </c>
      <c r="G4" t="s">
        <v>253</v>
      </c>
      <c r="H4" s="9" t="s">
        <v>254</v>
      </c>
      <c r="I4" s="6">
        <v>93.9</v>
      </c>
      <c r="J4" s="6">
        <v>92.7</v>
      </c>
      <c r="K4" s="6">
        <v>92</v>
      </c>
      <c r="N4" t="s">
        <v>236</v>
      </c>
      <c r="O4" s="6" t="s">
        <v>237</v>
      </c>
      <c r="P4" s="6" t="s">
        <v>238</v>
      </c>
      <c r="Q4" s="6" t="s">
        <v>239</v>
      </c>
      <c r="R4" s="6" t="s">
        <v>240</v>
      </c>
    </row>
    <row r="5" spans="1:22" ht="18">
      <c r="C5" s="58">
        <v>1</v>
      </c>
      <c r="D5" s="59" t="s">
        <v>243</v>
      </c>
      <c r="E5" s="60" t="s">
        <v>244</v>
      </c>
      <c r="H5" s="9" t="s">
        <v>255</v>
      </c>
      <c r="I5" s="4">
        <v>89</v>
      </c>
      <c r="J5" s="4">
        <v>90.7</v>
      </c>
      <c r="K5" s="4">
        <v>86.9</v>
      </c>
      <c r="O5" s="6">
        <v>0</v>
      </c>
      <c r="P5" s="6">
        <v>25.72</v>
      </c>
      <c r="Q5" s="6">
        <v>67.099999999999994</v>
      </c>
      <c r="R5" s="6">
        <v>41.16</v>
      </c>
    </row>
    <row r="6" spans="1:22" ht="18">
      <c r="C6" s="58">
        <v>2</v>
      </c>
      <c r="D6" s="61" t="s">
        <v>245</v>
      </c>
      <c r="E6" s="60" t="s">
        <v>246</v>
      </c>
      <c r="H6" s="9" t="s">
        <v>256</v>
      </c>
      <c r="I6" s="4">
        <v>68</v>
      </c>
      <c r="J6" s="4">
        <v>75.400000000000006</v>
      </c>
      <c r="K6" s="4">
        <v>84.3</v>
      </c>
      <c r="O6" s="6">
        <v>42.76</v>
      </c>
      <c r="P6" s="6">
        <v>50.95</v>
      </c>
      <c r="Q6" s="6">
        <v>81.73</v>
      </c>
      <c r="R6" s="6">
        <v>49.96</v>
      </c>
    </row>
    <row r="7" spans="1:22" ht="18">
      <c r="C7" s="58">
        <v>3</v>
      </c>
      <c r="D7" s="61" t="s">
        <v>247</v>
      </c>
      <c r="E7" s="60" t="s">
        <v>244</v>
      </c>
      <c r="H7" s="9" t="s">
        <v>257</v>
      </c>
      <c r="I7" s="4">
        <v>72.5</v>
      </c>
      <c r="J7" s="4">
        <v>44.5</v>
      </c>
      <c r="K7" s="4">
        <v>44.6</v>
      </c>
    </row>
    <row r="8" spans="1:22" ht="18">
      <c r="C8" s="58">
        <v>4</v>
      </c>
      <c r="D8" s="61" t="s">
        <v>248</v>
      </c>
      <c r="E8" s="60" t="s">
        <v>246</v>
      </c>
      <c r="H8" s="9" t="s">
        <v>258</v>
      </c>
      <c r="I8" s="4">
        <v>45</v>
      </c>
      <c r="J8" s="4">
        <v>25.1</v>
      </c>
      <c r="K8" s="4">
        <v>24.1</v>
      </c>
    </row>
    <row r="9" spans="1:22" ht="18">
      <c r="C9" s="58">
        <v>5</v>
      </c>
      <c r="D9" s="61" t="s">
        <v>249</v>
      </c>
      <c r="E9" s="60" t="s">
        <v>244</v>
      </c>
      <c r="H9" s="9" t="s">
        <v>259</v>
      </c>
      <c r="I9" s="4">
        <v>50.8</v>
      </c>
      <c r="J9" s="4">
        <v>40.799999999999997</v>
      </c>
      <c r="K9" s="4">
        <v>43.8</v>
      </c>
      <c r="O9" t="s">
        <v>271</v>
      </c>
    </row>
    <row r="10" spans="1:22" ht="18">
      <c r="C10" s="58">
        <v>6</v>
      </c>
      <c r="D10" s="61" t="s">
        <v>250</v>
      </c>
      <c r="E10" s="60" t="s">
        <v>246</v>
      </c>
      <c r="H10" s="9" t="s">
        <v>260</v>
      </c>
      <c r="I10" s="4">
        <v>19.2</v>
      </c>
      <c r="J10" s="4">
        <v>20</v>
      </c>
      <c r="K10" s="4">
        <v>16.399999999999999</v>
      </c>
      <c r="O10" t="s">
        <v>272</v>
      </c>
    </row>
    <row r="11" spans="1:22" ht="18">
      <c r="C11" s="58">
        <v>7</v>
      </c>
      <c r="D11" s="61" t="s">
        <v>251</v>
      </c>
      <c r="E11" s="60" t="s">
        <v>246</v>
      </c>
      <c r="H11" s="9"/>
      <c r="I11" s="9"/>
      <c r="J11" s="9"/>
      <c r="K11" s="9"/>
    </row>
    <row r="12" spans="1:22">
      <c r="H12" s="9"/>
      <c r="I12" s="9"/>
      <c r="J12" s="9"/>
      <c r="K12" s="9"/>
    </row>
    <row r="13" spans="1:22">
      <c r="H13" s="9"/>
      <c r="I13" s="9"/>
      <c r="J13" s="9"/>
      <c r="K13" s="9"/>
    </row>
    <row r="14" spans="1:22">
      <c r="B14" t="s">
        <v>261</v>
      </c>
      <c r="D14" s="98" t="s">
        <v>262</v>
      </c>
      <c r="E14" s="98"/>
      <c r="F14" s="98"/>
      <c r="G14" t="s">
        <v>264</v>
      </c>
      <c r="H14" s="98" t="s">
        <v>265</v>
      </c>
      <c r="I14" s="98"/>
      <c r="J14" s="9"/>
      <c r="K14" s="98" t="s">
        <v>266</v>
      </c>
      <c r="L14" s="98"/>
      <c r="N14" t="s">
        <v>274</v>
      </c>
      <c r="P14" s="6" t="s">
        <v>275</v>
      </c>
      <c r="Q14" s="6" t="s">
        <v>276</v>
      </c>
      <c r="R14" s="6" t="s">
        <v>277</v>
      </c>
      <c r="S14" s="6" t="s">
        <v>278</v>
      </c>
      <c r="T14" s="6" t="s">
        <v>279</v>
      </c>
      <c r="U14" s="6" t="s">
        <v>280</v>
      </c>
      <c r="V14" s="6" t="s">
        <v>281</v>
      </c>
    </row>
    <row r="15" spans="1:22">
      <c r="C15" s="8" t="s">
        <v>14</v>
      </c>
      <c r="D15" s="6">
        <v>97</v>
      </c>
      <c r="E15" s="6"/>
      <c r="F15" s="9"/>
      <c r="H15" s="4">
        <v>65.099999999999994</v>
      </c>
      <c r="I15" s="4">
        <v>61.6</v>
      </c>
      <c r="K15" s="4">
        <v>56</v>
      </c>
      <c r="L15" s="4">
        <v>64.599999999999994</v>
      </c>
      <c r="O15" t="s">
        <v>282</v>
      </c>
      <c r="P15" s="6">
        <v>35.6</v>
      </c>
      <c r="Q15" s="6">
        <v>63.1</v>
      </c>
      <c r="R15" s="6">
        <v>72.400000000000006</v>
      </c>
      <c r="S15" s="6">
        <v>76.099999999999994</v>
      </c>
      <c r="T15" s="6">
        <v>79.099999999999994</v>
      </c>
      <c r="U15" s="6">
        <v>80.099999999999994</v>
      </c>
      <c r="V15" s="6">
        <v>82.1</v>
      </c>
    </row>
    <row r="16" spans="1:22">
      <c r="C16" s="64" t="s">
        <v>254</v>
      </c>
      <c r="D16" s="6">
        <v>80</v>
      </c>
      <c r="E16" s="6">
        <v>80</v>
      </c>
      <c r="F16" s="6">
        <v>88</v>
      </c>
      <c r="H16" s="4">
        <v>63.5</v>
      </c>
      <c r="I16" s="4">
        <v>77.099999999999994</v>
      </c>
      <c r="K16" s="4">
        <v>72</v>
      </c>
      <c r="L16" s="4">
        <v>77.7</v>
      </c>
      <c r="O16" t="s">
        <v>283</v>
      </c>
      <c r="P16" s="6">
        <v>59.8</v>
      </c>
      <c r="Q16" s="6">
        <v>89.4</v>
      </c>
      <c r="R16" s="6">
        <v>93</v>
      </c>
      <c r="S16" s="6">
        <v>94.1</v>
      </c>
      <c r="T16" s="6">
        <v>93.8</v>
      </c>
      <c r="U16" s="6">
        <v>93</v>
      </c>
      <c r="V16" s="6">
        <v>94.2</v>
      </c>
    </row>
    <row r="17" spans="3:22">
      <c r="C17" s="64" t="s">
        <v>255</v>
      </c>
      <c r="D17" s="6">
        <v>89</v>
      </c>
      <c r="E17" s="6">
        <v>90</v>
      </c>
      <c r="F17" s="6">
        <v>80</v>
      </c>
      <c r="P17" s="4"/>
      <c r="Q17" s="4"/>
      <c r="R17" s="4"/>
      <c r="S17" s="4"/>
      <c r="T17" s="4"/>
      <c r="U17" s="4"/>
      <c r="V17" s="4"/>
    </row>
    <row r="18" spans="3:22">
      <c r="C18" s="64" t="s">
        <v>256</v>
      </c>
      <c r="D18" s="6">
        <v>89</v>
      </c>
      <c r="E18" s="6">
        <v>92</v>
      </c>
      <c r="F18" s="6">
        <v>90</v>
      </c>
      <c r="H18" s="98" t="s">
        <v>267</v>
      </c>
      <c r="I18" s="98"/>
      <c r="K18" s="98" t="s">
        <v>268</v>
      </c>
      <c r="L18" s="98"/>
    </row>
    <row r="19" spans="3:22">
      <c r="C19" s="64" t="s">
        <v>257</v>
      </c>
      <c r="D19" s="6">
        <v>81</v>
      </c>
      <c r="E19" s="6">
        <v>86</v>
      </c>
      <c r="F19" s="6">
        <v>81</v>
      </c>
      <c r="H19" s="4">
        <v>27.2</v>
      </c>
      <c r="I19" s="4">
        <v>46.6</v>
      </c>
      <c r="K19" s="6">
        <v>16.399999999999999</v>
      </c>
      <c r="L19" s="6">
        <v>19.2</v>
      </c>
    </row>
    <row r="20" spans="3:22">
      <c r="C20" s="64" t="s">
        <v>258</v>
      </c>
      <c r="D20" s="6">
        <v>86</v>
      </c>
      <c r="E20" s="6">
        <v>89</v>
      </c>
      <c r="F20" s="6">
        <v>93</v>
      </c>
      <c r="H20" s="4">
        <v>37.799999999999997</v>
      </c>
      <c r="I20" s="4">
        <v>48.5</v>
      </c>
      <c r="K20" s="6">
        <v>39.6</v>
      </c>
      <c r="L20" s="6">
        <v>36.9</v>
      </c>
    </row>
    <row r="21" spans="3:22">
      <c r="C21" s="64" t="s">
        <v>259</v>
      </c>
      <c r="D21" s="6">
        <v>88</v>
      </c>
      <c r="E21" s="6">
        <v>85</v>
      </c>
      <c r="F21" s="6">
        <v>79</v>
      </c>
    </row>
    <row r="22" spans="3:22">
      <c r="C22" s="64" t="s">
        <v>260</v>
      </c>
      <c r="D22" s="6">
        <v>90</v>
      </c>
      <c r="E22" s="6">
        <v>92</v>
      </c>
      <c r="F22" s="6">
        <v>90</v>
      </c>
      <c r="H22" t="s">
        <v>269</v>
      </c>
    </row>
    <row r="23" spans="3:22">
      <c r="H23" t="s">
        <v>270</v>
      </c>
    </row>
  </sheetData>
  <mergeCells count="6">
    <mergeCell ref="D14:F14"/>
    <mergeCell ref="I2:K3"/>
    <mergeCell ref="H14:I14"/>
    <mergeCell ref="K14:L14"/>
    <mergeCell ref="H18:I18"/>
    <mergeCell ref="K18:L18"/>
  </mergeCells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28"/>
  <sheetViews>
    <sheetView workbookViewId="0">
      <selection activeCell="J14" sqref="J14"/>
    </sheetView>
  </sheetViews>
  <sheetFormatPr baseColWidth="10" defaultRowHeight="15" x14ac:dyDescent="0"/>
  <cols>
    <col min="1" max="1" width="20.6640625" bestFit="1" customWidth="1"/>
    <col min="5" max="5" width="8.5" bestFit="1" customWidth="1"/>
    <col min="6" max="6" width="16.33203125" bestFit="1" customWidth="1"/>
    <col min="7" max="7" width="18.1640625" bestFit="1" customWidth="1"/>
  </cols>
  <sheetData>
    <row r="2" spans="1:7">
      <c r="A2" s="1" t="s">
        <v>273</v>
      </c>
      <c r="B2" t="s">
        <v>296</v>
      </c>
    </row>
    <row r="3" spans="1:7" ht="18">
      <c r="D3" s="9"/>
      <c r="E3" s="104" t="s">
        <v>284</v>
      </c>
      <c r="F3" s="104"/>
      <c r="G3" s="104"/>
    </row>
    <row r="4" spans="1:7" ht="17">
      <c r="D4" s="65"/>
      <c r="E4" s="65"/>
      <c r="F4" s="65" t="s">
        <v>285</v>
      </c>
      <c r="G4" s="65" t="s">
        <v>286</v>
      </c>
    </row>
    <row r="5" spans="1:7" ht="17">
      <c r="D5" s="65" t="s">
        <v>287</v>
      </c>
      <c r="E5" s="65" t="s">
        <v>278</v>
      </c>
      <c r="F5" s="66">
        <v>101001.35135135136</v>
      </c>
      <c r="G5" s="66">
        <v>764.8648648648649</v>
      </c>
    </row>
    <row r="6" spans="1:7" ht="17">
      <c r="D6" s="65"/>
      <c r="E6" s="65" t="s">
        <v>288</v>
      </c>
      <c r="F6" s="66">
        <v>83050</v>
      </c>
      <c r="G6" s="66">
        <v>528.37837837837844</v>
      </c>
    </row>
    <row r="7" spans="1:7" ht="17">
      <c r="D7" s="65"/>
      <c r="E7" s="65" t="s">
        <v>289</v>
      </c>
      <c r="F7" s="66">
        <v>54950</v>
      </c>
      <c r="G7" s="66">
        <v>236.48648648648648</v>
      </c>
    </row>
    <row r="8" spans="1:7" ht="17">
      <c r="D8" s="65"/>
      <c r="E8" s="65" t="s">
        <v>290</v>
      </c>
      <c r="F8" s="66">
        <v>53801.351351351354</v>
      </c>
      <c r="G8" s="66">
        <v>158.1081081081081</v>
      </c>
    </row>
    <row r="9" spans="1:7" ht="17">
      <c r="D9" s="65" t="s">
        <v>291</v>
      </c>
      <c r="E9" s="65"/>
      <c r="F9" s="65" t="s">
        <v>285</v>
      </c>
      <c r="G9" s="65" t="s">
        <v>292</v>
      </c>
    </row>
    <row r="10" spans="1:7" ht="17">
      <c r="D10" s="65"/>
      <c r="E10" s="65" t="s">
        <v>278</v>
      </c>
      <c r="F10" s="66">
        <v>116300</v>
      </c>
      <c r="G10" s="66">
        <v>839.18918918918916</v>
      </c>
    </row>
    <row r="11" spans="1:7" ht="17">
      <c r="D11" s="65"/>
      <c r="E11" s="65" t="s">
        <v>288</v>
      </c>
      <c r="F11" s="66">
        <v>83755.4054054054</v>
      </c>
      <c r="G11" s="66">
        <v>487.83783783783775</v>
      </c>
    </row>
    <row r="12" spans="1:7" ht="17">
      <c r="D12" s="65"/>
      <c r="E12" s="65" t="s">
        <v>289</v>
      </c>
      <c r="F12" s="66">
        <v>54982.432432432426</v>
      </c>
      <c r="G12" s="66">
        <v>214.86486486486487</v>
      </c>
    </row>
    <row r="13" spans="1:7" ht="17">
      <c r="D13" s="65"/>
      <c r="E13" s="65" t="s">
        <v>290</v>
      </c>
      <c r="F13" s="66">
        <v>57729.729729729726</v>
      </c>
      <c r="G13" s="66">
        <v>186.48648648648646</v>
      </c>
    </row>
    <row r="14" spans="1:7" ht="17">
      <c r="D14" s="65" t="s">
        <v>293</v>
      </c>
      <c r="E14" s="65"/>
      <c r="F14" s="65" t="s">
        <v>285</v>
      </c>
      <c r="G14" s="65" t="s">
        <v>292</v>
      </c>
    </row>
    <row r="15" spans="1:7" ht="17">
      <c r="D15" s="65"/>
      <c r="E15" s="65" t="s">
        <v>278</v>
      </c>
      <c r="F15" s="66">
        <v>74231.08108108108</v>
      </c>
      <c r="G15" s="66">
        <v>1367.5675675675675</v>
      </c>
    </row>
    <row r="16" spans="1:7" ht="17">
      <c r="D16" s="65"/>
      <c r="E16" s="65" t="s">
        <v>288</v>
      </c>
      <c r="F16" s="66">
        <v>81685.135135135133</v>
      </c>
      <c r="G16" s="66">
        <v>1033.7837837837837</v>
      </c>
    </row>
    <row r="17" spans="4:7" ht="17">
      <c r="D17" s="65"/>
      <c r="E17" s="65" t="s">
        <v>289</v>
      </c>
      <c r="F17" s="66">
        <v>55817.567567567574</v>
      </c>
      <c r="G17" s="66">
        <v>490.54054054054058</v>
      </c>
    </row>
    <row r="18" spans="4:7" ht="17">
      <c r="D18" s="65"/>
      <c r="E18" s="65" t="s">
        <v>290</v>
      </c>
      <c r="F18" s="66">
        <v>55935.13513513514</v>
      </c>
      <c r="G18" s="66">
        <v>445.94594594594599</v>
      </c>
    </row>
    <row r="19" spans="4:7" ht="17">
      <c r="D19" s="65" t="s">
        <v>294</v>
      </c>
      <c r="E19" s="65"/>
      <c r="F19" s="65" t="s">
        <v>285</v>
      </c>
      <c r="G19" s="65" t="s">
        <v>292</v>
      </c>
    </row>
    <row r="20" spans="4:7" ht="17">
      <c r="D20" s="65"/>
      <c r="E20" s="65" t="s">
        <v>278</v>
      </c>
      <c r="F20" s="66">
        <v>93616.216216216213</v>
      </c>
      <c r="G20" s="66">
        <v>3663.5135135135133</v>
      </c>
    </row>
    <row r="21" spans="4:7" ht="17">
      <c r="D21" s="67"/>
      <c r="E21" s="65" t="s">
        <v>288</v>
      </c>
      <c r="F21" s="66">
        <v>77028.378378378387</v>
      </c>
      <c r="G21" s="66">
        <v>2377.0270270270271</v>
      </c>
    </row>
    <row r="22" spans="4:7" ht="17">
      <c r="D22" s="67"/>
      <c r="E22" s="65" t="s">
        <v>289</v>
      </c>
      <c r="F22" s="66">
        <v>53002.7027027027</v>
      </c>
      <c r="G22" s="66">
        <v>1062.1621621621623</v>
      </c>
    </row>
    <row r="23" spans="4:7" ht="17">
      <c r="D23" s="67"/>
      <c r="E23" s="65" t="s">
        <v>290</v>
      </c>
      <c r="F23" s="66">
        <v>55979.729729729734</v>
      </c>
      <c r="G23" s="66">
        <v>937.83783783783781</v>
      </c>
    </row>
    <row r="24" spans="4:7" ht="17">
      <c r="D24" s="67" t="s">
        <v>295</v>
      </c>
      <c r="E24" s="65"/>
      <c r="F24" s="65" t="s">
        <v>285</v>
      </c>
      <c r="G24" s="65" t="s">
        <v>292</v>
      </c>
    </row>
    <row r="25" spans="4:7" ht="17">
      <c r="E25" s="65" t="s">
        <v>278</v>
      </c>
      <c r="F25" s="66">
        <v>102478.37837837839</v>
      </c>
      <c r="G25" s="65">
        <v>65</v>
      </c>
    </row>
    <row r="26" spans="4:7" ht="17">
      <c r="E26" s="65" t="s">
        <v>288</v>
      </c>
      <c r="F26" s="66">
        <v>81244.5945945946</v>
      </c>
      <c r="G26" s="66">
        <v>118.91891891891892</v>
      </c>
    </row>
    <row r="27" spans="4:7" ht="17">
      <c r="E27" s="65" t="s">
        <v>289</v>
      </c>
      <c r="F27" s="66">
        <v>57762.162162162167</v>
      </c>
      <c r="G27" s="66">
        <v>64.864864864864856</v>
      </c>
    </row>
    <row r="28" spans="4:7" ht="17">
      <c r="E28" s="65" t="s">
        <v>290</v>
      </c>
      <c r="F28" s="66">
        <v>53512.16216216216</v>
      </c>
      <c r="G28" s="66">
        <v>54.054054054054063</v>
      </c>
    </row>
  </sheetData>
  <mergeCells count="1">
    <mergeCell ref="E3:G3"/>
  </mergeCell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9"/>
  <sheetViews>
    <sheetView workbookViewId="0">
      <selection activeCell="M22" sqref="M22"/>
    </sheetView>
  </sheetViews>
  <sheetFormatPr baseColWidth="10" defaultRowHeight="15" x14ac:dyDescent="0"/>
  <cols>
    <col min="1" max="1" width="20.6640625" bestFit="1" customWidth="1"/>
    <col min="2" max="2" width="43.1640625" customWidth="1"/>
  </cols>
  <sheetData>
    <row r="2" spans="1:13" ht="30">
      <c r="A2" s="68" t="s">
        <v>297</v>
      </c>
      <c r="B2" s="13" t="s">
        <v>298</v>
      </c>
    </row>
    <row r="3" spans="1:13" ht="15" customHeight="1">
      <c r="B3" t="s">
        <v>300</v>
      </c>
      <c r="E3" s="105" t="s">
        <v>302</v>
      </c>
      <c r="F3" s="105"/>
      <c r="G3" s="105"/>
      <c r="H3" s="105" t="s">
        <v>301</v>
      </c>
      <c r="I3" s="105"/>
      <c r="J3" s="105"/>
      <c r="K3" s="105" t="s">
        <v>303</v>
      </c>
      <c r="L3" s="105"/>
      <c r="M3" s="105"/>
    </row>
    <row r="4" spans="1:13">
      <c r="C4" t="s">
        <v>299</v>
      </c>
      <c r="E4" s="105"/>
      <c r="F4" s="105"/>
      <c r="G4" s="105"/>
      <c r="H4" s="105"/>
      <c r="I4" s="105"/>
      <c r="J4" s="105"/>
      <c r="K4" s="105"/>
      <c r="L4" s="105"/>
      <c r="M4" s="105"/>
    </row>
    <row r="5" spans="1:13">
      <c r="C5" s="6">
        <v>0.5</v>
      </c>
      <c r="D5" s="6"/>
      <c r="E5" s="6">
        <v>19.5</v>
      </c>
      <c r="F5" s="7">
        <v>12</v>
      </c>
      <c r="G5" s="6">
        <v>18.899999999999999</v>
      </c>
      <c r="H5" s="6">
        <v>21.7</v>
      </c>
      <c r="I5" s="7">
        <v>29</v>
      </c>
      <c r="J5" s="7">
        <v>29</v>
      </c>
      <c r="K5" s="6">
        <v>29.4</v>
      </c>
      <c r="L5" s="7">
        <v>12</v>
      </c>
      <c r="M5" s="6">
        <v>33.6</v>
      </c>
    </row>
    <row r="6" spans="1:13">
      <c r="C6" s="6">
        <v>1</v>
      </c>
      <c r="D6" s="6"/>
      <c r="E6" s="6">
        <v>27.8</v>
      </c>
      <c r="F6" s="7">
        <v>10</v>
      </c>
      <c r="G6" s="7">
        <v>17</v>
      </c>
      <c r="H6" s="7">
        <v>35</v>
      </c>
      <c r="I6" s="7">
        <v>55.3</v>
      </c>
      <c r="J6" s="6">
        <v>55.3</v>
      </c>
      <c r="K6" s="7">
        <v>42</v>
      </c>
      <c r="L6" s="6">
        <v>41.8</v>
      </c>
      <c r="M6" s="6">
        <v>41.8</v>
      </c>
    </row>
    <row r="7" spans="1:13">
      <c r="C7" s="6">
        <v>2.5</v>
      </c>
      <c r="D7" s="6"/>
      <c r="E7" s="6">
        <v>48.5</v>
      </c>
      <c r="F7" s="6">
        <v>76.599999999999994</v>
      </c>
      <c r="G7" s="7">
        <v>71</v>
      </c>
      <c r="H7" s="7">
        <v>66.900000000000006</v>
      </c>
      <c r="I7" s="7">
        <v>84.3</v>
      </c>
      <c r="J7" s="6">
        <v>89.6</v>
      </c>
      <c r="K7" s="6">
        <v>74.8</v>
      </c>
      <c r="L7" s="6">
        <v>84.9</v>
      </c>
      <c r="M7" s="6">
        <v>87.7</v>
      </c>
    </row>
    <row r="8" spans="1:13">
      <c r="C8" s="6">
        <v>5</v>
      </c>
      <c r="D8" s="6"/>
      <c r="E8" s="6">
        <v>63.7</v>
      </c>
      <c r="F8" s="6">
        <v>88.2</v>
      </c>
      <c r="G8" s="7">
        <v>85</v>
      </c>
      <c r="H8" s="7">
        <v>79</v>
      </c>
      <c r="I8" s="7">
        <v>90</v>
      </c>
      <c r="J8" s="6">
        <v>88.2</v>
      </c>
      <c r="K8" s="6">
        <v>85.2</v>
      </c>
      <c r="L8" s="6">
        <v>92.1</v>
      </c>
      <c r="M8" s="6">
        <v>85.5</v>
      </c>
    </row>
    <row r="9" spans="1:13">
      <c r="C9" s="6">
        <v>15</v>
      </c>
      <c r="D9" s="6"/>
      <c r="E9" s="6">
        <v>80.900000000000006</v>
      </c>
      <c r="F9" s="6">
        <v>87.8</v>
      </c>
      <c r="G9" s="7">
        <v>90</v>
      </c>
      <c r="H9" s="7">
        <v>83.8</v>
      </c>
      <c r="I9" s="7">
        <v>86.6</v>
      </c>
      <c r="J9" s="6">
        <v>89.5</v>
      </c>
      <c r="K9" s="6">
        <v>87.6</v>
      </c>
      <c r="L9" s="6">
        <v>87.7</v>
      </c>
      <c r="M9" s="6">
        <v>82.3</v>
      </c>
    </row>
    <row r="13" spans="1:13">
      <c r="E13" s="105" t="s">
        <v>305</v>
      </c>
      <c r="F13" s="105"/>
      <c r="G13" s="105"/>
      <c r="H13" s="105" t="s">
        <v>304</v>
      </c>
      <c r="I13" s="105"/>
      <c r="J13" s="105"/>
      <c r="K13" s="105" t="s">
        <v>306</v>
      </c>
      <c r="L13" s="105"/>
      <c r="M13" s="105"/>
    </row>
    <row r="14" spans="1:13">
      <c r="C14" t="s">
        <v>299</v>
      </c>
      <c r="E14" s="105"/>
      <c r="F14" s="105"/>
      <c r="G14" s="105"/>
      <c r="H14" s="105"/>
      <c r="I14" s="105"/>
      <c r="J14" s="105"/>
      <c r="K14" s="105"/>
      <c r="L14" s="105"/>
      <c r="M14" s="105"/>
    </row>
    <row r="15" spans="1:13">
      <c r="C15" s="6">
        <v>0.5</v>
      </c>
      <c r="D15" s="6"/>
      <c r="E15" s="6">
        <v>57</v>
      </c>
      <c r="F15" s="6">
        <v>83</v>
      </c>
      <c r="G15" s="6">
        <v>74</v>
      </c>
      <c r="H15" s="6">
        <v>87</v>
      </c>
      <c r="I15" s="6">
        <v>52</v>
      </c>
      <c r="J15" s="6">
        <v>84</v>
      </c>
      <c r="K15" s="6">
        <v>74</v>
      </c>
      <c r="L15" s="6">
        <v>84</v>
      </c>
      <c r="M15" s="6">
        <v>28</v>
      </c>
    </row>
    <row r="16" spans="1:13">
      <c r="C16" s="6">
        <v>1</v>
      </c>
      <c r="D16" s="6"/>
      <c r="E16" s="6">
        <v>62</v>
      </c>
      <c r="F16" s="6">
        <v>89</v>
      </c>
      <c r="G16" s="6">
        <v>80</v>
      </c>
      <c r="H16" s="6">
        <v>89</v>
      </c>
      <c r="I16" s="6">
        <v>89</v>
      </c>
      <c r="J16" s="6">
        <v>84</v>
      </c>
      <c r="K16" s="6">
        <v>80</v>
      </c>
      <c r="L16" s="6">
        <v>82</v>
      </c>
      <c r="M16" s="6">
        <v>84</v>
      </c>
    </row>
    <row r="17" spans="3:13">
      <c r="C17" s="6">
        <v>2.5</v>
      </c>
      <c r="D17" s="6"/>
      <c r="E17" s="6">
        <v>62</v>
      </c>
      <c r="F17" s="6">
        <v>82</v>
      </c>
      <c r="G17" s="6">
        <v>42</v>
      </c>
      <c r="H17" s="6">
        <v>86</v>
      </c>
      <c r="I17" s="6">
        <v>88</v>
      </c>
      <c r="J17" s="6">
        <v>86</v>
      </c>
      <c r="K17" s="6">
        <v>42</v>
      </c>
      <c r="L17" s="6">
        <v>86</v>
      </c>
      <c r="M17" s="6">
        <v>72</v>
      </c>
    </row>
    <row r="18" spans="3:13">
      <c r="C18" s="6">
        <v>5</v>
      </c>
      <c r="D18" s="6"/>
      <c r="E18" s="6">
        <v>67</v>
      </c>
      <c r="F18" s="6">
        <v>83</v>
      </c>
      <c r="G18" s="6">
        <v>43</v>
      </c>
      <c r="H18" s="6">
        <v>34</v>
      </c>
      <c r="I18" s="6">
        <v>84</v>
      </c>
      <c r="J18" s="6">
        <v>84</v>
      </c>
      <c r="K18" s="6">
        <v>43</v>
      </c>
      <c r="L18" s="6">
        <v>84</v>
      </c>
      <c r="M18" s="6">
        <v>85</v>
      </c>
    </row>
    <row r="19" spans="3:13">
      <c r="C19" s="6">
        <v>15</v>
      </c>
      <c r="D19" s="6"/>
      <c r="E19" s="6">
        <v>54</v>
      </c>
      <c r="F19" s="6">
        <v>86</v>
      </c>
      <c r="G19" s="6">
        <v>47</v>
      </c>
      <c r="H19" s="6">
        <v>44</v>
      </c>
      <c r="I19" s="6">
        <v>83</v>
      </c>
      <c r="J19" s="6">
        <v>79</v>
      </c>
      <c r="K19" s="6">
        <v>47</v>
      </c>
      <c r="L19" s="6">
        <v>68</v>
      </c>
      <c r="M19" s="6">
        <v>67</v>
      </c>
    </row>
  </sheetData>
  <mergeCells count="6">
    <mergeCell ref="E3:G4"/>
    <mergeCell ref="H3:J4"/>
    <mergeCell ref="K3:M4"/>
    <mergeCell ref="E13:G14"/>
    <mergeCell ref="H13:J14"/>
    <mergeCell ref="K13:M14"/>
  </mergeCells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10"/>
  <sheetViews>
    <sheetView workbookViewId="0">
      <selection activeCell="F22" sqref="F22"/>
    </sheetView>
  </sheetViews>
  <sheetFormatPr baseColWidth="10" defaultRowHeight="15" x14ac:dyDescent="0"/>
  <cols>
    <col min="1" max="1" width="20.6640625" bestFit="1" customWidth="1"/>
    <col min="2" max="2" width="32.6640625" customWidth="1"/>
    <col min="3" max="3" width="11.83203125" bestFit="1" customWidth="1"/>
    <col min="4" max="4" width="17.33203125" bestFit="1" customWidth="1"/>
    <col min="5" max="5" width="17.83203125" bestFit="1" customWidth="1"/>
    <col min="6" max="6" width="17.33203125" bestFit="1" customWidth="1"/>
    <col min="7" max="7" width="17" bestFit="1" customWidth="1"/>
  </cols>
  <sheetData>
    <row r="2" spans="1:7" ht="45">
      <c r="A2" s="68" t="s">
        <v>307</v>
      </c>
      <c r="B2" s="13" t="s">
        <v>308</v>
      </c>
    </row>
    <row r="3" spans="1:7">
      <c r="D3" t="s">
        <v>315</v>
      </c>
      <c r="E3" t="s">
        <v>316</v>
      </c>
      <c r="F3" t="s">
        <v>317</v>
      </c>
      <c r="G3" t="s">
        <v>318</v>
      </c>
    </row>
    <row r="4" spans="1:7">
      <c r="B4" t="s">
        <v>322</v>
      </c>
      <c r="C4" t="s">
        <v>309</v>
      </c>
      <c r="D4" s="6">
        <v>34.1</v>
      </c>
      <c r="E4" s="6">
        <v>30.3</v>
      </c>
      <c r="F4" s="6">
        <v>42.4</v>
      </c>
      <c r="G4" s="6">
        <v>34.799999999999997</v>
      </c>
    </row>
    <row r="5" spans="1:7">
      <c r="B5" t="s">
        <v>320</v>
      </c>
      <c r="C5" t="s">
        <v>310</v>
      </c>
      <c r="D5" s="6">
        <v>30.1</v>
      </c>
      <c r="E5" s="6">
        <v>20.5</v>
      </c>
      <c r="F5" s="6">
        <v>31.3</v>
      </c>
      <c r="G5" s="6">
        <v>27.1</v>
      </c>
    </row>
    <row r="6" spans="1:7">
      <c r="B6" t="s">
        <v>321</v>
      </c>
      <c r="C6" t="s">
        <v>311</v>
      </c>
      <c r="D6" s="6">
        <v>35.700000000000003</v>
      </c>
      <c r="E6" s="6">
        <v>34.4</v>
      </c>
      <c r="F6" s="6">
        <v>43.1</v>
      </c>
      <c r="G6" s="6">
        <v>34.6</v>
      </c>
    </row>
    <row r="7" spans="1:7">
      <c r="C7" t="s">
        <v>312</v>
      </c>
      <c r="D7" s="6">
        <v>22.3</v>
      </c>
      <c r="E7" s="6">
        <v>26</v>
      </c>
      <c r="F7" s="6">
        <v>28.7</v>
      </c>
      <c r="G7" s="6">
        <v>28.1</v>
      </c>
    </row>
    <row r="8" spans="1:7">
      <c r="C8" t="s">
        <v>313</v>
      </c>
      <c r="D8" s="6">
        <v>34.6</v>
      </c>
      <c r="E8" s="6">
        <v>29.3</v>
      </c>
      <c r="F8" s="6">
        <v>44.4</v>
      </c>
      <c r="G8" s="6">
        <v>34.200000000000003</v>
      </c>
    </row>
    <row r="9" spans="1:7">
      <c r="C9" t="s">
        <v>314</v>
      </c>
      <c r="D9" s="6">
        <v>31.7</v>
      </c>
      <c r="E9" s="6">
        <v>25.3</v>
      </c>
      <c r="F9" s="6">
        <v>40.299999999999997</v>
      </c>
      <c r="G9" s="6">
        <v>27.2</v>
      </c>
    </row>
    <row r="10" spans="1:7">
      <c r="D10" s="100" t="s">
        <v>319</v>
      </c>
      <c r="E10" s="100"/>
      <c r="F10" s="100"/>
      <c r="G10" s="100"/>
    </row>
  </sheetData>
  <mergeCells count="1">
    <mergeCell ref="D10:G10"/>
  </mergeCell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O37"/>
  <sheetViews>
    <sheetView topLeftCell="I1" workbookViewId="0">
      <selection activeCell="K32" sqref="K32"/>
    </sheetView>
  </sheetViews>
  <sheetFormatPr baseColWidth="10" defaultRowHeight="15" x14ac:dyDescent="0"/>
  <cols>
    <col min="1" max="1" width="20.6640625" bestFit="1" customWidth="1"/>
    <col min="2" max="2" width="11" customWidth="1"/>
    <col min="10" max="10" width="13.6640625" bestFit="1" customWidth="1"/>
    <col min="11" max="12" width="20.83203125" bestFit="1" customWidth="1"/>
    <col min="13" max="13" width="19" bestFit="1" customWidth="1"/>
  </cols>
  <sheetData>
    <row r="2" spans="1:12">
      <c r="A2" s="1" t="s">
        <v>323</v>
      </c>
    </row>
    <row r="3" spans="1:12">
      <c r="B3" t="s">
        <v>235</v>
      </c>
      <c r="I3" t="s">
        <v>327</v>
      </c>
      <c r="K3" t="s">
        <v>336</v>
      </c>
      <c r="L3" t="s">
        <v>337</v>
      </c>
    </row>
    <row r="4" spans="1:12">
      <c r="J4" s="3" t="s">
        <v>328</v>
      </c>
      <c r="K4" s="6">
        <v>28.5</v>
      </c>
      <c r="L4" s="6">
        <v>31</v>
      </c>
    </row>
    <row r="5" spans="1:12">
      <c r="J5" s="3" t="s">
        <v>329</v>
      </c>
      <c r="K5" s="6">
        <v>37</v>
      </c>
      <c r="L5" s="6">
        <v>42</v>
      </c>
    </row>
    <row r="6" spans="1:12">
      <c r="J6" s="3"/>
      <c r="K6" s="6"/>
      <c r="L6" s="6"/>
    </row>
    <row r="7" spans="1:12">
      <c r="J7" s="3" t="s">
        <v>330</v>
      </c>
      <c r="K7" s="6">
        <v>36.799999999999997</v>
      </c>
      <c r="L7" s="6">
        <v>35.5</v>
      </c>
    </row>
    <row r="8" spans="1:12">
      <c r="J8" s="3" t="s">
        <v>331</v>
      </c>
      <c r="K8" s="6">
        <v>43</v>
      </c>
      <c r="L8" s="6">
        <v>44</v>
      </c>
    </row>
    <row r="9" spans="1:12">
      <c r="J9" s="3"/>
      <c r="K9" s="6"/>
      <c r="L9" s="6"/>
    </row>
    <row r="10" spans="1:12">
      <c r="J10" s="3" t="s">
        <v>332</v>
      </c>
      <c r="K10" s="6">
        <v>36.4</v>
      </c>
      <c r="L10" s="6">
        <v>42.9</v>
      </c>
    </row>
    <row r="11" spans="1:12">
      <c r="J11" s="3" t="s">
        <v>333</v>
      </c>
      <c r="K11" s="6">
        <v>45</v>
      </c>
      <c r="L11" s="6">
        <v>45</v>
      </c>
    </row>
    <row r="12" spans="1:12">
      <c r="J12" s="3"/>
      <c r="K12" s="6"/>
      <c r="L12" s="6"/>
    </row>
    <row r="13" spans="1:12">
      <c r="J13" s="3" t="s">
        <v>334</v>
      </c>
      <c r="K13" s="6">
        <v>30.1</v>
      </c>
      <c r="L13" s="6">
        <v>39.5</v>
      </c>
    </row>
    <row r="14" spans="1:12">
      <c r="J14" s="3" t="s">
        <v>335</v>
      </c>
      <c r="K14" s="6">
        <v>38</v>
      </c>
      <c r="L14" s="6">
        <v>47</v>
      </c>
    </row>
    <row r="16" spans="1:12">
      <c r="B16" t="s">
        <v>326</v>
      </c>
    </row>
    <row r="17" spans="1:15">
      <c r="B17" t="s">
        <v>325</v>
      </c>
    </row>
    <row r="18" spans="1:15">
      <c r="I18" t="s">
        <v>338</v>
      </c>
      <c r="K18" t="s">
        <v>341</v>
      </c>
      <c r="L18" t="s">
        <v>342</v>
      </c>
      <c r="M18" t="s">
        <v>343</v>
      </c>
    </row>
    <row r="19" spans="1:15">
      <c r="J19" s="4" t="s">
        <v>339</v>
      </c>
      <c r="K19" s="6">
        <v>34</v>
      </c>
      <c r="L19" s="6">
        <v>44.5</v>
      </c>
      <c r="M19" s="6">
        <v>54.8</v>
      </c>
      <c r="N19" s="4"/>
      <c r="O19" s="4"/>
    </row>
    <row r="20" spans="1:15">
      <c r="J20" s="4" t="s">
        <v>340</v>
      </c>
      <c r="K20" s="6">
        <v>44.7</v>
      </c>
      <c r="L20" s="6">
        <v>42</v>
      </c>
      <c r="M20" s="6">
        <v>50.3</v>
      </c>
    </row>
    <row r="26" spans="1:15">
      <c r="A26" s="69" t="s">
        <v>344</v>
      </c>
    </row>
    <row r="27" spans="1:15">
      <c r="A27" s="69">
        <v>5</v>
      </c>
    </row>
    <row r="28" spans="1:15" ht="18">
      <c r="A28" s="70"/>
    </row>
    <row r="29" spans="1:15" ht="18">
      <c r="A29" s="70"/>
    </row>
    <row r="30" spans="1:15" ht="18">
      <c r="A30" s="70">
        <v>1.5</v>
      </c>
    </row>
    <row r="31" spans="1:15" ht="18">
      <c r="A31" s="70"/>
    </row>
    <row r="32" spans="1:15" ht="18">
      <c r="A32" s="70"/>
    </row>
    <row r="33" spans="1:1" ht="18">
      <c r="A33" s="70">
        <v>0.5</v>
      </c>
    </row>
    <row r="34" spans="1:1" ht="18">
      <c r="A34" s="70"/>
    </row>
    <row r="35" spans="1:1" ht="18">
      <c r="A35" s="70"/>
    </row>
    <row r="36" spans="1:1" ht="18">
      <c r="A36" s="70"/>
    </row>
    <row r="37" spans="1:1" ht="18">
      <c r="A37" s="70"/>
    </row>
  </sheetData>
  <pageMargins left="0.75" right="0.75" top="1" bottom="1" header="0.5" footer="0.5"/>
  <pageSetup orientation="portrait" horizontalDpi="4294967292" verticalDpi="4294967292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1"/>
  <sheetViews>
    <sheetView workbookViewId="0">
      <selection activeCell="D23" sqref="D23"/>
    </sheetView>
  </sheetViews>
  <sheetFormatPr baseColWidth="10" defaultRowHeight="15" x14ac:dyDescent="0"/>
  <cols>
    <col min="1" max="1" width="21" bestFit="1" customWidth="1"/>
    <col min="4" max="4" width="16.83203125" bestFit="1" customWidth="1"/>
    <col min="15" max="15" width="10.83203125" customWidth="1"/>
    <col min="17" max="17" width="27.83203125" bestFit="1" customWidth="1"/>
  </cols>
  <sheetData>
    <row r="1" spans="1:17">
      <c r="J1" s="71" t="s">
        <v>352</v>
      </c>
      <c r="K1" s="106" t="s">
        <v>351</v>
      </c>
      <c r="L1" s="106"/>
      <c r="M1" s="106"/>
      <c r="N1" s="106"/>
    </row>
    <row r="2" spans="1:17">
      <c r="A2" s="1" t="s">
        <v>324</v>
      </c>
      <c r="Q2" t="s">
        <v>352</v>
      </c>
    </row>
    <row r="3" spans="1:17">
      <c r="C3" t="s">
        <v>356</v>
      </c>
      <c r="I3" t="s">
        <v>253</v>
      </c>
      <c r="O3" t="s">
        <v>345</v>
      </c>
      <c r="Q3" t="s">
        <v>353</v>
      </c>
    </row>
    <row r="4" spans="1:17">
      <c r="Q4" t="s">
        <v>354</v>
      </c>
    </row>
    <row r="5" spans="1:17">
      <c r="D5" s="6" t="s">
        <v>357</v>
      </c>
      <c r="E5" s="6" t="s">
        <v>87</v>
      </c>
      <c r="F5" s="6" t="s">
        <v>358</v>
      </c>
      <c r="Q5" t="s">
        <v>355</v>
      </c>
    </row>
    <row r="6" spans="1:17">
      <c r="C6" t="s">
        <v>359</v>
      </c>
      <c r="D6" s="6">
        <v>44.7</v>
      </c>
      <c r="E6" s="6">
        <v>43.6</v>
      </c>
      <c r="F6" s="6">
        <v>11.7</v>
      </c>
      <c r="O6" t="s">
        <v>346</v>
      </c>
    </row>
    <row r="7" spans="1:17">
      <c r="C7" t="s">
        <v>360</v>
      </c>
      <c r="D7" s="6">
        <v>42</v>
      </c>
      <c r="E7" s="6">
        <v>34</v>
      </c>
      <c r="F7" s="6">
        <v>3.5</v>
      </c>
    </row>
    <row r="8" spans="1:17">
      <c r="C8" t="s">
        <v>361</v>
      </c>
      <c r="D8" s="6">
        <v>50.3</v>
      </c>
      <c r="E8" s="6">
        <v>44</v>
      </c>
      <c r="F8" s="6">
        <v>5</v>
      </c>
    </row>
    <row r="10" spans="1:17">
      <c r="O10" t="s">
        <v>347</v>
      </c>
    </row>
    <row r="14" spans="1:17">
      <c r="O14" t="s">
        <v>348</v>
      </c>
    </row>
    <row r="17" spans="15:15">
      <c r="O17" t="s">
        <v>349</v>
      </c>
    </row>
    <row r="21" spans="15:15">
      <c r="O21" t="s">
        <v>350</v>
      </c>
    </row>
  </sheetData>
  <mergeCells count="1">
    <mergeCell ref="K1:N1"/>
  </mergeCells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B8"/>
  <sheetViews>
    <sheetView workbookViewId="0">
      <selection activeCell="A2" sqref="A2"/>
    </sheetView>
  </sheetViews>
  <sheetFormatPr baseColWidth="10" defaultRowHeight="15" x14ac:dyDescent="0"/>
  <cols>
    <col min="1" max="1" width="20.6640625" bestFit="1" customWidth="1"/>
    <col min="2" max="2" width="32.6640625" customWidth="1"/>
    <col min="3" max="3" width="17" bestFit="1" customWidth="1"/>
  </cols>
  <sheetData>
    <row r="2" spans="1:28" ht="45">
      <c r="A2" s="15" t="s">
        <v>71</v>
      </c>
      <c r="B2" s="13" t="s">
        <v>72</v>
      </c>
    </row>
    <row r="3" spans="1:28" s="53" customFormat="1">
      <c r="C3" s="53" t="s">
        <v>77</v>
      </c>
      <c r="D3" s="52" t="s">
        <v>43</v>
      </c>
      <c r="E3" s="52" t="s">
        <v>44</v>
      </c>
      <c r="F3" s="52" t="s">
        <v>45</v>
      </c>
      <c r="G3" s="52" t="s">
        <v>46</v>
      </c>
      <c r="H3" s="52" t="s">
        <v>47</v>
      </c>
      <c r="I3" s="52" t="s">
        <v>48</v>
      </c>
      <c r="J3" s="52" t="s">
        <v>49</v>
      </c>
      <c r="K3" s="52" t="s">
        <v>50</v>
      </c>
      <c r="L3" s="52" t="s">
        <v>51</v>
      </c>
      <c r="M3" s="52" t="s">
        <v>52</v>
      </c>
      <c r="N3" s="52" t="s">
        <v>53</v>
      </c>
      <c r="O3" s="52" t="s">
        <v>54</v>
      </c>
      <c r="P3" s="52" t="s">
        <v>55</v>
      </c>
      <c r="Q3" s="52" t="s">
        <v>56</v>
      </c>
      <c r="R3" s="52" t="s">
        <v>57</v>
      </c>
      <c r="S3" s="52" t="s">
        <v>58</v>
      </c>
      <c r="T3" s="52" t="s">
        <v>59</v>
      </c>
      <c r="U3" s="52" t="s">
        <v>60</v>
      </c>
      <c r="V3" s="52" t="s">
        <v>61</v>
      </c>
      <c r="W3" s="52" t="s">
        <v>62</v>
      </c>
      <c r="X3" s="52" t="s">
        <v>63</v>
      </c>
      <c r="Y3" s="52" t="s">
        <v>64</v>
      </c>
      <c r="Z3" s="52" t="s">
        <v>65</v>
      </c>
      <c r="AA3" s="52" t="s">
        <v>68</v>
      </c>
      <c r="AB3" s="52" t="s">
        <v>31</v>
      </c>
    </row>
    <row r="4" spans="1:28" s="9" customFormat="1" ht="17" customHeight="1">
      <c r="C4" s="6" t="s">
        <v>73</v>
      </c>
      <c r="D4" s="6">
        <v>555</v>
      </c>
      <c r="E4" s="6">
        <v>2426</v>
      </c>
      <c r="F4" s="6">
        <v>1083</v>
      </c>
      <c r="G4" s="6">
        <v>1391</v>
      </c>
      <c r="H4" s="6">
        <v>221</v>
      </c>
      <c r="I4" s="6">
        <v>510</v>
      </c>
      <c r="J4" s="6">
        <v>47</v>
      </c>
      <c r="K4" s="6">
        <v>350</v>
      </c>
      <c r="L4" s="6">
        <v>438</v>
      </c>
      <c r="M4" s="6">
        <v>984</v>
      </c>
      <c r="N4" s="6">
        <v>646</v>
      </c>
      <c r="O4" s="6">
        <v>513</v>
      </c>
      <c r="P4" s="6">
        <v>383</v>
      </c>
      <c r="Q4" s="6">
        <v>404</v>
      </c>
      <c r="R4" s="6">
        <v>197</v>
      </c>
      <c r="S4" s="6">
        <v>125</v>
      </c>
      <c r="T4" s="6">
        <v>132</v>
      </c>
      <c r="U4" s="6">
        <v>37</v>
      </c>
      <c r="V4" s="6">
        <v>297</v>
      </c>
      <c r="W4" s="6">
        <v>592</v>
      </c>
      <c r="X4" s="6">
        <v>868</v>
      </c>
      <c r="Y4" s="6">
        <v>470</v>
      </c>
      <c r="Z4" s="6">
        <v>327</v>
      </c>
      <c r="AA4" s="19">
        <f>AVERAGE(D4:Z4)</f>
        <v>565.04347826086962</v>
      </c>
      <c r="AB4" s="19">
        <f>STDEV(D4:Z4)/SQRT(3)</f>
        <v>304.89091334149037</v>
      </c>
    </row>
    <row r="5" spans="1:28" s="9" customFormat="1">
      <c r="C5" s="6" t="s">
        <v>74</v>
      </c>
      <c r="D5" s="6">
        <v>409</v>
      </c>
      <c r="E5" s="6">
        <v>1662</v>
      </c>
      <c r="F5" s="6">
        <v>776</v>
      </c>
      <c r="G5" s="6">
        <v>894</v>
      </c>
      <c r="H5" s="6">
        <v>162</v>
      </c>
      <c r="I5" s="6">
        <v>3</v>
      </c>
      <c r="J5" s="6">
        <v>1</v>
      </c>
      <c r="K5" s="6">
        <v>6</v>
      </c>
      <c r="L5" s="6">
        <v>10</v>
      </c>
      <c r="M5" s="6">
        <v>18</v>
      </c>
      <c r="N5" s="6">
        <v>13</v>
      </c>
      <c r="O5" s="6">
        <v>13</v>
      </c>
      <c r="P5" s="6">
        <v>4</v>
      </c>
      <c r="Q5" s="6">
        <v>3</v>
      </c>
      <c r="R5" s="6">
        <v>2</v>
      </c>
      <c r="S5" s="6">
        <v>0</v>
      </c>
      <c r="T5" s="6">
        <v>2</v>
      </c>
      <c r="U5" s="6">
        <v>0</v>
      </c>
      <c r="V5" s="6">
        <v>6</v>
      </c>
      <c r="W5" s="6">
        <v>1</v>
      </c>
      <c r="X5" s="6">
        <v>2</v>
      </c>
      <c r="Y5" s="6">
        <v>0</v>
      </c>
      <c r="Z5" s="6">
        <v>1</v>
      </c>
      <c r="AA5" s="19">
        <f t="shared" ref="AA5:AA8" si="0">AVERAGE(D5:Z5)</f>
        <v>173.39130434782609</v>
      </c>
      <c r="AB5" s="19">
        <f t="shared" ref="AB5:AB8" si="1">STDEV(D5:Z5)/SQRT(3)</f>
        <v>235.69945803735757</v>
      </c>
    </row>
    <row r="6" spans="1:28" s="9" customFormat="1">
      <c r="C6" s="6" t="s">
        <v>75</v>
      </c>
      <c r="D6" s="6">
        <v>71</v>
      </c>
      <c r="E6" s="6">
        <v>586</v>
      </c>
      <c r="F6" s="6">
        <v>207</v>
      </c>
      <c r="G6" s="6">
        <v>199</v>
      </c>
      <c r="H6" s="6">
        <v>40</v>
      </c>
      <c r="I6" s="6">
        <v>502</v>
      </c>
      <c r="J6" s="6">
        <v>35</v>
      </c>
      <c r="K6" s="6">
        <v>306</v>
      </c>
      <c r="L6" s="6">
        <v>414</v>
      </c>
      <c r="M6" s="6">
        <v>933</v>
      </c>
      <c r="N6" s="6">
        <v>555</v>
      </c>
      <c r="O6" s="6">
        <v>416</v>
      </c>
      <c r="P6" s="6">
        <v>340</v>
      </c>
      <c r="Q6" s="6">
        <v>375</v>
      </c>
      <c r="R6" s="6">
        <v>179</v>
      </c>
      <c r="S6" s="6">
        <v>125</v>
      </c>
      <c r="T6" s="6">
        <v>126</v>
      </c>
      <c r="U6" s="6">
        <v>35</v>
      </c>
      <c r="V6" s="6">
        <v>244</v>
      </c>
      <c r="W6" s="6">
        <v>583</v>
      </c>
      <c r="X6" s="6">
        <v>857</v>
      </c>
      <c r="Y6" s="6">
        <v>468</v>
      </c>
      <c r="Z6" s="6">
        <v>324</v>
      </c>
      <c r="AA6" s="19">
        <f t="shared" si="0"/>
        <v>344.3478260869565</v>
      </c>
      <c r="AB6" s="19">
        <f t="shared" si="1"/>
        <v>143.2284262347612</v>
      </c>
    </row>
    <row r="7" spans="1:28" s="9" customFormat="1">
      <c r="C7" s="6" t="s">
        <v>76</v>
      </c>
      <c r="D7" s="6">
        <v>1</v>
      </c>
      <c r="E7" s="6">
        <v>1</v>
      </c>
      <c r="F7" s="6">
        <v>8</v>
      </c>
      <c r="G7" s="6">
        <v>8</v>
      </c>
      <c r="H7" s="6">
        <v>2</v>
      </c>
      <c r="I7" s="6">
        <v>5</v>
      </c>
      <c r="J7" s="6">
        <v>6</v>
      </c>
      <c r="K7" s="6">
        <v>16</v>
      </c>
      <c r="L7" s="6">
        <v>8</v>
      </c>
      <c r="M7" s="6">
        <v>13</v>
      </c>
      <c r="N7" s="6">
        <v>41</v>
      </c>
      <c r="O7" s="6">
        <v>27</v>
      </c>
      <c r="P7" s="6">
        <v>16</v>
      </c>
      <c r="Q7" s="6">
        <v>13</v>
      </c>
      <c r="R7" s="6">
        <v>7</v>
      </c>
      <c r="S7" s="6">
        <v>0</v>
      </c>
      <c r="T7" s="6">
        <v>1</v>
      </c>
      <c r="U7" s="6">
        <v>1</v>
      </c>
      <c r="V7" s="6">
        <v>18</v>
      </c>
      <c r="W7" s="6">
        <v>6</v>
      </c>
      <c r="X7" s="6">
        <v>5</v>
      </c>
      <c r="Y7" s="6">
        <v>1</v>
      </c>
      <c r="Z7" s="6">
        <v>1</v>
      </c>
      <c r="AA7" s="19">
        <f t="shared" si="0"/>
        <v>8.9130434782608692</v>
      </c>
      <c r="AB7" s="19">
        <f t="shared" si="1"/>
        <v>5.680677092267608</v>
      </c>
    </row>
    <row r="8" spans="1:28" s="9" customFormat="1">
      <c r="C8" s="6" t="s">
        <v>41</v>
      </c>
      <c r="D8" s="6">
        <v>17</v>
      </c>
      <c r="E8" s="6">
        <v>36</v>
      </c>
      <c r="F8" s="6">
        <v>11</v>
      </c>
      <c r="G8" s="6">
        <v>160</v>
      </c>
      <c r="H8" s="6">
        <v>5</v>
      </c>
      <c r="I8" s="6">
        <v>145</v>
      </c>
      <c r="J8" s="6">
        <v>141</v>
      </c>
      <c r="K8" s="6">
        <v>137</v>
      </c>
      <c r="L8" s="6">
        <v>166</v>
      </c>
      <c r="M8" s="6">
        <v>272</v>
      </c>
      <c r="N8" s="6">
        <v>826</v>
      </c>
      <c r="O8" s="6">
        <v>506</v>
      </c>
      <c r="P8" s="6">
        <v>309</v>
      </c>
      <c r="Q8" s="6">
        <v>188</v>
      </c>
      <c r="R8" s="6">
        <v>128</v>
      </c>
      <c r="S8" s="6">
        <v>5</v>
      </c>
      <c r="T8" s="6">
        <v>44</v>
      </c>
      <c r="U8" s="6">
        <v>18</v>
      </c>
      <c r="V8" s="6">
        <v>233</v>
      </c>
      <c r="W8" s="6">
        <v>124</v>
      </c>
      <c r="X8" s="6">
        <v>118</v>
      </c>
      <c r="Y8" s="6">
        <v>49</v>
      </c>
      <c r="Z8" s="6">
        <v>88</v>
      </c>
      <c r="AA8" s="19">
        <f t="shared" si="0"/>
        <v>162</v>
      </c>
      <c r="AB8" s="19">
        <f t="shared" si="1"/>
        <v>107.76475501870927</v>
      </c>
    </row>
  </sheetData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AH147"/>
  <sheetViews>
    <sheetView topLeftCell="M75" workbookViewId="0">
      <selection activeCell="G60" sqref="G60"/>
    </sheetView>
  </sheetViews>
  <sheetFormatPr baseColWidth="10" defaultRowHeight="15" x14ac:dyDescent="0"/>
  <cols>
    <col min="2" max="2" width="23.1640625" bestFit="1" customWidth="1"/>
    <col min="4" max="4" width="11.33203125" bestFit="1" customWidth="1"/>
    <col min="5" max="5" width="16" bestFit="1" customWidth="1"/>
    <col min="6" max="6" width="11" bestFit="1" customWidth="1"/>
    <col min="7" max="7" width="32.33203125" bestFit="1" customWidth="1"/>
    <col min="9" max="9" width="11.33203125" bestFit="1" customWidth="1"/>
    <col min="10" max="10" width="14" bestFit="1" customWidth="1"/>
    <col min="11" max="11" width="15.5" customWidth="1"/>
    <col min="12" max="12" width="32.33203125" bestFit="1" customWidth="1"/>
    <col min="14" max="14" width="11.33203125" bestFit="1" customWidth="1"/>
    <col min="15" max="15" width="14" bestFit="1" customWidth="1"/>
    <col min="16" max="16" width="9.1640625" bestFit="1" customWidth="1"/>
    <col min="17" max="17" width="32.33203125" bestFit="1" customWidth="1"/>
  </cols>
  <sheetData>
    <row r="2" spans="2:18">
      <c r="B2" s="15" t="s">
        <v>362</v>
      </c>
      <c r="C2" t="s">
        <v>368</v>
      </c>
    </row>
    <row r="4" spans="2:18">
      <c r="C4" t="s">
        <v>356</v>
      </c>
      <c r="D4" s="107" t="s">
        <v>363</v>
      </c>
      <c r="E4" s="107"/>
      <c r="F4" s="107"/>
      <c r="G4" s="107"/>
      <c r="I4" t="s">
        <v>356</v>
      </c>
      <c r="K4" s="75" t="s">
        <v>369</v>
      </c>
      <c r="L4" s="75"/>
      <c r="M4" t="s">
        <v>356</v>
      </c>
      <c r="N4" s="107" t="s">
        <v>372</v>
      </c>
      <c r="O4" s="107"/>
      <c r="P4" s="107"/>
      <c r="Q4" s="107"/>
      <c r="R4" s="76"/>
    </row>
    <row r="5" spans="2:18">
      <c r="B5" t="s">
        <v>91</v>
      </c>
      <c r="K5" s="75"/>
      <c r="L5" s="75"/>
    </row>
    <row r="6" spans="2:18" ht="15" customHeight="1">
      <c r="B6" t="s">
        <v>92</v>
      </c>
      <c r="D6" s="43" t="s">
        <v>364</v>
      </c>
      <c r="E6" s="43" t="s">
        <v>365</v>
      </c>
      <c r="F6" s="43" t="s">
        <v>366</v>
      </c>
      <c r="G6" s="43" t="s">
        <v>367</v>
      </c>
      <c r="I6" s="43" t="s">
        <v>364</v>
      </c>
      <c r="J6" s="43" t="s">
        <v>370</v>
      </c>
      <c r="K6" s="43" t="s">
        <v>371</v>
      </c>
      <c r="L6" s="43" t="s">
        <v>367</v>
      </c>
      <c r="N6" s="43" t="s">
        <v>364</v>
      </c>
      <c r="O6" s="43" t="s">
        <v>370</v>
      </c>
      <c r="P6" s="43" t="s">
        <v>371</v>
      </c>
      <c r="Q6" s="43" t="s">
        <v>367</v>
      </c>
    </row>
    <row r="7" spans="2:18">
      <c r="B7" t="s">
        <v>375</v>
      </c>
      <c r="D7" s="73">
        <v>87.3</v>
      </c>
      <c r="E7" s="8">
        <f>100-D7</f>
        <v>12.700000000000003</v>
      </c>
      <c r="F7" s="8"/>
      <c r="G7" s="8"/>
      <c r="I7" s="74">
        <v>93</v>
      </c>
      <c r="J7" s="9">
        <f>100-I7</f>
        <v>7</v>
      </c>
      <c r="K7" s="9">
        <v>83.5</v>
      </c>
      <c r="L7" s="19">
        <f>(K7%*J7%)*100</f>
        <v>5.8450000000000006</v>
      </c>
      <c r="N7" s="74">
        <v>25.1</v>
      </c>
      <c r="O7" s="9">
        <f>100-N7</f>
        <v>74.900000000000006</v>
      </c>
      <c r="P7" s="9">
        <v>97.7</v>
      </c>
      <c r="Q7" s="19">
        <f>(P7%*O7%)*100</f>
        <v>73.177300000000017</v>
      </c>
    </row>
    <row r="8" spans="2:18">
      <c r="D8" s="73">
        <v>87.4</v>
      </c>
      <c r="E8" s="8">
        <f t="shared" ref="E8:E16" si="0">100-D8</f>
        <v>12.599999999999994</v>
      </c>
      <c r="F8" s="8">
        <v>97.5</v>
      </c>
      <c r="G8" s="20">
        <f>(F8%*E8%)*100</f>
        <v>12.284999999999995</v>
      </c>
      <c r="I8" s="74">
        <v>87</v>
      </c>
      <c r="J8" s="9">
        <f t="shared" ref="J8:J16" si="1">100-I8</f>
        <v>13</v>
      </c>
      <c r="K8" s="9">
        <v>81.400000000000006</v>
      </c>
      <c r="L8" s="19">
        <f t="shared" ref="L8:L16" si="2">(K8%*J8%)*100</f>
        <v>10.582000000000001</v>
      </c>
      <c r="N8" s="74">
        <v>65</v>
      </c>
      <c r="O8" s="9">
        <f t="shared" ref="O8:O16" si="3">100-N8</f>
        <v>35</v>
      </c>
      <c r="P8" s="9">
        <v>94.3</v>
      </c>
      <c r="Q8" s="19">
        <f t="shared" ref="Q8:Q16" si="4">(P8%*O8%)*100</f>
        <v>33.004999999999995</v>
      </c>
    </row>
    <row r="9" spans="2:18">
      <c r="B9" t="s">
        <v>376</v>
      </c>
      <c r="D9" s="73">
        <v>47.3</v>
      </c>
      <c r="E9" s="8">
        <f t="shared" si="0"/>
        <v>52.7</v>
      </c>
      <c r="F9" s="8">
        <v>85.9</v>
      </c>
      <c r="G9" s="20">
        <f t="shared" ref="G9:G16" si="5">(F9%*E9%)*100</f>
        <v>45.269300000000008</v>
      </c>
      <c r="I9" s="74">
        <v>70</v>
      </c>
      <c r="J9" s="9">
        <f t="shared" si="1"/>
        <v>30</v>
      </c>
      <c r="K9" s="9">
        <v>96.9</v>
      </c>
      <c r="L9" s="19">
        <f t="shared" si="2"/>
        <v>29.07</v>
      </c>
      <c r="N9" s="74">
        <v>24.1</v>
      </c>
      <c r="O9" s="9">
        <f t="shared" si="3"/>
        <v>75.900000000000006</v>
      </c>
      <c r="P9" s="9">
        <v>96.7</v>
      </c>
      <c r="Q9" s="19">
        <f t="shared" si="4"/>
        <v>73.395300000000006</v>
      </c>
    </row>
    <row r="10" spans="2:18">
      <c r="B10" t="s">
        <v>377</v>
      </c>
      <c r="D10" s="73">
        <v>6.1</v>
      </c>
      <c r="E10" s="8">
        <f t="shared" si="0"/>
        <v>93.9</v>
      </c>
      <c r="F10" s="8">
        <v>96.9</v>
      </c>
      <c r="G10" s="20">
        <f t="shared" si="5"/>
        <v>90.989100000000008</v>
      </c>
      <c r="I10" s="74">
        <v>23</v>
      </c>
      <c r="J10" s="9">
        <f t="shared" si="1"/>
        <v>77</v>
      </c>
      <c r="K10" s="9">
        <v>97.4</v>
      </c>
      <c r="L10" s="19">
        <f t="shared" si="2"/>
        <v>74.998000000000005</v>
      </c>
      <c r="N10" s="74">
        <v>24.1</v>
      </c>
      <c r="O10" s="9">
        <f t="shared" si="3"/>
        <v>75.900000000000006</v>
      </c>
      <c r="P10" s="9">
        <v>93.3</v>
      </c>
      <c r="Q10" s="19">
        <f t="shared" si="4"/>
        <v>70.814700000000002</v>
      </c>
    </row>
    <row r="11" spans="2:18">
      <c r="B11" t="s">
        <v>378</v>
      </c>
      <c r="D11" s="73">
        <v>69.3</v>
      </c>
      <c r="E11" s="8">
        <f t="shared" si="0"/>
        <v>30.700000000000003</v>
      </c>
      <c r="F11" s="8">
        <v>52.1</v>
      </c>
      <c r="G11" s="20">
        <f t="shared" si="5"/>
        <v>15.994700000000003</v>
      </c>
      <c r="I11" s="74">
        <v>41.8</v>
      </c>
      <c r="J11" s="9">
        <f t="shared" si="1"/>
        <v>58.2</v>
      </c>
      <c r="K11" s="9">
        <v>82.2</v>
      </c>
      <c r="L11" s="19">
        <f t="shared" si="2"/>
        <v>47.84040000000001</v>
      </c>
      <c r="N11" s="74">
        <v>32.4</v>
      </c>
      <c r="O11" s="9">
        <f t="shared" si="3"/>
        <v>67.599999999999994</v>
      </c>
      <c r="P11" s="74">
        <v>98.3</v>
      </c>
      <c r="Q11" s="19">
        <f t="shared" si="4"/>
        <v>66.450799999999987</v>
      </c>
    </row>
    <row r="12" spans="2:18">
      <c r="D12" s="73">
        <v>2.4</v>
      </c>
      <c r="E12" s="8">
        <f t="shared" si="0"/>
        <v>97.6</v>
      </c>
      <c r="F12" s="8">
        <v>97.6</v>
      </c>
      <c r="G12" s="20">
        <f t="shared" si="5"/>
        <v>95.257599999999996</v>
      </c>
      <c r="I12" s="74">
        <v>16.8</v>
      </c>
      <c r="J12" s="9">
        <f t="shared" si="1"/>
        <v>83.2</v>
      </c>
      <c r="K12" s="9">
        <v>96.9</v>
      </c>
      <c r="L12" s="19">
        <f t="shared" si="2"/>
        <v>80.620800000000017</v>
      </c>
      <c r="N12" s="74">
        <v>33.1</v>
      </c>
      <c r="O12" s="9">
        <f t="shared" si="3"/>
        <v>66.900000000000006</v>
      </c>
      <c r="P12" s="9">
        <v>90.3</v>
      </c>
      <c r="Q12" s="19">
        <f t="shared" si="4"/>
        <v>60.410700000000006</v>
      </c>
    </row>
    <row r="13" spans="2:18">
      <c r="D13" s="73">
        <v>67</v>
      </c>
      <c r="E13" s="8">
        <f t="shared" si="0"/>
        <v>33</v>
      </c>
      <c r="F13" s="8">
        <v>59</v>
      </c>
      <c r="G13" s="20">
        <f t="shared" si="5"/>
        <v>19.470000000000002</v>
      </c>
      <c r="I13" s="74">
        <v>27.6</v>
      </c>
      <c r="J13" s="9">
        <f t="shared" si="1"/>
        <v>72.400000000000006</v>
      </c>
      <c r="K13" s="9">
        <v>98.7</v>
      </c>
      <c r="L13" s="19">
        <f t="shared" si="2"/>
        <v>71.458800000000011</v>
      </c>
      <c r="N13" s="74">
        <v>22.8</v>
      </c>
      <c r="O13" s="9">
        <f t="shared" si="3"/>
        <v>77.2</v>
      </c>
      <c r="P13" s="9">
        <v>96.6</v>
      </c>
      <c r="Q13" s="19">
        <f t="shared" si="4"/>
        <v>74.575199999999995</v>
      </c>
    </row>
    <row r="14" spans="2:18">
      <c r="D14" s="73">
        <v>70</v>
      </c>
      <c r="E14" s="8">
        <f t="shared" si="0"/>
        <v>30</v>
      </c>
      <c r="F14" s="8">
        <v>97.8</v>
      </c>
      <c r="G14" s="20">
        <f t="shared" si="5"/>
        <v>29.34</v>
      </c>
      <c r="I14" s="74">
        <v>36.299999999999997</v>
      </c>
      <c r="J14" s="9">
        <f t="shared" si="1"/>
        <v>63.7</v>
      </c>
      <c r="K14" s="9">
        <v>92.9</v>
      </c>
      <c r="L14" s="19">
        <f t="shared" si="2"/>
        <v>59.177300000000002</v>
      </c>
      <c r="N14" s="74">
        <v>48.3</v>
      </c>
      <c r="O14" s="9">
        <f t="shared" si="3"/>
        <v>51.7</v>
      </c>
      <c r="P14" s="9">
        <v>93.2</v>
      </c>
      <c r="Q14" s="19">
        <f t="shared" si="4"/>
        <v>48.184400000000004</v>
      </c>
    </row>
    <row r="15" spans="2:18">
      <c r="D15" s="73">
        <v>63.7</v>
      </c>
      <c r="E15" s="8">
        <f t="shared" si="0"/>
        <v>36.299999999999997</v>
      </c>
      <c r="F15" s="8">
        <v>83</v>
      </c>
      <c r="G15" s="20">
        <f t="shared" si="5"/>
        <v>30.129000000000001</v>
      </c>
      <c r="I15" s="74">
        <v>64</v>
      </c>
      <c r="J15" s="9">
        <f t="shared" si="1"/>
        <v>36</v>
      </c>
      <c r="K15" s="9">
        <v>87.8</v>
      </c>
      <c r="L15" s="19">
        <f t="shared" si="2"/>
        <v>31.607999999999997</v>
      </c>
      <c r="N15" s="74">
        <v>41.7</v>
      </c>
      <c r="O15" s="9">
        <f t="shared" si="3"/>
        <v>58.3</v>
      </c>
      <c r="P15" s="9"/>
      <c r="Q15" s="19">
        <f t="shared" si="4"/>
        <v>0</v>
      </c>
    </row>
    <row r="16" spans="2:18">
      <c r="D16" s="73">
        <v>45.8</v>
      </c>
      <c r="E16" s="8">
        <f t="shared" si="0"/>
        <v>54.2</v>
      </c>
      <c r="F16" s="8">
        <v>96.3</v>
      </c>
      <c r="G16" s="20">
        <f t="shared" si="5"/>
        <v>52.194600000000001</v>
      </c>
      <c r="I16" s="74">
        <v>85</v>
      </c>
      <c r="J16" s="9">
        <f t="shared" si="1"/>
        <v>15</v>
      </c>
      <c r="K16" s="9">
        <v>88.3</v>
      </c>
      <c r="L16" s="19">
        <f t="shared" si="2"/>
        <v>13.244999999999999</v>
      </c>
      <c r="N16" s="74">
        <v>24.7</v>
      </c>
      <c r="O16" s="9">
        <f t="shared" si="3"/>
        <v>75.3</v>
      </c>
      <c r="P16" s="9">
        <v>94.2</v>
      </c>
      <c r="Q16" s="19">
        <f t="shared" si="4"/>
        <v>70.932600000000008</v>
      </c>
    </row>
    <row r="19" spans="2:17">
      <c r="M19" t="s">
        <v>356</v>
      </c>
      <c r="N19" s="107" t="s">
        <v>373</v>
      </c>
      <c r="O19" s="107"/>
      <c r="P19" s="107"/>
      <c r="Q19" s="107"/>
    </row>
    <row r="21" spans="2:17" ht="20">
      <c r="N21" s="43" t="s">
        <v>364</v>
      </c>
      <c r="O21" s="43" t="s">
        <v>370</v>
      </c>
      <c r="P21" s="43" t="s">
        <v>371</v>
      </c>
      <c r="Q21" s="43" t="s">
        <v>367</v>
      </c>
    </row>
    <row r="22" spans="2:17">
      <c r="B22" s="13"/>
      <c r="N22" s="73">
        <v>17.3</v>
      </c>
      <c r="O22" s="8">
        <f>100-N22</f>
        <v>82.7</v>
      </c>
      <c r="P22" s="8">
        <v>98.1</v>
      </c>
      <c r="Q22" s="19">
        <f>(P22%*O22%)*100</f>
        <v>81.128700000000009</v>
      </c>
    </row>
    <row r="23" spans="2:17">
      <c r="N23" s="73">
        <v>60.3</v>
      </c>
      <c r="O23" s="8">
        <f t="shared" ref="O23:O31" si="6">100-N23</f>
        <v>39.700000000000003</v>
      </c>
      <c r="P23" s="73">
        <v>92.6</v>
      </c>
      <c r="Q23" s="19">
        <f t="shared" ref="Q23:Q31" si="7">(P23%*O23%)*100</f>
        <v>36.7622</v>
      </c>
    </row>
    <row r="24" spans="2:17">
      <c r="N24" s="73">
        <v>46.3</v>
      </c>
      <c r="O24" s="8">
        <f t="shared" si="6"/>
        <v>53.7</v>
      </c>
      <c r="P24" s="8">
        <v>96</v>
      </c>
      <c r="Q24" s="19">
        <f t="shared" si="7"/>
        <v>51.552</v>
      </c>
    </row>
    <row r="25" spans="2:17">
      <c r="N25" s="73">
        <v>46.8</v>
      </c>
      <c r="O25" s="8">
        <f t="shared" si="6"/>
        <v>53.2</v>
      </c>
      <c r="P25" s="8">
        <v>87.9</v>
      </c>
      <c r="Q25" s="19">
        <f t="shared" si="7"/>
        <v>46.762800000000006</v>
      </c>
    </row>
    <row r="26" spans="2:17">
      <c r="N26" s="73">
        <v>47.6</v>
      </c>
      <c r="O26" s="8">
        <f t="shared" si="6"/>
        <v>52.4</v>
      </c>
      <c r="P26" s="8">
        <v>90.9</v>
      </c>
      <c r="Q26" s="19">
        <f t="shared" si="7"/>
        <v>47.631599999999999</v>
      </c>
    </row>
    <row r="27" spans="2:17">
      <c r="N27" s="73">
        <v>36</v>
      </c>
      <c r="O27" s="8">
        <f t="shared" si="6"/>
        <v>64</v>
      </c>
      <c r="P27" s="8">
        <v>85.2</v>
      </c>
      <c r="Q27" s="19">
        <f t="shared" si="7"/>
        <v>54.527999999999999</v>
      </c>
    </row>
    <row r="28" spans="2:17">
      <c r="N28" s="73">
        <v>63</v>
      </c>
      <c r="O28" s="8">
        <f t="shared" si="6"/>
        <v>37</v>
      </c>
      <c r="P28" s="8">
        <v>83.4</v>
      </c>
      <c r="Q28" s="19">
        <f t="shared" si="7"/>
        <v>30.858000000000001</v>
      </c>
    </row>
    <row r="29" spans="2:17">
      <c r="N29" s="73">
        <v>71.3</v>
      </c>
      <c r="O29" s="8">
        <f t="shared" si="6"/>
        <v>28.700000000000003</v>
      </c>
      <c r="P29" s="8"/>
      <c r="Q29" s="19">
        <f t="shared" si="7"/>
        <v>0</v>
      </c>
    </row>
    <row r="30" spans="2:17">
      <c r="N30" s="73">
        <v>55.3</v>
      </c>
      <c r="O30" s="8">
        <f t="shared" si="6"/>
        <v>44.7</v>
      </c>
      <c r="P30" s="8"/>
      <c r="Q30" s="19">
        <f t="shared" si="7"/>
        <v>0</v>
      </c>
    </row>
    <row r="31" spans="2:17">
      <c r="N31" s="73">
        <v>45</v>
      </c>
      <c r="O31" s="8">
        <f t="shared" si="6"/>
        <v>55</v>
      </c>
      <c r="P31" s="8"/>
      <c r="Q31" s="19">
        <f t="shared" si="7"/>
        <v>0</v>
      </c>
    </row>
    <row r="34" spans="14:17">
      <c r="N34" s="108" t="s">
        <v>374</v>
      </c>
      <c r="O34" s="108"/>
      <c r="P34" s="108"/>
      <c r="Q34" s="108"/>
    </row>
    <row r="36" spans="14:17" ht="20">
      <c r="N36" s="43" t="s">
        <v>364</v>
      </c>
      <c r="O36" s="43" t="s">
        <v>370</v>
      </c>
      <c r="P36" s="43" t="s">
        <v>371</v>
      </c>
      <c r="Q36" s="43" t="s">
        <v>367</v>
      </c>
    </row>
    <row r="37" spans="14:17">
      <c r="N37" s="74">
        <v>20</v>
      </c>
      <c r="O37" s="9">
        <f>100-N37</f>
        <v>80</v>
      </c>
      <c r="P37" s="74">
        <v>96.8</v>
      </c>
      <c r="Q37" s="19">
        <f>(P37%*O37%)*100</f>
        <v>77.44</v>
      </c>
    </row>
    <row r="38" spans="14:17">
      <c r="N38" s="74">
        <v>55.7</v>
      </c>
      <c r="O38" s="9">
        <f t="shared" ref="O38:O46" si="8">100-N38</f>
        <v>44.3</v>
      </c>
      <c r="P38" s="9">
        <v>97.5</v>
      </c>
      <c r="Q38" s="19">
        <f t="shared" ref="Q38:Q46" si="9">(P38%*O38%)*100</f>
        <v>43.192499999999995</v>
      </c>
    </row>
    <row r="39" spans="14:17">
      <c r="N39" s="74">
        <v>35.700000000000003</v>
      </c>
      <c r="O39" s="9">
        <f t="shared" si="8"/>
        <v>64.3</v>
      </c>
      <c r="P39" s="9">
        <v>70</v>
      </c>
      <c r="Q39" s="19">
        <f t="shared" si="9"/>
        <v>45.01</v>
      </c>
    </row>
    <row r="40" spans="14:17">
      <c r="N40" s="74">
        <v>33.299999999999997</v>
      </c>
      <c r="O40" s="9">
        <f t="shared" si="8"/>
        <v>66.7</v>
      </c>
      <c r="P40" s="9">
        <v>90.5</v>
      </c>
      <c r="Q40" s="19">
        <f t="shared" si="9"/>
        <v>60.363500000000002</v>
      </c>
    </row>
    <row r="41" spans="14:17">
      <c r="N41" s="74">
        <v>35</v>
      </c>
      <c r="O41" s="9">
        <f t="shared" si="8"/>
        <v>65</v>
      </c>
      <c r="P41" s="9">
        <v>98.4</v>
      </c>
      <c r="Q41" s="19">
        <f t="shared" si="9"/>
        <v>63.960000000000008</v>
      </c>
    </row>
    <row r="42" spans="14:17">
      <c r="N42" s="74">
        <v>26</v>
      </c>
      <c r="O42" s="9">
        <f t="shared" si="8"/>
        <v>74</v>
      </c>
      <c r="P42" s="9">
        <v>87.9</v>
      </c>
      <c r="Q42" s="19">
        <f t="shared" si="9"/>
        <v>65.046000000000006</v>
      </c>
    </row>
    <row r="43" spans="14:17">
      <c r="N43" s="74">
        <v>63.7</v>
      </c>
      <c r="O43" s="9">
        <f t="shared" si="8"/>
        <v>36.299999999999997</v>
      </c>
      <c r="P43" s="9">
        <v>96</v>
      </c>
      <c r="Q43" s="19">
        <f t="shared" si="9"/>
        <v>34.847999999999999</v>
      </c>
    </row>
    <row r="44" spans="14:17">
      <c r="N44" s="74">
        <v>68</v>
      </c>
      <c r="O44" s="9">
        <f t="shared" si="8"/>
        <v>32</v>
      </c>
      <c r="P44" s="9">
        <v>94.7</v>
      </c>
      <c r="Q44" s="19">
        <f t="shared" si="9"/>
        <v>30.304000000000002</v>
      </c>
    </row>
    <row r="45" spans="14:17">
      <c r="N45" s="74">
        <v>39</v>
      </c>
      <c r="O45" s="9">
        <f t="shared" si="8"/>
        <v>61</v>
      </c>
      <c r="P45" s="9"/>
      <c r="Q45" s="19">
        <f t="shared" si="9"/>
        <v>0</v>
      </c>
    </row>
    <row r="46" spans="14:17">
      <c r="N46" s="74">
        <v>48.5</v>
      </c>
      <c r="O46" s="9">
        <f t="shared" si="8"/>
        <v>51.5</v>
      </c>
      <c r="P46" s="9"/>
      <c r="Q46" s="19">
        <f t="shared" si="9"/>
        <v>0</v>
      </c>
    </row>
    <row r="49" spans="3:34">
      <c r="C49" t="s">
        <v>410</v>
      </c>
    </row>
    <row r="50" spans="3:34">
      <c r="C50" t="s">
        <v>411</v>
      </c>
    </row>
    <row r="51" spans="3:34" s="8" customFormat="1">
      <c r="C51" s="8" t="s">
        <v>412</v>
      </c>
      <c r="D51" s="4" t="s">
        <v>379</v>
      </c>
      <c r="E51" s="4" t="s">
        <v>380</v>
      </c>
      <c r="F51" s="4" t="s">
        <v>381</v>
      </c>
      <c r="G51" s="4" t="s">
        <v>382</v>
      </c>
      <c r="H51" s="4" t="s">
        <v>383</v>
      </c>
      <c r="I51" s="4" t="s">
        <v>384</v>
      </c>
      <c r="J51" s="4" t="s">
        <v>385</v>
      </c>
      <c r="K51" s="4" t="s">
        <v>386</v>
      </c>
      <c r="L51" s="4" t="s">
        <v>387</v>
      </c>
      <c r="M51" s="4" t="s">
        <v>388</v>
      </c>
      <c r="N51" s="4" t="s">
        <v>389</v>
      </c>
      <c r="O51" s="4" t="s">
        <v>390</v>
      </c>
      <c r="P51" s="4" t="s">
        <v>391</v>
      </c>
      <c r="Q51" s="4" t="s">
        <v>392</v>
      </c>
      <c r="R51" s="4" t="s">
        <v>393</v>
      </c>
      <c r="S51" s="4" t="s">
        <v>394</v>
      </c>
      <c r="T51" s="4" t="s">
        <v>395</v>
      </c>
      <c r="U51" s="4" t="s">
        <v>396</v>
      </c>
      <c r="V51" s="4" t="s">
        <v>397</v>
      </c>
      <c r="W51" s="4" t="s">
        <v>398</v>
      </c>
      <c r="X51" s="4" t="s">
        <v>399</v>
      </c>
      <c r="Y51" s="4" t="s">
        <v>400</v>
      </c>
      <c r="Z51" s="4" t="s">
        <v>401</v>
      </c>
      <c r="AA51" s="4" t="s">
        <v>402</v>
      </c>
      <c r="AB51" s="4" t="s">
        <v>403</v>
      </c>
      <c r="AC51" s="4" t="s">
        <v>404</v>
      </c>
      <c r="AD51" s="4" t="s">
        <v>405</v>
      </c>
      <c r="AE51" s="4" t="s">
        <v>406</v>
      </c>
      <c r="AF51" s="4" t="s">
        <v>407</v>
      </c>
      <c r="AG51" s="4" t="s">
        <v>408</v>
      </c>
      <c r="AH51" s="4" t="s">
        <v>409</v>
      </c>
    </row>
    <row r="52" spans="3:34">
      <c r="C52" s="9">
        <v>1</v>
      </c>
      <c r="D52" s="2"/>
      <c r="E52" s="2"/>
      <c r="F52" s="2"/>
      <c r="G52" s="2"/>
      <c r="H52" s="2"/>
      <c r="I52" s="2"/>
      <c r="J52" s="2"/>
      <c r="K52" s="2"/>
      <c r="L52" s="2"/>
      <c r="M52" s="2">
        <v>11</v>
      </c>
      <c r="N52" s="2"/>
      <c r="O52" s="2"/>
      <c r="P52" s="2"/>
      <c r="Q52" s="2"/>
      <c r="R52" s="2"/>
      <c r="S52" s="2">
        <v>81.599999999999994</v>
      </c>
      <c r="T52" s="2"/>
      <c r="U52" s="2"/>
      <c r="V52" s="2"/>
      <c r="W52" s="2"/>
      <c r="X52" s="2"/>
      <c r="Y52" s="2"/>
      <c r="Z52" s="2"/>
      <c r="AA52" s="2"/>
      <c r="AB52" s="2"/>
      <c r="AC52" s="2"/>
      <c r="AD52" s="2"/>
      <c r="AE52" s="2"/>
      <c r="AF52" s="2"/>
      <c r="AG52" s="2"/>
      <c r="AH52" s="2"/>
    </row>
    <row r="53" spans="3:34">
      <c r="C53" s="9">
        <v>2</v>
      </c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>
        <v>94.4</v>
      </c>
      <c r="Z53" s="2"/>
      <c r="AA53" s="2"/>
      <c r="AB53" s="2"/>
      <c r="AC53" s="2"/>
      <c r="AD53" s="2"/>
      <c r="AE53" s="2"/>
      <c r="AF53" s="2"/>
      <c r="AG53" s="2"/>
      <c r="AH53" s="2"/>
    </row>
    <row r="54" spans="3:34">
      <c r="C54" s="9">
        <v>3</v>
      </c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>
        <v>93.4</v>
      </c>
      <c r="Z54" s="2"/>
      <c r="AA54" s="2"/>
      <c r="AB54" s="2"/>
      <c r="AC54" s="2"/>
      <c r="AD54" s="2"/>
      <c r="AE54" s="2"/>
      <c r="AF54" s="2"/>
      <c r="AG54" s="2"/>
      <c r="AH54" s="2"/>
    </row>
    <row r="55" spans="3:34">
      <c r="C55" s="9">
        <v>4</v>
      </c>
      <c r="D55" s="2"/>
      <c r="E55" s="2"/>
      <c r="F55" s="2"/>
      <c r="G55" s="2"/>
      <c r="H55" s="2"/>
      <c r="I55" s="2"/>
      <c r="J55" s="2"/>
      <c r="K55" s="2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>
        <v>94.1</v>
      </c>
      <c r="Z55" s="2"/>
      <c r="AA55" s="2"/>
      <c r="AB55" s="2"/>
      <c r="AC55" s="2"/>
      <c r="AD55" s="2"/>
      <c r="AE55" s="2"/>
      <c r="AF55" s="2"/>
      <c r="AG55" s="2"/>
      <c r="AH55" s="2"/>
    </row>
    <row r="56" spans="3:34">
      <c r="C56" s="9">
        <v>5</v>
      </c>
      <c r="D56" s="2"/>
      <c r="E56" s="2"/>
      <c r="F56" s="2"/>
      <c r="G56" s="2"/>
      <c r="H56" s="2"/>
      <c r="I56" s="2"/>
      <c r="J56" s="2"/>
      <c r="K56" s="2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>
        <v>84.5</v>
      </c>
      <c r="AA56" s="2"/>
      <c r="AB56" s="2"/>
      <c r="AC56" s="2"/>
      <c r="AD56" s="2"/>
      <c r="AE56" s="2"/>
      <c r="AF56" s="2"/>
      <c r="AG56" s="2"/>
      <c r="AH56" s="2"/>
    </row>
    <row r="57" spans="3:34">
      <c r="C57" s="9">
        <v>6</v>
      </c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>
        <v>93.8</v>
      </c>
      <c r="Z57" s="2"/>
      <c r="AA57" s="2"/>
      <c r="AB57" s="2"/>
      <c r="AC57" s="2"/>
      <c r="AD57" s="2"/>
      <c r="AE57" s="2"/>
      <c r="AF57" s="2"/>
      <c r="AG57" s="2"/>
      <c r="AH57" s="2"/>
    </row>
    <row r="58" spans="3:34">
      <c r="C58" s="9">
        <v>7</v>
      </c>
      <c r="D58" s="2"/>
      <c r="E58" s="2"/>
      <c r="F58" s="2"/>
      <c r="G58" s="2"/>
      <c r="H58" s="2"/>
      <c r="I58" s="2"/>
      <c r="J58" s="2"/>
      <c r="K58" s="2"/>
      <c r="L58" s="2"/>
      <c r="M58" s="2">
        <v>93.8</v>
      </c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  <c r="AA58" s="2"/>
      <c r="AB58" s="2"/>
      <c r="AC58" s="2"/>
      <c r="AD58" s="2"/>
      <c r="AE58" s="2"/>
      <c r="AF58" s="2"/>
      <c r="AG58" s="2"/>
      <c r="AH58" s="2"/>
    </row>
    <row r="59" spans="3:34">
      <c r="C59" s="9">
        <v>8</v>
      </c>
      <c r="D59" s="2"/>
      <c r="E59" s="2"/>
      <c r="F59" s="2"/>
      <c r="G59" s="2"/>
      <c r="H59" s="2"/>
      <c r="I59" s="2"/>
      <c r="J59" s="2"/>
      <c r="K59" s="2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>
        <v>94.4</v>
      </c>
      <c r="Z59" s="2"/>
      <c r="AA59" s="2"/>
      <c r="AB59" s="2"/>
      <c r="AC59" s="2"/>
      <c r="AD59" s="2"/>
      <c r="AE59" s="2"/>
      <c r="AF59" s="2"/>
      <c r="AG59" s="2"/>
      <c r="AH59" s="2"/>
    </row>
    <row r="60" spans="3:34">
      <c r="C60" s="9">
        <v>9</v>
      </c>
      <c r="D60" s="2"/>
      <c r="E60" s="2"/>
      <c r="F60" s="2"/>
      <c r="G60" s="2"/>
      <c r="H60" s="2"/>
      <c r="I60" s="2"/>
      <c r="J60" s="2"/>
      <c r="K60" s="2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>
        <v>94.9</v>
      </c>
      <c r="Z60" s="2"/>
      <c r="AA60" s="2"/>
      <c r="AB60" s="2"/>
      <c r="AC60" s="2"/>
      <c r="AD60" s="2"/>
      <c r="AE60" s="2"/>
      <c r="AF60" s="2"/>
      <c r="AG60" s="2"/>
      <c r="AH60" s="2"/>
    </row>
    <row r="61" spans="3:34">
      <c r="C61" s="9">
        <v>10</v>
      </c>
      <c r="D61" s="2"/>
      <c r="E61" s="2"/>
      <c r="F61" s="2"/>
      <c r="G61" s="2"/>
      <c r="H61" s="2"/>
      <c r="I61" s="2"/>
      <c r="J61" s="2"/>
      <c r="K61" s="2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>
        <v>77</v>
      </c>
      <c r="Z61" s="2"/>
      <c r="AA61" s="2"/>
      <c r="AB61" s="2"/>
      <c r="AC61" s="2"/>
      <c r="AD61" s="2"/>
      <c r="AE61" s="2"/>
      <c r="AF61" s="2"/>
      <c r="AG61" s="2"/>
      <c r="AH61" s="2"/>
    </row>
    <row r="62" spans="3:34">
      <c r="C62" s="9">
        <v>11</v>
      </c>
      <c r="D62" s="2"/>
      <c r="E62" s="2"/>
      <c r="F62" s="2"/>
      <c r="G62" s="2"/>
      <c r="H62" s="2"/>
      <c r="I62" s="2"/>
      <c r="J62" s="2"/>
      <c r="K62" s="2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>
        <v>94</v>
      </c>
      <c r="Z62" s="2"/>
      <c r="AA62" s="2"/>
      <c r="AB62" s="2"/>
      <c r="AC62" s="2"/>
      <c r="AD62" s="2"/>
      <c r="AE62" s="2"/>
      <c r="AF62" s="2"/>
      <c r="AG62" s="2"/>
      <c r="AH62" s="2"/>
    </row>
    <row r="63" spans="3:34">
      <c r="C63" s="9">
        <v>12</v>
      </c>
      <c r="D63" s="2"/>
      <c r="E63" s="2"/>
      <c r="F63" s="2"/>
      <c r="G63" s="2"/>
      <c r="H63" s="2"/>
      <c r="I63" s="2"/>
      <c r="J63" s="2"/>
      <c r="K63" s="2">
        <v>86.7</v>
      </c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>
        <v>6.5</v>
      </c>
      <c r="Z63" s="2"/>
      <c r="AA63" s="2"/>
      <c r="AB63" s="2"/>
      <c r="AC63" s="2"/>
      <c r="AD63" s="2"/>
      <c r="AE63" s="2"/>
      <c r="AF63" s="2"/>
      <c r="AG63" s="2"/>
      <c r="AH63" s="2"/>
    </row>
    <row r="64" spans="3:34">
      <c r="C64" s="9">
        <v>13</v>
      </c>
      <c r="D64" s="2"/>
      <c r="E64" s="2"/>
      <c r="F64" s="2"/>
      <c r="G64" s="2"/>
      <c r="H64" s="2"/>
      <c r="I64" s="2"/>
      <c r="J64" s="2"/>
      <c r="K64" s="2"/>
      <c r="L64" s="2"/>
      <c r="M64" s="2">
        <v>94.3</v>
      </c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  <c r="AA64" s="2"/>
      <c r="AB64" s="2"/>
      <c r="AC64" s="2"/>
      <c r="AD64" s="2"/>
      <c r="AE64" s="2"/>
      <c r="AF64" s="2"/>
      <c r="AG64" s="2"/>
      <c r="AH64" s="2"/>
    </row>
    <row r="65" spans="3:34">
      <c r="C65" s="9">
        <v>14</v>
      </c>
      <c r="D65" s="2"/>
      <c r="E65" s="2"/>
      <c r="F65" s="2"/>
      <c r="G65" s="2"/>
      <c r="H65" s="2"/>
      <c r="I65" s="2"/>
      <c r="J65" s="2"/>
      <c r="K65" s="2"/>
      <c r="L65" s="2"/>
      <c r="M65" s="2">
        <v>35.799999999999997</v>
      </c>
      <c r="N65" s="2"/>
      <c r="O65" s="2"/>
      <c r="P65" s="2"/>
      <c r="Q65" s="2"/>
      <c r="R65" s="2"/>
      <c r="S65" s="2"/>
      <c r="T65" s="2"/>
      <c r="U65" s="2"/>
      <c r="V65" s="2"/>
      <c r="W65" s="2"/>
      <c r="X65" s="2">
        <v>51.8</v>
      </c>
      <c r="Y65" s="2"/>
      <c r="Z65" s="2"/>
      <c r="AA65" s="2"/>
      <c r="AB65" s="2"/>
      <c r="AC65" s="2"/>
      <c r="AD65" s="2"/>
      <c r="AE65" s="2"/>
      <c r="AF65" s="2"/>
      <c r="AG65" s="2"/>
      <c r="AH65" s="2"/>
    </row>
    <row r="66" spans="3:34">
      <c r="C66" s="9">
        <v>15</v>
      </c>
      <c r="D66" s="2"/>
      <c r="E66" s="2"/>
      <c r="F66" s="2"/>
      <c r="G66" s="2"/>
      <c r="H66" s="2"/>
      <c r="I66" s="2"/>
      <c r="J66" s="2"/>
      <c r="K66" s="2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  <c r="AA66" s="2"/>
      <c r="AB66" s="2"/>
      <c r="AC66" s="2"/>
      <c r="AD66" s="2"/>
      <c r="AE66" s="2"/>
      <c r="AF66" s="2"/>
      <c r="AG66" s="2"/>
      <c r="AH66" s="2"/>
    </row>
    <row r="67" spans="3:34">
      <c r="C67" s="9">
        <v>16</v>
      </c>
      <c r="D67" s="2"/>
      <c r="E67" s="2"/>
      <c r="F67" s="2"/>
      <c r="G67" s="2"/>
      <c r="H67" s="2"/>
      <c r="I67" s="2"/>
      <c r="J67" s="2"/>
      <c r="K67" s="2"/>
      <c r="L67" s="2"/>
      <c r="M67" s="2">
        <v>26</v>
      </c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>
        <v>67.099999999999994</v>
      </c>
      <c r="Z67" s="2"/>
      <c r="AA67" s="2"/>
      <c r="AB67" s="2"/>
      <c r="AC67" s="2"/>
      <c r="AD67" s="2"/>
      <c r="AE67" s="2"/>
      <c r="AF67" s="2"/>
      <c r="AG67" s="2"/>
      <c r="AH67" s="2"/>
    </row>
    <row r="68" spans="3:34">
      <c r="C68" s="9">
        <v>17</v>
      </c>
      <c r="D68" s="2"/>
      <c r="E68" s="2"/>
      <c r="F68" s="2"/>
      <c r="G68" s="2"/>
      <c r="H68" s="2"/>
      <c r="I68" s="2"/>
      <c r="J68" s="2"/>
      <c r="K68" s="2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>
        <v>94.8</v>
      </c>
      <c r="Z68" s="2"/>
      <c r="AA68" s="2"/>
      <c r="AB68" s="2"/>
      <c r="AC68" s="2"/>
      <c r="AD68" s="2"/>
      <c r="AE68" s="2"/>
      <c r="AF68" s="2"/>
      <c r="AG68" s="2"/>
      <c r="AH68" s="2"/>
    </row>
    <row r="69" spans="3:34">
      <c r="C69" s="9">
        <v>18</v>
      </c>
      <c r="D69" s="2"/>
      <c r="E69" s="2"/>
      <c r="F69" s="2"/>
      <c r="G69" s="2"/>
      <c r="H69" s="2"/>
      <c r="I69" s="2"/>
      <c r="J69" s="2"/>
      <c r="K69" s="2"/>
      <c r="L69" s="2"/>
      <c r="M69" s="2">
        <v>76.099999999999994</v>
      </c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  <c r="AA69" s="2"/>
      <c r="AB69" s="2">
        <v>10.199999999999999</v>
      </c>
      <c r="AC69" s="2"/>
      <c r="AD69" s="2"/>
      <c r="AE69" s="2"/>
      <c r="AF69" s="2"/>
      <c r="AG69" s="2"/>
      <c r="AH69" s="2"/>
    </row>
    <row r="70" spans="3:34">
      <c r="C70" s="9">
        <v>19</v>
      </c>
      <c r="D70" s="2"/>
      <c r="E70" s="2"/>
      <c r="F70" s="2"/>
      <c r="G70" s="2"/>
      <c r="H70" s="2"/>
      <c r="I70" s="2"/>
      <c r="J70" s="2"/>
      <c r="K70" s="2"/>
      <c r="L70" s="2"/>
      <c r="M70" s="2">
        <v>75.400000000000006</v>
      </c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  <c r="AA70" s="2"/>
      <c r="AB70" s="2">
        <v>8.9</v>
      </c>
      <c r="AC70" s="2"/>
      <c r="AD70" s="2"/>
      <c r="AE70" s="2"/>
      <c r="AF70" s="2"/>
      <c r="AG70" s="2"/>
      <c r="AH70" s="2"/>
    </row>
    <row r="71" spans="3:34">
      <c r="C71" s="9">
        <v>20</v>
      </c>
      <c r="D71" s="2"/>
      <c r="E71" s="2"/>
      <c r="F71" s="2"/>
      <c r="G71" s="2"/>
      <c r="H71" s="2"/>
      <c r="I71" s="2"/>
      <c r="J71" s="2"/>
      <c r="K71" s="2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>
        <v>94.5</v>
      </c>
      <c r="Z71" s="2"/>
      <c r="AA71" s="2"/>
      <c r="AB71" s="2"/>
      <c r="AC71" s="2"/>
      <c r="AD71" s="2"/>
      <c r="AE71" s="2"/>
      <c r="AF71" s="2"/>
      <c r="AG71" s="2"/>
      <c r="AH71" s="2"/>
    </row>
    <row r="72" spans="3:34">
      <c r="C72" s="9">
        <v>21</v>
      </c>
      <c r="D72" s="2"/>
      <c r="E72" s="2"/>
      <c r="F72" s="2"/>
      <c r="G72" s="2"/>
      <c r="H72" s="2"/>
      <c r="I72" s="2"/>
      <c r="J72" s="2"/>
      <c r="K72" s="2"/>
      <c r="L72" s="2"/>
      <c r="M72" s="2">
        <v>93.8</v>
      </c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  <c r="AA72" s="2"/>
      <c r="AB72" s="2"/>
      <c r="AC72" s="2"/>
      <c r="AD72" s="2"/>
      <c r="AE72" s="2"/>
      <c r="AF72" s="2"/>
      <c r="AG72" s="2"/>
      <c r="AH72" s="2"/>
    </row>
    <row r="73" spans="3:34">
      <c r="C73" s="9">
        <v>22</v>
      </c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>
        <v>22.2</v>
      </c>
      <c r="Z73" s="2"/>
      <c r="AA73" s="2"/>
      <c r="AB73" s="2"/>
      <c r="AC73" s="2"/>
      <c r="AD73" s="2"/>
      <c r="AE73" s="2"/>
      <c r="AF73" s="2"/>
      <c r="AG73" s="2"/>
      <c r="AH73" s="2"/>
    </row>
    <row r="74" spans="3:34">
      <c r="C74" s="9">
        <v>23</v>
      </c>
      <c r="D74" s="2"/>
      <c r="E74" s="2"/>
      <c r="F74" s="2"/>
      <c r="G74" s="2"/>
      <c r="H74" s="2"/>
      <c r="I74" s="2"/>
      <c r="J74" s="2"/>
      <c r="K74" s="2"/>
      <c r="L74" s="2"/>
      <c r="M74" s="2">
        <v>16.3</v>
      </c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>
        <v>77.2</v>
      </c>
      <c r="Z74" s="2"/>
      <c r="AA74" s="2"/>
      <c r="AB74" s="2"/>
      <c r="AC74" s="2"/>
      <c r="AD74" s="2"/>
      <c r="AE74" s="2"/>
      <c r="AF74" s="2"/>
      <c r="AG74" s="2"/>
      <c r="AH74" s="2"/>
    </row>
    <row r="75" spans="3:34">
      <c r="C75" s="9">
        <v>24</v>
      </c>
      <c r="D75" s="2"/>
      <c r="E75" s="2"/>
      <c r="F75" s="2"/>
      <c r="G75" s="2"/>
      <c r="H75" s="2"/>
      <c r="I75" s="2"/>
      <c r="J75" s="2"/>
      <c r="K75" s="2"/>
      <c r="L75" s="2"/>
      <c r="M75" s="2">
        <v>93.4</v>
      </c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  <c r="AA75" s="2"/>
      <c r="AB75" s="2"/>
      <c r="AC75" s="2"/>
      <c r="AD75" s="2"/>
      <c r="AE75" s="2"/>
      <c r="AF75" s="2"/>
      <c r="AG75" s="2"/>
      <c r="AH75" s="2"/>
    </row>
    <row r="76" spans="3:34">
      <c r="C76" s="9">
        <v>25</v>
      </c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  <c r="AA76" s="2"/>
      <c r="AB76" s="2">
        <v>93.3</v>
      </c>
      <c r="AC76" s="2"/>
      <c r="AD76" s="2"/>
      <c r="AE76" s="2"/>
      <c r="AF76" s="2"/>
      <c r="AG76" s="2"/>
      <c r="AH76" s="2"/>
    </row>
    <row r="77" spans="3:34">
      <c r="C77" s="9">
        <v>26</v>
      </c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>
        <v>89.7</v>
      </c>
      <c r="AA77" s="2"/>
      <c r="AB77" s="2"/>
      <c r="AC77" s="2"/>
      <c r="AD77" s="2"/>
      <c r="AE77" s="2"/>
      <c r="AF77" s="2"/>
      <c r="AG77" s="2"/>
      <c r="AH77" s="2"/>
    </row>
    <row r="78" spans="3:34">
      <c r="C78" s="9">
        <v>27</v>
      </c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  <c r="AA78" s="2"/>
      <c r="AB78" s="2"/>
      <c r="AC78" s="2"/>
      <c r="AD78" s="2"/>
      <c r="AE78" s="2"/>
      <c r="AF78" s="2"/>
      <c r="AG78" s="2"/>
      <c r="AH78" s="2"/>
    </row>
    <row r="79" spans="3:34">
      <c r="C79" s="9">
        <v>28</v>
      </c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>
        <v>94</v>
      </c>
      <c r="Z79" s="2"/>
      <c r="AA79" s="2"/>
      <c r="AB79" s="2"/>
      <c r="AC79" s="2"/>
      <c r="AD79" s="2"/>
      <c r="AE79" s="2"/>
      <c r="AF79" s="2"/>
      <c r="AG79" s="2"/>
      <c r="AH79" s="2"/>
    </row>
    <row r="80" spans="3:34">
      <c r="C80" s="9">
        <v>29</v>
      </c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>
        <v>93.7</v>
      </c>
      <c r="Z80" s="2"/>
      <c r="AA80" s="2"/>
      <c r="AB80" s="2"/>
      <c r="AC80" s="2"/>
      <c r="AD80" s="2"/>
      <c r="AE80" s="2"/>
      <c r="AF80" s="2"/>
      <c r="AG80" s="2"/>
      <c r="AH80" s="2"/>
    </row>
    <row r="81" spans="3:34">
      <c r="C81" s="9">
        <v>30</v>
      </c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>
        <v>94</v>
      </c>
      <c r="Z81" s="2"/>
      <c r="AA81" s="2"/>
      <c r="AB81" s="2"/>
      <c r="AC81" s="2"/>
      <c r="AD81" s="2"/>
      <c r="AE81" s="2"/>
      <c r="AF81" s="2"/>
      <c r="AG81" s="2"/>
      <c r="AH81" s="2"/>
    </row>
    <row r="82" spans="3:34">
      <c r="C82" s="9">
        <v>31</v>
      </c>
      <c r="D82" s="2"/>
      <c r="E82" s="2"/>
      <c r="F82" s="2"/>
      <c r="G82" s="2"/>
      <c r="H82" s="2"/>
      <c r="I82" s="2"/>
      <c r="J82" s="2"/>
      <c r="K82" s="2"/>
      <c r="L82" s="2"/>
      <c r="M82" s="2">
        <v>26.2</v>
      </c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>
        <v>67.099999999999994</v>
      </c>
      <c r="Z82" s="2"/>
      <c r="AA82" s="2"/>
      <c r="AB82" s="2"/>
      <c r="AC82" s="2"/>
      <c r="AD82" s="2"/>
      <c r="AE82" s="2"/>
      <c r="AF82" s="2"/>
      <c r="AG82" s="2"/>
      <c r="AH82" s="2"/>
    </row>
    <row r="83" spans="3:34">
      <c r="C83" s="9">
        <v>32</v>
      </c>
      <c r="D83" s="2"/>
      <c r="E83" s="2"/>
      <c r="F83" s="2"/>
      <c r="G83" s="2"/>
      <c r="H83" s="2"/>
      <c r="I83" s="2"/>
      <c r="J83" s="2"/>
      <c r="K83" s="2"/>
      <c r="L83" s="2"/>
      <c r="M83" s="2"/>
      <c r="N83" s="2"/>
      <c r="O83" s="2"/>
      <c r="P83" s="2"/>
      <c r="Q83" s="2"/>
      <c r="R83" s="2"/>
      <c r="S83" s="2"/>
      <c r="T83" s="2"/>
      <c r="U83" s="2">
        <v>90.7</v>
      </c>
      <c r="V83" s="2"/>
      <c r="W83" s="2"/>
      <c r="X83" s="2"/>
      <c r="Y83" s="2"/>
      <c r="Z83" s="2"/>
      <c r="AA83" s="2"/>
      <c r="AB83" s="2"/>
      <c r="AC83" s="2"/>
      <c r="AD83" s="2"/>
      <c r="AE83" s="2"/>
      <c r="AF83" s="2"/>
      <c r="AG83" s="2"/>
      <c r="AH83" s="2"/>
    </row>
    <row r="84" spans="3:34">
      <c r="C84" s="9">
        <v>33</v>
      </c>
      <c r="D84" s="2"/>
      <c r="E84" s="2"/>
      <c r="F84" s="2"/>
      <c r="G84" s="2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>
        <v>93.8</v>
      </c>
      <c r="Z84" s="2"/>
      <c r="AA84" s="2"/>
      <c r="AB84" s="2"/>
      <c r="AC84" s="2"/>
      <c r="AD84" s="2"/>
      <c r="AE84" s="2"/>
      <c r="AF84" s="2"/>
      <c r="AG84" s="2"/>
      <c r="AH84" s="2"/>
    </row>
    <row r="85" spans="3:34">
      <c r="C85" s="9">
        <v>34</v>
      </c>
      <c r="D85" s="2"/>
      <c r="E85" s="2"/>
      <c r="F85" s="2"/>
      <c r="G85" s="2"/>
      <c r="H85" s="2"/>
      <c r="I85" s="2"/>
      <c r="J85" s="2"/>
      <c r="K85" s="2">
        <v>93.5</v>
      </c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  <c r="AA85" s="2"/>
      <c r="AB85" s="2"/>
      <c r="AC85" s="2"/>
      <c r="AD85" s="2"/>
      <c r="AE85" s="2"/>
      <c r="AF85" s="2"/>
      <c r="AG85" s="2"/>
      <c r="AH85" s="2"/>
    </row>
    <row r="86" spans="3:34">
      <c r="C86" s="9">
        <v>35</v>
      </c>
      <c r="D86" s="2"/>
      <c r="E86" s="2"/>
      <c r="F86" s="2"/>
      <c r="G86" s="2"/>
      <c r="H86" s="2"/>
      <c r="I86" s="2"/>
      <c r="J86" s="2"/>
      <c r="K86" s="2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>
        <v>93.9</v>
      </c>
      <c r="Z86" s="2"/>
      <c r="AA86" s="2"/>
      <c r="AB86" s="2"/>
      <c r="AC86" s="2"/>
      <c r="AD86" s="2"/>
      <c r="AE86" s="2"/>
      <c r="AF86" s="2"/>
      <c r="AG86" s="2"/>
      <c r="AH86" s="2"/>
    </row>
    <row r="87" spans="3:34">
      <c r="C87" s="9">
        <v>36</v>
      </c>
      <c r="D87" s="2"/>
      <c r="E87" s="2"/>
      <c r="F87" s="2"/>
      <c r="G87" s="2"/>
      <c r="H87" s="2"/>
      <c r="I87" s="2"/>
      <c r="J87" s="2"/>
      <c r="K87" s="2"/>
      <c r="L87" s="2"/>
      <c r="M87" s="2">
        <v>88.2</v>
      </c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  <c r="AA87" s="2"/>
      <c r="AB87" s="2"/>
      <c r="AC87" s="2"/>
      <c r="AD87" s="2"/>
      <c r="AE87" s="2"/>
      <c r="AF87" s="2"/>
      <c r="AG87" s="2"/>
      <c r="AH87" s="2"/>
    </row>
    <row r="88" spans="3:34">
      <c r="C88" s="9">
        <v>37</v>
      </c>
      <c r="D88" s="2"/>
      <c r="E88" s="2"/>
      <c r="F88" s="2"/>
      <c r="G88" s="2"/>
      <c r="H88" s="2"/>
      <c r="I88" s="2"/>
      <c r="J88" s="2"/>
      <c r="K88" s="2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  <c r="AA88" s="2"/>
      <c r="AB88" s="2"/>
      <c r="AC88" s="2"/>
      <c r="AD88" s="2"/>
      <c r="AE88" s="2"/>
      <c r="AF88" s="2"/>
      <c r="AG88" s="2"/>
      <c r="AH88" s="2"/>
    </row>
    <row r="89" spans="3:34">
      <c r="C89" s="9">
        <v>38</v>
      </c>
      <c r="D89" s="2"/>
      <c r="E89" s="2"/>
      <c r="F89" s="2"/>
      <c r="G89" s="2"/>
      <c r="H89" s="2"/>
      <c r="I89" s="2"/>
      <c r="J89" s="2"/>
      <c r="K89" s="2"/>
      <c r="L89" s="2"/>
      <c r="M89" s="2">
        <v>58.6</v>
      </c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>
        <v>18.899999999999999</v>
      </c>
      <c r="Z89" s="2"/>
      <c r="AA89" s="2"/>
      <c r="AB89" s="2"/>
      <c r="AC89" s="2"/>
      <c r="AD89" s="2">
        <v>12.9</v>
      </c>
      <c r="AE89" s="2"/>
      <c r="AF89" s="2"/>
      <c r="AG89" s="2"/>
      <c r="AH89" s="2"/>
    </row>
    <row r="90" spans="3:34">
      <c r="C90" s="9">
        <v>39</v>
      </c>
      <c r="D90" s="2"/>
      <c r="E90" s="2"/>
      <c r="F90" s="2"/>
      <c r="G90" s="2"/>
      <c r="H90" s="2"/>
      <c r="I90" s="2"/>
      <c r="J90" s="2"/>
      <c r="K90" s="2"/>
      <c r="L90" s="2"/>
      <c r="M90" s="2">
        <v>94.6</v>
      </c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  <c r="AA90" s="2"/>
      <c r="AB90" s="2"/>
      <c r="AC90" s="2"/>
      <c r="AD90" s="2"/>
      <c r="AE90" s="2"/>
      <c r="AF90" s="2"/>
      <c r="AG90" s="2"/>
      <c r="AH90" s="2"/>
    </row>
    <row r="91" spans="3:34">
      <c r="C91" s="9">
        <v>40</v>
      </c>
      <c r="D91" s="2"/>
      <c r="E91" s="2"/>
      <c r="F91" s="2"/>
      <c r="G91" s="2"/>
      <c r="H91" s="2"/>
      <c r="I91" s="2"/>
      <c r="J91" s="2"/>
      <c r="K91" s="2"/>
      <c r="L91" s="2"/>
      <c r="M91" s="2">
        <v>94.5</v>
      </c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  <c r="AA91" s="2"/>
      <c r="AB91" s="2"/>
      <c r="AC91" s="2"/>
      <c r="AD91" s="2"/>
      <c r="AE91" s="2"/>
      <c r="AF91" s="2"/>
      <c r="AG91" s="2"/>
      <c r="AH91" s="2"/>
    </row>
    <row r="92" spans="3:34">
      <c r="C92" s="9">
        <v>41</v>
      </c>
      <c r="D92" s="2"/>
      <c r="E92" s="2"/>
      <c r="F92" s="2"/>
      <c r="G92" s="2"/>
      <c r="H92" s="2"/>
      <c r="I92" s="2"/>
      <c r="J92" s="2"/>
      <c r="K92" s="2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  <c r="AA92" s="2"/>
      <c r="AB92" s="2"/>
      <c r="AC92" s="2"/>
      <c r="AD92" s="2"/>
      <c r="AE92" s="2"/>
      <c r="AF92" s="2"/>
      <c r="AG92" s="2"/>
      <c r="AH92" s="2"/>
    </row>
    <row r="93" spans="3:34">
      <c r="C93" s="9">
        <v>42</v>
      </c>
      <c r="D93" s="2"/>
      <c r="E93" s="2"/>
      <c r="F93" s="2"/>
      <c r="G93" s="2"/>
      <c r="H93" s="2"/>
      <c r="I93" s="2"/>
      <c r="J93" s="2"/>
      <c r="K93" s="2">
        <v>94.3</v>
      </c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  <c r="AA93" s="2"/>
      <c r="AB93" s="2"/>
      <c r="AC93" s="2"/>
      <c r="AD93" s="2"/>
      <c r="AE93" s="2"/>
      <c r="AF93" s="2"/>
      <c r="AG93" s="2"/>
      <c r="AH93" s="2"/>
    </row>
    <row r="94" spans="3:34">
      <c r="C94" s="9">
        <v>43</v>
      </c>
      <c r="D94" s="2"/>
      <c r="E94" s="2"/>
      <c r="F94" s="2"/>
      <c r="G94" s="2"/>
      <c r="H94" s="2"/>
      <c r="I94" s="2"/>
      <c r="J94" s="2"/>
      <c r="K94" s="2"/>
      <c r="L94" s="2"/>
      <c r="M94" s="2"/>
      <c r="N94" s="2">
        <v>52.2</v>
      </c>
      <c r="O94" s="2"/>
      <c r="P94" s="2"/>
      <c r="Q94" s="2"/>
      <c r="R94" s="2"/>
      <c r="S94" s="2"/>
      <c r="T94" s="2"/>
      <c r="U94" s="2"/>
      <c r="V94" s="2"/>
      <c r="W94" s="2"/>
      <c r="X94" s="2"/>
      <c r="Y94" s="2">
        <v>36.799999999999997</v>
      </c>
      <c r="Z94" s="2"/>
      <c r="AA94" s="2"/>
      <c r="AB94" s="2"/>
      <c r="AC94" s="2"/>
      <c r="AD94" s="2"/>
      <c r="AE94" s="2"/>
      <c r="AF94" s="2"/>
      <c r="AG94" s="2"/>
      <c r="AH94" s="2"/>
    </row>
    <row r="95" spans="3:34">
      <c r="C95" s="9">
        <v>44</v>
      </c>
      <c r="D95" s="2"/>
      <c r="E95" s="2"/>
      <c r="F95" s="2"/>
      <c r="G95" s="2"/>
      <c r="H95" s="2"/>
      <c r="I95" s="2"/>
      <c r="J95" s="2"/>
      <c r="K95" s="2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>
        <v>94.1</v>
      </c>
      <c r="Z95" s="2"/>
      <c r="AA95" s="2"/>
      <c r="AB95" s="2"/>
      <c r="AC95" s="2"/>
      <c r="AD95" s="2"/>
      <c r="AE95" s="2"/>
      <c r="AF95" s="2"/>
      <c r="AG95" s="2"/>
      <c r="AH95" s="2"/>
    </row>
    <row r="96" spans="3:34">
      <c r="C96" s="9">
        <v>45</v>
      </c>
      <c r="D96" s="2"/>
      <c r="E96" s="2"/>
      <c r="F96" s="2"/>
      <c r="G96" s="2"/>
      <c r="H96" s="2"/>
      <c r="I96" s="2"/>
      <c r="J96" s="2"/>
      <c r="K96" s="2"/>
      <c r="L96" s="2"/>
      <c r="M96" s="2">
        <v>94.1</v>
      </c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  <c r="AA96" s="2"/>
      <c r="AB96" s="2"/>
      <c r="AC96" s="2"/>
      <c r="AD96" s="2"/>
      <c r="AE96" s="2"/>
      <c r="AF96" s="2"/>
      <c r="AG96" s="2"/>
      <c r="AH96" s="2"/>
    </row>
    <row r="97" spans="3:34">
      <c r="C97" s="9">
        <v>46</v>
      </c>
      <c r="D97" s="2"/>
      <c r="E97" s="2"/>
      <c r="F97" s="2"/>
      <c r="G97" s="2"/>
      <c r="H97" s="2"/>
      <c r="I97" s="2"/>
      <c r="J97" s="2"/>
      <c r="K97" s="2"/>
      <c r="L97" s="2"/>
      <c r="M97" s="2">
        <v>81.7</v>
      </c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>
        <v>11.4</v>
      </c>
      <c r="Z97" s="2"/>
      <c r="AA97" s="2"/>
      <c r="AB97" s="2"/>
      <c r="AC97" s="2"/>
      <c r="AD97" s="2"/>
      <c r="AE97" s="2"/>
      <c r="AF97" s="2"/>
      <c r="AG97" s="2"/>
      <c r="AH97" s="2"/>
    </row>
    <row r="98" spans="3:34">
      <c r="C98" s="9">
        <v>47</v>
      </c>
      <c r="D98" s="2"/>
      <c r="E98" s="2"/>
      <c r="F98" s="2"/>
      <c r="G98" s="2"/>
      <c r="H98" s="2"/>
      <c r="I98" s="2"/>
      <c r="J98" s="2"/>
      <c r="K98" s="2">
        <v>55.4</v>
      </c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  <c r="AA98" s="2"/>
      <c r="AB98" s="2"/>
      <c r="AC98" s="2"/>
      <c r="AD98" s="2"/>
      <c r="AE98" s="2"/>
      <c r="AF98" s="2">
        <v>35.200000000000003</v>
      </c>
      <c r="AG98" s="2"/>
      <c r="AH98" s="2"/>
    </row>
    <row r="99" spans="3:34">
      <c r="C99" s="9">
        <v>48</v>
      </c>
      <c r="D99" s="2"/>
      <c r="E99" s="2"/>
      <c r="F99" s="2"/>
      <c r="G99" s="2"/>
      <c r="H99" s="2"/>
      <c r="I99" s="2"/>
      <c r="J99" s="2"/>
      <c r="K99" s="2">
        <v>12.8</v>
      </c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>
        <v>79.900000000000006</v>
      </c>
      <c r="Z99" s="2"/>
      <c r="AA99" s="2"/>
      <c r="AB99" s="2"/>
      <c r="AC99" s="2"/>
      <c r="AD99" s="2"/>
      <c r="AE99" s="2"/>
      <c r="AF99" s="2"/>
      <c r="AG99" s="2"/>
      <c r="AH99" s="2"/>
    </row>
    <row r="100" spans="3:34">
      <c r="C100" s="9">
        <v>49</v>
      </c>
      <c r="D100" s="2"/>
      <c r="E100" s="2"/>
      <c r="F100" s="2"/>
      <c r="G100" s="2"/>
      <c r="H100" s="2"/>
      <c r="I100" s="2"/>
      <c r="J100" s="2"/>
      <c r="K100" s="2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  <c r="AA100" s="2"/>
      <c r="AB100" s="2"/>
      <c r="AC100" s="2"/>
      <c r="AD100" s="2"/>
      <c r="AE100" s="2"/>
      <c r="AF100" s="2"/>
      <c r="AG100" s="2"/>
      <c r="AH100" s="2"/>
    </row>
    <row r="101" spans="3:34">
      <c r="C101" s="9">
        <v>50</v>
      </c>
      <c r="D101" s="2"/>
      <c r="E101" s="2"/>
      <c r="F101" s="2"/>
      <c r="G101" s="2"/>
      <c r="H101" s="2"/>
      <c r="I101" s="2"/>
      <c r="J101" s="2"/>
      <c r="K101" s="2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  <c r="AA101" s="2"/>
      <c r="AB101" s="2"/>
      <c r="AC101" s="2"/>
      <c r="AD101" s="2"/>
      <c r="AE101" s="2"/>
      <c r="AF101" s="2"/>
      <c r="AG101" s="2"/>
      <c r="AH101" s="2"/>
    </row>
    <row r="102" spans="3:34">
      <c r="C102" s="9">
        <v>51</v>
      </c>
      <c r="D102" s="2"/>
      <c r="E102" s="2"/>
      <c r="F102" s="2"/>
      <c r="G102" s="2"/>
      <c r="H102" s="2"/>
      <c r="I102" s="2"/>
      <c r="J102" s="2"/>
      <c r="K102" s="2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>
        <v>93.2</v>
      </c>
      <c r="Z102" s="2"/>
      <c r="AA102" s="2"/>
      <c r="AB102" s="2"/>
      <c r="AC102" s="2"/>
      <c r="AD102" s="2"/>
      <c r="AE102" s="2"/>
      <c r="AF102" s="2"/>
      <c r="AG102" s="2"/>
      <c r="AH102" s="2"/>
    </row>
    <row r="103" spans="3:34">
      <c r="C103" s="9">
        <v>52</v>
      </c>
      <c r="D103" s="2"/>
      <c r="E103" s="2"/>
      <c r="F103" s="2"/>
      <c r="G103" s="2"/>
      <c r="H103" s="2"/>
      <c r="I103" s="2"/>
      <c r="J103" s="2"/>
      <c r="K103" s="2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  <c r="AA103" s="2"/>
      <c r="AB103" s="2"/>
      <c r="AC103" s="2"/>
      <c r="AD103" s="2"/>
      <c r="AE103" s="2"/>
      <c r="AF103" s="2"/>
      <c r="AG103" s="2"/>
      <c r="AH103" s="2"/>
    </row>
    <row r="104" spans="3:34">
      <c r="C104" s="9">
        <v>53</v>
      </c>
      <c r="D104" s="2"/>
      <c r="E104" s="2"/>
      <c r="F104" s="2"/>
      <c r="G104" s="2"/>
      <c r="H104" s="2"/>
      <c r="I104" s="2"/>
      <c r="J104" s="2"/>
      <c r="K104" s="2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  <c r="AA104" s="2"/>
      <c r="AB104" s="2"/>
      <c r="AC104" s="2"/>
      <c r="AD104" s="2"/>
      <c r="AE104" s="2"/>
      <c r="AF104" s="2"/>
      <c r="AG104" s="2"/>
      <c r="AH104" s="2"/>
    </row>
    <row r="105" spans="3:34">
      <c r="C105" s="9">
        <v>54</v>
      </c>
      <c r="D105" s="2"/>
      <c r="E105" s="2"/>
      <c r="F105" s="2"/>
      <c r="G105" s="2"/>
      <c r="H105" s="2"/>
      <c r="I105" s="2"/>
      <c r="J105" s="2"/>
      <c r="K105" s="2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>
        <v>93</v>
      </c>
      <c r="Z105" s="2"/>
      <c r="AA105" s="2"/>
      <c r="AB105" s="2"/>
      <c r="AC105" s="2"/>
      <c r="AD105" s="2"/>
      <c r="AE105" s="2"/>
      <c r="AF105" s="2"/>
      <c r="AG105" s="2"/>
      <c r="AH105" s="2"/>
    </row>
    <row r="106" spans="3:34">
      <c r="C106" s="9">
        <v>55</v>
      </c>
      <c r="D106" s="2"/>
      <c r="E106" s="2"/>
      <c r="F106" s="2"/>
      <c r="G106" s="2"/>
      <c r="H106" s="2"/>
      <c r="I106" s="2"/>
      <c r="J106" s="2"/>
      <c r="K106" s="2">
        <v>85</v>
      </c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>
        <v>7.8</v>
      </c>
      <c r="Z106" s="2"/>
      <c r="AA106" s="2"/>
      <c r="AB106" s="2"/>
      <c r="AC106" s="2"/>
      <c r="AD106" s="2"/>
      <c r="AE106" s="2"/>
      <c r="AF106" s="2"/>
      <c r="AG106" s="2"/>
      <c r="AH106" s="2"/>
    </row>
    <row r="107" spans="3:34">
      <c r="C107" s="9">
        <v>56</v>
      </c>
      <c r="D107" s="2"/>
      <c r="E107" s="2"/>
      <c r="F107" s="2"/>
      <c r="G107" s="2"/>
      <c r="H107" s="2"/>
      <c r="I107" s="2"/>
      <c r="J107" s="2"/>
      <c r="K107" s="2"/>
      <c r="L107" s="2"/>
      <c r="M107" s="2">
        <v>37.4</v>
      </c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>
        <v>49.4</v>
      </c>
      <c r="Z107" s="2"/>
      <c r="AA107" s="2"/>
      <c r="AB107" s="2"/>
      <c r="AC107" s="2"/>
      <c r="AD107" s="2"/>
      <c r="AE107" s="2"/>
      <c r="AF107" s="2"/>
      <c r="AG107" s="2"/>
      <c r="AH107" s="2"/>
    </row>
    <row r="108" spans="3:34">
      <c r="C108" s="9">
        <v>57</v>
      </c>
      <c r="D108" s="2"/>
      <c r="E108" s="2"/>
      <c r="F108" s="2"/>
      <c r="G108" s="2"/>
      <c r="H108" s="2"/>
      <c r="I108" s="2"/>
      <c r="J108" s="2"/>
      <c r="K108" s="2"/>
      <c r="L108" s="2"/>
      <c r="M108" s="2"/>
      <c r="N108" s="2"/>
      <c r="O108" s="2"/>
      <c r="P108" s="2"/>
      <c r="Q108" s="2">
        <v>93.3</v>
      </c>
      <c r="R108" s="2"/>
      <c r="S108" s="2"/>
      <c r="T108" s="2"/>
      <c r="U108" s="2"/>
      <c r="V108" s="2"/>
      <c r="W108" s="2"/>
      <c r="X108" s="2"/>
      <c r="Y108" s="2"/>
      <c r="Z108" s="2"/>
      <c r="AA108" s="2"/>
      <c r="AB108" s="2"/>
      <c r="AC108" s="2"/>
      <c r="AD108" s="2"/>
      <c r="AE108" s="2"/>
      <c r="AF108" s="2"/>
      <c r="AG108" s="2"/>
      <c r="AH108" s="2"/>
    </row>
    <row r="109" spans="3:34">
      <c r="C109" s="9">
        <v>58</v>
      </c>
      <c r="D109" s="2"/>
      <c r="E109" s="2"/>
      <c r="F109" s="2"/>
      <c r="G109" s="2"/>
      <c r="H109" s="2"/>
      <c r="I109" s="2"/>
      <c r="J109" s="2"/>
      <c r="K109" s="2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>
        <v>94.1</v>
      </c>
      <c r="Z109" s="2"/>
      <c r="AA109" s="2"/>
      <c r="AB109" s="2"/>
      <c r="AC109" s="2"/>
      <c r="AD109" s="2"/>
      <c r="AE109" s="2"/>
      <c r="AF109" s="2"/>
      <c r="AG109" s="2"/>
      <c r="AH109" s="2"/>
    </row>
    <row r="110" spans="3:34">
      <c r="C110" s="9">
        <v>59</v>
      </c>
      <c r="D110" s="2"/>
      <c r="E110" s="2"/>
      <c r="F110" s="2"/>
      <c r="G110" s="2"/>
      <c r="H110" s="2"/>
      <c r="I110" s="2"/>
      <c r="J110" s="2"/>
      <c r="K110" s="2">
        <v>85</v>
      </c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>
        <v>7.8</v>
      </c>
      <c r="Z110" s="2"/>
      <c r="AA110" s="2"/>
      <c r="AB110" s="2"/>
      <c r="AC110" s="2"/>
      <c r="AD110" s="2"/>
      <c r="AE110" s="2"/>
      <c r="AF110" s="2"/>
      <c r="AG110" s="2"/>
      <c r="AH110" s="2"/>
    </row>
    <row r="111" spans="3:34">
      <c r="C111" s="9">
        <v>60</v>
      </c>
      <c r="D111" s="2"/>
      <c r="E111" s="2"/>
      <c r="F111" s="2"/>
      <c r="G111" s="2"/>
      <c r="H111" s="2"/>
      <c r="I111" s="2"/>
      <c r="J111" s="2"/>
      <c r="K111" s="2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>
        <v>94.1</v>
      </c>
      <c r="Z111" s="2"/>
      <c r="AA111" s="2"/>
      <c r="AB111" s="2"/>
      <c r="AC111" s="2"/>
      <c r="AD111" s="2"/>
      <c r="AE111" s="2"/>
      <c r="AF111" s="2"/>
      <c r="AG111" s="2"/>
      <c r="AH111" s="2"/>
    </row>
    <row r="112" spans="3:34">
      <c r="C112" s="9">
        <v>61</v>
      </c>
      <c r="D112" s="2"/>
      <c r="E112" s="2"/>
      <c r="F112" s="2"/>
      <c r="G112" s="2"/>
      <c r="H112" s="2"/>
      <c r="I112" s="2"/>
      <c r="J112" s="2"/>
      <c r="K112" s="2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>
        <v>94.2</v>
      </c>
      <c r="Z112" s="2"/>
      <c r="AA112" s="2"/>
      <c r="AB112" s="2"/>
      <c r="AC112" s="2"/>
      <c r="AD112" s="2"/>
      <c r="AE112" s="2"/>
      <c r="AF112" s="2"/>
      <c r="AG112" s="2"/>
      <c r="AH112" s="2"/>
    </row>
    <row r="113" spans="3:34">
      <c r="C113" s="9">
        <v>62</v>
      </c>
      <c r="D113" s="2"/>
      <c r="E113" s="2"/>
      <c r="F113" s="2"/>
      <c r="G113" s="2"/>
      <c r="H113" s="2"/>
      <c r="I113" s="2"/>
      <c r="J113" s="2"/>
      <c r="K113" s="2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>
        <v>94.3</v>
      </c>
      <c r="Z113" s="2"/>
      <c r="AA113" s="2"/>
      <c r="AB113" s="2"/>
      <c r="AC113" s="2"/>
      <c r="AD113" s="2"/>
      <c r="AE113" s="2"/>
      <c r="AF113" s="2"/>
      <c r="AG113" s="2"/>
      <c r="AH113" s="2"/>
    </row>
    <row r="114" spans="3:34">
      <c r="C114" s="9">
        <v>63</v>
      </c>
      <c r="D114" s="2"/>
      <c r="E114" s="2"/>
      <c r="F114" s="2"/>
      <c r="G114" s="2"/>
      <c r="H114" s="2"/>
      <c r="I114" s="2"/>
      <c r="J114" s="2"/>
      <c r="K114" s="2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>
        <v>94</v>
      </c>
      <c r="Z114" s="2"/>
      <c r="AA114" s="2"/>
      <c r="AB114" s="2"/>
      <c r="AC114" s="2"/>
      <c r="AD114" s="2"/>
      <c r="AE114" s="2"/>
      <c r="AF114" s="2"/>
      <c r="AG114" s="2"/>
      <c r="AH114" s="2"/>
    </row>
    <row r="115" spans="3:34">
      <c r="C115" s="9">
        <v>64</v>
      </c>
      <c r="D115" s="2"/>
      <c r="E115" s="2"/>
      <c r="F115" s="2"/>
      <c r="G115" s="2"/>
      <c r="H115" s="2"/>
      <c r="I115" s="2"/>
      <c r="J115" s="2"/>
      <c r="K115" s="2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  <c r="AA115" s="2"/>
      <c r="AB115" s="2"/>
      <c r="AC115" s="2"/>
      <c r="AD115" s="2"/>
      <c r="AE115" s="2"/>
      <c r="AF115" s="2"/>
      <c r="AG115" s="2"/>
      <c r="AH115" s="2"/>
    </row>
    <row r="116" spans="3:34">
      <c r="C116" s="9">
        <v>65</v>
      </c>
      <c r="D116" s="2"/>
      <c r="E116" s="2"/>
      <c r="F116" s="2"/>
      <c r="G116" s="2"/>
      <c r="H116" s="2"/>
      <c r="I116" s="2"/>
      <c r="J116" s="2"/>
      <c r="K116" s="2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  <c r="AA116" s="2"/>
      <c r="AB116" s="2"/>
      <c r="AC116" s="2"/>
      <c r="AD116" s="2"/>
      <c r="AE116" s="2"/>
      <c r="AF116" s="2"/>
      <c r="AG116" s="2"/>
      <c r="AH116" s="2"/>
    </row>
    <row r="117" spans="3:34">
      <c r="C117" s="9">
        <v>66</v>
      </c>
      <c r="D117" s="2"/>
      <c r="E117" s="2"/>
      <c r="F117" s="2"/>
      <c r="G117" s="2"/>
      <c r="H117" s="2"/>
      <c r="I117" s="2"/>
      <c r="J117" s="2"/>
      <c r="K117" s="2">
        <v>39.299999999999997</v>
      </c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>
        <v>42.8</v>
      </c>
      <c r="Z117" s="2"/>
      <c r="AA117" s="2"/>
      <c r="AB117" s="2"/>
      <c r="AC117" s="2"/>
      <c r="AD117" s="2"/>
      <c r="AE117" s="2"/>
      <c r="AF117" s="2"/>
      <c r="AG117" s="2"/>
      <c r="AH117" s="2"/>
    </row>
    <row r="118" spans="3:34">
      <c r="C118" s="9">
        <v>67</v>
      </c>
      <c r="D118" s="2"/>
      <c r="E118" s="2"/>
      <c r="F118" s="2"/>
      <c r="G118" s="2"/>
      <c r="H118" s="2"/>
      <c r="I118" s="2"/>
      <c r="J118" s="2"/>
      <c r="K118" s="2"/>
      <c r="L118" s="2"/>
      <c r="M118" s="2">
        <v>15.2</v>
      </c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>
        <v>76.900000000000006</v>
      </c>
      <c r="Z118" s="2"/>
      <c r="AA118" s="2"/>
      <c r="AB118" s="2"/>
      <c r="AC118" s="2"/>
      <c r="AD118" s="2"/>
      <c r="AE118" s="2"/>
      <c r="AF118" s="2"/>
      <c r="AG118" s="2"/>
      <c r="AH118" s="2"/>
    </row>
    <row r="119" spans="3:34">
      <c r="C119" s="9">
        <v>68</v>
      </c>
      <c r="D119" s="2"/>
      <c r="E119" s="2"/>
      <c r="F119" s="2"/>
      <c r="G119" s="2"/>
      <c r="H119" s="2"/>
      <c r="I119" s="2"/>
      <c r="J119" s="2"/>
      <c r="K119" s="2">
        <v>93.3</v>
      </c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  <c r="AA119" s="2"/>
      <c r="AB119" s="2"/>
      <c r="AC119" s="2"/>
      <c r="AD119" s="2"/>
      <c r="AE119" s="2"/>
      <c r="AF119" s="2"/>
      <c r="AG119" s="2"/>
      <c r="AH119" s="2"/>
    </row>
    <row r="120" spans="3:34">
      <c r="C120" s="9">
        <v>69</v>
      </c>
      <c r="D120" s="2"/>
      <c r="E120" s="2"/>
      <c r="F120" s="2"/>
      <c r="G120" s="2"/>
      <c r="H120" s="2"/>
      <c r="I120" s="2"/>
      <c r="J120" s="2"/>
      <c r="K120" s="2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>
        <v>91.4</v>
      </c>
      <c r="Z120" s="2"/>
      <c r="AA120" s="2"/>
      <c r="AB120" s="2"/>
      <c r="AC120" s="2"/>
      <c r="AD120" s="2"/>
      <c r="AE120" s="2"/>
      <c r="AF120" s="2"/>
      <c r="AG120" s="2"/>
      <c r="AH120" s="2"/>
    </row>
    <row r="121" spans="3:34">
      <c r="C121" s="9">
        <v>70</v>
      </c>
      <c r="D121" s="2"/>
      <c r="E121" s="2"/>
      <c r="F121" s="2"/>
      <c r="G121" s="2"/>
      <c r="H121" s="2"/>
      <c r="I121" s="2"/>
      <c r="J121" s="2"/>
      <c r="K121" s="2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>
        <v>93.7</v>
      </c>
      <c r="Z121" s="2"/>
      <c r="AA121" s="2"/>
      <c r="AB121" s="2"/>
      <c r="AC121" s="2"/>
      <c r="AD121" s="2"/>
      <c r="AE121" s="2"/>
      <c r="AF121" s="2"/>
      <c r="AG121" s="2"/>
      <c r="AH121" s="2"/>
    </row>
    <row r="122" spans="3:34">
      <c r="C122" s="9">
        <v>71</v>
      </c>
      <c r="D122" s="2"/>
      <c r="E122" s="2"/>
      <c r="F122" s="2"/>
      <c r="G122" s="2"/>
      <c r="H122" s="2"/>
      <c r="I122" s="2"/>
      <c r="J122" s="2"/>
      <c r="K122" s="2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>
        <v>94.7</v>
      </c>
      <c r="Z122" s="2"/>
      <c r="AA122" s="2"/>
      <c r="AB122" s="2"/>
      <c r="AC122" s="2"/>
      <c r="AD122" s="2"/>
      <c r="AE122" s="2"/>
      <c r="AF122" s="2"/>
      <c r="AG122" s="2"/>
      <c r="AH122" s="2"/>
    </row>
    <row r="123" spans="3:34">
      <c r="C123" s="9">
        <v>72</v>
      </c>
      <c r="D123" s="2"/>
      <c r="E123" s="2"/>
      <c r="F123" s="2"/>
      <c r="G123" s="2"/>
      <c r="H123" s="2"/>
      <c r="I123" s="2"/>
      <c r="J123" s="2"/>
      <c r="K123" s="2"/>
      <c r="L123" s="2"/>
      <c r="M123" s="2">
        <v>63.9</v>
      </c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>
        <v>25.2</v>
      </c>
      <c r="Y123" s="2"/>
      <c r="Z123" s="2"/>
      <c r="AA123" s="2"/>
      <c r="AB123" s="2"/>
      <c r="AC123" s="2"/>
      <c r="AD123" s="2"/>
      <c r="AE123" s="2"/>
      <c r="AF123" s="2"/>
      <c r="AG123" s="2"/>
      <c r="AH123" s="2"/>
    </row>
    <row r="124" spans="3:34">
      <c r="C124" s="9">
        <v>73</v>
      </c>
      <c r="D124" s="2"/>
      <c r="E124" s="2"/>
      <c r="F124" s="2"/>
      <c r="G124" s="2"/>
      <c r="H124" s="2"/>
      <c r="I124" s="2"/>
      <c r="J124" s="2"/>
      <c r="K124" s="2"/>
      <c r="L124" s="2"/>
      <c r="M124" s="2"/>
      <c r="N124" s="2"/>
      <c r="O124" s="2"/>
      <c r="P124" s="2"/>
      <c r="Q124" s="2"/>
      <c r="R124" s="2">
        <v>70.400000000000006</v>
      </c>
      <c r="S124" s="2"/>
      <c r="T124" s="2"/>
      <c r="U124" s="2"/>
      <c r="V124" s="2"/>
      <c r="W124" s="2"/>
      <c r="X124" s="2"/>
      <c r="Y124" s="2">
        <v>22.7</v>
      </c>
      <c r="Z124" s="2"/>
      <c r="AA124" s="2"/>
      <c r="AB124" s="2"/>
      <c r="AC124" s="2"/>
      <c r="AD124" s="2"/>
      <c r="AE124" s="2"/>
      <c r="AF124" s="2"/>
      <c r="AG124" s="2"/>
      <c r="AH124" s="2"/>
    </row>
    <row r="125" spans="3:34">
      <c r="C125" s="9">
        <v>74</v>
      </c>
      <c r="D125" s="2"/>
      <c r="E125" s="2"/>
      <c r="F125" s="2"/>
      <c r="G125" s="2"/>
      <c r="H125" s="2"/>
      <c r="I125" s="2"/>
      <c r="J125" s="2"/>
      <c r="K125" s="2">
        <v>94.5</v>
      </c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  <c r="AA125" s="2"/>
      <c r="AB125" s="2"/>
      <c r="AC125" s="2"/>
      <c r="AD125" s="2"/>
      <c r="AE125" s="2"/>
      <c r="AF125" s="2"/>
      <c r="AG125" s="2"/>
      <c r="AH125" s="2"/>
    </row>
    <row r="126" spans="3:34">
      <c r="C126" s="9">
        <v>75</v>
      </c>
      <c r="D126" s="2"/>
      <c r="E126" s="2"/>
      <c r="F126" s="2"/>
      <c r="G126" s="2"/>
      <c r="H126" s="2"/>
      <c r="I126" s="2"/>
      <c r="J126" s="2"/>
      <c r="K126" s="2">
        <v>26.2</v>
      </c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>
        <v>62.9</v>
      </c>
      <c r="Z126" s="2"/>
      <c r="AA126" s="2"/>
      <c r="AB126" s="2"/>
      <c r="AC126" s="2"/>
      <c r="AD126" s="2"/>
      <c r="AE126" s="2"/>
      <c r="AF126" s="2"/>
      <c r="AG126" s="2"/>
      <c r="AH126" s="2"/>
    </row>
    <row r="127" spans="3:34">
      <c r="C127" s="9">
        <v>76</v>
      </c>
      <c r="D127" s="2"/>
      <c r="E127" s="2"/>
      <c r="F127" s="2"/>
      <c r="G127" s="2"/>
      <c r="H127" s="2"/>
      <c r="I127" s="2"/>
      <c r="J127" s="2"/>
      <c r="K127" s="2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  <c r="AA127" s="2"/>
      <c r="AB127" s="2"/>
      <c r="AC127" s="2"/>
      <c r="AD127" s="2"/>
      <c r="AE127" s="2"/>
      <c r="AF127" s="2"/>
      <c r="AG127" s="2"/>
      <c r="AH127" s="2"/>
    </row>
    <row r="128" spans="3:34">
      <c r="C128" s="9">
        <v>77</v>
      </c>
      <c r="D128" s="2"/>
      <c r="E128" s="2"/>
      <c r="F128" s="2"/>
      <c r="G128" s="2"/>
      <c r="H128" s="2"/>
      <c r="I128" s="2"/>
      <c r="J128" s="2"/>
      <c r="K128" s="2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>
        <v>94.9</v>
      </c>
      <c r="Z128" s="2"/>
      <c r="AA128" s="2"/>
      <c r="AB128" s="2"/>
      <c r="AC128" s="2"/>
      <c r="AD128" s="2"/>
      <c r="AE128" s="2"/>
      <c r="AF128" s="2"/>
      <c r="AG128" s="2"/>
      <c r="AH128" s="2"/>
    </row>
    <row r="129" spans="3:34">
      <c r="C129" s="9">
        <v>78</v>
      </c>
      <c r="D129" s="2"/>
      <c r="E129" s="2"/>
      <c r="F129" s="2"/>
      <c r="G129" s="2"/>
      <c r="H129" s="2"/>
      <c r="I129" s="2"/>
      <c r="J129" s="2"/>
      <c r="K129" s="2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  <c r="AA129" s="2"/>
      <c r="AB129" s="2"/>
      <c r="AC129" s="2"/>
      <c r="AD129" s="2"/>
      <c r="AE129" s="2"/>
      <c r="AF129" s="2"/>
      <c r="AG129" s="2"/>
      <c r="AH129" s="2"/>
    </row>
    <row r="130" spans="3:34">
      <c r="C130" s="9">
        <v>79</v>
      </c>
      <c r="D130" s="2"/>
      <c r="E130" s="2"/>
      <c r="F130" s="2"/>
      <c r="G130" s="2"/>
      <c r="H130" s="2"/>
      <c r="I130" s="2"/>
      <c r="J130" s="2"/>
      <c r="K130" s="2">
        <v>23.6</v>
      </c>
      <c r="L130" s="2"/>
      <c r="M130" s="2">
        <v>6.8</v>
      </c>
      <c r="N130" s="2"/>
      <c r="O130" s="2"/>
      <c r="P130" s="2"/>
      <c r="Q130" s="2"/>
      <c r="R130" s="2"/>
      <c r="S130" s="2"/>
      <c r="T130" s="2"/>
      <c r="U130" s="2"/>
      <c r="V130" s="2"/>
      <c r="W130" s="2">
        <v>30.3</v>
      </c>
      <c r="X130" s="2"/>
      <c r="Y130" s="2">
        <v>21.3</v>
      </c>
      <c r="Z130" s="2"/>
      <c r="AA130" s="2"/>
      <c r="AB130" s="2"/>
      <c r="AC130" s="2"/>
      <c r="AD130" s="2"/>
      <c r="AE130" s="2"/>
      <c r="AF130" s="2"/>
      <c r="AG130" s="2"/>
      <c r="AH130" s="2"/>
    </row>
    <row r="131" spans="3:34">
      <c r="C131" s="9">
        <v>80</v>
      </c>
      <c r="D131" s="2"/>
      <c r="E131" s="2"/>
      <c r="F131" s="2"/>
      <c r="G131" s="2"/>
      <c r="H131" s="2"/>
      <c r="I131" s="2"/>
      <c r="J131" s="2"/>
      <c r="K131" s="2"/>
      <c r="L131" s="2"/>
      <c r="M131" s="2"/>
      <c r="N131" s="2">
        <v>16.600000000000001</v>
      </c>
      <c r="O131" s="2"/>
      <c r="P131" s="2"/>
      <c r="Q131" s="2"/>
      <c r="R131" s="2"/>
      <c r="S131" s="2"/>
      <c r="T131" s="2"/>
      <c r="U131" s="2"/>
      <c r="V131" s="2"/>
      <c r="W131" s="2"/>
      <c r="X131" s="2">
        <v>8.9</v>
      </c>
      <c r="Y131" s="2">
        <v>65.5</v>
      </c>
      <c r="Z131" s="2"/>
      <c r="AA131" s="2"/>
      <c r="AB131" s="2"/>
      <c r="AC131" s="2"/>
      <c r="AD131" s="2"/>
      <c r="AE131" s="2"/>
      <c r="AF131" s="2"/>
      <c r="AG131" s="2"/>
      <c r="AH131" s="2"/>
    </row>
    <row r="132" spans="3:34">
      <c r="C132" s="9">
        <v>81</v>
      </c>
      <c r="D132" s="2"/>
      <c r="E132" s="2"/>
      <c r="F132" s="2"/>
      <c r="G132" s="2"/>
      <c r="H132" s="2"/>
      <c r="I132" s="2"/>
      <c r="J132" s="2"/>
      <c r="K132" s="2"/>
      <c r="L132" s="2"/>
      <c r="M132" s="2">
        <v>88.6</v>
      </c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  <c r="AA132" s="2"/>
      <c r="AB132" s="2"/>
      <c r="AC132" s="2"/>
      <c r="AD132" s="2"/>
      <c r="AE132" s="2"/>
      <c r="AF132" s="2"/>
      <c r="AG132" s="2"/>
      <c r="AH132" s="2"/>
    </row>
    <row r="133" spans="3:34">
      <c r="C133" s="9">
        <v>82</v>
      </c>
      <c r="D133" s="2"/>
      <c r="E133" s="2"/>
      <c r="F133" s="2"/>
      <c r="G133" s="2"/>
      <c r="H133" s="2"/>
      <c r="I133" s="2"/>
      <c r="J133" s="2"/>
      <c r="K133" s="2"/>
      <c r="L133" s="2"/>
      <c r="M133" s="2"/>
      <c r="N133" s="2"/>
      <c r="O133" s="2"/>
      <c r="P133" s="2"/>
      <c r="Q133" s="2"/>
      <c r="R133" s="2"/>
      <c r="S133" s="2"/>
      <c r="T133" s="2"/>
      <c r="U133" s="2">
        <v>93.6</v>
      </c>
      <c r="V133" s="2"/>
      <c r="W133" s="2"/>
      <c r="X133" s="2"/>
      <c r="Y133" s="2"/>
      <c r="Z133" s="2"/>
      <c r="AA133" s="2"/>
      <c r="AB133" s="2"/>
      <c r="AC133" s="2"/>
      <c r="AD133" s="2"/>
      <c r="AE133" s="2"/>
      <c r="AF133" s="2"/>
      <c r="AG133" s="2"/>
      <c r="AH133" s="2"/>
    </row>
    <row r="134" spans="3:34">
      <c r="C134" s="9">
        <v>83</v>
      </c>
      <c r="D134" s="2"/>
      <c r="E134" s="2"/>
      <c r="F134" s="2"/>
      <c r="G134" s="2"/>
      <c r="H134" s="2"/>
      <c r="I134" s="2"/>
      <c r="J134" s="2"/>
      <c r="K134" s="2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>
        <v>92.7</v>
      </c>
      <c r="Z134" s="2"/>
      <c r="AA134" s="2"/>
      <c r="AB134" s="2"/>
      <c r="AC134" s="2"/>
      <c r="AD134" s="2"/>
      <c r="AE134" s="2"/>
      <c r="AF134" s="2"/>
      <c r="AG134" s="2"/>
      <c r="AH134" s="2"/>
    </row>
    <row r="135" spans="3:34">
      <c r="C135" s="9">
        <v>84</v>
      </c>
      <c r="D135" s="2"/>
      <c r="E135" s="2"/>
      <c r="F135" s="2"/>
      <c r="G135" s="2"/>
      <c r="H135" s="2"/>
      <c r="I135" s="2"/>
      <c r="J135" s="2"/>
      <c r="K135" s="2"/>
      <c r="L135" s="2"/>
      <c r="M135" s="2"/>
      <c r="N135" s="2"/>
      <c r="O135" s="2"/>
      <c r="P135" s="2"/>
      <c r="Q135" s="2"/>
      <c r="R135" s="2"/>
      <c r="S135" s="2"/>
      <c r="T135" s="2"/>
      <c r="U135" s="2">
        <v>19.8</v>
      </c>
      <c r="V135" s="2"/>
      <c r="W135" s="2"/>
      <c r="X135" s="2"/>
      <c r="Y135" s="2">
        <v>71.2</v>
      </c>
      <c r="Z135" s="2"/>
      <c r="AA135" s="2"/>
      <c r="AB135" s="2"/>
      <c r="AC135" s="2"/>
      <c r="AD135" s="2"/>
      <c r="AE135" s="2"/>
      <c r="AF135" s="2"/>
      <c r="AG135" s="2"/>
      <c r="AH135" s="2"/>
    </row>
    <row r="136" spans="3:34">
      <c r="C136" s="9">
        <v>85</v>
      </c>
      <c r="D136" s="2"/>
      <c r="E136" s="2"/>
      <c r="F136" s="2"/>
      <c r="G136" s="2"/>
      <c r="H136" s="2"/>
      <c r="I136" s="2"/>
      <c r="J136" s="2"/>
      <c r="K136" s="2"/>
      <c r="L136" s="2"/>
      <c r="M136" s="2">
        <v>92.9</v>
      </c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  <c r="AA136" s="2"/>
      <c r="AB136" s="2"/>
      <c r="AC136" s="2"/>
      <c r="AD136" s="2"/>
      <c r="AE136" s="2"/>
      <c r="AF136" s="2"/>
      <c r="AG136" s="2"/>
      <c r="AH136" s="2"/>
    </row>
    <row r="137" spans="3:34">
      <c r="C137" s="9">
        <v>86</v>
      </c>
      <c r="D137" s="2"/>
      <c r="E137" s="2"/>
      <c r="F137" s="2"/>
      <c r="G137" s="2"/>
      <c r="H137" s="2"/>
      <c r="I137" s="2"/>
      <c r="J137" s="2"/>
      <c r="K137" s="2"/>
      <c r="L137" s="2"/>
      <c r="M137" s="2">
        <v>93.2</v>
      </c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  <c r="AA137" s="2"/>
      <c r="AB137" s="2"/>
      <c r="AC137" s="2"/>
      <c r="AD137" s="2"/>
      <c r="AE137" s="2"/>
      <c r="AF137" s="2"/>
      <c r="AG137" s="2"/>
      <c r="AH137" s="2"/>
    </row>
    <row r="138" spans="3:34">
      <c r="C138" s="9">
        <v>87</v>
      </c>
      <c r="D138" s="2"/>
      <c r="E138" s="2"/>
      <c r="F138" s="2"/>
      <c r="G138" s="2"/>
      <c r="H138" s="2"/>
      <c r="I138" s="2"/>
      <c r="J138" s="2"/>
      <c r="K138" s="2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>
        <v>94.5</v>
      </c>
      <c r="Z138" s="2"/>
      <c r="AA138" s="2"/>
      <c r="AB138" s="2"/>
      <c r="AC138" s="2"/>
      <c r="AD138" s="2"/>
      <c r="AE138" s="2"/>
      <c r="AF138" s="2"/>
      <c r="AG138" s="2"/>
      <c r="AH138" s="2"/>
    </row>
    <row r="139" spans="3:34">
      <c r="C139" s="9">
        <v>88</v>
      </c>
      <c r="D139" s="2"/>
      <c r="E139" s="2"/>
      <c r="F139" s="2"/>
      <c r="G139" s="2"/>
      <c r="H139" s="2"/>
      <c r="I139" s="2"/>
      <c r="J139" s="2"/>
      <c r="K139" s="2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  <c r="AA139" s="2"/>
      <c r="AB139" s="2"/>
      <c r="AC139" s="2"/>
      <c r="AD139" s="2"/>
      <c r="AE139" s="2"/>
      <c r="AF139" s="2"/>
      <c r="AG139" s="2"/>
      <c r="AH139" s="2"/>
    </row>
    <row r="140" spans="3:34">
      <c r="C140" s="9">
        <v>89</v>
      </c>
      <c r="D140" s="2"/>
      <c r="E140" s="2"/>
      <c r="F140" s="2"/>
      <c r="G140" s="2"/>
      <c r="H140" s="2"/>
      <c r="I140" s="2"/>
      <c r="J140" s="2"/>
      <c r="K140" s="2"/>
      <c r="L140" s="2"/>
      <c r="M140" s="2">
        <v>22.2</v>
      </c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>
        <v>38.799999999999997</v>
      </c>
      <c r="Z140" s="2">
        <v>28.3</v>
      </c>
      <c r="AA140" s="2"/>
      <c r="AB140" s="2"/>
      <c r="AC140" s="2"/>
      <c r="AD140" s="2"/>
      <c r="AE140" s="2"/>
      <c r="AF140" s="2"/>
      <c r="AG140" s="2"/>
      <c r="AH140" s="2"/>
    </row>
    <row r="141" spans="3:34">
      <c r="C141" s="9">
        <v>90</v>
      </c>
      <c r="D141" s="2"/>
      <c r="E141" s="2"/>
      <c r="F141" s="2"/>
      <c r="G141" s="2"/>
      <c r="H141" s="2"/>
      <c r="I141" s="2"/>
      <c r="J141" s="2"/>
      <c r="K141" s="2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>
        <v>13.9</v>
      </c>
      <c r="Z141" s="2">
        <v>78</v>
      </c>
      <c r="AA141" s="2"/>
      <c r="AB141" s="2"/>
      <c r="AC141" s="2"/>
      <c r="AD141" s="2"/>
      <c r="AE141" s="2"/>
      <c r="AF141" s="2"/>
      <c r="AG141" s="2"/>
      <c r="AH141" s="2"/>
    </row>
    <row r="142" spans="3:34">
      <c r="C142" s="9">
        <v>91</v>
      </c>
      <c r="D142" s="2"/>
      <c r="E142" s="2"/>
      <c r="F142" s="2"/>
      <c r="G142" s="2"/>
      <c r="H142" s="2"/>
      <c r="I142" s="2"/>
      <c r="J142" s="2"/>
      <c r="K142" s="2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>
        <v>92.9</v>
      </c>
      <c r="Z142" s="2"/>
      <c r="AA142" s="2"/>
      <c r="AB142" s="2"/>
      <c r="AC142" s="2"/>
      <c r="AD142" s="2"/>
      <c r="AE142" s="2"/>
      <c r="AF142" s="2"/>
      <c r="AG142" s="2"/>
      <c r="AH142" s="2"/>
    </row>
    <row r="143" spans="3:34">
      <c r="C143" s="9">
        <v>92</v>
      </c>
      <c r="D143" s="2"/>
      <c r="E143" s="2"/>
      <c r="F143" s="2"/>
      <c r="G143" s="2"/>
      <c r="H143" s="2"/>
      <c r="I143" s="2"/>
      <c r="J143" s="2"/>
      <c r="K143" s="2"/>
      <c r="L143" s="2"/>
      <c r="M143" s="2">
        <v>81</v>
      </c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>
        <v>12.4</v>
      </c>
      <c r="Z143" s="2"/>
      <c r="AA143" s="2"/>
      <c r="AB143" s="2"/>
      <c r="AC143" s="2"/>
      <c r="AD143" s="2"/>
      <c r="AE143" s="2"/>
      <c r="AF143" s="2"/>
      <c r="AG143" s="2"/>
      <c r="AH143" s="2"/>
    </row>
    <row r="144" spans="3:34">
      <c r="C144" s="9">
        <v>93</v>
      </c>
      <c r="D144" s="2"/>
      <c r="E144" s="2"/>
      <c r="F144" s="2"/>
      <c r="G144" s="2"/>
      <c r="H144" s="2"/>
      <c r="I144" s="2"/>
      <c r="J144" s="2"/>
      <c r="K144" s="2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>
        <v>12.1</v>
      </c>
      <c r="W144" s="2"/>
      <c r="X144" s="2"/>
      <c r="Y144" s="2">
        <v>80.400000000000006</v>
      </c>
      <c r="Z144" s="2"/>
      <c r="AA144" s="2"/>
      <c r="AB144" s="2"/>
      <c r="AC144" s="2"/>
      <c r="AD144" s="2"/>
      <c r="AE144" s="2"/>
      <c r="AF144" s="2"/>
      <c r="AG144" s="2"/>
      <c r="AH144" s="2"/>
    </row>
    <row r="145" spans="3:34">
      <c r="C145" s="9">
        <v>94</v>
      </c>
      <c r="D145" s="2"/>
      <c r="E145" s="2"/>
      <c r="F145" s="2"/>
      <c r="G145" s="2"/>
      <c r="H145" s="2"/>
      <c r="I145" s="2"/>
      <c r="J145" s="2"/>
      <c r="K145" s="2"/>
      <c r="L145" s="2"/>
      <c r="M145" s="2">
        <v>93.2</v>
      </c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  <c r="AA145" s="2"/>
      <c r="AB145" s="2"/>
      <c r="AC145" s="2"/>
      <c r="AD145" s="2"/>
      <c r="AE145" s="2"/>
      <c r="AF145" s="2"/>
      <c r="AG145" s="2"/>
      <c r="AH145" s="2"/>
    </row>
    <row r="146" spans="3:34">
      <c r="C146" s="9">
        <v>95</v>
      </c>
      <c r="D146" s="2"/>
      <c r="E146" s="2"/>
      <c r="F146" s="2"/>
      <c r="G146" s="2"/>
      <c r="H146" s="2"/>
      <c r="I146" s="2"/>
      <c r="J146" s="2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  <c r="AA146" s="2"/>
      <c r="AB146" s="2">
        <v>48.1</v>
      </c>
      <c r="AC146" s="2"/>
      <c r="AD146" s="2"/>
      <c r="AE146" s="2"/>
      <c r="AF146" s="2"/>
      <c r="AG146" s="2"/>
      <c r="AH146" s="2"/>
    </row>
    <row r="147" spans="3:34">
      <c r="C147" s="9">
        <v>96</v>
      </c>
      <c r="D147" s="2"/>
      <c r="E147" s="2"/>
      <c r="F147" s="2"/>
      <c r="G147" s="2"/>
      <c r="H147" s="2"/>
      <c r="I147" s="2"/>
      <c r="J147" s="2"/>
      <c r="K147" s="2"/>
      <c r="L147" s="2"/>
      <c r="M147" s="2">
        <v>8.4</v>
      </c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>
        <v>85.2</v>
      </c>
      <c r="Z147" s="2"/>
      <c r="AA147" s="2"/>
      <c r="AB147" s="2"/>
      <c r="AC147" s="2"/>
      <c r="AD147" s="2"/>
      <c r="AE147" s="2"/>
      <c r="AF147" s="2"/>
      <c r="AG147" s="2"/>
      <c r="AH147" s="2"/>
    </row>
  </sheetData>
  <mergeCells count="4">
    <mergeCell ref="D4:G4"/>
    <mergeCell ref="N4:Q4"/>
    <mergeCell ref="N19:Q19"/>
    <mergeCell ref="N34:Q34"/>
  </mergeCell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"/>
  <sheetViews>
    <sheetView workbookViewId="0">
      <selection activeCell="I20" sqref="I20"/>
    </sheetView>
  </sheetViews>
  <sheetFormatPr baseColWidth="10" defaultRowHeight="15" x14ac:dyDescent="0"/>
  <cols>
    <col min="1" max="1" width="21" bestFit="1" customWidth="1"/>
  </cols>
  <sheetData>
    <row r="2" spans="1:1">
      <c r="A2" s="72" t="s">
        <v>362</v>
      </c>
    </row>
  </sheetData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V49"/>
  <sheetViews>
    <sheetView tabSelected="1" topLeftCell="E5" workbookViewId="0">
      <selection activeCell="B27" sqref="B27"/>
    </sheetView>
  </sheetViews>
  <sheetFormatPr baseColWidth="10" defaultRowHeight="15" x14ac:dyDescent="0"/>
  <cols>
    <col min="1" max="1" width="21.6640625" bestFit="1" customWidth="1"/>
    <col min="2" max="2" width="45.33203125" customWidth="1"/>
    <col min="4" max="4" width="15" customWidth="1"/>
  </cols>
  <sheetData>
    <row r="2" spans="1:20">
      <c r="A2" s="1" t="s">
        <v>413</v>
      </c>
    </row>
    <row r="3" spans="1:20">
      <c r="B3" t="s">
        <v>420</v>
      </c>
      <c r="C3" t="s">
        <v>356</v>
      </c>
      <c r="D3" s="9" t="s">
        <v>83</v>
      </c>
      <c r="E3" s="9" t="s">
        <v>84</v>
      </c>
      <c r="F3" s="9" t="s">
        <v>131</v>
      </c>
      <c r="G3" s="9" t="s">
        <v>132</v>
      </c>
      <c r="H3" s="9" t="s">
        <v>133</v>
      </c>
      <c r="I3" s="9" t="s">
        <v>134</v>
      </c>
      <c r="J3" s="9" t="s">
        <v>135</v>
      </c>
      <c r="K3" s="9" t="s">
        <v>136</v>
      </c>
    </row>
    <row r="4" spans="1:20">
      <c r="B4" t="s">
        <v>91</v>
      </c>
      <c r="D4" s="9" t="s">
        <v>414</v>
      </c>
      <c r="E4" s="9" t="s">
        <v>86</v>
      </c>
      <c r="F4" s="6">
        <v>0.2</v>
      </c>
      <c r="G4" s="6">
        <v>0.1</v>
      </c>
      <c r="H4" s="6">
        <v>1</v>
      </c>
      <c r="I4" s="6">
        <v>0.2</v>
      </c>
      <c r="J4" s="6">
        <v>0.1</v>
      </c>
    </row>
    <row r="5" spans="1:20" ht="30">
      <c r="B5" t="s">
        <v>92</v>
      </c>
      <c r="D5" s="55" t="s">
        <v>415</v>
      </c>
      <c r="E5" s="9" t="s">
        <v>86</v>
      </c>
      <c r="F5" s="6">
        <v>0.4</v>
      </c>
      <c r="G5" s="6">
        <v>1</v>
      </c>
      <c r="H5" s="6">
        <v>0.1</v>
      </c>
      <c r="I5" s="6">
        <v>0.4</v>
      </c>
      <c r="J5" s="6">
        <v>2.1</v>
      </c>
      <c r="K5" s="6">
        <v>0.9</v>
      </c>
    </row>
    <row r="7" spans="1:20">
      <c r="D7" s="9" t="s">
        <v>414</v>
      </c>
      <c r="E7" s="9" t="s">
        <v>90</v>
      </c>
      <c r="F7" s="6">
        <v>6.9</v>
      </c>
      <c r="G7" s="6">
        <v>7.4</v>
      </c>
      <c r="H7" s="6">
        <v>6</v>
      </c>
      <c r="I7" s="6">
        <v>10.9</v>
      </c>
      <c r="J7" s="6">
        <v>3.2</v>
      </c>
      <c r="K7" s="9"/>
    </row>
    <row r="8" spans="1:20" ht="30">
      <c r="D8" s="55" t="s">
        <v>415</v>
      </c>
      <c r="E8" s="9" t="s">
        <v>90</v>
      </c>
      <c r="F8" s="6">
        <v>6.5</v>
      </c>
      <c r="G8" s="6">
        <v>4.7</v>
      </c>
      <c r="H8" s="6">
        <v>4.5999999999999996</v>
      </c>
      <c r="I8" s="6">
        <v>3</v>
      </c>
      <c r="J8" s="6">
        <v>5.2</v>
      </c>
      <c r="K8" s="6">
        <v>5.6</v>
      </c>
    </row>
    <row r="11" spans="1:20">
      <c r="B11" s="13" t="s">
        <v>416</v>
      </c>
      <c r="C11" t="s">
        <v>253</v>
      </c>
      <c r="D11" s="9" t="s">
        <v>83</v>
      </c>
      <c r="E11" s="9" t="s">
        <v>84</v>
      </c>
      <c r="F11" s="9" t="s">
        <v>131</v>
      </c>
      <c r="G11" s="9" t="s">
        <v>132</v>
      </c>
    </row>
    <row r="12" spans="1:20" ht="30">
      <c r="D12" s="55" t="s">
        <v>415</v>
      </c>
      <c r="E12" s="9" t="s">
        <v>86</v>
      </c>
      <c r="F12" s="19">
        <v>100</v>
      </c>
      <c r="G12" s="19">
        <v>77</v>
      </c>
    </row>
    <row r="13" spans="1:20" ht="30">
      <c r="D13" s="77" t="s">
        <v>415</v>
      </c>
      <c r="E13" s="9" t="s">
        <v>90</v>
      </c>
      <c r="F13" s="19">
        <v>100</v>
      </c>
      <c r="G13" s="19"/>
    </row>
    <row r="15" spans="1:20" ht="15" customHeight="1">
      <c r="E15" s="100" t="s">
        <v>418</v>
      </c>
      <c r="F15" s="100"/>
      <c r="G15" s="100"/>
      <c r="H15" s="100"/>
      <c r="I15" s="100"/>
      <c r="M15" s="98" t="s">
        <v>419</v>
      </c>
      <c r="N15" s="98"/>
      <c r="O15" s="98"/>
      <c r="P15" s="98"/>
      <c r="Q15" s="98"/>
      <c r="R15" s="98"/>
      <c r="S15" s="98"/>
    </row>
    <row r="16" spans="1:20" ht="45">
      <c r="B16" s="78" t="s">
        <v>417</v>
      </c>
      <c r="C16" t="s">
        <v>261</v>
      </c>
      <c r="D16" s="55" t="s">
        <v>144</v>
      </c>
      <c r="E16" s="79" t="s">
        <v>131</v>
      </c>
      <c r="F16" s="79" t="s">
        <v>132</v>
      </c>
      <c r="G16" s="79" t="s">
        <v>133</v>
      </c>
      <c r="H16" s="79" t="s">
        <v>134</v>
      </c>
      <c r="I16" s="79" t="s">
        <v>135</v>
      </c>
      <c r="J16" s="79" t="s">
        <v>68</v>
      </c>
      <c r="K16" s="80" t="s">
        <v>158</v>
      </c>
      <c r="M16" s="79" t="s">
        <v>131</v>
      </c>
      <c r="N16" s="79" t="s">
        <v>132</v>
      </c>
      <c r="O16" s="79" t="s">
        <v>133</v>
      </c>
      <c r="P16" s="79" t="s">
        <v>134</v>
      </c>
      <c r="Q16" s="79" t="s">
        <v>135</v>
      </c>
      <c r="R16" s="79" t="s">
        <v>136</v>
      </c>
      <c r="S16" s="79" t="s">
        <v>68</v>
      </c>
      <c r="T16" s="80" t="s">
        <v>158</v>
      </c>
    </row>
    <row r="17" spans="2:20">
      <c r="D17" s="3" t="s">
        <v>36</v>
      </c>
      <c r="E17" s="4">
        <v>34.71</v>
      </c>
      <c r="F17" s="4">
        <v>44.11</v>
      </c>
      <c r="G17" s="4">
        <v>42.11</v>
      </c>
      <c r="H17" s="4">
        <v>46.33</v>
      </c>
      <c r="I17" s="4">
        <v>50.83</v>
      </c>
      <c r="J17" s="4">
        <f>AVERAGE(E17:I17)</f>
        <v>43.617999999999995</v>
      </c>
      <c r="K17" s="19">
        <f>(J17/$J$24)*100</f>
        <v>31.801743999533372</v>
      </c>
      <c r="M17" s="4">
        <v>47.11</v>
      </c>
      <c r="N17" s="4">
        <v>50.43</v>
      </c>
      <c r="O17" s="4">
        <v>44.39</v>
      </c>
      <c r="P17" s="4">
        <v>46.43</v>
      </c>
      <c r="Q17" s="4">
        <v>44.44</v>
      </c>
      <c r="R17" s="4">
        <v>46.31</v>
      </c>
      <c r="S17" s="18">
        <f>AVERAGE(M17:R17)</f>
        <v>46.518333333333338</v>
      </c>
      <c r="T17" s="19">
        <f>(S17/$S$24)*100</f>
        <v>31.214073229103761</v>
      </c>
    </row>
    <row r="18" spans="2:20">
      <c r="D18" s="3" t="s">
        <v>37</v>
      </c>
      <c r="E18" s="4">
        <v>45.87</v>
      </c>
      <c r="F18" s="4">
        <v>50.74</v>
      </c>
      <c r="G18" s="4">
        <v>58.05</v>
      </c>
      <c r="H18" s="4">
        <v>59.28</v>
      </c>
      <c r="I18" s="4">
        <v>65.900000000000006</v>
      </c>
      <c r="J18" s="4">
        <f t="shared" ref="J18:J23" si="0">AVERAGE(E18:I18)</f>
        <v>55.968000000000004</v>
      </c>
      <c r="K18" s="19">
        <f t="shared" ref="K18:K24" si="1">(J18/$J$24)*100</f>
        <v>40.806089416430922</v>
      </c>
      <c r="M18" s="4">
        <v>59.17</v>
      </c>
      <c r="N18" s="4">
        <v>55.83</v>
      </c>
      <c r="O18" s="4">
        <v>51.38</v>
      </c>
      <c r="P18" s="4">
        <v>52.9</v>
      </c>
      <c r="Q18" s="4">
        <v>59.72</v>
      </c>
      <c r="R18" s="4">
        <v>64.19</v>
      </c>
      <c r="S18" s="18">
        <f t="shared" ref="S18:S24" si="2">AVERAGE(M18:R18)</f>
        <v>57.198333333333331</v>
      </c>
      <c r="T18" s="19">
        <f t="shared" ref="T18:T24" si="3">(S18/$S$24)*100</f>
        <v>38.380415576282175</v>
      </c>
    </row>
    <row r="19" spans="2:20">
      <c r="D19" s="3" t="s">
        <v>38</v>
      </c>
      <c r="E19" s="4">
        <v>31.34</v>
      </c>
      <c r="F19" s="4">
        <v>28.26</v>
      </c>
      <c r="G19" s="4">
        <v>18.010000000000002</v>
      </c>
      <c r="H19" s="4">
        <v>38.07</v>
      </c>
      <c r="I19" s="4">
        <v>26.28</v>
      </c>
      <c r="J19" s="4">
        <f t="shared" si="0"/>
        <v>28.392000000000003</v>
      </c>
      <c r="K19" s="19">
        <f t="shared" si="1"/>
        <v>20.700516200530782</v>
      </c>
      <c r="M19" s="4">
        <v>35</v>
      </c>
      <c r="N19" s="4">
        <v>50.08</v>
      </c>
      <c r="O19" s="4">
        <v>43.05</v>
      </c>
      <c r="P19" s="4">
        <v>38.9</v>
      </c>
      <c r="Q19" s="4">
        <v>34.24</v>
      </c>
      <c r="R19" s="4">
        <v>36.96</v>
      </c>
      <c r="S19" s="18">
        <f t="shared" si="2"/>
        <v>39.705000000000005</v>
      </c>
      <c r="T19" s="19">
        <f t="shared" si="3"/>
        <v>26.64228678789506</v>
      </c>
    </row>
    <row r="20" spans="2:20">
      <c r="D20" s="3" t="s">
        <v>73</v>
      </c>
      <c r="E20" s="4">
        <v>12.89</v>
      </c>
      <c r="F20" s="4">
        <v>3.95</v>
      </c>
      <c r="G20" s="4">
        <v>0.36</v>
      </c>
      <c r="H20" s="4">
        <v>2.19</v>
      </c>
      <c r="I20" s="4">
        <v>0.56999999999999995</v>
      </c>
      <c r="J20" s="4">
        <f t="shared" si="0"/>
        <v>3.992</v>
      </c>
      <c r="K20" s="19">
        <f t="shared" si="1"/>
        <v>2.9105544052028347</v>
      </c>
      <c r="M20" s="4">
        <v>2.35</v>
      </c>
      <c r="N20" s="4">
        <v>4.12</v>
      </c>
      <c r="O20" s="4">
        <v>3.04</v>
      </c>
      <c r="P20" s="4">
        <v>3.96</v>
      </c>
      <c r="Q20" s="4">
        <v>4.4400000000000004</v>
      </c>
      <c r="R20" s="4">
        <v>1.86</v>
      </c>
      <c r="S20" s="18">
        <f t="shared" si="2"/>
        <v>3.2950000000000004</v>
      </c>
      <c r="T20" s="19">
        <f t="shared" si="3"/>
        <v>2.2109642353888481</v>
      </c>
    </row>
    <row r="21" spans="2:20">
      <c r="D21" s="3" t="s">
        <v>129</v>
      </c>
      <c r="E21" s="4">
        <v>0.16</v>
      </c>
      <c r="F21" s="4">
        <v>0.26</v>
      </c>
      <c r="G21" s="4">
        <v>0.1</v>
      </c>
      <c r="H21" s="4">
        <v>0.31</v>
      </c>
      <c r="I21" s="4">
        <v>0.16</v>
      </c>
      <c r="J21" s="4">
        <f t="shared" si="0"/>
        <v>0.19800000000000001</v>
      </c>
      <c r="K21" s="19">
        <f t="shared" si="1"/>
        <v>0.14436116538831698</v>
      </c>
      <c r="M21" s="4">
        <v>0.2</v>
      </c>
      <c r="N21" s="4">
        <v>0.36</v>
      </c>
      <c r="O21" s="4">
        <v>0.32</v>
      </c>
      <c r="P21" s="4">
        <v>0.48</v>
      </c>
      <c r="Q21" s="4">
        <v>0.21</v>
      </c>
      <c r="R21" s="4">
        <v>0.66</v>
      </c>
      <c r="S21" s="18">
        <f t="shared" si="2"/>
        <v>0.37166666666666665</v>
      </c>
      <c r="T21" s="19">
        <f t="shared" si="3"/>
        <v>0.2493905030307097</v>
      </c>
    </row>
    <row r="22" spans="2:20">
      <c r="D22" s="3" t="s">
        <v>40</v>
      </c>
      <c r="E22" s="4">
        <v>0.65</v>
      </c>
      <c r="F22" s="4">
        <v>1.32</v>
      </c>
      <c r="G22" s="4">
        <v>0.31</v>
      </c>
      <c r="H22" s="4">
        <v>2.6</v>
      </c>
      <c r="I22" s="4">
        <v>0.21</v>
      </c>
      <c r="J22" s="4">
        <f t="shared" si="0"/>
        <v>1.0180000000000002</v>
      </c>
      <c r="K22" s="19">
        <f t="shared" si="1"/>
        <v>0.74222053719851855</v>
      </c>
      <c r="M22" s="4">
        <v>0.61</v>
      </c>
      <c r="N22" s="4">
        <v>1.37</v>
      </c>
      <c r="O22" s="4">
        <v>1.2</v>
      </c>
      <c r="P22" s="4">
        <v>1.06</v>
      </c>
      <c r="Q22" s="4">
        <v>0.49</v>
      </c>
      <c r="R22" s="4">
        <v>1.59</v>
      </c>
      <c r="S22" s="18">
        <f t="shared" si="2"/>
        <v>1.0533333333333335</v>
      </c>
      <c r="T22" s="19">
        <f t="shared" si="3"/>
        <v>0.70679281576416386</v>
      </c>
    </row>
    <row r="23" spans="2:20">
      <c r="D23" s="3" t="s">
        <v>130</v>
      </c>
      <c r="E23" s="4">
        <v>10.5</v>
      </c>
      <c r="F23" s="4">
        <v>1.32</v>
      </c>
      <c r="G23" s="4">
        <v>0.72</v>
      </c>
      <c r="H23" s="4">
        <v>6.68</v>
      </c>
      <c r="I23" s="4">
        <v>0.63</v>
      </c>
      <c r="J23" s="4">
        <f t="shared" si="0"/>
        <v>3.9699999999999998</v>
      </c>
      <c r="K23" s="19">
        <f t="shared" si="1"/>
        <v>2.894514275715244</v>
      </c>
      <c r="M23" s="4">
        <v>0.56000000000000005</v>
      </c>
      <c r="N23" s="4">
        <v>0.81</v>
      </c>
      <c r="O23" s="4">
        <v>0.83</v>
      </c>
      <c r="P23" s="4">
        <v>0.68</v>
      </c>
      <c r="Q23" s="4">
        <v>1.74</v>
      </c>
      <c r="R23" s="4">
        <v>0.71</v>
      </c>
      <c r="S23" s="18">
        <f t="shared" si="2"/>
        <v>0.88833333333333331</v>
      </c>
      <c r="T23" s="19">
        <f t="shared" si="3"/>
        <v>0.59607685253528364</v>
      </c>
    </row>
    <row r="24" spans="2:20">
      <c r="D24" s="3" t="s">
        <v>160</v>
      </c>
      <c r="E24" s="8">
        <f>SUM(E17:E23)</f>
        <v>136.12</v>
      </c>
      <c r="F24" s="8">
        <f t="shared" ref="F24:I24" si="4">SUM(F17:F23)</f>
        <v>129.96</v>
      </c>
      <c r="G24" s="8">
        <f t="shared" si="4"/>
        <v>119.66</v>
      </c>
      <c r="H24" s="8">
        <f t="shared" si="4"/>
        <v>155.46</v>
      </c>
      <c r="I24" s="8">
        <f t="shared" si="4"/>
        <v>144.57999999999998</v>
      </c>
      <c r="J24" s="4">
        <f>AVERAGE(E24:I24)</f>
        <v>137.15600000000001</v>
      </c>
      <c r="K24" s="18">
        <f t="shared" si="1"/>
        <v>100</v>
      </c>
      <c r="M24" s="8">
        <f t="shared" ref="M24:R24" si="5">SUM(M17:M23)</f>
        <v>145</v>
      </c>
      <c r="N24" s="8">
        <f t="shared" si="5"/>
        <v>163</v>
      </c>
      <c r="O24" s="8">
        <f t="shared" si="5"/>
        <v>144.20999999999998</v>
      </c>
      <c r="P24" s="8">
        <f t="shared" si="5"/>
        <v>144.41</v>
      </c>
      <c r="Q24" s="8">
        <f t="shared" si="5"/>
        <v>145.28000000000003</v>
      </c>
      <c r="R24" s="8">
        <f t="shared" si="5"/>
        <v>152.28000000000003</v>
      </c>
      <c r="S24" s="18">
        <f t="shared" si="2"/>
        <v>149.03</v>
      </c>
      <c r="T24" s="19">
        <f t="shared" si="3"/>
        <v>100</v>
      </c>
    </row>
    <row r="26" spans="2:20">
      <c r="D26" s="9" t="s">
        <v>83</v>
      </c>
      <c r="E26" s="9" t="s">
        <v>84</v>
      </c>
      <c r="F26" s="9" t="s">
        <v>131</v>
      </c>
      <c r="G26" s="9" t="s">
        <v>132</v>
      </c>
      <c r="H26" s="9" t="s">
        <v>133</v>
      </c>
      <c r="I26" s="9" t="s">
        <v>134</v>
      </c>
      <c r="J26" s="9" t="s">
        <v>135</v>
      </c>
      <c r="K26" s="9" t="s">
        <v>136</v>
      </c>
      <c r="L26" s="9" t="s">
        <v>137</v>
      </c>
      <c r="M26" s="9" t="s">
        <v>138</v>
      </c>
    </row>
    <row r="27" spans="2:20">
      <c r="B27" t="s">
        <v>420</v>
      </c>
      <c r="C27" t="s">
        <v>264</v>
      </c>
      <c r="D27" s="9" t="s">
        <v>414</v>
      </c>
      <c r="E27" s="9" t="s">
        <v>86</v>
      </c>
      <c r="F27" s="7">
        <v>1.1399999999999999</v>
      </c>
      <c r="G27" s="7">
        <v>3.11</v>
      </c>
      <c r="H27" s="7">
        <v>1.5</v>
      </c>
      <c r="I27" s="7">
        <v>5.99</v>
      </c>
      <c r="J27" s="19"/>
      <c r="K27" s="19"/>
      <c r="L27" s="19"/>
      <c r="M27" s="19"/>
    </row>
    <row r="28" spans="2:20" ht="30">
      <c r="B28" t="s">
        <v>91</v>
      </c>
      <c r="D28" s="55" t="s">
        <v>415</v>
      </c>
      <c r="E28" s="9" t="s">
        <v>86</v>
      </c>
      <c r="F28" s="7">
        <v>5.5E-2</v>
      </c>
      <c r="G28" s="7">
        <v>1.39</v>
      </c>
      <c r="H28" s="7">
        <v>0.2</v>
      </c>
      <c r="I28" s="7">
        <v>0.27</v>
      </c>
      <c r="J28" s="7">
        <v>0.24</v>
      </c>
      <c r="K28" s="7">
        <v>8.4000000000000005E-2</v>
      </c>
      <c r="L28" s="7">
        <v>7.4000000000000003E-3</v>
      </c>
      <c r="M28" s="7">
        <v>0.39</v>
      </c>
    </row>
    <row r="29" spans="2:20">
      <c r="B29" t="s">
        <v>92</v>
      </c>
      <c r="F29" s="19"/>
      <c r="G29" s="19"/>
      <c r="H29" s="19"/>
      <c r="I29" s="19"/>
      <c r="J29" s="19"/>
      <c r="K29" s="19"/>
      <c r="L29" s="19"/>
      <c r="M29" s="19"/>
    </row>
    <row r="30" spans="2:20">
      <c r="D30" s="9" t="s">
        <v>414</v>
      </c>
      <c r="E30" s="9" t="s">
        <v>90</v>
      </c>
      <c r="F30" s="7">
        <v>3.11</v>
      </c>
      <c r="G30" s="7">
        <v>2.06</v>
      </c>
      <c r="H30" s="7">
        <v>4</v>
      </c>
      <c r="I30" s="7">
        <v>3.2</v>
      </c>
      <c r="J30" s="19"/>
      <c r="K30" s="19"/>
      <c r="L30" s="19"/>
      <c r="M30" s="19"/>
    </row>
    <row r="31" spans="2:20" ht="30">
      <c r="D31" s="55" t="s">
        <v>415</v>
      </c>
      <c r="E31" s="9" t="s">
        <v>90</v>
      </c>
      <c r="F31" s="7">
        <v>5.62</v>
      </c>
      <c r="G31" s="7">
        <v>3.74</v>
      </c>
      <c r="H31" s="7">
        <v>3.18</v>
      </c>
      <c r="I31" s="7">
        <v>3.93</v>
      </c>
      <c r="J31" s="7">
        <v>2.35</v>
      </c>
      <c r="K31" s="7">
        <v>2.29</v>
      </c>
      <c r="L31" s="7">
        <v>3.27</v>
      </c>
      <c r="M31" s="7">
        <v>2.63</v>
      </c>
    </row>
    <row r="35" spans="2:22">
      <c r="B35" s="13" t="s">
        <v>416</v>
      </c>
      <c r="C35" t="s">
        <v>338</v>
      </c>
      <c r="D35" s="9" t="s">
        <v>83</v>
      </c>
      <c r="E35" s="9" t="s">
        <v>84</v>
      </c>
      <c r="F35" s="9" t="s">
        <v>131</v>
      </c>
      <c r="G35" s="9" t="s">
        <v>132</v>
      </c>
      <c r="H35" s="9" t="s">
        <v>133</v>
      </c>
      <c r="I35" s="9" t="s">
        <v>134</v>
      </c>
    </row>
    <row r="36" spans="2:22" ht="30">
      <c r="D36" s="55" t="s">
        <v>415</v>
      </c>
      <c r="E36" s="9" t="s">
        <v>86</v>
      </c>
      <c r="F36" s="7">
        <v>46.3</v>
      </c>
      <c r="G36" s="7">
        <v>68.3</v>
      </c>
      <c r="H36" s="7">
        <v>91.2</v>
      </c>
      <c r="I36" s="7">
        <v>67.5</v>
      </c>
    </row>
    <row r="37" spans="2:22" ht="30">
      <c r="D37" s="77" t="s">
        <v>415</v>
      </c>
      <c r="E37" s="9" t="s">
        <v>90</v>
      </c>
      <c r="F37" s="5">
        <v>60</v>
      </c>
      <c r="G37" s="5">
        <v>100</v>
      </c>
      <c r="H37" s="5">
        <v>84.2</v>
      </c>
      <c r="I37" s="5">
        <v>63.9</v>
      </c>
    </row>
    <row r="39" spans="2:22">
      <c r="E39" s="100" t="s">
        <v>421</v>
      </c>
      <c r="F39" s="100"/>
      <c r="G39" s="100"/>
      <c r="H39" s="100"/>
      <c r="I39" s="100"/>
      <c r="J39" s="100"/>
    </row>
    <row r="40" spans="2:22" ht="45">
      <c r="B40" s="78" t="s">
        <v>417</v>
      </c>
      <c r="C40" t="s">
        <v>327</v>
      </c>
      <c r="D40" s="55" t="s">
        <v>144</v>
      </c>
      <c r="E40" s="79" t="s">
        <v>131</v>
      </c>
      <c r="F40" s="79" t="s">
        <v>132</v>
      </c>
      <c r="G40" s="79" t="s">
        <v>133</v>
      </c>
      <c r="H40" s="79" t="s">
        <v>134</v>
      </c>
      <c r="I40" s="79" t="s">
        <v>67</v>
      </c>
      <c r="J40" s="80" t="s">
        <v>158</v>
      </c>
      <c r="L40" s="55" t="s">
        <v>144</v>
      </c>
      <c r="M40" s="9" t="s">
        <v>131</v>
      </c>
      <c r="N40" s="9" t="s">
        <v>132</v>
      </c>
      <c r="O40" s="9" t="s">
        <v>133</v>
      </c>
      <c r="P40" s="9" t="s">
        <v>134</v>
      </c>
      <c r="Q40" s="9" t="s">
        <v>135</v>
      </c>
      <c r="R40" s="9" t="s">
        <v>136</v>
      </c>
      <c r="S40" s="9" t="s">
        <v>137</v>
      </c>
      <c r="T40" s="9" t="s">
        <v>138</v>
      </c>
      <c r="U40" s="79" t="s">
        <v>67</v>
      </c>
      <c r="V40" s="80" t="s">
        <v>158</v>
      </c>
    </row>
    <row r="41" spans="2:22">
      <c r="D41" s="3" t="s">
        <v>36</v>
      </c>
      <c r="E41" s="7">
        <v>17.07</v>
      </c>
      <c r="F41" s="7">
        <v>10.78</v>
      </c>
      <c r="G41" s="7">
        <v>4.25</v>
      </c>
      <c r="H41" s="7">
        <v>3.33</v>
      </c>
      <c r="I41" s="19">
        <f>AVERAGE(E41:H41)</f>
        <v>8.8574999999999999</v>
      </c>
      <c r="J41" s="19">
        <f>(I41/$I$48)*100</f>
        <v>19.832073887489504</v>
      </c>
      <c r="L41" s="3" t="s">
        <v>36</v>
      </c>
      <c r="M41" s="7">
        <v>5.63</v>
      </c>
      <c r="N41" s="7">
        <v>5.61</v>
      </c>
      <c r="O41" s="7">
        <v>5.61</v>
      </c>
      <c r="P41" s="7">
        <v>4.0599999999999996</v>
      </c>
      <c r="Q41" s="7">
        <v>6.94</v>
      </c>
      <c r="R41" s="7">
        <v>7.96</v>
      </c>
      <c r="S41" s="7">
        <v>26.47</v>
      </c>
      <c r="T41" s="7">
        <v>3.67</v>
      </c>
      <c r="U41" s="19">
        <f>AVERAGE(M41:T41)</f>
        <v>8.2437500000000004</v>
      </c>
      <c r="V41" s="19">
        <f>(U41/$U$48)*100</f>
        <v>18.292006434792256</v>
      </c>
    </row>
    <row r="42" spans="2:22">
      <c r="D42" s="3" t="s">
        <v>37</v>
      </c>
      <c r="E42" s="7">
        <v>57.42</v>
      </c>
      <c r="F42" s="7">
        <v>29.65</v>
      </c>
      <c r="G42" s="7">
        <v>11.68</v>
      </c>
      <c r="H42" s="7">
        <v>9.15</v>
      </c>
      <c r="I42" s="19">
        <f t="shared" ref="I42:I47" si="6">AVERAGE(E42:H42)</f>
        <v>26.975000000000001</v>
      </c>
      <c r="J42" s="19">
        <f t="shared" ref="J42:J47" si="7">(I42/$I$48)*100</f>
        <v>60.397425132941507</v>
      </c>
      <c r="L42" s="3" t="s">
        <v>37</v>
      </c>
      <c r="M42" s="7">
        <v>15.5</v>
      </c>
      <c r="N42" s="7">
        <v>15.42</v>
      </c>
      <c r="O42" s="7">
        <v>15.43</v>
      </c>
      <c r="P42" s="7">
        <v>11.18</v>
      </c>
      <c r="Q42" s="7">
        <v>19.09</v>
      </c>
      <c r="R42" s="7">
        <v>21.91</v>
      </c>
      <c r="S42" s="7">
        <v>74.52</v>
      </c>
      <c r="T42" s="7">
        <v>10.09</v>
      </c>
      <c r="U42" s="19">
        <f t="shared" ref="U42:U47" si="8">AVERAGE(M42:T42)</f>
        <v>22.892500000000002</v>
      </c>
      <c r="V42" s="19">
        <f t="shared" ref="V42:V47" si="9">(U42/$U$48)*100</f>
        <v>50.796028179952287</v>
      </c>
    </row>
    <row r="43" spans="2:22">
      <c r="D43" s="3" t="s">
        <v>38</v>
      </c>
      <c r="E43" s="7">
        <v>8.5399999999999991</v>
      </c>
      <c r="F43" s="7">
        <v>5.97</v>
      </c>
      <c r="G43" s="7">
        <v>11.67</v>
      </c>
      <c r="H43" s="7">
        <v>2</v>
      </c>
      <c r="I43" s="19">
        <f t="shared" si="6"/>
        <v>7.0449999999999999</v>
      </c>
      <c r="J43" s="19">
        <f t="shared" si="7"/>
        <v>15.773859501819199</v>
      </c>
      <c r="L43" s="3" t="s">
        <v>38</v>
      </c>
      <c r="M43" s="7">
        <v>52.58</v>
      </c>
      <c r="N43" s="7">
        <v>0.69</v>
      </c>
      <c r="O43" s="7">
        <v>17.13</v>
      </c>
      <c r="P43" s="7">
        <v>6.31</v>
      </c>
      <c r="Q43" s="7">
        <v>3.19</v>
      </c>
      <c r="R43" s="7">
        <v>5.81</v>
      </c>
      <c r="S43" s="7">
        <v>2.83</v>
      </c>
      <c r="T43" s="7">
        <v>6.03</v>
      </c>
      <c r="U43" s="19">
        <f t="shared" si="8"/>
        <v>11.821249999999999</v>
      </c>
      <c r="V43" s="19">
        <f t="shared" si="9"/>
        <v>26.230099295501191</v>
      </c>
    </row>
    <row r="44" spans="2:22">
      <c r="D44" s="3" t="s">
        <v>73</v>
      </c>
      <c r="E44" s="7">
        <v>2.91</v>
      </c>
      <c r="F44" s="7">
        <v>0.76</v>
      </c>
      <c r="G44" s="7">
        <v>1</v>
      </c>
      <c r="H44" s="7">
        <v>0.28000000000000003</v>
      </c>
      <c r="I44" s="19">
        <f t="shared" si="6"/>
        <v>1.2375</v>
      </c>
      <c r="J44" s="19">
        <f t="shared" si="7"/>
        <v>2.770780856423174</v>
      </c>
      <c r="L44" s="3" t="s">
        <v>73</v>
      </c>
      <c r="M44" s="7">
        <v>3.61</v>
      </c>
      <c r="N44" s="7">
        <v>0.68</v>
      </c>
      <c r="O44" s="7">
        <v>2.58</v>
      </c>
      <c r="P44" s="7">
        <v>1.21</v>
      </c>
      <c r="Q44" s="7">
        <v>0.47</v>
      </c>
      <c r="R44" s="7">
        <v>1.23</v>
      </c>
      <c r="S44" s="7">
        <v>0.4</v>
      </c>
      <c r="T44" s="7">
        <v>0.96</v>
      </c>
      <c r="U44" s="19">
        <f t="shared" si="8"/>
        <v>1.3925000000000001</v>
      </c>
      <c r="V44" s="19">
        <f t="shared" si="9"/>
        <v>3.0898097298496698</v>
      </c>
    </row>
    <row r="45" spans="2:22">
      <c r="D45" s="3" t="s">
        <v>129</v>
      </c>
      <c r="E45" s="7">
        <v>0.22</v>
      </c>
      <c r="F45" s="7">
        <v>0.13</v>
      </c>
      <c r="G45" s="7">
        <v>0.01</v>
      </c>
      <c r="H45" s="7">
        <v>0.01</v>
      </c>
      <c r="I45" s="19">
        <f t="shared" si="6"/>
        <v>9.2499999999999999E-2</v>
      </c>
      <c r="J45" s="19">
        <f t="shared" si="7"/>
        <v>0.20710887209627765</v>
      </c>
      <c r="L45" s="3" t="s">
        <v>129</v>
      </c>
      <c r="M45" s="7">
        <v>0</v>
      </c>
      <c r="N45" s="7">
        <v>0.08</v>
      </c>
      <c r="O45" s="7">
        <v>0.01</v>
      </c>
      <c r="P45" s="7">
        <v>0</v>
      </c>
      <c r="Q45" s="7">
        <v>0.01</v>
      </c>
      <c r="R45" s="7">
        <v>0.11</v>
      </c>
      <c r="S45" s="7">
        <v>0.04</v>
      </c>
      <c r="T45" s="7">
        <v>0</v>
      </c>
      <c r="U45" s="19">
        <f t="shared" si="8"/>
        <v>3.125E-2</v>
      </c>
      <c r="V45" s="19">
        <f t="shared" si="9"/>
        <v>6.9340433793753806E-2</v>
      </c>
    </row>
    <row r="46" spans="2:22">
      <c r="D46" s="3" t="s">
        <v>40</v>
      </c>
      <c r="E46" s="7">
        <v>0.12</v>
      </c>
      <c r="F46" s="7">
        <v>0.28000000000000003</v>
      </c>
      <c r="G46" s="7">
        <v>0.12</v>
      </c>
      <c r="H46" s="7">
        <v>0.33</v>
      </c>
      <c r="I46" s="19">
        <f t="shared" si="6"/>
        <v>0.21250000000000002</v>
      </c>
      <c r="J46" s="19">
        <f t="shared" si="7"/>
        <v>0.47579065211307031</v>
      </c>
      <c r="L46" s="3" t="s">
        <v>40</v>
      </c>
      <c r="M46" s="7">
        <v>1.82</v>
      </c>
      <c r="N46" s="7">
        <v>0.08</v>
      </c>
      <c r="O46" s="7">
        <v>0.95</v>
      </c>
      <c r="P46" s="7">
        <v>7.0000000000000007E-2</v>
      </c>
      <c r="Q46" s="7">
        <v>0.01</v>
      </c>
      <c r="R46" s="7">
        <v>0.06</v>
      </c>
      <c r="S46" s="7">
        <v>0</v>
      </c>
      <c r="T46" s="7">
        <v>0.37</v>
      </c>
      <c r="U46" s="19">
        <f t="shared" si="8"/>
        <v>0.42</v>
      </c>
      <c r="V46" s="19">
        <f t="shared" si="9"/>
        <v>0.93193543018805125</v>
      </c>
    </row>
    <row r="47" spans="2:22">
      <c r="D47" s="3" t="s">
        <v>130</v>
      </c>
      <c r="E47" s="7">
        <v>0.24</v>
      </c>
      <c r="F47" s="7">
        <v>0.22</v>
      </c>
      <c r="G47" s="7">
        <v>0.2</v>
      </c>
      <c r="H47" s="7">
        <v>0.31</v>
      </c>
      <c r="I47" s="19">
        <f t="shared" si="6"/>
        <v>0.24249999999999999</v>
      </c>
      <c r="J47" s="19">
        <f t="shared" si="7"/>
        <v>0.54296109711726837</v>
      </c>
      <c r="L47" s="3" t="s">
        <v>130</v>
      </c>
      <c r="M47" s="7">
        <v>1.54</v>
      </c>
      <c r="N47" s="7">
        <v>0</v>
      </c>
      <c r="O47" s="7">
        <v>0.56999999999999995</v>
      </c>
      <c r="P47" s="7">
        <v>0.02</v>
      </c>
      <c r="Q47" s="7">
        <v>0</v>
      </c>
      <c r="R47" s="7">
        <v>0</v>
      </c>
      <c r="S47" s="7">
        <v>0</v>
      </c>
      <c r="T47" s="7">
        <v>0</v>
      </c>
      <c r="U47" s="19">
        <f t="shared" si="8"/>
        <v>0.26624999999999999</v>
      </c>
      <c r="V47" s="19">
        <f t="shared" si="9"/>
        <v>0.59078049592278237</v>
      </c>
    </row>
    <row r="48" spans="2:22">
      <c r="D48" s="3" t="s">
        <v>160</v>
      </c>
      <c r="E48" s="20">
        <f>SUM(E41:E47)</f>
        <v>86.52</v>
      </c>
      <c r="F48" s="20">
        <f t="shared" ref="F48:J48" si="10">SUM(F41:F47)</f>
        <v>47.79</v>
      </c>
      <c r="G48" s="20">
        <f t="shared" si="10"/>
        <v>28.930000000000003</v>
      </c>
      <c r="H48" s="20">
        <f t="shared" si="10"/>
        <v>15.41</v>
      </c>
      <c r="I48" s="20">
        <f t="shared" si="10"/>
        <v>44.662500000000001</v>
      </c>
      <c r="J48" s="20">
        <f t="shared" si="10"/>
        <v>100</v>
      </c>
      <c r="L48" s="3" t="s">
        <v>160</v>
      </c>
      <c r="M48" s="19">
        <f>SUM(M41:M47)</f>
        <v>80.679999999999993</v>
      </c>
      <c r="N48" s="19">
        <f t="shared" ref="N48:V48" si="11">SUM(N41:N47)</f>
        <v>22.56</v>
      </c>
      <c r="O48" s="19">
        <f t="shared" si="11"/>
        <v>42.28</v>
      </c>
      <c r="P48" s="19">
        <f t="shared" si="11"/>
        <v>22.849999999999998</v>
      </c>
      <c r="Q48" s="19">
        <f t="shared" si="11"/>
        <v>29.710000000000004</v>
      </c>
      <c r="R48" s="19">
        <f t="shared" si="11"/>
        <v>37.08</v>
      </c>
      <c r="S48" s="19">
        <f t="shared" si="11"/>
        <v>104.26</v>
      </c>
      <c r="T48" s="19">
        <f t="shared" si="11"/>
        <v>21.12</v>
      </c>
      <c r="U48" s="19">
        <f t="shared" si="11"/>
        <v>45.067500000000003</v>
      </c>
      <c r="V48" s="19">
        <f t="shared" si="11"/>
        <v>100</v>
      </c>
    </row>
    <row r="49" spans="13:20">
      <c r="M49" s="9"/>
      <c r="N49" s="9"/>
      <c r="O49" s="9"/>
      <c r="P49" s="9"/>
      <c r="Q49" s="9"/>
      <c r="R49" s="9"/>
      <c r="S49" s="9"/>
      <c r="T49" s="9"/>
    </row>
  </sheetData>
  <mergeCells count="3">
    <mergeCell ref="E15:I15"/>
    <mergeCell ref="M15:S15"/>
    <mergeCell ref="E39:J39"/>
  </mergeCells>
  <pageMargins left="0.75" right="0.75" top="1" bottom="1" header="0.5" footer="0.5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39</vt:i4>
      </vt:variant>
    </vt:vector>
  </HeadingPairs>
  <TitlesOfParts>
    <vt:vector size="39" baseType="lpstr">
      <vt:lpstr>Figure 1a</vt:lpstr>
      <vt:lpstr>Figure 1b</vt:lpstr>
      <vt:lpstr>Figure 1c</vt:lpstr>
      <vt:lpstr>Figure 1d</vt:lpstr>
      <vt:lpstr>Figure 1e</vt:lpstr>
      <vt:lpstr>Figure 2a</vt:lpstr>
      <vt:lpstr>Figure 2b</vt:lpstr>
      <vt:lpstr>Figure 2c</vt:lpstr>
      <vt:lpstr>Figure 2d</vt:lpstr>
      <vt:lpstr>Figure 2e</vt:lpstr>
      <vt:lpstr>Table 1</vt:lpstr>
      <vt:lpstr>Figure 3a</vt:lpstr>
      <vt:lpstr>Figure 3b</vt:lpstr>
      <vt:lpstr>Figure 3c</vt:lpstr>
      <vt:lpstr>Figure 4a</vt:lpstr>
      <vt:lpstr>Figure 4b</vt:lpstr>
      <vt:lpstr>Figure 4c</vt:lpstr>
      <vt:lpstr>Figure 4d</vt:lpstr>
      <vt:lpstr>Figure 4e</vt:lpstr>
      <vt:lpstr>Figure 4f</vt:lpstr>
      <vt:lpstr>Figure 5a</vt:lpstr>
      <vt:lpstr>Figure 5b</vt:lpstr>
      <vt:lpstr>Figure 5c</vt:lpstr>
      <vt:lpstr>Figure 5d</vt:lpstr>
      <vt:lpstr>Figure 6a</vt:lpstr>
      <vt:lpstr>Figure 6b</vt:lpstr>
      <vt:lpstr>Figure 6c</vt:lpstr>
      <vt:lpstr>Figure 6d</vt:lpstr>
      <vt:lpstr>Figure 6e</vt:lpstr>
      <vt:lpstr>Supplementary Figure 1</vt:lpstr>
      <vt:lpstr>Supplementary Figure 2</vt:lpstr>
      <vt:lpstr>Supplementary Figure 3</vt:lpstr>
      <vt:lpstr>Supplementary Figure 4</vt:lpstr>
      <vt:lpstr>Supplementary Figure 5</vt:lpstr>
      <vt:lpstr>Supplementary Figure 6</vt:lpstr>
      <vt:lpstr>Supplementary Figure 7</vt:lpstr>
      <vt:lpstr>Supplementary Figure 10</vt:lpstr>
      <vt:lpstr>Supplementary Figure 11</vt:lpstr>
      <vt:lpstr>Supplementary Figure 13</vt:lpstr>
    </vt:vector>
  </TitlesOfParts>
  <Company>Stanford University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Mara Pavel-Dinu</dc:creator>
  <cp:lastModifiedBy>Mara Pavel-Dinu</cp:lastModifiedBy>
  <dcterms:created xsi:type="dcterms:W3CDTF">2018-11-18T22:56:08Z</dcterms:created>
  <dcterms:modified xsi:type="dcterms:W3CDTF">2018-11-26T06:19:19Z</dcterms:modified>
</cp:coreProperties>
</file>