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KO\Desktop\CAPON final\"/>
    </mc:Choice>
  </mc:AlternateContent>
  <xr:revisionPtr revIDLastSave="0" documentId="13_ncr:1_{3B99B339-E87E-46F5-BC00-5513D5E9C837}" xr6:coauthVersionLast="43" xr6:coauthVersionMax="43" xr10:uidLastSave="{00000000-0000-0000-0000-000000000000}"/>
  <bookViews>
    <workbookView xWindow="-108" yWindow="-108" windowWidth="23256" windowHeight="12576" tabRatio="1000" firstSheet="19" activeTab="35" xr2:uid="{CD2DA760-CDFB-4E8D-A29A-21115B12B930}"/>
  </bookViews>
  <sheets>
    <sheet name="Fig.1" sheetId="34" r:id="rId1"/>
    <sheet name="Fig.2a" sheetId="1" r:id="rId2"/>
    <sheet name="Fig.2b" sheetId="2" r:id="rId3"/>
    <sheet name="Fig.2c" sheetId="3" r:id="rId4"/>
    <sheet name="Fig.3a" sheetId="4" r:id="rId5"/>
    <sheet name="Fig.3b" sheetId="5" r:id="rId6"/>
    <sheet name="Fig.3c" sheetId="6" r:id="rId7"/>
    <sheet name="Fig.4b" sheetId="8" r:id="rId8"/>
    <sheet name="Fig.4d" sheetId="9" r:id="rId9"/>
    <sheet name="Fig.4g" sheetId="10" r:id="rId10"/>
    <sheet name="Fig.4h" sheetId="11" r:id="rId11"/>
    <sheet name="Fig.4i" sheetId="12" r:id="rId12"/>
    <sheet name="Fig.5b" sheetId="45" r:id="rId13"/>
    <sheet name="Fig.6a" sheetId="13" r:id="rId14"/>
    <sheet name="Fig.6b" sheetId="14" r:id="rId15"/>
    <sheet name="Fig.6c" sheetId="15" r:id="rId16"/>
    <sheet name="Fig.6d" sheetId="16" r:id="rId17"/>
    <sheet name="Fig.6e" sheetId="17" r:id="rId18"/>
    <sheet name="Fig.7b" sheetId="18" r:id="rId19"/>
    <sheet name="Fig.7c" sheetId="19" r:id="rId20"/>
    <sheet name="Fig.7d" sheetId="20" r:id="rId21"/>
    <sheet name="Fig.7g" sheetId="21" r:id="rId22"/>
    <sheet name="Fig.8a" sheetId="22" r:id="rId23"/>
    <sheet name="Fig.8b" sheetId="23" r:id="rId24"/>
    <sheet name="Fig.8e" sheetId="24" r:id="rId25"/>
    <sheet name="Fig.8h" sheetId="25" r:id="rId26"/>
    <sheet name="Fig.9a" sheetId="26" r:id="rId27"/>
    <sheet name="Fig.9c" sheetId="27" r:id="rId28"/>
    <sheet name="Fig.9e" sheetId="28" r:id="rId29"/>
    <sheet name="Fig.10a" sheetId="29" r:id="rId30"/>
    <sheet name="Fig.10b" sheetId="30" r:id="rId31"/>
    <sheet name="Fig.10d" sheetId="32" r:id="rId32"/>
    <sheet name="Fig.S2b" sheetId="42" r:id="rId33"/>
    <sheet name="Fig.S2d" sheetId="43" r:id="rId34"/>
    <sheet name="Fig.S2e" sheetId="44" r:id="rId35"/>
    <sheet name="Fig.S4" sheetId="39" r:id="rId36"/>
    <sheet name="Fig.S8" sheetId="7" r:id="rId37"/>
    <sheet name="Fig.S9" sheetId="41" r:id="rId38"/>
    <sheet name="Fig.S10" sheetId="40" r:id="rId39"/>
  </sheets>
  <externalReferences>
    <externalReference r:id="rId40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44" l="1"/>
  <c r="O14" i="44"/>
  <c r="N14" i="44"/>
  <c r="M14" i="44"/>
  <c r="L14" i="44"/>
  <c r="K14" i="44"/>
  <c r="J14" i="44"/>
  <c r="I14" i="44"/>
  <c r="P13" i="44"/>
  <c r="O13" i="44"/>
  <c r="N13" i="44"/>
  <c r="M13" i="44"/>
  <c r="L13" i="44"/>
  <c r="K13" i="44"/>
  <c r="J13" i="44"/>
  <c r="I13" i="44"/>
  <c r="P24" i="43" l="1"/>
  <c r="O24" i="43"/>
  <c r="N24" i="43"/>
  <c r="M24" i="43"/>
  <c r="L24" i="43"/>
  <c r="K24" i="43"/>
  <c r="J24" i="43"/>
  <c r="I24" i="43"/>
  <c r="P23" i="43"/>
  <c r="O23" i="43"/>
  <c r="N23" i="43"/>
  <c r="M23" i="43"/>
  <c r="L23" i="43"/>
  <c r="K23" i="43"/>
  <c r="J23" i="43"/>
  <c r="I23" i="43"/>
  <c r="D11" i="42" l="1"/>
  <c r="C11" i="42"/>
  <c r="D10" i="42"/>
  <c r="C10" i="42"/>
  <c r="H8" i="42"/>
  <c r="K8" i="42" s="1"/>
  <c r="G8" i="42"/>
  <c r="H7" i="42"/>
  <c r="K7" i="42" s="1"/>
  <c r="G7" i="42"/>
  <c r="G10" i="42" s="1"/>
  <c r="K6" i="42"/>
  <c r="H6" i="42"/>
  <c r="G6" i="42"/>
  <c r="H5" i="42"/>
  <c r="H11" i="42" s="1"/>
  <c r="G5" i="42"/>
  <c r="G11" i="42" s="1"/>
  <c r="H10" i="42" l="1"/>
  <c r="K5" i="42"/>
  <c r="K10" i="42" l="1"/>
  <c r="K11" i="42"/>
  <c r="T33" i="40" l="1"/>
  <c r="S33" i="40"/>
  <c r="U30" i="40"/>
  <c r="T30" i="40"/>
  <c r="S30" i="40"/>
  <c r="U12" i="40"/>
  <c r="U22" i="40"/>
  <c r="T25" i="40"/>
  <c r="T22" i="40"/>
  <c r="S25" i="40"/>
  <c r="S22" i="40"/>
  <c r="U6" i="39" l="1"/>
  <c r="T9" i="39"/>
  <c r="T6" i="39"/>
  <c r="S9" i="39"/>
  <c r="S6" i="39"/>
  <c r="N13" i="34" l="1"/>
  <c r="M13" i="34"/>
  <c r="N12" i="34"/>
  <c r="M12" i="34"/>
  <c r="Q8" i="34" s="1"/>
  <c r="R10" i="34"/>
  <c r="Q10" i="34"/>
  <c r="R9" i="34"/>
  <c r="Q9" i="34"/>
  <c r="R8" i="34"/>
  <c r="Q7" i="34"/>
  <c r="R6" i="34"/>
  <c r="Q6" i="34"/>
  <c r="R5" i="34"/>
  <c r="Q5" i="34"/>
  <c r="Q12" i="34" s="1"/>
  <c r="U9" i="34" l="1"/>
  <c r="U6" i="34"/>
  <c r="U10" i="34"/>
  <c r="R7" i="34"/>
  <c r="U7" i="34" s="1"/>
  <c r="U8" i="34"/>
  <c r="Q13" i="34"/>
  <c r="R12" i="34"/>
  <c r="U5" i="34"/>
  <c r="R13" i="34" l="1"/>
  <c r="U13" i="34"/>
  <c r="U12" i="34"/>
  <c r="J10" i="32" l="1"/>
  <c r="M8" i="30"/>
  <c r="J8" i="30"/>
  <c r="L8" i="30" s="1"/>
  <c r="L12" i="30"/>
  <c r="K12" i="30"/>
  <c r="K8" i="30"/>
  <c r="J14" i="30"/>
  <c r="J13" i="30"/>
  <c r="J12" i="30"/>
  <c r="J11" i="30"/>
  <c r="J10" i="30"/>
  <c r="J9" i="30"/>
  <c r="S40" i="29"/>
  <c r="R40" i="29"/>
  <c r="S36" i="29"/>
  <c r="R36" i="29"/>
  <c r="S32" i="29"/>
  <c r="R32" i="29"/>
  <c r="S26" i="29"/>
  <c r="R26" i="29"/>
  <c r="S22" i="29"/>
  <c r="R22" i="29"/>
  <c r="S18" i="29"/>
  <c r="R18" i="29"/>
  <c r="S12" i="29"/>
  <c r="S8" i="29"/>
  <c r="S4" i="29"/>
  <c r="R12" i="29"/>
  <c r="R8" i="29"/>
  <c r="R4" i="29"/>
  <c r="P42" i="29"/>
  <c r="P41" i="29"/>
  <c r="P40" i="29"/>
  <c r="P39" i="29"/>
  <c r="P38" i="29"/>
  <c r="P37" i="29"/>
  <c r="P36" i="29"/>
  <c r="P35" i="29"/>
  <c r="P34" i="29"/>
  <c r="P33" i="29"/>
  <c r="P32" i="29"/>
  <c r="P28" i="29"/>
  <c r="P27" i="29"/>
  <c r="P26" i="29"/>
  <c r="P25" i="29"/>
  <c r="P24" i="29"/>
  <c r="P23" i="29"/>
  <c r="P22" i="29"/>
  <c r="P21" i="29"/>
  <c r="P20" i="29"/>
  <c r="P19" i="29"/>
  <c r="P18" i="29"/>
  <c r="P5" i="29"/>
  <c r="P6" i="29"/>
  <c r="P7" i="29"/>
  <c r="P8" i="29"/>
  <c r="P9" i="29"/>
  <c r="P10" i="29"/>
  <c r="P11" i="29"/>
  <c r="P12" i="29"/>
  <c r="P13" i="29"/>
  <c r="P14" i="29"/>
  <c r="P4" i="29"/>
  <c r="J12" i="28" l="1"/>
  <c r="J3" i="28"/>
  <c r="G17" i="28"/>
  <c r="G16" i="28"/>
  <c r="H15" i="28" s="1"/>
  <c r="G15" i="28"/>
  <c r="G14" i="28"/>
  <c r="G13" i="28"/>
  <c r="G12" i="28"/>
  <c r="I12" i="28" s="1"/>
  <c r="G8" i="28"/>
  <c r="G7" i="28"/>
  <c r="G6" i="28"/>
  <c r="H6" i="28" s="1"/>
  <c r="G5" i="28"/>
  <c r="G4" i="28"/>
  <c r="G3" i="28"/>
  <c r="I3" i="28" s="1"/>
  <c r="H8" i="27"/>
  <c r="H7" i="27"/>
  <c r="H6" i="27"/>
  <c r="J5" i="27" s="1"/>
  <c r="H5" i="27"/>
  <c r="G5" i="27"/>
  <c r="F5" i="27"/>
  <c r="S25" i="25"/>
  <c r="R25" i="25"/>
  <c r="T22" i="25"/>
  <c r="S22" i="25"/>
  <c r="R22" i="25"/>
  <c r="S16" i="25"/>
  <c r="R16" i="25"/>
  <c r="T13" i="25"/>
  <c r="S13" i="25"/>
  <c r="R13" i="25"/>
  <c r="S7" i="25"/>
  <c r="R7" i="25"/>
  <c r="T4" i="25"/>
  <c r="S4" i="25"/>
  <c r="R4" i="25"/>
  <c r="R25" i="24"/>
  <c r="Q25" i="24"/>
  <c r="S22" i="24"/>
  <c r="R22" i="24"/>
  <c r="Q22" i="24"/>
  <c r="R16" i="24"/>
  <c r="Q16" i="24"/>
  <c r="S13" i="24"/>
  <c r="R13" i="24"/>
  <c r="Q13" i="24"/>
  <c r="R7" i="24"/>
  <c r="Q7" i="24"/>
  <c r="S4" i="24"/>
  <c r="R4" i="24"/>
  <c r="Q4" i="24"/>
  <c r="J4" i="23"/>
  <c r="I4" i="23"/>
  <c r="G4" i="23"/>
  <c r="F4" i="23"/>
  <c r="Q22" i="21"/>
  <c r="Q21" i="21"/>
  <c r="Q20" i="21"/>
  <c r="T19" i="21"/>
  <c r="S19" i="21"/>
  <c r="Q19" i="21"/>
  <c r="Q18" i="21"/>
  <c r="Q17" i="21"/>
  <c r="Q16" i="21"/>
  <c r="U15" i="21"/>
  <c r="T15" i="21"/>
  <c r="S15" i="21"/>
  <c r="Q15" i="21"/>
  <c r="Q11" i="21"/>
  <c r="Q10" i="21"/>
  <c r="Q9" i="21"/>
  <c r="T8" i="21"/>
  <c r="S8" i="21"/>
  <c r="Q8" i="21"/>
  <c r="Q7" i="21"/>
  <c r="Q6" i="21"/>
  <c r="Q5" i="21"/>
  <c r="U4" i="21"/>
  <c r="T4" i="21"/>
  <c r="S4" i="21"/>
  <c r="Q4" i="21"/>
  <c r="K7" i="20"/>
  <c r="J7" i="20"/>
  <c r="L3" i="20"/>
  <c r="K3" i="20"/>
  <c r="J3" i="20"/>
  <c r="K7" i="19"/>
  <c r="J7" i="19"/>
  <c r="L3" i="19"/>
  <c r="K3" i="19"/>
  <c r="J3" i="19"/>
  <c r="S62" i="18"/>
  <c r="R62" i="18"/>
  <c r="T58" i="18"/>
  <c r="S58" i="18"/>
  <c r="R58" i="18"/>
  <c r="S51" i="18"/>
  <c r="R51" i="18"/>
  <c r="T47" i="18"/>
  <c r="S47" i="18"/>
  <c r="R47" i="18"/>
  <c r="S40" i="18"/>
  <c r="R40" i="18"/>
  <c r="T36" i="18"/>
  <c r="S36" i="18"/>
  <c r="R36" i="18"/>
  <c r="S29" i="18"/>
  <c r="R29" i="18"/>
  <c r="T25" i="18"/>
  <c r="S25" i="18"/>
  <c r="R25" i="18"/>
  <c r="S18" i="18"/>
  <c r="R18" i="18"/>
  <c r="T14" i="18"/>
  <c r="S14" i="18"/>
  <c r="R14" i="18"/>
  <c r="S7" i="18"/>
  <c r="R7" i="18"/>
  <c r="T3" i="18"/>
  <c r="S3" i="18"/>
  <c r="R3" i="18"/>
  <c r="R31" i="17"/>
  <c r="Q31" i="17"/>
  <c r="S28" i="17"/>
  <c r="R28" i="17"/>
  <c r="Q28" i="17"/>
  <c r="R23" i="17"/>
  <c r="Q23" i="17"/>
  <c r="S20" i="17"/>
  <c r="R20" i="17"/>
  <c r="Q20" i="17"/>
  <c r="R15" i="17"/>
  <c r="Q15" i="17"/>
  <c r="S12" i="17"/>
  <c r="R12" i="17"/>
  <c r="Q12" i="17"/>
  <c r="O9" i="17"/>
  <c r="P9" i="17" s="1"/>
  <c r="O8" i="17"/>
  <c r="P8" i="17" s="1"/>
  <c r="O7" i="17"/>
  <c r="P7" i="17" s="1"/>
  <c r="O6" i="17"/>
  <c r="P6" i="17" s="1"/>
  <c r="O5" i="17"/>
  <c r="P5" i="17" s="1"/>
  <c r="O4" i="17"/>
  <c r="P4" i="17" s="1"/>
  <c r="G10" i="16"/>
  <c r="G7" i="16"/>
  <c r="G4" i="16"/>
  <c r="H3" i="28" l="1"/>
  <c r="H12" i="28"/>
  <c r="I15" i="28"/>
  <c r="I6" i="28"/>
  <c r="I5" i="27"/>
  <c r="Q7" i="17"/>
  <c r="R7" i="17"/>
  <c r="S4" i="17"/>
  <c r="Q4" i="17"/>
  <c r="R4" i="17"/>
  <c r="K17" i="15"/>
  <c r="J17" i="15"/>
  <c r="I17" i="15"/>
  <c r="H17" i="15"/>
  <c r="K13" i="15"/>
  <c r="J13" i="15"/>
  <c r="I13" i="15"/>
  <c r="H13" i="15"/>
  <c r="J9" i="15"/>
  <c r="I9" i="15"/>
  <c r="H9" i="15"/>
  <c r="I5" i="15"/>
  <c r="H5" i="15"/>
  <c r="U6" i="14"/>
  <c r="G11" i="13"/>
  <c r="G3" i="13"/>
  <c r="E8" i="12"/>
  <c r="F8" i="12" s="1"/>
  <c r="F7" i="12"/>
  <c r="E7" i="12"/>
  <c r="F6" i="12"/>
  <c r="E6" i="12"/>
  <c r="E5" i="12"/>
  <c r="F5" i="12" s="1"/>
  <c r="F4" i="12"/>
  <c r="E4" i="12"/>
  <c r="E3" i="12"/>
  <c r="F3" i="12" s="1"/>
  <c r="E8" i="11"/>
  <c r="F8" i="11" s="1"/>
  <c r="E7" i="11"/>
  <c r="F7" i="11" s="1"/>
  <c r="E6" i="11"/>
  <c r="F6" i="11" s="1"/>
  <c r="E5" i="11"/>
  <c r="F5" i="11" s="1"/>
  <c r="E4" i="11"/>
  <c r="F4" i="11" s="1"/>
  <c r="E3" i="11"/>
  <c r="F3" i="11" s="1"/>
  <c r="U23" i="10"/>
  <c r="U7" i="10"/>
  <c r="I3" i="12" l="1"/>
  <c r="G3" i="12"/>
  <c r="H3" i="12"/>
  <c r="H6" i="12"/>
  <c r="G6" i="12"/>
  <c r="H6" i="11"/>
  <c r="G6" i="11"/>
  <c r="I3" i="11"/>
  <c r="H3" i="11"/>
  <c r="G3" i="11"/>
  <c r="Q33" i="10"/>
  <c r="I12" i="9" l="1"/>
  <c r="I3" i="9"/>
  <c r="F17" i="9"/>
  <c r="F16" i="9"/>
  <c r="F15" i="9"/>
  <c r="F14" i="9"/>
  <c r="F13" i="9"/>
  <c r="F12" i="9"/>
  <c r="H12" i="9" s="1"/>
  <c r="F8" i="9"/>
  <c r="F7" i="9"/>
  <c r="F6" i="9"/>
  <c r="F5" i="9"/>
  <c r="F4" i="9"/>
  <c r="F3" i="9"/>
  <c r="H3" i="9" s="1"/>
  <c r="K8" i="8"/>
  <c r="J8" i="8"/>
  <c r="G8" i="8"/>
  <c r="F8" i="8"/>
  <c r="K4" i="8"/>
  <c r="J4" i="8"/>
  <c r="H4" i="8"/>
  <c r="G4" i="8"/>
  <c r="F4" i="8"/>
  <c r="H15" i="9" l="1"/>
  <c r="H6" i="9"/>
  <c r="G3" i="9"/>
  <c r="G12" i="9"/>
  <c r="G6" i="9"/>
  <c r="G15" i="9"/>
  <c r="E8" i="6"/>
  <c r="E7" i="6"/>
  <c r="E6" i="6"/>
  <c r="E5" i="6"/>
  <c r="E4" i="6"/>
  <c r="E3" i="6"/>
  <c r="G3" i="6" s="1"/>
  <c r="G6" i="6" l="1"/>
  <c r="F3" i="6"/>
  <c r="H3" i="6"/>
  <c r="F6" i="6"/>
  <c r="Q8" i="5" l="1"/>
  <c r="Q7" i="5"/>
  <c r="S6" i="5"/>
  <c r="Q6" i="5"/>
  <c r="R6" i="5" s="1"/>
  <c r="Q5" i="5"/>
  <c r="Q4" i="5"/>
  <c r="T3" i="5" s="1"/>
  <c r="Q3" i="5"/>
  <c r="M7" i="4"/>
  <c r="L7" i="4"/>
  <c r="N4" i="4"/>
  <c r="M4" i="4"/>
  <c r="L4" i="4"/>
  <c r="U13" i="3"/>
  <c r="T13" i="3"/>
  <c r="V10" i="3"/>
  <c r="U10" i="3"/>
  <c r="T10" i="3"/>
  <c r="U7" i="3"/>
  <c r="T7" i="3"/>
  <c r="V4" i="3"/>
  <c r="U4" i="3"/>
  <c r="T4" i="3"/>
  <c r="M18" i="2"/>
  <c r="L18" i="2"/>
  <c r="N15" i="2"/>
  <c r="M15" i="2"/>
  <c r="L15" i="2"/>
  <c r="M8" i="2"/>
  <c r="L8" i="2"/>
  <c r="I8" i="2"/>
  <c r="N5" i="2"/>
  <c r="M5" i="2"/>
  <c r="L5" i="2"/>
  <c r="Q16" i="1"/>
  <c r="P16" i="1"/>
  <c r="R13" i="1"/>
  <c r="Q13" i="1"/>
  <c r="P13" i="1"/>
  <c r="Q7" i="1"/>
  <c r="P7" i="1"/>
  <c r="R4" i="1"/>
  <c r="Q4" i="1"/>
  <c r="P4" i="1"/>
  <c r="S3" i="5" l="1"/>
  <c r="R3" i="5"/>
</calcChain>
</file>

<file path=xl/sharedStrings.xml><?xml version="1.0" encoding="utf-8"?>
<sst xmlns="http://schemas.openxmlformats.org/spreadsheetml/2006/main" count="787" uniqueCount="207">
  <si>
    <t>Hippocampus</t>
    <phoneticPr fontId="2"/>
  </si>
  <si>
    <t>Cortex</t>
    <phoneticPr fontId="2"/>
  </si>
  <si>
    <t>intensity (CAPON)</t>
    <phoneticPr fontId="2"/>
  </si>
  <si>
    <t>intensity (actin)</t>
    <phoneticPr fontId="2"/>
  </si>
  <si>
    <t>CAPON/actin</t>
    <phoneticPr fontId="2"/>
  </si>
  <si>
    <t>fold of WT-Ave</t>
    <phoneticPr fontId="2"/>
  </si>
  <si>
    <t>Ave</t>
    <phoneticPr fontId="2"/>
  </si>
  <si>
    <t>SEM</t>
    <phoneticPr fontId="2"/>
  </si>
  <si>
    <t>TTEST</t>
    <phoneticPr fontId="2"/>
  </si>
  <si>
    <t>WT</t>
  </si>
  <si>
    <t>NLGF</t>
  </si>
  <si>
    <t>Total Area</t>
    <phoneticPr fontId="2"/>
  </si>
  <si>
    <t>Ave of Intensity</t>
    <phoneticPr fontId="2"/>
  </si>
  <si>
    <t>Area X Intensity</t>
    <phoneticPr fontId="2"/>
  </si>
  <si>
    <t>Area X Intensity</t>
  </si>
  <si>
    <t>CAPON</t>
    <phoneticPr fontId="2"/>
  </si>
  <si>
    <t>Hoechst</t>
  </si>
  <si>
    <t>CAPON /Hoechst</t>
    <phoneticPr fontId="2"/>
  </si>
  <si>
    <t>Fig.1c</t>
    <phoneticPr fontId="2"/>
  </si>
  <si>
    <t>fold of 7M WT-Ave</t>
    <phoneticPr fontId="2"/>
  </si>
  <si>
    <t>7M</t>
    <phoneticPr fontId="2"/>
  </si>
  <si>
    <t>14M</t>
    <phoneticPr fontId="2"/>
  </si>
  <si>
    <t>Duolink</t>
  </si>
  <si>
    <t>Duolink /Hoechst</t>
    <phoneticPr fontId="2"/>
  </si>
  <si>
    <t>CAPON-KO</t>
    <phoneticPr fontId="2"/>
  </si>
  <si>
    <t>Negative control, Quantified data is not shown</t>
    <phoneticPr fontId="2"/>
  </si>
  <si>
    <t>PBS</t>
    <phoneticPr fontId="2"/>
  </si>
  <si>
    <t>LPS</t>
    <phoneticPr fontId="2"/>
  </si>
  <si>
    <t>fold of PBS-Ave</t>
    <phoneticPr fontId="2"/>
  </si>
  <si>
    <t>nNOS/CAPON</t>
    <phoneticPr fontId="2"/>
  </si>
  <si>
    <t>Iba1/CAPON</t>
    <phoneticPr fontId="2"/>
  </si>
  <si>
    <t>overlapping (%)</t>
    <phoneticPr fontId="2"/>
  </si>
  <si>
    <t>Fig.4b</t>
    <phoneticPr fontId="2"/>
  </si>
  <si>
    <t>Hippocamopal Vol. (mm3)</t>
    <phoneticPr fontId="2"/>
  </si>
  <si>
    <t>7days</t>
  </si>
  <si>
    <t>3months</t>
  </si>
  <si>
    <t>3M/ 7d (%)</t>
    <phoneticPr fontId="2"/>
  </si>
  <si>
    <t>GFP</t>
    <phoneticPr fontId="2"/>
  </si>
  <si>
    <t>Total Area</t>
  </si>
  <si>
    <t>Ave of Intensity</t>
  </si>
  <si>
    <t>Area X Intensity (fold of GFP-AVE)</t>
    <phoneticPr fontId="2"/>
  </si>
  <si>
    <t>AVE</t>
    <phoneticPr fontId="2"/>
  </si>
  <si>
    <t>Untreated</t>
    <phoneticPr fontId="2"/>
  </si>
  <si>
    <t>intensity (GSDME)</t>
    <phoneticPr fontId="2"/>
  </si>
  <si>
    <t>intensity (GSDMD)</t>
    <phoneticPr fontId="2"/>
  </si>
  <si>
    <t>GSDME/actin</t>
    <phoneticPr fontId="2"/>
  </si>
  <si>
    <t>GSDMD/actin</t>
    <phoneticPr fontId="2"/>
  </si>
  <si>
    <t>fold of GFP-Ave</t>
    <phoneticPr fontId="2"/>
  </si>
  <si>
    <t>fold of CAPON-Ave</t>
    <phoneticPr fontId="2"/>
  </si>
  <si>
    <t>CAPON</t>
  </si>
  <si>
    <t>intensity (CytC)</t>
    <phoneticPr fontId="2"/>
  </si>
  <si>
    <t>CytC/actin</t>
    <phoneticPr fontId="2"/>
  </si>
  <si>
    <t>untreated</t>
  </si>
  <si>
    <t>GAPDH</t>
  </si>
  <si>
    <t>ionomycin</t>
  </si>
  <si>
    <t>Unhealthy (exc.485nm/emi.535nm)</t>
    <phoneticPr fontId="2"/>
  </si>
  <si>
    <t>Healthy (exc.550nm/emi.590nm)</t>
    <phoneticPr fontId="2"/>
  </si>
  <si>
    <t>Healthy/unhealthy</t>
    <phoneticPr fontId="2"/>
  </si>
  <si>
    <t>fold of Untreat-Ave</t>
    <phoneticPr fontId="2"/>
  </si>
  <si>
    <t>Absorbance (X1000)</t>
    <phoneticPr fontId="2"/>
  </si>
  <si>
    <t>TTEST(vs Untreated)</t>
    <phoneticPr fontId="2"/>
  </si>
  <si>
    <t>TTEST(vs GAPDH)</t>
    <phoneticPr fontId="2"/>
  </si>
  <si>
    <t>untreated</t>
    <phoneticPr fontId="2"/>
  </si>
  <si>
    <t>-</t>
    <phoneticPr fontId="2"/>
  </si>
  <si>
    <t>AAV-CAPON</t>
  </si>
  <si>
    <t>AAV-GAPDH</t>
  </si>
  <si>
    <t>Change of Ab per 1min</t>
    <phoneticPr fontId="2"/>
  </si>
  <si>
    <t>fold of AVE-Untreated</t>
    <phoneticPr fontId="2"/>
  </si>
  <si>
    <t>intensity (Bax)</t>
    <phoneticPr fontId="2"/>
  </si>
  <si>
    <t>Bax/actin</t>
  </si>
  <si>
    <t>intensity (Dexras1)</t>
    <phoneticPr fontId="2"/>
  </si>
  <si>
    <t>Dexras1/actin</t>
    <phoneticPr fontId="2"/>
  </si>
  <si>
    <t>intensity (p-ERK)</t>
    <phoneticPr fontId="2"/>
  </si>
  <si>
    <t>intensity (ERK)</t>
    <phoneticPr fontId="2"/>
  </si>
  <si>
    <t>pERK/ERK</t>
  </si>
  <si>
    <t>intensity (p-MEK)</t>
    <phoneticPr fontId="2"/>
  </si>
  <si>
    <t>intensity (MEK)</t>
    <phoneticPr fontId="2"/>
  </si>
  <si>
    <t>pMEK/MEK</t>
  </si>
  <si>
    <t>intensity (Tau5)</t>
    <phoneticPr fontId="2"/>
  </si>
  <si>
    <t>Tau5/actin</t>
    <phoneticPr fontId="2"/>
  </si>
  <si>
    <t>intensity (AT8)</t>
    <phoneticPr fontId="2"/>
  </si>
  <si>
    <t>AT8/actin</t>
    <phoneticPr fontId="2"/>
  </si>
  <si>
    <t>intensity (Tau1)</t>
    <phoneticPr fontId="2"/>
  </si>
  <si>
    <t>Tau1/actin</t>
    <phoneticPr fontId="2"/>
  </si>
  <si>
    <t>intensity (pS396)</t>
    <phoneticPr fontId="2"/>
  </si>
  <si>
    <t>pS396/actin</t>
    <phoneticPr fontId="2"/>
  </si>
  <si>
    <t>Fig.6b (pS404)</t>
    <phoneticPr fontId="2"/>
  </si>
  <si>
    <t>intensity (pS404)</t>
    <phoneticPr fontId="2"/>
  </si>
  <si>
    <t>pS404/actin</t>
    <phoneticPr fontId="2"/>
  </si>
  <si>
    <t>Fig.6b (pS422)</t>
    <phoneticPr fontId="2"/>
  </si>
  <si>
    <t>intensity (pS422)</t>
    <phoneticPr fontId="2"/>
  </si>
  <si>
    <t>pS422/actin</t>
    <phoneticPr fontId="2"/>
  </si>
  <si>
    <t>Fig.6d</t>
    <phoneticPr fontId="2"/>
  </si>
  <si>
    <t>intensity (nY18)</t>
    <phoneticPr fontId="2"/>
  </si>
  <si>
    <t>nY18/actin</t>
    <phoneticPr fontId="2"/>
  </si>
  <si>
    <t>intensity (nY29)</t>
    <phoneticPr fontId="2"/>
  </si>
  <si>
    <t>nY29/actin</t>
    <phoneticPr fontId="2"/>
  </si>
  <si>
    <t>fold of Untreated-Ave</t>
    <phoneticPr fontId="2"/>
  </si>
  <si>
    <t>intensity (PHF1)</t>
    <phoneticPr fontId="2"/>
  </si>
  <si>
    <t>PHF1/actin</t>
    <phoneticPr fontId="2"/>
  </si>
  <si>
    <t>Area X Intensity (fold of Untreated-AVE)</t>
    <phoneticPr fontId="2"/>
  </si>
  <si>
    <t>WT</t>
    <phoneticPr fontId="2"/>
  </si>
  <si>
    <t>P301S Tau-Tg</t>
    <phoneticPr fontId="2"/>
  </si>
  <si>
    <t>CAPON -/- / P301S Tau-Tg</t>
    <phoneticPr fontId="2"/>
  </si>
  <si>
    <t xml:space="preserve">fold of P301S-Tg AVE </t>
    <phoneticPr fontId="2"/>
  </si>
  <si>
    <t>CAPON-/-</t>
    <phoneticPr fontId="2"/>
  </si>
  <si>
    <t>CAPON-/-/P301S-Tg</t>
    <phoneticPr fontId="2"/>
  </si>
  <si>
    <t>P301S-Tg</t>
    <phoneticPr fontId="2"/>
  </si>
  <si>
    <t>Fig.4d(NeuN)</t>
    <phoneticPr fontId="2"/>
  </si>
  <si>
    <t>Fig.4d(Caspase3)</t>
    <phoneticPr fontId="2"/>
  </si>
  <si>
    <t>Fig.4g (GSDME)</t>
    <phoneticPr fontId="2"/>
  </si>
  <si>
    <t>Fig.4g (GSDMD)</t>
    <phoneticPr fontId="2"/>
  </si>
  <si>
    <t>Fig.6a(CA1)</t>
    <phoneticPr fontId="2"/>
  </si>
  <si>
    <t>Fig.6a(CA3)</t>
    <phoneticPr fontId="2"/>
  </si>
  <si>
    <t>Density</t>
    <phoneticPr fontId="2"/>
  </si>
  <si>
    <t>Relative expression</t>
    <phoneticPr fontId="2"/>
  </si>
  <si>
    <t>3R/GAPDH</t>
    <phoneticPr fontId="2"/>
  </si>
  <si>
    <t>4R/GAPDH</t>
    <phoneticPr fontId="2"/>
  </si>
  <si>
    <t>4R-tau/3R-tau</t>
    <phoneticPr fontId="2"/>
  </si>
  <si>
    <t>#1</t>
    <phoneticPr fontId="2"/>
  </si>
  <si>
    <t>#2</t>
    <phoneticPr fontId="2"/>
  </si>
  <si>
    <t>#3</t>
  </si>
  <si>
    <t>#4</t>
  </si>
  <si>
    <t>#5</t>
  </si>
  <si>
    <t>#6</t>
  </si>
  <si>
    <t>ave</t>
    <phoneticPr fontId="2"/>
  </si>
  <si>
    <t>sem</t>
    <phoneticPr fontId="2"/>
  </si>
  <si>
    <t>Fig.2a (Hippocampus)</t>
    <phoneticPr fontId="2"/>
  </si>
  <si>
    <t>Fig.2a (Cortex)</t>
    <phoneticPr fontId="2"/>
  </si>
  <si>
    <t>Fig.2b (14M)</t>
    <phoneticPr fontId="2"/>
  </si>
  <si>
    <t>Fig.2b (24M)</t>
    <phoneticPr fontId="2"/>
  </si>
  <si>
    <t>Fig.2c</t>
    <phoneticPr fontId="2"/>
  </si>
  <si>
    <t>Fig.3a</t>
    <phoneticPr fontId="2"/>
  </si>
  <si>
    <t>Fig.3b</t>
    <phoneticPr fontId="2"/>
  </si>
  <si>
    <t>Fig.3c (CAPON)</t>
    <phoneticPr fontId="2"/>
  </si>
  <si>
    <t>Fig.3c (co-localization)</t>
    <phoneticPr fontId="2"/>
  </si>
  <si>
    <t>Fig.4h (GFAP)</t>
    <phoneticPr fontId="2"/>
  </si>
  <si>
    <t>Fig.4i (Iba1)</t>
    <phoneticPr fontId="2"/>
  </si>
  <si>
    <t>Fig.6b</t>
    <phoneticPr fontId="2"/>
  </si>
  <si>
    <t>Fig.6e (Bax)</t>
    <phoneticPr fontId="2"/>
  </si>
  <si>
    <t>Fig.6e (Dexras1)</t>
    <phoneticPr fontId="2"/>
  </si>
  <si>
    <t>Fig.6e (p-ERK)</t>
    <phoneticPr fontId="2"/>
  </si>
  <si>
    <t>Fig.6e (p-MEK)</t>
    <phoneticPr fontId="2"/>
  </si>
  <si>
    <t>Fig.7b (Tau5)</t>
    <phoneticPr fontId="2"/>
  </si>
  <si>
    <t>Fig.7b (AT8)</t>
    <phoneticPr fontId="2"/>
  </si>
  <si>
    <t>Fig.7b (Tau1)</t>
    <phoneticPr fontId="2"/>
  </si>
  <si>
    <t>Fig.7b (pS396)</t>
    <phoneticPr fontId="2"/>
  </si>
  <si>
    <t>Fig.7c</t>
    <phoneticPr fontId="2"/>
  </si>
  <si>
    <t>Fig.7d</t>
    <phoneticPr fontId="2"/>
  </si>
  <si>
    <t>Fig.7g (nY18-Tau)</t>
    <phoneticPr fontId="2"/>
  </si>
  <si>
    <t>Fig.7g (nY29-Tau)</t>
    <phoneticPr fontId="2"/>
  </si>
  <si>
    <t>Fig.8b</t>
    <phoneticPr fontId="2"/>
  </si>
  <si>
    <t>Fig.8e (Tau5)</t>
    <phoneticPr fontId="2"/>
  </si>
  <si>
    <t>Fig.8e (AT8)</t>
    <phoneticPr fontId="2"/>
  </si>
  <si>
    <t>Fig.8e (PHF1)</t>
    <phoneticPr fontId="2"/>
  </si>
  <si>
    <t>Fig.8h (Tau5)</t>
    <phoneticPr fontId="2"/>
  </si>
  <si>
    <t>Fig.8h (AT8)</t>
    <phoneticPr fontId="2"/>
  </si>
  <si>
    <t>Fig.8h (PHF1)</t>
    <phoneticPr fontId="2"/>
  </si>
  <si>
    <t>Fig.9c</t>
    <phoneticPr fontId="2"/>
  </si>
  <si>
    <t>Fig.9e(NeuN)</t>
    <phoneticPr fontId="2"/>
  </si>
  <si>
    <t>Fig.9e(Caspase3)</t>
    <phoneticPr fontId="2"/>
  </si>
  <si>
    <t>Fig.10a(Tau5)</t>
    <phoneticPr fontId="2"/>
  </si>
  <si>
    <t>Fig.10a(AT8)</t>
    <phoneticPr fontId="2"/>
  </si>
  <si>
    <t>Fig.10a(PHF1)</t>
    <phoneticPr fontId="2"/>
  </si>
  <si>
    <t>Fig.10b</t>
    <phoneticPr fontId="2"/>
  </si>
  <si>
    <t>Fig.10d</t>
    <phoneticPr fontId="2"/>
  </si>
  <si>
    <t>fold of Control-Ave</t>
  </si>
  <si>
    <t>fold of Control-Ave</t>
    <phoneticPr fontId="2"/>
  </si>
  <si>
    <t>Fig.S4a (Hippocampus)</t>
    <phoneticPr fontId="2"/>
  </si>
  <si>
    <t>Fig.S4b (cortex)</t>
    <phoneticPr fontId="2"/>
  </si>
  <si>
    <t>hTau-KI</t>
    <phoneticPr fontId="2"/>
  </si>
  <si>
    <t>double-KI</t>
    <phoneticPr fontId="2"/>
  </si>
  <si>
    <t>Ave</t>
  </si>
  <si>
    <t>SEM</t>
  </si>
  <si>
    <t>TTEST</t>
  </si>
  <si>
    <t>intensity (pMEK)</t>
    <phoneticPr fontId="2"/>
  </si>
  <si>
    <t>pMEK/MEK</t>
    <phoneticPr fontId="2"/>
  </si>
  <si>
    <t>Fig.S10a</t>
    <phoneticPr fontId="2"/>
  </si>
  <si>
    <t>Fig.S10b</t>
    <phoneticPr fontId="2"/>
  </si>
  <si>
    <t>3R-tau</t>
    <phoneticPr fontId="2"/>
  </si>
  <si>
    <t>4R-tau</t>
    <phoneticPr fontId="2"/>
  </si>
  <si>
    <t>No.</t>
  </si>
  <si>
    <t>APP</t>
  </si>
  <si>
    <t>Tau</t>
  </si>
  <si>
    <t>MT/MT</t>
  </si>
  <si>
    <t>cortical thickness (mm)</t>
    <phoneticPr fontId="22"/>
  </si>
  <si>
    <t>cortex (L)</t>
    <phoneticPr fontId="22"/>
  </si>
  <si>
    <t>cortex (R)</t>
    <phoneticPr fontId="22"/>
  </si>
  <si>
    <t>21M</t>
    <phoneticPr fontId="22"/>
  </si>
  <si>
    <t>WT</t>
    <phoneticPr fontId="22"/>
  </si>
  <si>
    <t>wt</t>
    <phoneticPr fontId="23"/>
  </si>
  <si>
    <t>MT/MT</t>
    <phoneticPr fontId="22"/>
  </si>
  <si>
    <t>wt</t>
    <phoneticPr fontId="22"/>
  </si>
  <si>
    <t>NLGF</t>
    <phoneticPr fontId="22"/>
  </si>
  <si>
    <t>hTau</t>
    <phoneticPr fontId="22"/>
  </si>
  <si>
    <t>NLGF/hTau</t>
    <phoneticPr fontId="22"/>
  </si>
  <si>
    <t>Left</t>
    <phoneticPr fontId="22"/>
  </si>
  <si>
    <t>Right</t>
    <phoneticPr fontId="22"/>
  </si>
  <si>
    <t>#1</t>
    <phoneticPr fontId="22"/>
  </si>
  <si>
    <t>#2</t>
    <phoneticPr fontId="22"/>
  </si>
  <si>
    <t>#3</t>
    <phoneticPr fontId="22"/>
  </si>
  <si>
    <t>#6</t>
    <phoneticPr fontId="22"/>
  </si>
  <si>
    <t>ave</t>
    <phoneticPr fontId="22"/>
  </si>
  <si>
    <t>se</t>
    <phoneticPr fontId="22"/>
  </si>
  <si>
    <t>hippocampal volume (mm3)</t>
    <phoneticPr fontId="22"/>
  </si>
  <si>
    <r>
      <rPr>
        <i/>
        <sz val="12"/>
        <rFont val="Arial"/>
        <family val="2"/>
      </rPr>
      <t>App</t>
    </r>
    <r>
      <rPr>
        <sz val="12"/>
        <rFont val="Arial"/>
        <family val="2"/>
      </rPr>
      <t>NL-G-F</t>
    </r>
    <phoneticPr fontId="22"/>
  </si>
  <si>
    <t>AppNL-G-F/hTau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</si>
</sst>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"/>
    <numFmt numFmtId="177" formatCode="0.00000"/>
    <numFmt numFmtId="178" formatCode="0.000"/>
    <numFmt numFmtId="179" formatCode="0.0"/>
    <numFmt numFmtId="180" formatCode="0.000000"/>
    <numFmt numFmtId="181" formatCode="0.0000_);[Red]\(0.0000\)"/>
  </numFmts>
  <fonts count="2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1"/>
      <color theme="8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3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6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2" fillId="0" borderId="0" xfId="1" applyAlignment="1">
      <alignment horizontal="center"/>
    </xf>
    <xf numFmtId="176" fontId="12" fillId="0" borderId="0" xfId="1" applyNumberFormat="1" applyAlignment="1">
      <alignment horizontal="center"/>
    </xf>
    <xf numFmtId="176" fontId="3" fillId="0" borderId="0" xfId="1" applyNumberFormat="1" applyFont="1" applyAlignment="1">
      <alignment horizontal="center"/>
    </xf>
    <xf numFmtId="176" fontId="4" fillId="0" borderId="0" xfId="1" applyNumberFormat="1" applyFont="1" applyAlignment="1">
      <alignment horizontal="center"/>
    </xf>
    <xf numFmtId="176" fontId="1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77" fontId="13" fillId="0" borderId="0" xfId="1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6" fillId="0" borderId="0" xfId="1" applyNumberFormat="1" applyFont="1" applyAlignment="1">
      <alignment horizontal="center"/>
    </xf>
    <xf numFmtId="176" fontId="16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3" fillId="2" borderId="0" xfId="1" applyFont="1" applyFill="1" applyAlignment="1">
      <alignment horizontal="center"/>
    </xf>
    <xf numFmtId="1" fontId="12" fillId="0" borderId="0" xfId="1" applyNumberFormat="1" applyAlignment="1">
      <alignment horizontal="center"/>
    </xf>
    <xf numFmtId="0" fontId="17" fillId="0" borderId="0" xfId="0" applyFont="1" applyAlignment="1">
      <alignment horizontal="center" vertical="center"/>
    </xf>
    <xf numFmtId="181" fontId="0" fillId="0" borderId="0" xfId="0" applyNumberFormat="1">
      <alignment vertical="center"/>
    </xf>
    <xf numFmtId="181" fontId="3" fillId="0" borderId="0" xfId="0" applyNumberFormat="1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178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78" fontId="20" fillId="0" borderId="0" xfId="0" applyNumberFormat="1" applyFont="1" applyAlignment="1">
      <alignment horizontal="center" vertical="center"/>
    </xf>
    <xf numFmtId="178" fontId="4" fillId="0" borderId="0" xfId="1" applyNumberFormat="1" applyFont="1" applyAlignment="1">
      <alignment horizontal="center"/>
    </xf>
    <xf numFmtId="178" fontId="13" fillId="0" borderId="0" xfId="1" applyNumberFormat="1" applyFont="1" applyAlignment="1">
      <alignment horizontal="center"/>
    </xf>
    <xf numFmtId="178" fontId="21" fillId="0" borderId="0" xfId="0" applyNumberFormat="1" applyFont="1" applyAlignment="1">
      <alignment horizontal="center" vertical="center"/>
    </xf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0" borderId="1" xfId="0" applyFont="1" applyBorder="1" applyAlignment="1"/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2" fontId="24" fillId="0" borderId="2" xfId="0" applyNumberFormat="1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3" borderId="4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49" fontId="24" fillId="4" borderId="3" xfId="0" applyNumberFormat="1" applyFont="1" applyFill="1" applyBorder="1" applyAlignment="1">
      <alignment horizontal="center" vertical="center"/>
    </xf>
    <xf numFmtId="49" fontId="24" fillId="4" borderId="0" xfId="0" applyNumberFormat="1" applyFont="1" applyFill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24" fillId="5" borderId="0" xfId="0" applyFont="1" applyFill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2" fontId="24" fillId="0" borderId="9" xfId="0" applyNumberFormat="1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2" fontId="24" fillId="0" borderId="11" xfId="0" applyNumberFormat="1" applyFont="1" applyBorder="1" applyAlignment="1">
      <alignment horizontal="center"/>
    </xf>
    <xf numFmtId="2" fontId="24" fillId="0" borderId="12" xfId="0" applyNumberFormat="1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49" fontId="24" fillId="4" borderId="13" xfId="0" applyNumberFormat="1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/>
    </xf>
    <xf numFmtId="2" fontId="24" fillId="0" borderId="15" xfId="0" applyNumberFormat="1" applyFont="1" applyBorder="1" applyAlignment="1">
      <alignment horizontal="center"/>
    </xf>
    <xf numFmtId="2" fontId="24" fillId="0" borderId="16" xfId="0" applyNumberFormat="1" applyFont="1" applyBorder="1" applyAlignment="1">
      <alignment horizontal="center"/>
    </xf>
    <xf numFmtId="2" fontId="24" fillId="0" borderId="17" xfId="0" applyNumberFormat="1" applyFont="1" applyBorder="1" applyAlignment="1">
      <alignment horizontal="center"/>
    </xf>
    <xf numFmtId="2" fontId="24" fillId="0" borderId="18" xfId="0" applyNumberFormat="1" applyFont="1" applyBorder="1" applyAlignment="1">
      <alignment horizontal="center"/>
    </xf>
    <xf numFmtId="2" fontId="24" fillId="0" borderId="0" xfId="0" applyNumberFormat="1" applyFont="1" applyAlignment="1">
      <alignment horizontal="center"/>
    </xf>
    <xf numFmtId="49" fontId="24" fillId="4" borderId="4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/>
    <xf numFmtId="2" fontId="2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</cellXfs>
  <cellStyles count="2">
    <cellStyle name="標準" xfId="0" builtinId="0"/>
    <cellStyle name="標準 2" xfId="1" xr:uid="{1CA2AF7E-4599-4DB8-AD93-26E3874D4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348343</xdr:colOff>
      <xdr:row>1</xdr:row>
      <xdr:rowOff>54428</xdr:rowOff>
    </xdr:from>
    <xdr:to>
      <xdr:col>8</xdr:col>
      <xdr:colOff>501337</xdr:colOff>
      <xdr:row>33</xdr:row>
      <xdr:rowOff>73352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99DFC08-41A9-4A11-8CD9-B54BE58F2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343" y="283028"/>
          <a:ext cx="6858594" cy="7334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1</xdr:row>
      <xdr:rowOff>38100</xdr:rowOff>
    </xdr:from>
    <xdr:to>
      <xdr:col>3</xdr:col>
      <xdr:colOff>623310</xdr:colOff>
      <xdr:row>13</xdr:row>
      <xdr:rowOff>12700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996B87-C32A-4F9D-9A8B-0CBB7EDA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" y="266700"/>
          <a:ext cx="2566411" cy="2717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84216</xdr:colOff>
      <xdr:row>13</xdr:row>
      <xdr:rowOff>175260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276AD1-2377-40F3-9639-F35DC1CE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3360" y="228600"/>
          <a:ext cx="2766456" cy="29184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219998</xdr:colOff>
      <xdr:row>16</xdr:row>
      <xdr:rowOff>76504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BA0B28-56BF-4B6C-B573-39016216E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255038" cy="350550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591886</xdr:colOff>
      <xdr:row>21</xdr:row>
      <xdr:rowOff>195485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1A8EC9-06B7-4FF4-96D9-87F3323B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626926" cy="47674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457705</xdr:colOff>
      <xdr:row>34</xdr:row>
      <xdr:rowOff>52474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287A2857-B8E3-4E2B-B675-9C8727AA5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5822185" cy="75962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85874</xdr:colOff>
      <xdr:row>33</xdr:row>
      <xdr:rowOff>37213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840C144-A111-45FA-9541-70D193463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87840" y="228600"/>
          <a:ext cx="6120914" cy="735241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396797</xdr:colOff>
      <xdr:row>17</xdr:row>
      <xdr:rowOff>183213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67D9AE4-A0FC-4494-ADEE-A3BA918AD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431837" cy="384081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569026</xdr:colOff>
      <xdr:row>36</xdr:row>
      <xdr:rowOff>22031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2D067AD-8686-494C-AACA-DD868C4F5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626926" cy="802303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6387</xdr:colOff>
      <xdr:row>10</xdr:row>
      <xdr:rowOff>224252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3C37F2-17D7-4058-BF83-DFAADE30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3359187" cy="257883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60960</xdr:rowOff>
    </xdr:from>
    <xdr:to>
      <xdr:col>10</xdr:col>
      <xdr:colOff>174315</xdr:colOff>
      <xdr:row>34</xdr:row>
      <xdr:rowOff>89048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98C5A50-10B4-4951-A726-33C217DFE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" y="289560"/>
          <a:ext cx="6681795" cy="7571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137160</xdr:rowOff>
    </xdr:from>
    <xdr:to>
      <xdr:col>7</xdr:col>
      <xdr:colOff>279321</xdr:colOff>
      <xdr:row>41</xdr:row>
      <xdr:rowOff>64794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B4FE93D6-7501-4CB4-8604-058E5C514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365760"/>
          <a:ext cx="4950381" cy="90716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494226</xdr:colOff>
      <xdr:row>32</xdr:row>
      <xdr:rowOff>180462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9D3ECDD-A8A2-4D99-9601-7C0467D23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5188146" cy="726706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272144</xdr:colOff>
      <xdr:row>1</xdr:row>
      <xdr:rowOff>43543</xdr:rowOff>
    </xdr:from>
    <xdr:to>
      <xdr:col>9</xdr:col>
      <xdr:colOff>666332</xdr:colOff>
      <xdr:row>41</xdr:row>
      <xdr:rowOff>62625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AA62DFB-5133-4858-BF4E-9ED65607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4" y="272143"/>
          <a:ext cx="6468417" cy="916308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239486</xdr:colOff>
      <xdr:row>1</xdr:row>
      <xdr:rowOff>76200</xdr:rowOff>
    </xdr:from>
    <xdr:to>
      <xdr:col>10</xdr:col>
      <xdr:colOff>446482</xdr:colOff>
      <xdr:row>25</xdr:row>
      <xdr:rowOff>113255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A7E6838-170A-4254-85A1-CE7B3C48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486" y="304800"/>
          <a:ext cx="6956139" cy="5523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128608</xdr:colOff>
      <xdr:row>33</xdr:row>
      <xdr:rowOff>31117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9C8E8B-2F39-49A4-B394-9C5CE86C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834208" cy="73463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232191</xdr:colOff>
      <xdr:row>22</xdr:row>
      <xdr:rowOff>171139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A463E1-0815-4343-B162-4426532FF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67231" cy="52003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652852</xdr:colOff>
      <xdr:row>25</xdr:row>
      <xdr:rowOff>24862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662098-DEE2-40CC-9826-1D474CFAD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687892" cy="55112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1</xdr:row>
      <xdr:rowOff>45720</xdr:rowOff>
    </xdr:from>
    <xdr:to>
      <xdr:col>7</xdr:col>
      <xdr:colOff>206126</xdr:colOff>
      <xdr:row>25</xdr:row>
      <xdr:rowOff>143740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D3D27FE-3454-4AA1-AE56-577310EB0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274320"/>
          <a:ext cx="4450466" cy="55844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1</xdr:row>
      <xdr:rowOff>204787</xdr:rowOff>
    </xdr:from>
    <xdr:to>
      <xdr:col>4</xdr:col>
      <xdr:colOff>622936</xdr:colOff>
      <xdr:row>12</xdr:row>
      <xdr:rowOff>211137</xdr:rowOff>
    </xdr:to>
    <xdr:pic>
      <xdr:nvPicPr>
        <xdr:cNvPr id="2" name="Picture 2" descr="C:\Users\SHOKO\Desktop\今週の予定２\190115\190117 cell death\1.Cyto 5sec.tif">
          <a:extLst>
            <a:ext uri="{FF2B5EF4-FFF2-40B4-BE49-F238E27FC236}">
              <a16:creationId xmlns:a16="http://schemas.microsoft.com/office/drawing/2014/main" id="{2DBA71A4-94AC-4FEE-8DFE-96E49C49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5" r="11304"/>
        <a:stretch>
          <a:fillRect/>
        </a:stretch>
      </xdr:blipFill>
      <xdr:spPr bwMode="auto">
        <a:xfrm>
          <a:off x="266701" y="433387"/>
          <a:ext cx="3038475" cy="252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201613</xdr:colOff>
      <xdr:row>1</xdr:row>
      <xdr:rowOff>204787</xdr:rowOff>
    </xdr:from>
    <xdr:to>
      <xdr:col>10</xdr:col>
      <xdr:colOff>192088</xdr:colOff>
      <xdr:row>12</xdr:row>
      <xdr:rowOff>211137</xdr:rowOff>
    </xdr:to>
    <xdr:pic>
      <xdr:nvPicPr>
        <xdr:cNvPr id="3" name="Picture 4" descr="C:\Users\SHOKO\Desktop\今週の予定２\190115\190122 cell death2\1.actin 2sec.tif">
          <a:extLst>
            <a:ext uri="{FF2B5EF4-FFF2-40B4-BE49-F238E27FC236}">
              <a16:creationId xmlns:a16="http://schemas.microsoft.com/office/drawing/2014/main" id="{01B44F12-79BE-4A61-BBD2-58A62111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2" r="7381"/>
        <a:stretch>
          <a:fillRect/>
        </a:stretch>
      </xdr:blipFill>
      <xdr:spPr bwMode="auto">
        <a:xfrm>
          <a:off x="3554413" y="433387"/>
          <a:ext cx="3343275" cy="252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340043</xdr:colOff>
      <xdr:row>6</xdr:row>
      <xdr:rowOff>177800</xdr:rowOff>
    </xdr:from>
    <xdr:to>
      <xdr:col>8</xdr:col>
      <xdr:colOff>496571</xdr:colOff>
      <xdr:row>8</xdr:row>
      <xdr:rowOff>117475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EAE9E8C-B677-4099-B5B0-2BA8AE074338}"/>
            </a:ext>
          </a:extLst>
        </xdr:cNvPr>
        <xdr:cNvSpPr/>
      </xdr:nvSpPr>
      <xdr:spPr>
        <a:xfrm>
          <a:off x="5033963" y="1549400"/>
          <a:ext cx="827088" cy="396875"/>
        </a:xfrm>
        <a:prstGeom prst="rect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ja-JP" altLang="en-US"/>
        </a:p>
      </xdr:txBody>
    </xdr:sp>
    <xdr:clientData/>
  </xdr:twoCellAnchor>
  <xdr:twoCellAnchor>
    <xdr:from>
      <xdr:col>2</xdr:col>
      <xdr:colOff>227331</xdr:colOff>
      <xdr:row>10</xdr:row>
      <xdr:rowOff>55562</xdr:rowOff>
    </xdr:from>
    <xdr:to>
      <xdr:col>3</xdr:col>
      <xdr:colOff>383858</xdr:colOff>
      <xdr:row>11</xdr:row>
      <xdr:rowOff>223837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E641DE1-C6E1-4C4D-BC2E-62AAAF17D8A5}"/>
            </a:ext>
          </a:extLst>
        </xdr:cNvPr>
        <xdr:cNvSpPr/>
      </xdr:nvSpPr>
      <xdr:spPr>
        <a:xfrm>
          <a:off x="1568451" y="2341562"/>
          <a:ext cx="827087" cy="396875"/>
        </a:xfrm>
        <a:prstGeom prst="rect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ja-JP" altLang="en-US"/>
        </a:p>
      </xdr:txBody>
    </xdr:sp>
    <xdr:clientData/>
  </xdr:twoCellAnchor>
  <xdr:twoCellAnchor>
    <xdr:from>
      <xdr:col>5</xdr:col>
      <xdr:colOff>169863</xdr:colOff>
      <xdr:row>1</xdr:row>
      <xdr:rowOff>0</xdr:rowOff>
    </xdr:from>
    <xdr:to>
      <xdr:col>6</xdr:col>
      <xdr:colOff>147003</xdr:colOff>
      <xdr:row>2</xdr:row>
      <xdr:rowOff>49212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5AB668D-C466-4235-9246-60BDE01C33C2}"/>
            </a:ext>
          </a:extLst>
        </xdr:cNvPr>
        <xdr:cNvSpPr txBox="1">
          <a:spLocks noChangeArrowheads="1"/>
        </xdr:cNvSpPr>
      </xdr:nvSpPr>
      <xdr:spPr bwMode="auto">
        <a:xfrm>
          <a:off x="3522663" y="228600"/>
          <a:ext cx="647700" cy="277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2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endParaRPr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209551</xdr:colOff>
      <xdr:row>1</xdr:row>
      <xdr:rowOff>17462</xdr:rowOff>
    </xdr:from>
    <xdr:to>
      <xdr:col>2</xdr:col>
      <xdr:colOff>33656</xdr:colOff>
      <xdr:row>2</xdr:row>
      <xdr:rowOff>66675</xdr:rowOff>
    </xdr:to>
    <xdr:sp macro="" textlink="">
      <xdr:nvSpPr>
        <xdr:cNvPr id="7" name="テキスト ボックス 5">
          <a:extLst>
            <a:ext uri="{FF2B5EF4-FFF2-40B4-BE49-F238E27FC236}">
              <a16:creationId xmlns:a16="http://schemas.microsoft.com/office/drawing/2014/main" id="{B1DC78DE-196E-46D4-ADE5-E5F236943147}"/>
            </a:ext>
          </a:extLst>
        </xdr:cNvPr>
        <xdr:cNvSpPr txBox="1">
          <a:spLocks noChangeArrowheads="1"/>
        </xdr:cNvSpPr>
      </xdr:nvSpPr>
      <xdr:spPr bwMode="auto">
        <a:xfrm>
          <a:off x="209551" y="246062"/>
          <a:ext cx="1165225" cy="277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200">
              <a:latin typeface="Arial" panose="020B0604020202020204" pitchFamily="34" charset="0"/>
              <a:cs typeface="Arial" panose="020B0604020202020204" pitchFamily="34" charset="0"/>
            </a:rPr>
            <a:t>Cytochrome C</a:t>
          </a:r>
          <a:endParaRPr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1588</xdr:colOff>
      <xdr:row>9</xdr:row>
      <xdr:rowOff>16274</xdr:rowOff>
    </xdr:from>
    <xdr:to>
      <xdr:col>0</xdr:col>
      <xdr:colOff>327026</xdr:colOff>
      <xdr:row>10</xdr:row>
      <xdr:rowOff>33895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16AF791E-0B4E-45D9-B331-46FA25F08CD8}"/>
            </a:ext>
          </a:extLst>
        </xdr:cNvPr>
        <xdr:cNvGrpSpPr>
          <a:grpSpLocks/>
        </xdr:cNvGrpSpPr>
      </xdr:nvGrpSpPr>
      <xdr:grpSpPr bwMode="auto">
        <a:xfrm>
          <a:off x="1588" y="2073674"/>
          <a:ext cx="325438" cy="246221"/>
          <a:chOff x="-3809498" y="3097203"/>
          <a:chExt cx="325730" cy="246221"/>
        </a:xfrm>
      </xdr:grpSpPr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FB272A85-F21F-473D-B820-B554C19F1234}"/>
              </a:ext>
            </a:extLst>
          </xdr:cNvPr>
          <xdr:cNvCxnSpPr/>
        </xdr:nvCxnSpPr>
        <xdr:spPr>
          <a:xfrm>
            <a:off x="-3555270" y="3216342"/>
            <a:ext cx="7150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3" name="テキスト ボックス 42">
            <a:extLst>
              <a:ext uri="{FF2B5EF4-FFF2-40B4-BE49-F238E27FC236}">
                <a16:creationId xmlns:a16="http://schemas.microsoft.com/office/drawing/2014/main" id="{9C842ECB-750D-49A0-8B2F-8D7CA94733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809498" y="3097203"/>
            <a:ext cx="325730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22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3175</xdr:colOff>
      <xdr:row>10</xdr:row>
      <xdr:rowOff>40337</xdr:rowOff>
    </xdr:from>
    <xdr:to>
      <xdr:col>0</xdr:col>
      <xdr:colOff>328613</xdr:colOff>
      <xdr:row>11</xdr:row>
      <xdr:rowOff>57958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D62B5BB6-EEDE-4C11-BFB8-A3073A5B7543}"/>
            </a:ext>
          </a:extLst>
        </xdr:cNvPr>
        <xdr:cNvGrpSpPr>
          <a:grpSpLocks/>
        </xdr:cNvGrpSpPr>
      </xdr:nvGrpSpPr>
      <xdr:grpSpPr bwMode="auto">
        <a:xfrm>
          <a:off x="3175" y="2326337"/>
          <a:ext cx="325438" cy="246221"/>
          <a:chOff x="-3809498" y="3463593"/>
          <a:chExt cx="325730" cy="246221"/>
        </a:xfrm>
      </xdr:grpSpPr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53527D03-79EB-43D5-B4ED-661E34149818}"/>
              </a:ext>
            </a:extLst>
          </xdr:cNvPr>
          <xdr:cNvCxnSpPr/>
        </xdr:nvCxnSpPr>
        <xdr:spPr>
          <a:xfrm>
            <a:off x="-3555269" y="3584321"/>
            <a:ext cx="7150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1" name="テキスト ボックス 43">
            <a:extLst>
              <a:ext uri="{FF2B5EF4-FFF2-40B4-BE49-F238E27FC236}">
                <a16:creationId xmlns:a16="http://schemas.microsoft.com/office/drawing/2014/main" id="{A613D800-959F-4526-83D5-9B4BD08ECC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809498" y="3463593"/>
            <a:ext cx="325730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16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7</xdr:row>
      <xdr:rowOff>203366</xdr:rowOff>
    </xdr:from>
    <xdr:to>
      <xdr:col>0</xdr:col>
      <xdr:colOff>325438</xdr:colOff>
      <xdr:row>8</xdr:row>
      <xdr:rowOff>220987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1360342-C529-4A12-A2EB-4D745772BFCC}"/>
            </a:ext>
          </a:extLst>
        </xdr:cNvPr>
        <xdr:cNvGrpSpPr>
          <a:grpSpLocks/>
        </xdr:cNvGrpSpPr>
      </xdr:nvGrpSpPr>
      <xdr:grpSpPr bwMode="auto">
        <a:xfrm>
          <a:off x="0" y="1803566"/>
          <a:ext cx="325438" cy="246221"/>
          <a:chOff x="-3809498" y="2733452"/>
          <a:chExt cx="325730" cy="246221"/>
        </a:xfrm>
      </xdr:grpSpPr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A01C672D-B6B3-4974-8BC1-DBEF8EE73459}"/>
              </a:ext>
            </a:extLst>
          </xdr:cNvPr>
          <xdr:cNvCxnSpPr/>
        </xdr:nvCxnSpPr>
        <xdr:spPr>
          <a:xfrm>
            <a:off x="-3555269" y="2847825"/>
            <a:ext cx="7150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" name="テキスト ボックス 64">
            <a:extLst>
              <a:ext uri="{FF2B5EF4-FFF2-40B4-BE49-F238E27FC236}">
                <a16:creationId xmlns:a16="http://schemas.microsoft.com/office/drawing/2014/main" id="{97703777-6041-48BC-B015-F9B3466573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809498" y="2733452"/>
            <a:ext cx="325730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36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73056</xdr:colOff>
      <xdr:row>10</xdr:row>
      <xdr:rowOff>204495</xdr:rowOff>
    </xdr:from>
    <xdr:to>
      <xdr:col>0</xdr:col>
      <xdr:colOff>328641</xdr:colOff>
      <xdr:row>11</xdr:row>
      <xdr:rowOff>222275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FF9A6E0-5086-4742-A7A1-F5C36EC4E6E9}"/>
            </a:ext>
          </a:extLst>
        </xdr:cNvPr>
        <xdr:cNvGrpSpPr>
          <a:grpSpLocks/>
        </xdr:cNvGrpSpPr>
      </xdr:nvGrpSpPr>
      <xdr:grpSpPr bwMode="auto">
        <a:xfrm>
          <a:off x="73056" y="2490495"/>
          <a:ext cx="255585" cy="246380"/>
          <a:chOff x="-3739196" y="3463593"/>
          <a:chExt cx="255428" cy="246380"/>
        </a:xfrm>
      </xdr:grpSpPr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21A459E3-FB51-44F6-9CE0-240857FC836F}"/>
              </a:ext>
            </a:extLst>
          </xdr:cNvPr>
          <xdr:cNvCxnSpPr/>
        </xdr:nvCxnSpPr>
        <xdr:spPr>
          <a:xfrm>
            <a:off x="-3555161" y="3584399"/>
            <a:ext cx="7139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7" name="テキスト ボックス 43">
            <a:extLst>
              <a:ext uri="{FF2B5EF4-FFF2-40B4-BE49-F238E27FC236}">
                <a16:creationId xmlns:a16="http://schemas.microsoft.com/office/drawing/2014/main" id="{5FF6DAEF-A268-4570-927B-1284F6CBBA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739196" y="3463593"/>
            <a:ext cx="255428" cy="2463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657850</xdr:colOff>
      <xdr:row>7</xdr:row>
      <xdr:rowOff>173215</xdr:rowOff>
    </xdr:from>
    <xdr:to>
      <xdr:col>5</xdr:col>
      <xdr:colOff>312728</xdr:colOff>
      <xdr:row>8</xdr:row>
      <xdr:rowOff>190836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94F6CED1-4604-4414-91C2-700403CA2FC9}"/>
            </a:ext>
          </a:extLst>
        </xdr:cNvPr>
        <xdr:cNvGrpSpPr>
          <a:grpSpLocks/>
        </xdr:cNvGrpSpPr>
      </xdr:nvGrpSpPr>
      <xdr:grpSpPr bwMode="auto">
        <a:xfrm>
          <a:off x="3350250" y="1773415"/>
          <a:ext cx="327978" cy="246221"/>
          <a:chOff x="-3809498" y="2733452"/>
          <a:chExt cx="325730" cy="246221"/>
        </a:xfrm>
      </xdr:grpSpPr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3E8419EF-9910-4E90-A765-602D2C030945}"/>
              </a:ext>
            </a:extLst>
          </xdr:cNvPr>
          <xdr:cNvCxnSpPr/>
        </xdr:nvCxnSpPr>
        <xdr:spPr>
          <a:xfrm>
            <a:off x="-3555269" y="2847826"/>
            <a:ext cx="7150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テキスト ボックス 64">
            <a:extLst>
              <a:ext uri="{FF2B5EF4-FFF2-40B4-BE49-F238E27FC236}">
                <a16:creationId xmlns:a16="http://schemas.microsoft.com/office/drawing/2014/main" id="{9C5352F3-C1DA-448C-B4B9-289098E649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809498" y="2733452"/>
            <a:ext cx="325730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36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649923</xdr:colOff>
      <xdr:row>6</xdr:row>
      <xdr:rowOff>146403</xdr:rowOff>
    </xdr:from>
    <xdr:to>
      <xdr:col>5</xdr:col>
      <xdr:colOff>306388</xdr:colOff>
      <xdr:row>7</xdr:row>
      <xdr:rowOff>164183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5ED92942-C720-4280-BD3B-1FAC847488CD}"/>
            </a:ext>
          </a:extLst>
        </xdr:cNvPr>
        <xdr:cNvGrpSpPr>
          <a:grpSpLocks/>
        </xdr:cNvGrpSpPr>
      </xdr:nvGrpSpPr>
      <xdr:grpSpPr bwMode="auto">
        <a:xfrm>
          <a:off x="3342323" y="1518003"/>
          <a:ext cx="329565" cy="246380"/>
          <a:chOff x="-3809790" y="2733452"/>
          <a:chExt cx="326022" cy="246380"/>
        </a:xfrm>
      </xdr:grpSpPr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CC1E6D6D-4610-4CD2-91A1-912C43A648F7}"/>
              </a:ext>
            </a:extLst>
          </xdr:cNvPr>
          <xdr:cNvCxnSpPr/>
        </xdr:nvCxnSpPr>
        <xdr:spPr>
          <a:xfrm>
            <a:off x="-3554986" y="2847900"/>
            <a:ext cx="71218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テキスト ボックス 64">
            <a:extLst>
              <a:ext uri="{FF2B5EF4-FFF2-40B4-BE49-F238E27FC236}">
                <a16:creationId xmlns:a16="http://schemas.microsoft.com/office/drawing/2014/main" id="{20DBC5D7-00B5-415C-915D-F6786A25DE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809790" y="2733452"/>
            <a:ext cx="326022" cy="2463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Calibri" panose="020F050202020403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  <a:endParaRPr lang="ja-JP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487363</xdr:colOff>
      <xdr:row>12</xdr:row>
      <xdr:rowOff>211137</xdr:rowOff>
    </xdr:from>
    <xdr:to>
      <xdr:col>1</xdr:col>
      <xdr:colOff>443866</xdr:colOff>
      <xdr:row>12</xdr:row>
      <xdr:rowOff>211137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204F340-5C49-400B-AA1A-C58DBCC9CC67}"/>
            </a:ext>
          </a:extLst>
        </xdr:cNvPr>
        <xdr:cNvCxnSpPr/>
      </xdr:nvCxnSpPr>
      <xdr:spPr>
        <a:xfrm>
          <a:off x="487363" y="2954337"/>
          <a:ext cx="6270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505778</xdr:colOff>
      <xdr:row>12</xdr:row>
      <xdr:rowOff>211137</xdr:rowOff>
    </xdr:from>
    <xdr:to>
      <xdr:col>2</xdr:col>
      <xdr:colOff>627381</xdr:colOff>
      <xdr:row>12</xdr:row>
      <xdr:rowOff>211137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C6CFCF1B-752B-4502-8B4B-559700A09880}"/>
            </a:ext>
          </a:extLst>
        </xdr:cNvPr>
        <xdr:cNvCxnSpPr/>
      </xdr:nvCxnSpPr>
      <xdr:spPr>
        <a:xfrm>
          <a:off x="1176338" y="2954337"/>
          <a:ext cx="7921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31433</xdr:colOff>
      <xdr:row>12</xdr:row>
      <xdr:rowOff>211137</xdr:rowOff>
    </xdr:from>
    <xdr:to>
      <xdr:col>4</xdr:col>
      <xdr:colOff>549911</xdr:colOff>
      <xdr:row>12</xdr:row>
      <xdr:rowOff>211137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C479D45-9657-4B64-B444-D08D94298A2F}"/>
            </a:ext>
          </a:extLst>
        </xdr:cNvPr>
        <xdr:cNvCxnSpPr/>
      </xdr:nvCxnSpPr>
      <xdr:spPr>
        <a:xfrm>
          <a:off x="2043113" y="2954337"/>
          <a:ext cx="11890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635001</xdr:colOff>
      <xdr:row>13</xdr:row>
      <xdr:rowOff>15875</xdr:rowOff>
    </xdr:from>
    <xdr:to>
      <xdr:col>6</xdr:col>
      <xdr:colOff>591503</xdr:colOff>
      <xdr:row>13</xdr:row>
      <xdr:rowOff>15875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9F9A7A2-537F-4C18-A242-31FF4DB69ED6}"/>
            </a:ext>
          </a:extLst>
        </xdr:cNvPr>
        <xdr:cNvCxnSpPr/>
      </xdr:nvCxnSpPr>
      <xdr:spPr>
        <a:xfrm>
          <a:off x="3987801" y="2987675"/>
          <a:ext cx="62706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653416</xdr:colOff>
      <xdr:row>13</xdr:row>
      <xdr:rowOff>15875</xdr:rowOff>
    </xdr:from>
    <xdr:to>
      <xdr:col>8</xdr:col>
      <xdr:colOff>102871</xdr:colOff>
      <xdr:row>13</xdr:row>
      <xdr:rowOff>15875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892A9FBF-8DEA-41DA-800F-55F602B8D3B2}"/>
            </a:ext>
          </a:extLst>
        </xdr:cNvPr>
        <xdr:cNvCxnSpPr/>
      </xdr:nvCxnSpPr>
      <xdr:spPr>
        <a:xfrm>
          <a:off x="4676776" y="2987675"/>
          <a:ext cx="790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179071</xdr:colOff>
      <xdr:row>13</xdr:row>
      <xdr:rowOff>15875</xdr:rowOff>
    </xdr:from>
    <xdr:to>
      <xdr:col>10</xdr:col>
      <xdr:colOff>25401</xdr:colOff>
      <xdr:row>13</xdr:row>
      <xdr:rowOff>15875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722C54-FEF2-4B53-BAC9-346825120249}"/>
            </a:ext>
          </a:extLst>
        </xdr:cNvPr>
        <xdr:cNvCxnSpPr/>
      </xdr:nvCxnSpPr>
      <xdr:spPr>
        <a:xfrm>
          <a:off x="5543551" y="2987675"/>
          <a:ext cx="1187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444501</xdr:colOff>
      <xdr:row>12</xdr:row>
      <xdr:rowOff>195262</xdr:rowOff>
    </xdr:from>
    <xdr:to>
      <xdr:col>4</xdr:col>
      <xdr:colOff>549911</xdr:colOff>
      <xdr:row>13</xdr:row>
      <xdr:rowOff>212725</xdr:rowOff>
    </xdr:to>
    <xdr:sp macro="" textlink="">
      <xdr:nvSpPr>
        <xdr:cNvPr id="20" name="テキスト ボックス 41">
          <a:extLst>
            <a:ext uri="{FF2B5EF4-FFF2-40B4-BE49-F238E27FC236}">
              <a16:creationId xmlns:a16="http://schemas.microsoft.com/office/drawing/2014/main" id="{AF3B82EE-B4F3-484A-91CC-DC834D2B2572}"/>
            </a:ext>
          </a:extLst>
        </xdr:cNvPr>
        <xdr:cNvSpPr txBox="1">
          <a:spLocks noChangeArrowheads="1"/>
        </xdr:cNvSpPr>
      </xdr:nvSpPr>
      <xdr:spPr bwMode="auto">
        <a:xfrm>
          <a:off x="444501" y="2938462"/>
          <a:ext cx="2787650" cy="246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en-US" altLang="ja-JP" sz="1000">
              <a:latin typeface="Arial" panose="020B0604020202020204" pitchFamily="34" charset="0"/>
              <a:cs typeface="Arial" panose="020B0604020202020204" pitchFamily="34" charset="0"/>
            </a:rPr>
            <a:t>Untreated          GFP                    CAPON</a:t>
          </a:r>
          <a:endParaRPr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622301</xdr:colOff>
      <xdr:row>12</xdr:row>
      <xdr:rowOff>195262</xdr:rowOff>
    </xdr:from>
    <xdr:to>
      <xdr:col>10</xdr:col>
      <xdr:colOff>57151</xdr:colOff>
      <xdr:row>13</xdr:row>
      <xdr:rowOff>212725</xdr:rowOff>
    </xdr:to>
    <xdr:sp macro="" textlink="">
      <xdr:nvSpPr>
        <xdr:cNvPr id="21" name="テキスト ボックス 42">
          <a:extLst>
            <a:ext uri="{FF2B5EF4-FFF2-40B4-BE49-F238E27FC236}">
              <a16:creationId xmlns:a16="http://schemas.microsoft.com/office/drawing/2014/main" id="{5C2AD339-37BC-41BD-99E6-70096C6FDE94}"/>
            </a:ext>
          </a:extLst>
        </xdr:cNvPr>
        <xdr:cNvSpPr txBox="1">
          <a:spLocks noChangeArrowheads="1"/>
        </xdr:cNvSpPr>
      </xdr:nvSpPr>
      <xdr:spPr bwMode="auto">
        <a:xfrm>
          <a:off x="3975101" y="2938462"/>
          <a:ext cx="2787650" cy="246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en-US" altLang="ja-JP" sz="1000">
              <a:latin typeface="Arial" panose="020B0604020202020204" pitchFamily="34" charset="0"/>
              <a:cs typeface="Arial" panose="020B0604020202020204" pitchFamily="34" charset="0"/>
            </a:rPr>
            <a:t>Untreated          GFP                    CAPON</a:t>
          </a:r>
          <a:endParaRPr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610118</xdr:colOff>
      <xdr:row>27</xdr:row>
      <xdr:rowOff>515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4E68B8C-F077-46B7-BD4A-940E483CC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5974598" cy="59441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415087</xdr:colOff>
      <xdr:row>27</xdr:row>
      <xdr:rowOff>110253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CF18977-25DA-4B56-AF47-E87F09CE9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6450127" cy="60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3450;&#3732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3">
          <cell r="L3">
            <v>333.4591666666667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58E3-FC85-46CD-804F-2981F546DC5F}">
  <dimension ref="K2:V14"/>
  <sheetViews>
    <sheetView zoomScale="70" zoomScaleNormal="70" workbookViewId="0">
      <selection activeCell="N26" sqref="N26"/>
    </sheetView>
  </sheetViews>
  <sheetFormatPr defaultRowHeight="18"/>
  <cols>
    <col min="1" max="1" width="7.796875" style="2" bestFit="1" customWidth="1"/>
    <col min="2" max="2" width="8" style="2" bestFit="1" customWidth="1"/>
    <col min="3" max="4" width="11.19921875" style="2" bestFit="1" customWidth="1"/>
    <col min="5" max="5" width="8.796875" style="2"/>
    <col min="6" max="6" width="18.69921875" style="2" bestFit="1" customWidth="1"/>
    <col min="7" max="8" width="11.19921875" style="2" bestFit="1" customWidth="1"/>
    <col min="9" max="9" width="8.796875" style="2"/>
    <col min="10" max="10" width="5.19921875" style="2" bestFit="1" customWidth="1"/>
    <col min="11" max="11" width="13.5" style="2" bestFit="1" customWidth="1"/>
    <col min="12" max="16384" width="8.796875" style="2"/>
  </cols>
  <sheetData>
    <row r="2" spans="11:22">
      <c r="K2" s="1" t="s">
        <v>18</v>
      </c>
    </row>
    <row r="3" spans="11:22">
      <c r="L3" s="63" t="s">
        <v>114</v>
      </c>
      <c r="M3" s="63"/>
      <c r="N3" s="63"/>
      <c r="O3" s="63"/>
      <c r="P3" s="63" t="s">
        <v>115</v>
      </c>
      <c r="Q3" s="63"/>
      <c r="R3" s="63"/>
      <c r="S3" s="63"/>
      <c r="T3" s="63"/>
      <c r="U3" s="63"/>
      <c r="V3" s="63"/>
    </row>
    <row r="4" spans="11:22">
      <c r="L4" s="63"/>
      <c r="M4" s="63" t="s">
        <v>116</v>
      </c>
      <c r="N4" s="63" t="s">
        <v>117</v>
      </c>
      <c r="O4" s="63"/>
      <c r="P4" s="63"/>
      <c r="Q4" s="63" t="s">
        <v>116</v>
      </c>
      <c r="R4" s="63" t="s">
        <v>117</v>
      </c>
      <c r="S4" s="63"/>
      <c r="T4" s="63"/>
      <c r="U4" s="63" t="s">
        <v>118</v>
      </c>
      <c r="V4" s="63"/>
    </row>
    <row r="5" spans="11:22">
      <c r="L5" s="63" t="s">
        <v>119</v>
      </c>
      <c r="M5" s="64">
        <v>1.6440817823416156</v>
      </c>
      <c r="N5" s="64">
        <v>1.3115430457504358</v>
      </c>
      <c r="O5" s="63"/>
      <c r="P5" s="63" t="s">
        <v>119</v>
      </c>
      <c r="Q5" s="64">
        <f>M5/M12</f>
        <v>0.91614536501289345</v>
      </c>
      <c r="R5" s="64">
        <f>N5/M12</f>
        <v>0.73084203917630175</v>
      </c>
      <c r="S5" s="63"/>
      <c r="T5" s="63" t="s">
        <v>119</v>
      </c>
      <c r="U5" s="63">
        <f>R5/Q5</f>
        <v>0.79773589114432308</v>
      </c>
      <c r="V5" s="63"/>
    </row>
    <row r="6" spans="11:22">
      <c r="L6" s="63" t="s">
        <v>120</v>
      </c>
      <c r="M6" s="64">
        <v>1.5169390923203361</v>
      </c>
      <c r="N6" s="64">
        <v>1.2060998995525523</v>
      </c>
      <c r="O6" s="63"/>
      <c r="P6" s="63" t="s">
        <v>120</v>
      </c>
      <c r="Q6" s="64">
        <f>M6/M12</f>
        <v>0.84529658643670513</v>
      </c>
      <c r="R6" s="64">
        <f>N6/M12</f>
        <v>0.67208507787478933</v>
      </c>
      <c r="S6" s="63"/>
      <c r="T6" s="63" t="s">
        <v>120</v>
      </c>
      <c r="U6" s="63">
        <f t="shared" ref="U6:U10" si="0">R6/Q6</f>
        <v>0.79508788827353716</v>
      </c>
      <c r="V6" s="63"/>
    </row>
    <row r="7" spans="11:22">
      <c r="L7" s="63" t="s">
        <v>121</v>
      </c>
      <c r="M7" s="64">
        <v>1.4113431251105999</v>
      </c>
      <c r="N7" s="64">
        <v>1.0482215537073085</v>
      </c>
      <c r="O7" s="63"/>
      <c r="P7" s="63" t="s">
        <v>121</v>
      </c>
      <c r="Q7" s="64">
        <f>M7/M12</f>
        <v>0.78645446741178182</v>
      </c>
      <c r="R7" s="64">
        <f>N7/M12</f>
        <v>0.58410921418264561</v>
      </c>
      <c r="S7" s="63"/>
      <c r="T7" s="63" t="s">
        <v>121</v>
      </c>
      <c r="U7" s="63">
        <f t="shared" si="0"/>
        <v>0.74271205567049092</v>
      </c>
      <c r="V7" s="63"/>
    </row>
    <row r="8" spans="11:22">
      <c r="L8" s="63" t="s">
        <v>122</v>
      </c>
      <c r="M8" s="64">
        <v>2.0377710432103906</v>
      </c>
      <c r="N8" s="64">
        <v>0.85799999999999998</v>
      </c>
      <c r="O8" s="63"/>
      <c r="P8" s="63" t="s">
        <v>122</v>
      </c>
      <c r="Q8" s="64">
        <f>M8/M12</f>
        <v>1.1355241060671124</v>
      </c>
      <c r="R8" s="64">
        <f>N8/M12</f>
        <v>0.47811047578272636</v>
      </c>
      <c r="S8" s="63"/>
      <c r="T8" s="63" t="s">
        <v>122</v>
      </c>
      <c r="U8" s="63">
        <f t="shared" si="0"/>
        <v>0.42104828354429386</v>
      </c>
      <c r="V8" s="63"/>
    </row>
    <row r="9" spans="11:22">
      <c r="L9" s="63" t="s">
        <v>123</v>
      </c>
      <c r="M9" s="64">
        <v>1.8420000000000001</v>
      </c>
      <c r="N9" s="64">
        <v>1.1739999999999999</v>
      </c>
      <c r="O9" s="63"/>
      <c r="P9" s="63" t="s">
        <v>123</v>
      </c>
      <c r="Q9" s="64">
        <f>M9/M12</f>
        <v>1.0264329794776015</v>
      </c>
      <c r="R9" s="64">
        <f>N9/M12</f>
        <v>0.65419778387986094</v>
      </c>
      <c r="S9" s="63"/>
      <c r="T9" s="63" t="s">
        <v>123</v>
      </c>
      <c r="U9" s="63">
        <f t="shared" si="0"/>
        <v>0.63735070575461439</v>
      </c>
      <c r="V9" s="63"/>
    </row>
    <row r="10" spans="11:22">
      <c r="L10" s="63" t="s">
        <v>124</v>
      </c>
      <c r="M10" s="64">
        <v>2.3152508662508664</v>
      </c>
      <c r="N10" s="64">
        <v>1.0920000000000001</v>
      </c>
      <c r="O10" s="63"/>
      <c r="P10" s="63" t="s">
        <v>124</v>
      </c>
      <c r="Q10" s="64">
        <f>M10/M12</f>
        <v>1.2901464955939057</v>
      </c>
      <c r="R10" s="64">
        <f>N10/N12</f>
        <v>0.97939203416889953</v>
      </c>
      <c r="S10" s="63"/>
      <c r="T10" s="63" t="s">
        <v>124</v>
      </c>
      <c r="U10" s="63">
        <f t="shared" si="0"/>
        <v>0.75913242218128607</v>
      </c>
      <c r="V10" s="63"/>
    </row>
    <row r="11" spans="11:22">
      <c r="L11" s="63"/>
      <c r="M11" s="64"/>
      <c r="N11" s="64"/>
      <c r="O11" s="63"/>
      <c r="P11" s="63"/>
      <c r="Q11" s="63"/>
      <c r="R11" s="63"/>
      <c r="S11" s="63"/>
      <c r="T11" s="63"/>
      <c r="U11" s="63"/>
      <c r="V11" s="63"/>
    </row>
    <row r="12" spans="11:22">
      <c r="L12" s="63" t="s">
        <v>125</v>
      </c>
      <c r="M12" s="64">
        <f>AVERAGE(M5:M10)</f>
        <v>1.7945643182056348</v>
      </c>
      <c r="N12" s="64">
        <f>AVERAGE(N5:N10)</f>
        <v>1.1149774165017161</v>
      </c>
      <c r="O12" s="63"/>
      <c r="P12" s="65" t="s">
        <v>125</v>
      </c>
      <c r="Q12" s="66">
        <f>AVERAGE(Q5:Q10)</f>
        <v>1</v>
      </c>
      <c r="R12" s="66">
        <f>AVERAGE(R5:R10)</f>
        <v>0.68312277084420392</v>
      </c>
      <c r="S12" s="63"/>
      <c r="T12" s="67" t="s">
        <v>125</v>
      </c>
      <c r="U12" s="68">
        <f>AVERAGE(U5:U10)</f>
        <v>0.69217787442809087</v>
      </c>
      <c r="V12" s="63"/>
    </row>
    <row r="13" spans="11:22">
      <c r="L13" s="63" t="s">
        <v>126</v>
      </c>
      <c r="M13" s="64">
        <f>STDEV(M5:M10)/SQRT(COUNT(M5:M10)-1)</f>
        <v>0.15219637036344899</v>
      </c>
      <c r="N13" s="64">
        <f>STDEV(N5:N10)/SQRT(COUNT(N5:N10)-1)</f>
        <v>6.9698412710914093E-2</v>
      </c>
      <c r="O13" s="63"/>
      <c r="P13" s="65" t="s">
        <v>126</v>
      </c>
      <c r="Q13" s="66">
        <f>STDEV(Q5:Q10)/SQRT(COUNT(Q5:Q10)-1)</f>
        <v>8.48096492387794E-2</v>
      </c>
      <c r="R13" s="66">
        <f>STDEV(R5:R10)/SQRT(COUNT(R5:R10)-1)</f>
        <v>7.5589633158847674E-2</v>
      </c>
      <c r="S13" s="63"/>
      <c r="T13" s="67" t="s">
        <v>126</v>
      </c>
      <c r="U13" s="68">
        <f>STDEV(U5:U10)/SQRT(COUNT(U5:U10)-1)</f>
        <v>6.4895871751282974E-2</v>
      </c>
      <c r="V13" s="63"/>
    </row>
    <row r="14" spans="11:22">
      <c r="M14" s="63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7796-C4D8-4453-9AEB-2071879DB283}">
  <dimension ref="L2:U33"/>
  <sheetViews>
    <sheetView zoomScale="60" zoomScaleNormal="60" workbookViewId="0">
      <selection activeCell="L19" sqref="L19"/>
    </sheetView>
  </sheetViews>
  <sheetFormatPr defaultRowHeight="18"/>
  <cols>
    <col min="12" max="12" width="17.69921875" bestFit="1" customWidth="1"/>
    <col min="13" max="13" width="11" bestFit="1" customWidth="1"/>
    <col min="14" max="14" width="3.19921875" bestFit="1" customWidth="1"/>
    <col min="15" max="15" width="19.19921875" bestFit="1" customWidth="1"/>
    <col min="16" max="16" width="16.796875" bestFit="1" customWidth="1"/>
    <col min="17" max="17" width="14.5" bestFit="1" customWidth="1"/>
    <col min="18" max="18" width="19" bestFit="1" customWidth="1"/>
    <col min="19" max="20" width="14.5" bestFit="1" customWidth="1"/>
    <col min="21" max="21" width="14.59765625" bestFit="1" customWidth="1"/>
  </cols>
  <sheetData>
    <row r="2" spans="12:21">
      <c r="N2" s="31"/>
    </row>
    <row r="3" spans="12:21">
      <c r="L3" s="1" t="s">
        <v>110</v>
      </c>
      <c r="M3" s="19"/>
      <c r="N3" s="19"/>
      <c r="O3" s="3" t="s">
        <v>43</v>
      </c>
      <c r="P3" s="4" t="s">
        <v>3</v>
      </c>
      <c r="Q3" s="4" t="s">
        <v>45</v>
      </c>
      <c r="R3" s="4" t="s">
        <v>47</v>
      </c>
      <c r="S3" s="4" t="s">
        <v>6</v>
      </c>
      <c r="T3" s="4" t="s">
        <v>7</v>
      </c>
      <c r="U3" s="4" t="s">
        <v>8</v>
      </c>
    </row>
    <row r="4" spans="12:21">
      <c r="M4" s="114" t="s">
        <v>42</v>
      </c>
      <c r="N4" s="19">
        <v>1</v>
      </c>
      <c r="O4" s="2">
        <v>23600</v>
      </c>
      <c r="P4" s="2">
        <v>144000</v>
      </c>
      <c r="Q4" s="2">
        <v>0.16388888888888889</v>
      </c>
      <c r="R4" s="6">
        <v>0.75437229065273914</v>
      </c>
      <c r="S4" s="112">
        <v>0.6789184663720057</v>
      </c>
      <c r="T4" s="112">
        <v>6.6356621121461276E-2</v>
      </c>
      <c r="U4" s="8"/>
    </row>
    <row r="5" spans="12:21">
      <c r="M5" s="114"/>
      <c r="N5" s="19">
        <v>2</v>
      </c>
      <c r="O5" s="2">
        <v>14700</v>
      </c>
      <c r="P5" s="2">
        <v>131000</v>
      </c>
      <c r="Q5" s="2">
        <v>0.11221374045801527</v>
      </c>
      <c r="R5" s="6">
        <v>0.51651418839879615</v>
      </c>
      <c r="S5" s="112"/>
      <c r="T5" s="112"/>
      <c r="U5" s="8"/>
    </row>
    <row r="6" spans="12:21">
      <c r="M6" s="114"/>
      <c r="N6" s="19">
        <v>3</v>
      </c>
      <c r="O6" s="2">
        <v>19800</v>
      </c>
      <c r="P6" s="2">
        <v>119000</v>
      </c>
      <c r="Q6" s="2">
        <v>0.16638655462184873</v>
      </c>
      <c r="R6" s="6">
        <v>0.76586892006448148</v>
      </c>
      <c r="S6" s="112"/>
      <c r="T6" s="112"/>
      <c r="U6" s="8"/>
    </row>
    <row r="7" spans="12:21">
      <c r="M7" s="114" t="s">
        <v>37</v>
      </c>
      <c r="N7" s="19">
        <v>1</v>
      </c>
      <c r="O7" s="2">
        <v>21500</v>
      </c>
      <c r="P7" s="2">
        <v>107000</v>
      </c>
      <c r="Q7" s="2">
        <v>0.20093457943925233</v>
      </c>
      <c r="R7" s="6">
        <v>0.9248917360450184</v>
      </c>
      <c r="S7" s="112">
        <v>1.0000011664590029</v>
      </c>
      <c r="T7" s="112">
        <v>3.503237360326799E-2</v>
      </c>
      <c r="U7" s="122">
        <f>TTEST(R7:R10,R11:R16,2,2)</f>
        <v>7.3715219191460374E-5</v>
      </c>
    </row>
    <row r="8" spans="12:21">
      <c r="M8" s="114"/>
      <c r="N8" s="19">
        <v>2</v>
      </c>
      <c r="O8" s="2">
        <v>24900</v>
      </c>
      <c r="P8" s="2">
        <v>115000</v>
      </c>
      <c r="Q8" s="2">
        <v>0.21652173913043479</v>
      </c>
      <c r="R8" s="6">
        <v>0.99663864604438523</v>
      </c>
      <c r="S8" s="112"/>
      <c r="T8" s="112"/>
      <c r="U8" s="122"/>
    </row>
    <row r="9" spans="12:21">
      <c r="M9" s="114"/>
      <c r="N9" s="19">
        <v>3</v>
      </c>
      <c r="O9" s="2">
        <v>23700</v>
      </c>
      <c r="P9" s="2">
        <v>113000</v>
      </c>
      <c r="Q9" s="2">
        <v>0.20973451327433629</v>
      </c>
      <c r="R9" s="6">
        <v>0.96539738770799022</v>
      </c>
      <c r="S9" s="112"/>
      <c r="T9" s="112"/>
      <c r="U9" s="122"/>
    </row>
    <row r="10" spans="12:21">
      <c r="M10" s="114"/>
      <c r="N10" s="19">
        <v>4</v>
      </c>
      <c r="O10" s="2">
        <v>26600</v>
      </c>
      <c r="P10" s="2">
        <v>110000</v>
      </c>
      <c r="Q10" s="2">
        <v>0.24181818181818182</v>
      </c>
      <c r="R10" s="6">
        <v>1.1130768960386179</v>
      </c>
      <c r="S10" s="112"/>
      <c r="T10" s="112"/>
      <c r="U10" s="122"/>
    </row>
    <row r="11" spans="12:21">
      <c r="M11" s="114" t="s">
        <v>15</v>
      </c>
      <c r="N11" s="19">
        <v>1</v>
      </c>
      <c r="O11" s="2">
        <v>110000</v>
      </c>
      <c r="P11" s="2">
        <v>95700</v>
      </c>
      <c r="Q11" s="2">
        <v>1.1494252873563218</v>
      </c>
      <c r="R11" s="6">
        <v>5.2907466322810457</v>
      </c>
      <c r="S11" s="112">
        <v>4.0844120608737073</v>
      </c>
      <c r="T11" s="112">
        <v>0.30207656591057697</v>
      </c>
      <c r="U11" s="122"/>
    </row>
    <row r="12" spans="12:21">
      <c r="M12" s="114"/>
      <c r="N12" s="19">
        <v>2</v>
      </c>
      <c r="O12" s="2">
        <v>69500</v>
      </c>
      <c r="P12" s="2">
        <v>107000</v>
      </c>
      <c r="Q12" s="2">
        <v>0.64953271028037385</v>
      </c>
      <c r="R12" s="6">
        <v>2.9897663095408733</v>
      </c>
      <c r="S12" s="112"/>
      <c r="T12" s="112"/>
      <c r="U12" s="122"/>
    </row>
    <row r="13" spans="12:21">
      <c r="M13" s="114"/>
      <c r="N13" s="19">
        <v>3</v>
      </c>
      <c r="O13" s="2">
        <v>96900</v>
      </c>
      <c r="P13" s="2">
        <v>100000</v>
      </c>
      <c r="Q13" s="2">
        <v>0.96899999999999997</v>
      </c>
      <c r="R13" s="6">
        <v>4.46025813341189</v>
      </c>
      <c r="S13" s="112"/>
      <c r="T13" s="112"/>
      <c r="U13" s="122"/>
    </row>
    <row r="14" spans="12:21">
      <c r="M14" s="114"/>
      <c r="N14" s="19">
        <v>4</v>
      </c>
      <c r="O14" s="2">
        <v>87700</v>
      </c>
      <c r="P14" s="2">
        <v>103000</v>
      </c>
      <c r="Q14" s="2">
        <v>0.85145631067961169</v>
      </c>
      <c r="R14" s="6">
        <v>3.9192104591884616</v>
      </c>
      <c r="S14" s="112"/>
      <c r="T14" s="112"/>
      <c r="U14" s="122"/>
    </row>
    <row r="15" spans="12:21">
      <c r="M15" s="114"/>
      <c r="N15" s="19">
        <v>5</v>
      </c>
      <c r="O15" s="2">
        <v>78400</v>
      </c>
      <c r="P15" s="2">
        <v>104000</v>
      </c>
      <c r="Q15" s="2">
        <v>0.75384615384615383</v>
      </c>
      <c r="R15" s="6">
        <v>3.4699158297560153</v>
      </c>
      <c r="S15" s="112"/>
      <c r="T15" s="112"/>
      <c r="U15" s="122"/>
    </row>
    <row r="16" spans="12:21">
      <c r="M16" s="114"/>
      <c r="N16" s="19">
        <v>6</v>
      </c>
      <c r="O16" s="2">
        <v>116000</v>
      </c>
      <c r="P16" s="2">
        <v>122000</v>
      </c>
      <c r="Q16" s="2">
        <v>0.95081967213114749</v>
      </c>
      <c r="R16" s="6">
        <v>4.3765750010639604</v>
      </c>
      <c r="S16" s="112"/>
      <c r="T16" s="112"/>
      <c r="U16" s="122"/>
    </row>
    <row r="17" spans="12:21">
      <c r="M17" s="19"/>
      <c r="N17" s="19"/>
      <c r="O17" s="2"/>
      <c r="P17" s="2"/>
      <c r="Q17" s="2">
        <v>0.21725225341555129</v>
      </c>
      <c r="R17" s="5"/>
      <c r="S17" s="5"/>
      <c r="T17" s="5"/>
      <c r="U17" s="2"/>
    </row>
    <row r="18" spans="12:21">
      <c r="M18" s="19"/>
      <c r="N18" s="34"/>
      <c r="O18" s="2"/>
      <c r="P18" s="2"/>
      <c r="Q18" s="2"/>
      <c r="R18" s="5"/>
      <c r="S18" s="5"/>
      <c r="T18" s="5"/>
      <c r="U18" s="2"/>
    </row>
    <row r="19" spans="12:21">
      <c r="L19" s="1" t="s">
        <v>111</v>
      </c>
      <c r="M19" s="19"/>
      <c r="N19" s="19"/>
      <c r="O19" s="3" t="s">
        <v>44</v>
      </c>
      <c r="P19" s="4" t="s">
        <v>3</v>
      </c>
      <c r="Q19" s="4" t="s">
        <v>46</v>
      </c>
      <c r="R19" s="33" t="s">
        <v>48</v>
      </c>
      <c r="S19" s="4" t="s">
        <v>6</v>
      </c>
      <c r="T19" s="4" t="s">
        <v>7</v>
      </c>
      <c r="U19" s="4" t="s">
        <v>8</v>
      </c>
    </row>
    <row r="20" spans="12:21">
      <c r="M20" s="114" t="s">
        <v>42</v>
      </c>
      <c r="N20" s="19">
        <v>1</v>
      </c>
      <c r="O20" s="2"/>
      <c r="P20" s="2">
        <v>144000</v>
      </c>
      <c r="Q20" s="2">
        <v>0</v>
      </c>
      <c r="R20" s="6">
        <v>0</v>
      </c>
      <c r="S20" s="112">
        <v>0</v>
      </c>
      <c r="T20" s="112">
        <v>0</v>
      </c>
      <c r="U20" s="8"/>
    </row>
    <row r="21" spans="12:21">
      <c r="M21" s="114"/>
      <c r="N21" s="19">
        <v>2</v>
      </c>
      <c r="O21" s="2"/>
      <c r="P21" s="2">
        <v>131000</v>
      </c>
      <c r="Q21" s="2">
        <v>0</v>
      </c>
      <c r="R21" s="6">
        <v>0</v>
      </c>
      <c r="S21" s="112"/>
      <c r="T21" s="112"/>
      <c r="U21" s="8"/>
    </row>
    <row r="22" spans="12:21">
      <c r="M22" s="114"/>
      <c r="N22" s="19">
        <v>3</v>
      </c>
      <c r="O22" s="2"/>
      <c r="P22" s="2">
        <v>119000</v>
      </c>
      <c r="Q22" s="2">
        <v>0</v>
      </c>
      <c r="R22" s="6">
        <v>0</v>
      </c>
      <c r="S22" s="112"/>
      <c r="T22" s="112"/>
      <c r="U22" s="8"/>
    </row>
    <row r="23" spans="12:21">
      <c r="M23" s="114" t="s">
        <v>37</v>
      </c>
      <c r="N23" s="19">
        <v>1</v>
      </c>
      <c r="O23" s="2"/>
      <c r="P23" s="2">
        <v>107000</v>
      </c>
      <c r="Q23" s="2">
        <v>0</v>
      </c>
      <c r="R23" s="6">
        <v>0</v>
      </c>
      <c r="S23" s="112">
        <v>0</v>
      </c>
      <c r="T23" s="112">
        <v>0</v>
      </c>
      <c r="U23" s="112">
        <f>TTEST(R23:R26,R27:R32,2,2)</f>
        <v>1.244656148286633E-3</v>
      </c>
    </row>
    <row r="24" spans="12:21">
      <c r="M24" s="114"/>
      <c r="N24" s="19">
        <v>2</v>
      </c>
      <c r="O24" s="2"/>
      <c r="P24" s="2">
        <v>115000</v>
      </c>
      <c r="Q24" s="2">
        <v>0</v>
      </c>
      <c r="R24" s="6">
        <v>0</v>
      </c>
      <c r="S24" s="112"/>
      <c r="T24" s="112"/>
      <c r="U24" s="112"/>
    </row>
    <row r="25" spans="12:21">
      <c r="M25" s="114"/>
      <c r="N25" s="19">
        <v>3</v>
      </c>
      <c r="O25" s="2"/>
      <c r="P25" s="2">
        <v>113000</v>
      </c>
      <c r="Q25" s="2">
        <v>0</v>
      </c>
      <c r="R25" s="6">
        <v>0</v>
      </c>
      <c r="S25" s="112"/>
      <c r="T25" s="112"/>
      <c r="U25" s="112"/>
    </row>
    <row r="26" spans="12:21">
      <c r="M26" s="114"/>
      <c r="N26" s="19">
        <v>4</v>
      </c>
      <c r="O26" s="2"/>
      <c r="P26" s="2">
        <v>110000</v>
      </c>
      <c r="Q26" s="2">
        <v>0</v>
      </c>
      <c r="R26" s="6">
        <v>0</v>
      </c>
      <c r="S26" s="112"/>
      <c r="T26" s="112"/>
      <c r="U26" s="112"/>
    </row>
    <row r="27" spans="12:21">
      <c r="M27" s="114" t="s">
        <v>15</v>
      </c>
      <c r="N27" s="19">
        <v>1</v>
      </c>
      <c r="O27" s="2">
        <v>8780</v>
      </c>
      <c r="P27" s="2">
        <v>95700</v>
      </c>
      <c r="Q27" s="2">
        <v>9.1745036572622785E-2</v>
      </c>
      <c r="R27" s="6">
        <v>1.2382249112292871</v>
      </c>
      <c r="S27" s="112">
        <v>1.0000020019315812</v>
      </c>
      <c r="T27" s="112">
        <v>0.15005017408365851</v>
      </c>
      <c r="U27" s="112"/>
    </row>
    <row r="28" spans="12:21">
      <c r="M28" s="114"/>
      <c r="N28" s="19">
        <v>2</v>
      </c>
      <c r="O28" s="2">
        <v>3260</v>
      </c>
      <c r="P28" s="2">
        <v>107000</v>
      </c>
      <c r="Q28" s="2">
        <v>3.0467289719626169E-2</v>
      </c>
      <c r="R28" s="6">
        <v>0.41119779900702041</v>
      </c>
      <c r="S28" s="112"/>
      <c r="T28" s="112"/>
      <c r="U28" s="112"/>
    </row>
    <row r="29" spans="12:21">
      <c r="M29" s="114"/>
      <c r="N29" s="19">
        <v>3</v>
      </c>
      <c r="O29" s="2">
        <v>4720</v>
      </c>
      <c r="P29" s="2">
        <v>100000</v>
      </c>
      <c r="Q29" s="2">
        <v>4.7199999999999999E-2</v>
      </c>
      <c r="R29" s="6">
        <v>0.63702863929602938</v>
      </c>
      <c r="S29" s="112"/>
      <c r="T29" s="112"/>
      <c r="U29" s="112"/>
    </row>
    <row r="30" spans="12:21">
      <c r="M30" s="114"/>
      <c r="N30" s="19">
        <v>4</v>
      </c>
      <c r="O30" s="2">
        <v>8000</v>
      </c>
      <c r="P30" s="2">
        <v>103000</v>
      </c>
      <c r="Q30" s="2">
        <v>7.7669902912621352E-2</v>
      </c>
      <c r="R30" s="6">
        <v>1.0482617069212266</v>
      </c>
      <c r="S30" s="112"/>
      <c r="T30" s="112"/>
      <c r="U30" s="112"/>
    </row>
    <row r="31" spans="12:21">
      <c r="M31" s="114"/>
      <c r="N31" s="19">
        <v>5</v>
      </c>
      <c r="O31" s="2">
        <v>9030</v>
      </c>
      <c r="P31" s="2">
        <v>104000</v>
      </c>
      <c r="Q31" s="2">
        <v>8.6826923076923079E-2</v>
      </c>
      <c r="R31" s="6">
        <v>1.171848234363418</v>
      </c>
      <c r="S31" s="112"/>
      <c r="T31" s="112"/>
      <c r="U31" s="112"/>
    </row>
    <row r="32" spans="12:21">
      <c r="M32" s="114"/>
      <c r="N32" s="19">
        <v>6</v>
      </c>
      <c r="O32" s="2">
        <v>13500</v>
      </c>
      <c r="P32" s="2">
        <v>122000</v>
      </c>
      <c r="Q32" s="2">
        <v>0.11065573770491803</v>
      </c>
      <c r="R32" s="6">
        <v>1.4934507207725058</v>
      </c>
      <c r="S32" s="112"/>
      <c r="T32" s="112"/>
      <c r="U32" s="112"/>
    </row>
    <row r="33" spans="17:20">
      <c r="Q33" s="26" t="e">
        <f>AVERAGE(#REF!)</f>
        <v>#REF!</v>
      </c>
      <c r="R33" s="21"/>
      <c r="S33" s="21"/>
      <c r="T33" s="21"/>
    </row>
  </sheetData>
  <mergeCells count="20">
    <mergeCell ref="U7:U16"/>
    <mergeCell ref="U23:U32"/>
    <mergeCell ref="S4:S6"/>
    <mergeCell ref="T4:T6"/>
    <mergeCell ref="S7:S10"/>
    <mergeCell ref="T7:T10"/>
    <mergeCell ref="S11:S16"/>
    <mergeCell ref="T11:T16"/>
    <mergeCell ref="T27:T32"/>
    <mergeCell ref="S27:S32"/>
    <mergeCell ref="T23:T26"/>
    <mergeCell ref="S23:S26"/>
    <mergeCell ref="T20:T22"/>
    <mergeCell ref="S20:S22"/>
    <mergeCell ref="M27:M32"/>
    <mergeCell ref="M4:M6"/>
    <mergeCell ref="M7:M10"/>
    <mergeCell ref="M11:M16"/>
    <mergeCell ref="M20:M22"/>
    <mergeCell ref="M23:M26"/>
  </mergeCells>
  <phoneticPr fontId="2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3C88-FE74-499B-B4E9-2D4C3A0F23AD}">
  <dimension ref="A2:J9"/>
  <sheetViews>
    <sheetView zoomScale="60" zoomScaleNormal="60" workbookViewId="0">
      <selection activeCell="A2" sqref="A2"/>
    </sheetView>
  </sheetViews>
  <sheetFormatPr defaultRowHeight="18"/>
  <cols>
    <col min="1" max="1" width="13" bestFit="1" customWidth="1"/>
    <col min="3" max="3" width="13.19921875" bestFit="1" customWidth="1"/>
    <col min="4" max="4" width="14.59765625" bestFit="1" customWidth="1"/>
    <col min="5" max="5" width="15" bestFit="1" customWidth="1"/>
    <col min="6" max="6" width="23" bestFit="1" customWidth="1"/>
    <col min="7" max="9" width="8.8984375" bestFit="1" customWidth="1"/>
  </cols>
  <sheetData>
    <row r="2" spans="1:10">
      <c r="A2" s="1" t="s">
        <v>136</v>
      </c>
      <c r="B2" s="2"/>
      <c r="C2" s="35" t="s">
        <v>38</v>
      </c>
      <c r="D2" s="36" t="s">
        <v>39</v>
      </c>
      <c r="E2" s="36" t="s">
        <v>14</v>
      </c>
      <c r="F2" s="37" t="s">
        <v>40</v>
      </c>
      <c r="G2" s="33" t="s">
        <v>41</v>
      </c>
      <c r="H2" s="33" t="s">
        <v>7</v>
      </c>
      <c r="I2" s="33" t="s">
        <v>8</v>
      </c>
      <c r="J2" s="5"/>
    </row>
    <row r="3" spans="1:10">
      <c r="B3" s="111" t="s">
        <v>37</v>
      </c>
      <c r="C3" s="22">
        <v>207683.26621999999</v>
      </c>
      <c r="D3" s="22">
        <v>43.822541923999999</v>
      </c>
      <c r="E3" s="22">
        <f t="shared" ref="E3:E8" si="0">C3*D3</f>
        <v>9101208.6408392023</v>
      </c>
      <c r="F3" s="6">
        <f>E3/8691074</f>
        <v>1.0471903289327882</v>
      </c>
      <c r="G3" s="112">
        <f>AVERAGE(F3:F5)</f>
        <v>0.99999997890670489</v>
      </c>
      <c r="H3" s="112">
        <f>STDEVP(F3:F5)/SQRT(3)</f>
        <v>2.4743208347313417E-2</v>
      </c>
      <c r="I3" s="112">
        <f>TTEST(F3:F5,F6:F8,2,2)</f>
        <v>4.7954159787875851E-2</v>
      </c>
      <c r="J3" s="5"/>
    </row>
    <row r="4" spans="1:10">
      <c r="B4" s="114"/>
      <c r="C4" s="22">
        <v>197650.49638999999</v>
      </c>
      <c r="D4" s="22">
        <v>44.382692054000003</v>
      </c>
      <c r="E4" s="22">
        <f t="shared" si="0"/>
        <v>8772261.1155976094</v>
      </c>
      <c r="F4" s="6">
        <f t="shared" ref="F4:F8" si="1">E4/8691074</f>
        <v>1.0093414364666105</v>
      </c>
      <c r="G4" s="112"/>
      <c r="H4" s="112"/>
      <c r="I4" s="112"/>
      <c r="J4" s="5"/>
    </row>
    <row r="5" spans="1:10">
      <c r="B5" s="114"/>
      <c r="C5" s="22">
        <v>181446.84938</v>
      </c>
      <c r="D5" s="22">
        <v>45.190929033000003</v>
      </c>
      <c r="E5" s="22">
        <f t="shared" si="0"/>
        <v>8199751.6935930206</v>
      </c>
      <c r="F5" s="6">
        <f t="shared" si="1"/>
        <v>0.94346817132071603</v>
      </c>
      <c r="G5" s="112"/>
      <c r="H5" s="112"/>
      <c r="I5" s="112"/>
      <c r="J5" s="5"/>
    </row>
    <row r="6" spans="1:10">
      <c r="B6" s="114" t="s">
        <v>15</v>
      </c>
      <c r="C6" s="22">
        <v>333750.27674</v>
      </c>
      <c r="D6" s="22">
        <v>45.864727807999998</v>
      </c>
      <c r="E6" s="22">
        <f t="shared" si="0"/>
        <v>15307365.598524773</v>
      </c>
      <c r="F6" s="6">
        <f t="shared" si="1"/>
        <v>1.7612743371561184</v>
      </c>
      <c r="G6" s="112">
        <f>AVERAGE(F6:F8)</f>
        <v>1.7294729200179886</v>
      </c>
      <c r="H6" s="112">
        <f>STDEVP(F6:F8)/SQRT(3)</f>
        <v>0.20995113220580811</v>
      </c>
      <c r="I6" s="112"/>
      <c r="J6" s="5"/>
    </row>
    <row r="7" spans="1:10">
      <c r="B7" s="114"/>
      <c r="C7" s="22">
        <v>236982.43828999999</v>
      </c>
      <c r="D7" s="22">
        <v>46.541067704</v>
      </c>
      <c r="E7" s="22">
        <f t="shared" si="0"/>
        <v>11029415.705113892</v>
      </c>
      <c r="F7" s="6">
        <f t="shared" si="1"/>
        <v>1.2690509487220902</v>
      </c>
      <c r="G7" s="112"/>
      <c r="H7" s="112"/>
      <c r="I7" s="112"/>
      <c r="J7" s="5"/>
    </row>
    <row r="8" spans="1:10">
      <c r="B8" s="114"/>
      <c r="C8" s="22">
        <v>388799.20740999997</v>
      </c>
      <c r="D8" s="22">
        <v>48.241225098999998</v>
      </c>
      <c r="E8" s="22">
        <f t="shared" si="0"/>
        <v>18756150.082978595</v>
      </c>
      <c r="F8" s="6">
        <f t="shared" si="1"/>
        <v>2.1580934741757574</v>
      </c>
      <c r="G8" s="112"/>
      <c r="H8" s="112"/>
      <c r="I8" s="112"/>
      <c r="J8" s="5"/>
    </row>
    <row r="9" spans="1:10">
      <c r="B9" s="2"/>
      <c r="C9" s="2"/>
      <c r="D9" s="2"/>
      <c r="E9" s="2"/>
      <c r="F9" s="2"/>
      <c r="G9" s="2"/>
      <c r="H9" s="2"/>
      <c r="I9" s="2"/>
      <c r="J9" s="2"/>
    </row>
  </sheetData>
  <mergeCells count="7">
    <mergeCell ref="I3:I8"/>
    <mergeCell ref="H6:H8"/>
    <mergeCell ref="H3:H5"/>
    <mergeCell ref="B3:B5"/>
    <mergeCell ref="B6:B8"/>
    <mergeCell ref="G6:G8"/>
    <mergeCell ref="G3:G5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5BAA-AF82-4C86-B0AA-82E2639BAC78}">
  <dimension ref="A2:I8"/>
  <sheetViews>
    <sheetView zoomScale="60" zoomScaleNormal="60" workbookViewId="0">
      <selection activeCell="A2" sqref="A2"/>
    </sheetView>
  </sheetViews>
  <sheetFormatPr defaultRowHeight="18"/>
  <cols>
    <col min="1" max="1" width="11.69921875" bestFit="1" customWidth="1"/>
    <col min="2" max="2" width="7.59765625" bestFit="1" customWidth="1"/>
    <col min="3" max="3" width="11" bestFit="1" customWidth="1"/>
    <col min="4" max="4" width="14.5" bestFit="1" customWidth="1"/>
    <col min="5" max="5" width="14.8984375" bestFit="1" customWidth="1"/>
    <col min="6" max="6" width="23" bestFit="1" customWidth="1"/>
    <col min="7" max="9" width="6.8984375" bestFit="1" customWidth="1"/>
  </cols>
  <sheetData>
    <row r="2" spans="1:9">
      <c r="A2" s="1" t="s">
        <v>137</v>
      </c>
      <c r="B2" s="2"/>
      <c r="C2" s="3" t="s">
        <v>38</v>
      </c>
      <c r="D2" s="4" t="s">
        <v>39</v>
      </c>
      <c r="E2" s="4" t="s">
        <v>14</v>
      </c>
      <c r="F2" s="28" t="s">
        <v>40</v>
      </c>
      <c r="G2" s="3" t="s">
        <v>41</v>
      </c>
      <c r="H2" s="4" t="s">
        <v>7</v>
      </c>
      <c r="I2" s="4" t="s">
        <v>8</v>
      </c>
    </row>
    <row r="3" spans="1:9">
      <c r="B3" s="111" t="s">
        <v>37</v>
      </c>
      <c r="C3" s="22">
        <v>979575.34511999995</v>
      </c>
      <c r="D3" s="22">
        <v>49.488190291000002</v>
      </c>
      <c r="E3" s="22">
        <f>C3*D3</f>
        <v>48477411.083670557</v>
      </c>
      <c r="F3" s="6">
        <f>E3/44061828</f>
        <v>1.1002133430249548</v>
      </c>
      <c r="G3" s="112">
        <f>AVERAGE(F3:F5)</f>
        <v>0.99999999357082447</v>
      </c>
      <c r="H3" s="112">
        <f>STDEVP(F3:F5)/SQRT(3)</f>
        <v>5.546089970852279E-2</v>
      </c>
      <c r="I3" s="112">
        <f>TTEST(F3:F5,F6:F8,2,2)</f>
        <v>3.8389053695037801E-3</v>
      </c>
    </row>
    <row r="4" spans="1:9">
      <c r="B4" s="114"/>
      <c r="C4" s="22">
        <v>710961.96293000004</v>
      </c>
      <c r="D4" s="22">
        <v>53.946744053000003</v>
      </c>
      <c r="E4" s="22">
        <f t="shared" ref="E4:E8" si="0">C4*D4</f>
        <v>38354083.045603186</v>
      </c>
      <c r="F4" s="6">
        <f t="shared" ref="F4:F8" si="1">E4/44061828</f>
        <v>0.8704605502432442</v>
      </c>
      <c r="G4" s="112"/>
      <c r="H4" s="112"/>
      <c r="I4" s="112"/>
    </row>
    <row r="5" spans="1:9">
      <c r="B5" s="114"/>
      <c r="C5" s="22">
        <v>875672.47632999998</v>
      </c>
      <c r="D5" s="22">
        <v>51.793324841</v>
      </c>
      <c r="E5" s="22">
        <f t="shared" si="0"/>
        <v>45353989.020882569</v>
      </c>
      <c r="F5" s="6">
        <f t="shared" si="1"/>
        <v>1.0293260874442742</v>
      </c>
      <c r="G5" s="112"/>
      <c r="H5" s="112"/>
      <c r="I5" s="112"/>
    </row>
    <row r="6" spans="1:9">
      <c r="B6" s="114" t="s">
        <v>15</v>
      </c>
      <c r="C6" s="22">
        <v>1248984.2279999999</v>
      </c>
      <c r="D6" s="22">
        <v>53.279853080000002</v>
      </c>
      <c r="E6" s="22">
        <f t="shared" si="0"/>
        <v>66545696.167077221</v>
      </c>
      <c r="F6" s="6">
        <f t="shared" si="1"/>
        <v>1.5102799676644652</v>
      </c>
      <c r="G6" s="112">
        <f>AVERAGE(F6:F8)</f>
        <v>1.4704944615769999</v>
      </c>
      <c r="H6" s="112">
        <f>STDEVP(F6:F8)/SQRT(3)</f>
        <v>3.1595013979571464E-2</v>
      </c>
      <c r="I6" s="112"/>
    </row>
    <row r="7" spans="1:9">
      <c r="B7" s="114"/>
      <c r="C7" s="22">
        <v>1150000.1305</v>
      </c>
      <c r="D7" s="22">
        <v>53.376612121999997</v>
      </c>
      <c r="E7" s="22">
        <f t="shared" si="0"/>
        <v>61383110.905947879</v>
      </c>
      <c r="F7" s="6">
        <f t="shared" si="1"/>
        <v>1.3931131251737416</v>
      </c>
      <c r="G7" s="112"/>
      <c r="H7" s="112"/>
      <c r="I7" s="112"/>
    </row>
    <row r="8" spans="1:9">
      <c r="B8" s="114"/>
      <c r="C8" s="22">
        <v>1309646.3097999999</v>
      </c>
      <c r="D8" s="22">
        <v>50.738290599999999</v>
      </c>
      <c r="E8" s="22">
        <f t="shared" si="0"/>
        <v>66449215.049850024</v>
      </c>
      <c r="F8" s="6">
        <f t="shared" si="1"/>
        <v>1.5080902918927928</v>
      </c>
      <c r="G8" s="112"/>
      <c r="H8" s="112"/>
      <c r="I8" s="112"/>
    </row>
  </sheetData>
  <mergeCells count="7">
    <mergeCell ref="B3:B5"/>
    <mergeCell ref="G3:G5"/>
    <mergeCell ref="H3:H5"/>
    <mergeCell ref="I3:I8"/>
    <mergeCell ref="B6:B8"/>
    <mergeCell ref="G6:G8"/>
    <mergeCell ref="H6:H8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DB96-79F4-4DD9-878D-AD2816E417F9}">
  <dimension ref="A1"/>
  <sheetViews>
    <sheetView workbookViewId="0">
      <selection activeCell="I14" sqref="I14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33BA-A18C-4945-B37E-E2D8412E393C}">
  <dimension ref="A2:H16"/>
  <sheetViews>
    <sheetView zoomScale="60" zoomScaleNormal="60" workbookViewId="0">
      <selection activeCell="A10" sqref="A10"/>
    </sheetView>
  </sheetViews>
  <sheetFormatPr defaultRowHeight="18"/>
  <cols>
    <col min="1" max="1" width="11.8984375" bestFit="1" customWidth="1"/>
    <col min="2" max="2" width="7.59765625" bestFit="1" customWidth="1"/>
    <col min="3" max="3" width="15" bestFit="1" customWidth="1"/>
    <col min="4" max="4" width="23" bestFit="1" customWidth="1"/>
    <col min="5" max="6" width="7.8984375" bestFit="1" customWidth="1"/>
    <col min="7" max="7" width="6.8984375" bestFit="1" customWidth="1"/>
  </cols>
  <sheetData>
    <row r="2" spans="1:8">
      <c r="A2" s="1" t="s">
        <v>112</v>
      </c>
      <c r="B2" s="2"/>
      <c r="C2" s="4" t="s">
        <v>14</v>
      </c>
      <c r="D2" s="28" t="s">
        <v>40</v>
      </c>
      <c r="E2" s="3" t="s">
        <v>41</v>
      </c>
      <c r="F2" s="4" t="s">
        <v>7</v>
      </c>
      <c r="G2" s="4" t="s">
        <v>8</v>
      </c>
    </row>
    <row r="3" spans="1:8">
      <c r="B3" s="111" t="s">
        <v>37</v>
      </c>
      <c r="C3" s="22">
        <v>43417.904999999999</v>
      </c>
      <c r="D3" s="5">
        <v>0.89113021986446039</v>
      </c>
      <c r="E3" s="112">
        <v>1.000000054731965</v>
      </c>
      <c r="F3" s="112">
        <v>8.9137409165707226E-2</v>
      </c>
      <c r="G3" s="112">
        <f>TTEST(D3:D5,D6:D8,2,2)</f>
        <v>2.0617750917127024E-2</v>
      </c>
    </row>
    <row r="4" spans="1:8">
      <c r="B4" s="114"/>
      <c r="C4" s="22">
        <v>59360.360999999997</v>
      </c>
      <c r="D4" s="5">
        <v>1.2183409482600263</v>
      </c>
      <c r="E4" s="112"/>
      <c r="F4" s="112"/>
      <c r="G4" s="112"/>
    </row>
    <row r="5" spans="1:8">
      <c r="B5" s="114"/>
      <c r="C5" s="22">
        <v>43388.612000000001</v>
      </c>
      <c r="D5" s="5">
        <v>0.89052899607140801</v>
      </c>
      <c r="E5" s="112"/>
      <c r="F5" s="112"/>
      <c r="G5" s="112"/>
    </row>
    <row r="6" spans="1:8">
      <c r="B6" s="114" t="s">
        <v>15</v>
      </c>
      <c r="C6" s="22">
        <v>86624.24</v>
      </c>
      <c r="D6" s="5">
        <v>1.7779180740478333</v>
      </c>
      <c r="E6" s="112">
        <v>1.7197027274374832</v>
      </c>
      <c r="F6" s="112">
        <v>0.130825781731227</v>
      </c>
      <c r="G6" s="112"/>
    </row>
    <row r="7" spans="1:8">
      <c r="B7" s="114"/>
      <c r="C7" s="22">
        <v>69073.077000000005</v>
      </c>
      <c r="D7" s="5">
        <v>1.4176894599986989</v>
      </c>
      <c r="E7" s="112"/>
      <c r="F7" s="112"/>
      <c r="G7" s="112"/>
    </row>
    <row r="8" spans="1:8">
      <c r="B8" s="114"/>
      <c r="C8" s="22">
        <v>95666.248000000007</v>
      </c>
      <c r="D8" s="5">
        <v>1.963500648265917</v>
      </c>
      <c r="E8" s="112"/>
      <c r="F8" s="112"/>
      <c r="G8" s="112"/>
    </row>
    <row r="9" spans="1:8">
      <c r="B9" s="4"/>
      <c r="C9" s="22"/>
      <c r="D9" s="5"/>
      <c r="E9" s="6"/>
      <c r="F9" s="6"/>
      <c r="G9" s="8"/>
    </row>
    <row r="10" spans="1:8">
      <c r="A10" s="1" t="s">
        <v>113</v>
      </c>
      <c r="B10" s="4"/>
      <c r="C10" s="36" t="s">
        <v>14</v>
      </c>
      <c r="D10" s="37" t="s">
        <v>40</v>
      </c>
      <c r="E10" s="33" t="s">
        <v>41</v>
      </c>
      <c r="F10" s="33" t="s">
        <v>7</v>
      </c>
      <c r="G10" s="4" t="s">
        <v>8</v>
      </c>
      <c r="H10" s="39"/>
    </row>
    <row r="11" spans="1:8">
      <c r="B11" s="114" t="s">
        <v>37</v>
      </c>
      <c r="C11" s="22">
        <v>9188.0540000000001</v>
      </c>
      <c r="D11" s="5">
        <v>0.93884140213116163</v>
      </c>
      <c r="E11" s="112">
        <v>1.0000011580474557</v>
      </c>
      <c r="F11" s="112">
        <v>2.5696116712395332E-2</v>
      </c>
      <c r="G11" s="112">
        <f>TTEST(D11:D13,D14:D16,2,2)</f>
        <v>4.1022864630538086E-2</v>
      </c>
    </row>
    <row r="12" spans="1:8">
      <c r="B12" s="114"/>
      <c r="C12" s="22">
        <v>9959.8109999999997</v>
      </c>
      <c r="D12" s="5">
        <v>1.0177000400956902</v>
      </c>
      <c r="E12" s="112"/>
      <c r="F12" s="112"/>
      <c r="G12" s="112"/>
    </row>
    <row r="13" spans="1:8">
      <c r="B13" s="114"/>
      <c r="C13" s="22">
        <v>10211.933000000001</v>
      </c>
      <c r="D13" s="5">
        <v>1.0434620319155155</v>
      </c>
      <c r="E13" s="112"/>
      <c r="F13" s="112"/>
      <c r="G13" s="112"/>
    </row>
    <row r="14" spans="1:8">
      <c r="B14" s="114" t="s">
        <v>15</v>
      </c>
      <c r="C14" s="22">
        <v>13656.418</v>
      </c>
      <c r="D14" s="5">
        <v>1.3954217751886562</v>
      </c>
      <c r="E14" s="112">
        <v>1.4764420449701163</v>
      </c>
      <c r="F14" s="112">
        <v>0.12830126366611916</v>
      </c>
      <c r="G14" s="112"/>
    </row>
    <row r="15" spans="1:8">
      <c r="B15" s="114"/>
      <c r="C15" s="22">
        <v>17419.347000000002</v>
      </c>
      <c r="D15" s="5">
        <v>1.7799203358719098</v>
      </c>
      <c r="E15" s="112"/>
      <c r="F15" s="112"/>
      <c r="G15" s="112"/>
    </row>
    <row r="16" spans="1:8">
      <c r="B16" s="114"/>
      <c r="C16" s="22">
        <v>12272.225</v>
      </c>
      <c r="D16" s="5">
        <v>1.253984023849783</v>
      </c>
      <c r="E16" s="112"/>
      <c r="F16" s="112"/>
      <c r="G16" s="112"/>
    </row>
  </sheetData>
  <mergeCells count="14">
    <mergeCell ref="G11:G16"/>
    <mergeCell ref="E6:E8"/>
    <mergeCell ref="F6:F8"/>
    <mergeCell ref="E11:E13"/>
    <mergeCell ref="F11:F13"/>
    <mergeCell ref="F14:F16"/>
    <mergeCell ref="E14:E16"/>
    <mergeCell ref="B11:B13"/>
    <mergeCell ref="B14:B16"/>
    <mergeCell ref="B3:B5"/>
    <mergeCell ref="G3:G8"/>
    <mergeCell ref="B6:B8"/>
    <mergeCell ref="F3:F5"/>
    <mergeCell ref="E3:E5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4D0B-3609-4547-A3EE-596E77B870EE}">
  <dimension ref="K2:V19"/>
  <sheetViews>
    <sheetView zoomScale="60" zoomScaleNormal="60" workbookViewId="0">
      <selection activeCell="L2" sqref="L2"/>
    </sheetView>
  </sheetViews>
  <sheetFormatPr defaultRowHeight="18"/>
  <cols>
    <col min="13" max="13" width="10.5" style="2" bestFit="1" customWidth="1"/>
    <col min="14" max="14" width="2.69921875" style="2" bestFit="1" customWidth="1"/>
    <col min="15" max="15" width="15.796875" style="2" bestFit="1" customWidth="1"/>
    <col min="16" max="16" width="16.09765625" style="2" bestFit="1" customWidth="1"/>
    <col min="17" max="17" width="11.09765625" style="2" bestFit="1" customWidth="1"/>
    <col min="18" max="18" width="15.69921875" style="2" bestFit="1" customWidth="1"/>
    <col min="19" max="20" width="7.19921875" style="2" bestFit="1" customWidth="1"/>
    <col min="21" max="21" width="7.3984375" style="2" bestFit="1" customWidth="1"/>
    <col min="22" max="22" width="8.796875" style="2"/>
  </cols>
  <sheetData>
    <row r="2" spans="12:21">
      <c r="L2" s="1" t="s">
        <v>138</v>
      </c>
      <c r="M2" s="4"/>
      <c r="N2" s="4"/>
      <c r="O2" s="3" t="s">
        <v>50</v>
      </c>
      <c r="P2" s="4" t="s">
        <v>3</v>
      </c>
      <c r="Q2" s="4" t="s">
        <v>51</v>
      </c>
      <c r="R2" s="4" t="s">
        <v>47</v>
      </c>
      <c r="S2" s="4" t="s">
        <v>6</v>
      </c>
      <c r="T2" s="4" t="s">
        <v>7</v>
      </c>
      <c r="U2" s="4" t="s">
        <v>8</v>
      </c>
    </row>
    <row r="3" spans="12:21">
      <c r="M3" s="114" t="s">
        <v>42</v>
      </c>
      <c r="N3" s="4">
        <v>1</v>
      </c>
      <c r="O3" s="2">
        <v>91700</v>
      </c>
      <c r="P3" s="2">
        <v>144000</v>
      </c>
      <c r="Q3" s="5">
        <v>0.63680555555555551</v>
      </c>
      <c r="R3" s="6">
        <v>0.76543729257233672</v>
      </c>
      <c r="S3" s="112">
        <v>0.80674459227837636</v>
      </c>
      <c r="T3" s="112">
        <v>5.8598183191422848E-2</v>
      </c>
      <c r="U3" s="6"/>
    </row>
    <row r="4" spans="12:21">
      <c r="M4" s="114"/>
      <c r="N4" s="4">
        <v>2</v>
      </c>
      <c r="O4" s="2">
        <v>77200</v>
      </c>
      <c r="P4" s="2">
        <v>131000</v>
      </c>
      <c r="Q4" s="5">
        <v>0.58931297709923669</v>
      </c>
      <c r="R4" s="6">
        <v>0.70835143590268246</v>
      </c>
      <c r="S4" s="112"/>
      <c r="T4" s="112"/>
      <c r="U4" s="6"/>
    </row>
    <row r="5" spans="12:21">
      <c r="M5" s="114"/>
      <c r="N5" s="4">
        <v>3</v>
      </c>
      <c r="O5" s="2">
        <v>93700</v>
      </c>
      <c r="P5" s="2">
        <v>119000</v>
      </c>
      <c r="Q5" s="5">
        <v>0.78739495798319326</v>
      </c>
      <c r="R5" s="6">
        <v>0.94644504836010968</v>
      </c>
      <c r="S5" s="112"/>
      <c r="T5" s="112"/>
      <c r="U5" s="6"/>
    </row>
    <row r="6" spans="12:21">
      <c r="M6" s="114" t="s">
        <v>37</v>
      </c>
      <c r="N6" s="4">
        <v>1</v>
      </c>
      <c r="O6" s="2">
        <v>89800</v>
      </c>
      <c r="P6" s="2">
        <v>107000</v>
      </c>
      <c r="Q6" s="5">
        <v>0.83925233644859809</v>
      </c>
      <c r="R6" s="6">
        <v>1.0087773741794557</v>
      </c>
      <c r="S6" s="112">
        <v>1.0000003242298052</v>
      </c>
      <c r="T6" s="112">
        <v>1.6122357109693179E-2</v>
      </c>
      <c r="U6" s="112">
        <f>TTEST(R6:R9,R10:R15,2,2)</f>
        <v>3.0859900273071967E-2</v>
      </c>
    </row>
    <row r="7" spans="12:21">
      <c r="M7" s="114"/>
      <c r="N7" s="4">
        <v>2</v>
      </c>
      <c r="O7" s="2">
        <v>92700</v>
      </c>
      <c r="P7" s="2">
        <v>115000</v>
      </c>
      <c r="Q7" s="5">
        <v>0.80608695652173912</v>
      </c>
      <c r="R7" s="6">
        <v>0.96891274297943286</v>
      </c>
      <c r="S7" s="112"/>
      <c r="T7" s="112"/>
      <c r="U7" s="112"/>
    </row>
    <row r="8" spans="12:21">
      <c r="M8" s="114"/>
      <c r="N8" s="4">
        <v>3</v>
      </c>
      <c r="O8" s="2">
        <v>91500</v>
      </c>
      <c r="P8" s="2">
        <v>113000</v>
      </c>
      <c r="Q8" s="5">
        <v>0.80973451327433632</v>
      </c>
      <c r="R8" s="6">
        <v>0.97329708909710477</v>
      </c>
      <c r="S8" s="112"/>
      <c r="T8" s="112"/>
      <c r="U8" s="112"/>
    </row>
    <row r="9" spans="12:21">
      <c r="M9" s="114"/>
      <c r="N9" s="4">
        <v>4</v>
      </c>
      <c r="O9" s="2">
        <v>96000</v>
      </c>
      <c r="P9" s="2">
        <v>110000</v>
      </c>
      <c r="Q9" s="5">
        <v>0.87272727272727268</v>
      </c>
      <c r="R9" s="6">
        <v>1.0490140906632281</v>
      </c>
      <c r="S9" s="112"/>
      <c r="T9" s="112"/>
      <c r="U9" s="112"/>
    </row>
    <row r="10" spans="12:21">
      <c r="M10" s="114" t="s">
        <v>15</v>
      </c>
      <c r="N10" s="4">
        <v>1</v>
      </c>
      <c r="O10" s="2">
        <v>101000</v>
      </c>
      <c r="P10" s="2">
        <v>95700</v>
      </c>
      <c r="Q10" s="5">
        <v>1.0553814002089865</v>
      </c>
      <c r="R10" s="6">
        <v>1.2685634956535687</v>
      </c>
      <c r="S10" s="112">
        <v>1.1607442321912054</v>
      </c>
      <c r="T10" s="112">
        <v>4.3574711558644501E-2</v>
      </c>
      <c r="U10" s="112"/>
    </row>
    <row r="11" spans="12:21">
      <c r="M11" s="114"/>
      <c r="N11" s="4">
        <v>2</v>
      </c>
      <c r="O11" s="2">
        <v>98900</v>
      </c>
      <c r="P11" s="2">
        <v>107000</v>
      </c>
      <c r="Q11" s="5">
        <v>0.92429906542056073</v>
      </c>
      <c r="R11" s="6">
        <v>1.1110031437232535</v>
      </c>
      <c r="S11" s="112"/>
      <c r="T11" s="112"/>
      <c r="U11" s="112"/>
    </row>
    <row r="12" spans="12:21">
      <c r="M12" s="114"/>
      <c r="N12" s="4">
        <v>3</v>
      </c>
      <c r="O12" s="2">
        <v>89000</v>
      </c>
      <c r="P12" s="2">
        <v>100000</v>
      </c>
      <c r="Q12" s="5">
        <v>0.89</v>
      </c>
      <c r="R12" s="6">
        <v>1.0697758278742713</v>
      </c>
      <c r="S12" s="112"/>
      <c r="T12" s="112"/>
      <c r="U12" s="112"/>
    </row>
    <row r="13" spans="12:21">
      <c r="M13" s="114"/>
      <c r="N13" s="4">
        <v>4</v>
      </c>
      <c r="O13" s="2">
        <v>88200</v>
      </c>
      <c r="P13" s="2">
        <v>103000</v>
      </c>
      <c r="Q13" s="5">
        <v>0.85631067961165053</v>
      </c>
      <c r="R13" s="6">
        <v>1.0292814226956555</v>
      </c>
      <c r="S13" s="112"/>
      <c r="T13" s="112"/>
      <c r="U13" s="112"/>
    </row>
    <row r="14" spans="12:21">
      <c r="M14" s="114"/>
      <c r="N14" s="4">
        <v>5</v>
      </c>
      <c r="O14" s="2">
        <v>100000</v>
      </c>
      <c r="P14" s="2">
        <v>104000</v>
      </c>
      <c r="Q14" s="5">
        <v>0.96153846153846156</v>
      </c>
      <c r="R14" s="6">
        <v>1.15576472328681</v>
      </c>
      <c r="S14" s="112"/>
      <c r="T14" s="112"/>
      <c r="U14" s="112"/>
    </row>
    <row r="15" spans="12:21">
      <c r="M15" s="114"/>
      <c r="N15" s="4">
        <v>6</v>
      </c>
      <c r="O15" s="2">
        <v>135000</v>
      </c>
      <c r="P15" s="2">
        <v>122000</v>
      </c>
      <c r="Q15" s="5">
        <v>1.1065573770491803</v>
      </c>
      <c r="R15" s="6">
        <v>1.3300767799136732</v>
      </c>
      <c r="S15" s="112"/>
      <c r="T15" s="112"/>
      <c r="U15" s="112"/>
    </row>
    <row r="19" spans="11:11">
      <c r="K19" s="26"/>
    </row>
  </sheetData>
  <mergeCells count="10">
    <mergeCell ref="U6:U15"/>
    <mergeCell ref="M10:M15"/>
    <mergeCell ref="S10:S15"/>
    <mergeCell ref="T10:T15"/>
    <mergeCell ref="M3:M5"/>
    <mergeCell ref="S3:S5"/>
    <mergeCell ref="T3:T5"/>
    <mergeCell ref="M6:M9"/>
    <mergeCell ref="S6:S9"/>
    <mergeCell ref="T6:T9"/>
  </mergeCells>
  <phoneticPr fontId="2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F10-9341-4A5F-BFD2-EE2CB4BE694B}">
  <dimension ref="A2:K20"/>
  <sheetViews>
    <sheetView zoomScale="60" zoomScaleNormal="60" workbookViewId="0">
      <selection activeCell="A2" sqref="A2"/>
    </sheetView>
  </sheetViews>
  <sheetFormatPr defaultRowHeight="18"/>
  <cols>
    <col min="2" max="2" width="9.796875" bestFit="1" customWidth="1"/>
    <col min="4" max="4" width="9.296875" bestFit="1" customWidth="1"/>
    <col min="10" max="10" width="19.59765625" bestFit="1" customWidth="1"/>
    <col min="11" max="11" width="17.5" bestFit="1" customWidth="1"/>
  </cols>
  <sheetData>
    <row r="2" spans="1:11">
      <c r="A2" s="1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4.8">
      <c r="A3" s="2"/>
      <c r="B3" s="2"/>
      <c r="C3" s="3"/>
      <c r="D3" s="40" t="s">
        <v>55</v>
      </c>
      <c r="E3" s="41" t="s">
        <v>56</v>
      </c>
      <c r="F3" s="118" t="s">
        <v>57</v>
      </c>
      <c r="G3" s="114" t="s">
        <v>58</v>
      </c>
      <c r="H3" s="2"/>
      <c r="I3" s="2"/>
      <c r="J3" s="2"/>
      <c r="K3" s="2"/>
    </row>
    <row r="4" spans="1:11">
      <c r="A4" s="2"/>
      <c r="B4" s="3"/>
      <c r="C4" s="4"/>
      <c r="D4" s="114" t="s">
        <v>59</v>
      </c>
      <c r="E4" s="114"/>
      <c r="F4" s="118"/>
      <c r="G4" s="114"/>
      <c r="H4" s="4" t="s">
        <v>6</v>
      </c>
      <c r="I4" s="4" t="s">
        <v>7</v>
      </c>
      <c r="J4" s="4" t="s">
        <v>60</v>
      </c>
      <c r="K4" s="4" t="s">
        <v>61</v>
      </c>
    </row>
    <row r="5" spans="1:11">
      <c r="A5" s="2"/>
      <c r="B5" s="111" t="s">
        <v>62</v>
      </c>
      <c r="C5" s="3">
        <v>1</v>
      </c>
      <c r="D5" s="2">
        <v>208</v>
      </c>
      <c r="E5" s="2">
        <v>483</v>
      </c>
      <c r="F5" s="2">
        <v>2.3221150000000002</v>
      </c>
      <c r="G5" s="2">
        <v>0.93835800000000003</v>
      </c>
      <c r="H5" s="115">
        <f>AVERAGE(G5:G8)</f>
        <v>1</v>
      </c>
      <c r="I5" s="112">
        <f>STDEVP(G5:G8)/SQRT(4)</f>
        <v>5.2982078574976804E-2</v>
      </c>
      <c r="J5" s="2"/>
      <c r="K5" s="2"/>
    </row>
    <row r="6" spans="1:11">
      <c r="A6" s="2"/>
      <c r="B6" s="111"/>
      <c r="C6" s="3">
        <v>2</v>
      </c>
      <c r="D6" s="2">
        <v>168</v>
      </c>
      <c r="E6" s="2">
        <v>384</v>
      </c>
      <c r="F6" s="2">
        <v>2.285714</v>
      </c>
      <c r="G6" s="2">
        <v>0.92364900000000005</v>
      </c>
      <c r="H6" s="115"/>
      <c r="I6" s="112"/>
      <c r="J6" s="6"/>
      <c r="K6" s="2"/>
    </row>
    <row r="7" spans="1:11">
      <c r="A7" s="2"/>
      <c r="B7" s="111"/>
      <c r="C7" s="3">
        <v>3</v>
      </c>
      <c r="D7" s="2">
        <v>203</v>
      </c>
      <c r="E7" s="2">
        <v>480</v>
      </c>
      <c r="F7" s="2">
        <v>2.3645320000000001</v>
      </c>
      <c r="G7" s="2">
        <v>0.95549899999999999</v>
      </c>
      <c r="H7" s="115"/>
      <c r="I7" s="112"/>
      <c r="J7" s="6"/>
      <c r="K7" s="2"/>
    </row>
    <row r="8" spans="1:11">
      <c r="A8" s="2"/>
      <c r="B8" s="111"/>
      <c r="C8" s="3">
        <v>4</v>
      </c>
      <c r="D8" s="2">
        <v>217</v>
      </c>
      <c r="E8" s="2">
        <v>635</v>
      </c>
      <c r="F8" s="2">
        <v>2.9262670000000002</v>
      </c>
      <c r="G8" s="2">
        <v>1.1824939999999999</v>
      </c>
      <c r="H8" s="115"/>
      <c r="I8" s="112"/>
      <c r="J8" s="6"/>
      <c r="K8" s="2"/>
    </row>
    <row r="9" spans="1:11">
      <c r="A9" s="2"/>
      <c r="B9" s="114" t="s">
        <v>53</v>
      </c>
      <c r="C9" s="3">
        <v>1</v>
      </c>
      <c r="D9" s="2">
        <v>259</v>
      </c>
      <c r="E9" s="2">
        <v>720</v>
      </c>
      <c r="F9" s="2">
        <v>2.7799230000000001</v>
      </c>
      <c r="G9" s="2">
        <v>1.1233569999999999</v>
      </c>
      <c r="H9" s="115">
        <f>AVERAGE(G9:G12)</f>
        <v>1.0323874999999998</v>
      </c>
      <c r="I9" s="112">
        <f>STDEVP(G9:G12)/SQRT(4)</f>
        <v>3.6516552689328421E-2</v>
      </c>
      <c r="J9" s="125">
        <f>TTEST(G5:G8,G9:G12,2,2)</f>
        <v>0.67816096982456009</v>
      </c>
      <c r="K9" s="126" t="s">
        <v>63</v>
      </c>
    </row>
    <row r="10" spans="1:11">
      <c r="A10" s="2"/>
      <c r="B10" s="114"/>
      <c r="C10" s="3">
        <v>2</v>
      </c>
      <c r="D10" s="2">
        <v>227</v>
      </c>
      <c r="E10" s="2">
        <v>520</v>
      </c>
      <c r="F10" s="2">
        <v>2.2907489999999999</v>
      </c>
      <c r="G10" s="2">
        <v>0.92568300000000003</v>
      </c>
      <c r="H10" s="115"/>
      <c r="I10" s="112"/>
      <c r="J10" s="125"/>
      <c r="K10" s="126"/>
    </row>
    <row r="11" spans="1:11">
      <c r="A11" s="2"/>
      <c r="B11" s="114"/>
      <c r="C11" s="3">
        <v>3</v>
      </c>
      <c r="D11" s="2">
        <v>227</v>
      </c>
      <c r="E11" s="2">
        <v>600</v>
      </c>
      <c r="F11" s="2">
        <v>2.6431719999999999</v>
      </c>
      <c r="G11" s="2">
        <v>1.0680959999999999</v>
      </c>
      <c r="H11" s="115"/>
      <c r="I11" s="112"/>
      <c r="J11" s="125"/>
      <c r="K11" s="126"/>
    </row>
    <row r="12" spans="1:11">
      <c r="A12" s="2"/>
      <c r="B12" s="114"/>
      <c r="C12" s="3">
        <v>4</v>
      </c>
      <c r="D12" s="2">
        <v>279</v>
      </c>
      <c r="E12" s="2">
        <v>699</v>
      </c>
      <c r="F12" s="2">
        <v>2.505376</v>
      </c>
      <c r="G12" s="2">
        <v>1.0124139999999999</v>
      </c>
      <c r="H12" s="115"/>
      <c r="I12" s="112"/>
      <c r="J12" s="125"/>
      <c r="K12" s="126"/>
    </row>
    <row r="13" spans="1:11">
      <c r="A13" s="2"/>
      <c r="B13" s="114" t="s">
        <v>49</v>
      </c>
      <c r="C13" s="3">
        <v>1</v>
      </c>
      <c r="D13" s="2">
        <v>137</v>
      </c>
      <c r="E13" s="2">
        <v>218</v>
      </c>
      <c r="F13" s="2">
        <v>1.5912409999999999</v>
      </c>
      <c r="G13" s="2">
        <v>0.643015</v>
      </c>
      <c r="H13" s="115">
        <f>AVERAGE(G13:G16)</f>
        <v>0.68504224999999996</v>
      </c>
      <c r="I13" s="112">
        <f>STDEVP(G13:G16)/SQRT(4)</f>
        <v>1.8636802084098951E-2</v>
      </c>
      <c r="J13" s="123">
        <f>TTEST(G5:G8,G13:G16,2,2)</f>
        <v>2.8329243043388355E-3</v>
      </c>
      <c r="K13" s="124">
        <f>TTEST(G9:G12,G13:G16,2,2)</f>
        <v>3.2769494648102567E-4</v>
      </c>
    </row>
    <row r="14" spans="1:11">
      <c r="A14" s="2"/>
      <c r="B14" s="114"/>
      <c r="C14" s="3">
        <v>2</v>
      </c>
      <c r="D14" s="2">
        <v>164</v>
      </c>
      <c r="E14" s="2">
        <v>275</v>
      </c>
      <c r="F14" s="2">
        <v>1.6768289999999999</v>
      </c>
      <c r="G14" s="2">
        <v>0.67760100000000001</v>
      </c>
      <c r="H14" s="115"/>
      <c r="I14" s="112"/>
      <c r="J14" s="123"/>
      <c r="K14" s="124"/>
    </row>
    <row r="15" spans="1:11">
      <c r="A15" s="2"/>
      <c r="B15" s="114"/>
      <c r="C15" s="3">
        <v>3</v>
      </c>
      <c r="D15" s="2">
        <v>154</v>
      </c>
      <c r="E15" s="2">
        <v>284</v>
      </c>
      <c r="F15" s="2">
        <v>1.8441559999999999</v>
      </c>
      <c r="G15" s="2">
        <v>0.74521700000000002</v>
      </c>
      <c r="H15" s="115"/>
      <c r="I15" s="112"/>
      <c r="J15" s="123"/>
      <c r="K15" s="124"/>
    </row>
    <row r="16" spans="1:11">
      <c r="A16" s="2"/>
      <c r="B16" s="114"/>
      <c r="C16" s="3">
        <v>4</v>
      </c>
      <c r="D16" s="2">
        <v>160</v>
      </c>
      <c r="E16" s="2">
        <v>267</v>
      </c>
      <c r="F16" s="2">
        <v>1.66875</v>
      </c>
      <c r="G16" s="2">
        <v>0.67433600000000005</v>
      </c>
      <c r="H16" s="115"/>
      <c r="I16" s="112"/>
      <c r="J16" s="123"/>
      <c r="K16" s="124"/>
    </row>
    <row r="17" spans="1:11">
      <c r="A17" s="2"/>
      <c r="B17" s="114" t="s">
        <v>54</v>
      </c>
      <c r="C17" s="3">
        <v>1</v>
      </c>
      <c r="D17" s="2">
        <v>106</v>
      </c>
      <c r="E17" s="2">
        <v>46</v>
      </c>
      <c r="F17" s="2">
        <v>0.43396200000000001</v>
      </c>
      <c r="G17" s="2">
        <v>0.17536299999999999</v>
      </c>
      <c r="H17" s="115">
        <f>AVERAGE(G17:G20)</f>
        <v>0.22262950000000001</v>
      </c>
      <c r="I17" s="112">
        <f>STDEVP(G17:G20)/SQRT(4)</f>
        <v>2.0408767752794384E-2</v>
      </c>
      <c r="J17" s="123">
        <f>TTEST(G5:G8,G17:G20,2,2)</f>
        <v>2.176286783280643E-5</v>
      </c>
      <c r="K17" s="124">
        <f>TTEST(G9:G12,G17:G20,2,2)</f>
        <v>2.8773629967000399E-6</v>
      </c>
    </row>
    <row r="18" spans="1:11">
      <c r="A18" s="2"/>
      <c r="B18" s="114"/>
      <c r="C18" s="3">
        <v>2</v>
      </c>
      <c r="D18" s="2">
        <v>110</v>
      </c>
      <c r="E18" s="2">
        <v>58</v>
      </c>
      <c r="F18" s="2">
        <v>0.52727299999999999</v>
      </c>
      <c r="G18" s="2">
        <v>0.21306900000000001</v>
      </c>
      <c r="H18" s="115"/>
      <c r="I18" s="112"/>
      <c r="J18" s="123"/>
      <c r="K18" s="124"/>
    </row>
    <row r="19" spans="1:11">
      <c r="A19" s="2"/>
      <c r="B19" s="114"/>
      <c r="C19" s="3">
        <v>3</v>
      </c>
      <c r="D19" s="2">
        <v>117</v>
      </c>
      <c r="E19" s="2">
        <v>62</v>
      </c>
      <c r="F19" s="2">
        <v>0.52991500000000002</v>
      </c>
      <c r="G19" s="2">
        <v>0.21413699999999999</v>
      </c>
      <c r="H19" s="115"/>
      <c r="I19" s="112"/>
      <c r="J19" s="123"/>
      <c r="K19" s="124"/>
    </row>
    <row r="20" spans="1:11">
      <c r="A20" s="2"/>
      <c r="B20" s="114"/>
      <c r="C20" s="3">
        <v>4</v>
      </c>
      <c r="D20" s="2">
        <v>167</v>
      </c>
      <c r="E20" s="2">
        <v>119</v>
      </c>
      <c r="F20" s="2">
        <v>0.71257499999999996</v>
      </c>
      <c r="G20" s="2">
        <v>0.28794900000000001</v>
      </c>
      <c r="H20" s="115"/>
      <c r="I20" s="112"/>
      <c r="J20" s="123"/>
      <c r="K20" s="124"/>
    </row>
  </sheetData>
  <mergeCells count="21">
    <mergeCell ref="B17:B20"/>
    <mergeCell ref="H17:H20"/>
    <mergeCell ref="I17:I20"/>
    <mergeCell ref="J17:J20"/>
    <mergeCell ref="K17:K20"/>
    <mergeCell ref="B9:B12"/>
    <mergeCell ref="H9:H12"/>
    <mergeCell ref="I9:I12"/>
    <mergeCell ref="J9:J12"/>
    <mergeCell ref="K9:K12"/>
    <mergeCell ref="B13:B16"/>
    <mergeCell ref="H13:H16"/>
    <mergeCell ref="I13:I16"/>
    <mergeCell ref="J13:J16"/>
    <mergeCell ref="K13:K16"/>
    <mergeCell ref="I5:I8"/>
    <mergeCell ref="F3:F4"/>
    <mergeCell ref="G3:G4"/>
    <mergeCell ref="D4:E4"/>
    <mergeCell ref="B5:B8"/>
    <mergeCell ref="H5:H8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34A0-B3A1-4D46-A311-52D1C9DC1504}">
  <dimension ref="A2:G13"/>
  <sheetViews>
    <sheetView zoomScale="60" zoomScaleNormal="60" workbookViewId="0">
      <selection activeCell="A2" sqref="A2"/>
    </sheetView>
  </sheetViews>
  <sheetFormatPr defaultRowHeight="18"/>
  <cols>
    <col min="2" max="2" width="12.296875" bestFit="1" customWidth="1"/>
    <col min="3" max="3" width="2.3984375" bestFit="1" customWidth="1"/>
    <col min="4" max="7" width="13.296875" customWidth="1"/>
  </cols>
  <sheetData>
    <row r="2" spans="1:7" ht="18" customHeight="1">
      <c r="A2" s="1" t="s">
        <v>92</v>
      </c>
      <c r="B2" s="2"/>
      <c r="C2" s="2"/>
      <c r="D2" s="2"/>
      <c r="E2" s="2"/>
      <c r="F2" s="2"/>
      <c r="G2" s="2"/>
    </row>
    <row r="3" spans="1:7" ht="36">
      <c r="A3" s="2"/>
      <c r="B3" s="2"/>
      <c r="C3" s="2"/>
      <c r="D3" s="24" t="s">
        <v>66</v>
      </c>
      <c r="E3" s="4" t="s">
        <v>41</v>
      </c>
      <c r="F3" s="9" t="s">
        <v>67</v>
      </c>
      <c r="G3" s="4" t="s">
        <v>7</v>
      </c>
    </row>
    <row r="4" spans="1:7">
      <c r="A4" s="2"/>
      <c r="B4" s="111" t="s">
        <v>52</v>
      </c>
      <c r="C4" s="4">
        <v>1</v>
      </c>
      <c r="D4" s="2">
        <v>559.29999999999995</v>
      </c>
      <c r="E4" s="127">
        <v>823.79999999999984</v>
      </c>
      <c r="F4" s="112">
        <v>0.99999999999999989</v>
      </c>
      <c r="G4" s="112">
        <f>STDEVP(D4:D6)/SQRT(3)/823.8</f>
        <v>0.13118436412767104</v>
      </c>
    </row>
    <row r="5" spans="1:7">
      <c r="A5" s="2"/>
      <c r="B5" s="114"/>
      <c r="C5" s="4">
        <v>2</v>
      </c>
      <c r="D5" s="2">
        <v>965.3</v>
      </c>
      <c r="E5" s="127"/>
      <c r="F5" s="112"/>
      <c r="G5" s="112"/>
    </row>
    <row r="6" spans="1:7">
      <c r="A6" s="2"/>
      <c r="B6" s="114"/>
      <c r="C6" s="4">
        <v>3</v>
      </c>
      <c r="D6" s="2">
        <v>946.8</v>
      </c>
      <c r="E6" s="127"/>
      <c r="F6" s="112"/>
      <c r="G6" s="112"/>
    </row>
    <row r="7" spans="1:7">
      <c r="A7" s="2"/>
      <c r="B7" s="114" t="s">
        <v>65</v>
      </c>
      <c r="C7" s="4">
        <v>1</v>
      </c>
      <c r="D7" s="2">
        <v>928.5</v>
      </c>
      <c r="E7" s="127">
        <v>658.5</v>
      </c>
      <c r="F7" s="112">
        <v>0.79934450109249822</v>
      </c>
      <c r="G7" s="112">
        <f>STDEVP(D7:D9)/SQRT(3)/823.8</f>
        <v>0.15467452950990296</v>
      </c>
    </row>
    <row r="8" spans="1:7">
      <c r="A8" s="2"/>
      <c r="B8" s="114"/>
      <c r="C8" s="4">
        <v>2</v>
      </c>
      <c r="D8" s="2">
        <v>387.9</v>
      </c>
      <c r="E8" s="127"/>
      <c r="F8" s="112"/>
      <c r="G8" s="112"/>
    </row>
    <row r="9" spans="1:7">
      <c r="A9" s="2"/>
      <c r="B9" s="114"/>
      <c r="C9" s="4">
        <v>3</v>
      </c>
      <c r="D9" s="2">
        <v>659.1</v>
      </c>
      <c r="E9" s="127"/>
      <c r="F9" s="112"/>
      <c r="G9" s="112"/>
    </row>
    <row r="10" spans="1:7">
      <c r="A10" s="2"/>
      <c r="B10" s="114" t="s">
        <v>64</v>
      </c>
      <c r="C10" s="4">
        <v>1</v>
      </c>
      <c r="D10" s="2">
        <v>98.6</v>
      </c>
      <c r="E10" s="127">
        <v>52.566666666666663</v>
      </c>
      <c r="F10" s="112">
        <v>6.3809986242615524E-2</v>
      </c>
      <c r="G10" s="112">
        <f>STDEVP(D10:D12)/SQRT(3)/823.8</f>
        <v>3.2826673748215893E-2</v>
      </c>
    </row>
    <row r="11" spans="1:7">
      <c r="A11" s="2"/>
      <c r="B11" s="114"/>
      <c r="C11" s="4">
        <v>2</v>
      </c>
      <c r="D11" s="2">
        <v>-11.7</v>
      </c>
      <c r="E11" s="127"/>
      <c r="F11" s="112"/>
      <c r="G11" s="112"/>
    </row>
    <row r="12" spans="1:7">
      <c r="A12" s="2"/>
      <c r="B12" s="114"/>
      <c r="C12" s="4">
        <v>3</v>
      </c>
      <c r="D12" s="2">
        <v>70.8</v>
      </c>
      <c r="E12" s="127"/>
      <c r="F12" s="112"/>
      <c r="G12" s="112"/>
    </row>
    <row r="13" spans="1:7">
      <c r="A13" s="2"/>
      <c r="B13" s="2"/>
      <c r="C13" s="2"/>
      <c r="D13" s="2"/>
      <c r="E13" s="22"/>
      <c r="F13" s="2"/>
      <c r="G13" s="2"/>
    </row>
  </sheetData>
  <mergeCells count="12">
    <mergeCell ref="B10:B12"/>
    <mergeCell ref="B7:B9"/>
    <mergeCell ref="B4:B6"/>
    <mergeCell ref="G10:G12"/>
    <mergeCell ref="G7:G9"/>
    <mergeCell ref="G4:G6"/>
    <mergeCell ref="F10:F12"/>
    <mergeCell ref="F7:F9"/>
    <mergeCell ref="F4:F6"/>
    <mergeCell ref="E10:E12"/>
    <mergeCell ref="E7:E9"/>
    <mergeCell ref="E4:E6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18FF-783F-4DF4-AF3D-CC98FD79B7E0}">
  <dimension ref="J2:S34"/>
  <sheetViews>
    <sheetView zoomScale="60" zoomScaleNormal="60" workbookViewId="0">
      <selection activeCell="J27" sqref="J27"/>
    </sheetView>
  </sheetViews>
  <sheetFormatPr defaultRowHeight="18"/>
  <cols>
    <col min="10" max="10" width="17.3984375" bestFit="1" customWidth="1"/>
    <col min="11" max="11" width="8.19921875" bestFit="1" customWidth="1"/>
    <col min="12" max="12" width="2.69921875" bestFit="1" customWidth="1"/>
    <col min="13" max="13" width="19.09765625" bestFit="1" customWidth="1"/>
    <col min="14" max="14" width="16.09765625" bestFit="1" customWidth="1"/>
    <col min="15" max="15" width="14.19921875" bestFit="1" customWidth="1"/>
    <col min="16" max="16" width="15.69921875" bestFit="1" customWidth="1"/>
    <col min="17" max="17" width="7.19921875" bestFit="1" customWidth="1"/>
    <col min="18" max="18" width="8.19921875" bestFit="1" customWidth="1"/>
    <col min="19" max="19" width="7.3984375" bestFit="1" customWidth="1"/>
  </cols>
  <sheetData>
    <row r="2" spans="10:19">
      <c r="K2" s="2"/>
      <c r="L2" s="2"/>
      <c r="M2" s="2"/>
      <c r="N2" s="2"/>
      <c r="O2" s="2"/>
      <c r="P2" s="2"/>
      <c r="Q2" s="2"/>
      <c r="R2" s="2"/>
      <c r="S2" s="2"/>
    </row>
    <row r="3" spans="10:19">
      <c r="J3" s="1" t="s">
        <v>139</v>
      </c>
      <c r="K3" s="2"/>
      <c r="L3" s="2"/>
      <c r="M3" s="3" t="s">
        <v>68</v>
      </c>
      <c r="N3" s="4" t="s">
        <v>3</v>
      </c>
      <c r="O3" s="42" t="s">
        <v>69</v>
      </c>
      <c r="P3" s="43" t="s">
        <v>47</v>
      </c>
      <c r="Q3" s="4" t="s">
        <v>6</v>
      </c>
      <c r="R3" s="4" t="s">
        <v>7</v>
      </c>
      <c r="S3" s="4" t="s">
        <v>8</v>
      </c>
    </row>
    <row r="4" spans="10:19">
      <c r="J4" s="2"/>
      <c r="K4" s="111" t="s">
        <v>37</v>
      </c>
      <c r="L4" s="3">
        <v>1</v>
      </c>
      <c r="M4" s="44">
        <v>49400</v>
      </c>
      <c r="N4" s="17">
        <v>177000</v>
      </c>
      <c r="O4" s="45">
        <f>M4/N4</f>
        <v>0.27909604519774012</v>
      </c>
      <c r="P4" s="46">
        <f>O4/0.348784</f>
        <v>0.80019738634151838</v>
      </c>
      <c r="Q4" s="112">
        <f>AVERAGE(P4:P6)</f>
        <v>1.0000010487469597</v>
      </c>
      <c r="R4" s="113">
        <f>STDEVP(P4:P6)/SQRT(3)</f>
        <v>0.10740757163946732</v>
      </c>
      <c r="S4" s="112">
        <f>TTEST(P4:P6,P7:P9,2,2)</f>
        <v>3.157231119276674E-3</v>
      </c>
    </row>
    <row r="5" spans="10:19">
      <c r="J5" s="2"/>
      <c r="K5" s="111"/>
      <c r="L5" s="3">
        <v>2</v>
      </c>
      <c r="M5" s="44">
        <v>55100</v>
      </c>
      <c r="N5" s="17">
        <v>166000</v>
      </c>
      <c r="O5" s="45">
        <f t="shared" ref="O5:O9" si="0">M5/N5</f>
        <v>0.33192771084337347</v>
      </c>
      <c r="P5" s="46">
        <f t="shared" ref="P5:P9" si="1">O5/0.348784</f>
        <v>0.95167126600811247</v>
      </c>
      <c r="Q5" s="112"/>
      <c r="R5" s="113"/>
      <c r="S5" s="112"/>
    </row>
    <row r="6" spans="10:19">
      <c r="J6" s="2"/>
      <c r="K6" s="111"/>
      <c r="L6" s="3">
        <v>3</v>
      </c>
      <c r="M6" s="44">
        <v>72700</v>
      </c>
      <c r="N6" s="17">
        <v>167000</v>
      </c>
      <c r="O6" s="45">
        <f t="shared" si="0"/>
        <v>0.43532934131736528</v>
      </c>
      <c r="P6" s="46">
        <f t="shared" si="1"/>
        <v>1.2481344938912486</v>
      </c>
      <c r="Q6" s="112"/>
      <c r="R6" s="113"/>
      <c r="S6" s="112"/>
    </row>
    <row r="7" spans="10:19">
      <c r="J7" s="2"/>
      <c r="K7" s="111" t="s">
        <v>15</v>
      </c>
      <c r="L7" s="3">
        <v>1</v>
      </c>
      <c r="M7" s="44">
        <v>101000</v>
      </c>
      <c r="N7" s="17">
        <v>161000</v>
      </c>
      <c r="O7" s="45">
        <f t="shared" si="0"/>
        <v>0.62732919254658381</v>
      </c>
      <c r="P7" s="46">
        <f t="shared" si="1"/>
        <v>1.7986180345044034</v>
      </c>
      <c r="Q7" s="112">
        <f>AVERAGE(P7:P9)</f>
        <v>1.9208909263833596</v>
      </c>
      <c r="R7" s="113">
        <f>STDEVP(P7:P9)/SQRT(3)</f>
        <v>4.9993333485502008E-2</v>
      </c>
      <c r="S7" s="112"/>
    </row>
    <row r="8" spans="10:19">
      <c r="J8" s="2"/>
      <c r="K8" s="111"/>
      <c r="L8" s="3">
        <v>2</v>
      </c>
      <c r="M8" s="44">
        <v>104000</v>
      </c>
      <c r="N8" s="17">
        <v>150000</v>
      </c>
      <c r="O8" s="45">
        <f t="shared" si="0"/>
        <v>0.69333333333333336</v>
      </c>
      <c r="P8" s="46">
        <f t="shared" si="1"/>
        <v>1.9878587702799824</v>
      </c>
      <c r="Q8" s="112"/>
      <c r="R8" s="113"/>
      <c r="S8" s="112"/>
    </row>
    <row r="9" spans="10:19">
      <c r="J9" s="2"/>
      <c r="K9" s="111"/>
      <c r="L9" s="3">
        <v>3</v>
      </c>
      <c r="M9" s="44">
        <v>122000</v>
      </c>
      <c r="N9" s="17">
        <v>177000</v>
      </c>
      <c r="O9" s="45">
        <f t="shared" si="0"/>
        <v>0.68926553672316382</v>
      </c>
      <c r="P9" s="46">
        <f t="shared" si="1"/>
        <v>1.9761959743656929</v>
      </c>
      <c r="Q9" s="112"/>
      <c r="R9" s="113"/>
      <c r="S9" s="112"/>
    </row>
    <row r="10" spans="10:19">
      <c r="J10" s="2"/>
      <c r="K10" s="2"/>
      <c r="L10" s="2"/>
      <c r="M10" s="2"/>
      <c r="N10" s="2"/>
      <c r="O10" s="5"/>
      <c r="P10" s="5"/>
      <c r="Q10" s="2"/>
      <c r="R10" s="2"/>
      <c r="S10" s="2"/>
    </row>
    <row r="11" spans="10:19">
      <c r="J11" s="1" t="s">
        <v>140</v>
      </c>
      <c r="K11" s="2"/>
      <c r="L11" s="2"/>
      <c r="M11" s="3" t="s">
        <v>70</v>
      </c>
      <c r="N11" s="4" t="s">
        <v>3</v>
      </c>
      <c r="O11" s="47" t="s">
        <v>71</v>
      </c>
      <c r="P11" s="48" t="s">
        <v>47</v>
      </c>
      <c r="Q11" s="4" t="s">
        <v>6</v>
      </c>
      <c r="R11" s="4" t="s">
        <v>7</v>
      </c>
      <c r="S11" s="4" t="s">
        <v>8</v>
      </c>
    </row>
    <row r="12" spans="10:19">
      <c r="J12" s="2"/>
      <c r="K12" s="111" t="s">
        <v>37</v>
      </c>
      <c r="L12" s="3">
        <v>1</v>
      </c>
      <c r="M12" s="44">
        <v>49700</v>
      </c>
      <c r="N12" s="44">
        <v>34000</v>
      </c>
      <c r="O12" s="45">
        <v>1.4617647058823529</v>
      </c>
      <c r="P12" s="46">
        <v>0.62149146497142793</v>
      </c>
      <c r="Q12" s="112">
        <f>AVERAGE(P12:P14)</f>
        <v>0.99999985138498104</v>
      </c>
      <c r="R12" s="113">
        <f>STDEVP(P12:P14)/SQRT(3)</f>
        <v>0.15561528226463794</v>
      </c>
      <c r="S12" s="112">
        <f>TTEST(P12:P14,P15:P17,2,2)</f>
        <v>4.7898328433518024E-2</v>
      </c>
    </row>
    <row r="13" spans="10:19">
      <c r="J13" s="2"/>
      <c r="K13" s="111"/>
      <c r="L13" s="3">
        <v>2</v>
      </c>
      <c r="M13" s="44">
        <v>69800</v>
      </c>
      <c r="N13" s="44">
        <v>25800</v>
      </c>
      <c r="O13" s="45">
        <v>2.7054263565891472</v>
      </c>
      <c r="P13" s="46">
        <v>1.1502531036374783</v>
      </c>
      <c r="Q13" s="112"/>
      <c r="R13" s="113"/>
      <c r="S13" s="112"/>
    </row>
    <row r="14" spans="10:19">
      <c r="J14" s="2"/>
      <c r="K14" s="111"/>
      <c r="L14" s="3">
        <v>3</v>
      </c>
      <c r="M14" s="44">
        <v>72800</v>
      </c>
      <c r="N14" s="44">
        <v>25200</v>
      </c>
      <c r="O14" s="45">
        <v>2.8888888888888888</v>
      </c>
      <c r="P14" s="46">
        <v>1.228254985546037</v>
      </c>
      <c r="Q14" s="112"/>
      <c r="R14" s="113"/>
      <c r="S14" s="112"/>
    </row>
    <row r="15" spans="10:19">
      <c r="J15" s="2"/>
      <c r="K15" s="111" t="s">
        <v>15</v>
      </c>
      <c r="L15" s="3">
        <v>1</v>
      </c>
      <c r="M15" s="44">
        <v>16600</v>
      </c>
      <c r="N15" s="44">
        <v>24500</v>
      </c>
      <c r="O15" s="45">
        <v>0.67755102040816328</v>
      </c>
      <c r="P15" s="46">
        <v>0.28807110650012235</v>
      </c>
      <c r="Q15" s="112">
        <f>AVERAGE(P15:P17)</f>
        <v>0.42576935680226097</v>
      </c>
      <c r="R15" s="113">
        <f>STDEVP(P15:P17)/SQRT(3)</f>
        <v>5.8779826608355706E-2</v>
      </c>
      <c r="S15" s="112"/>
    </row>
    <row r="16" spans="10:19">
      <c r="J16" s="2"/>
      <c r="K16" s="111"/>
      <c r="L16" s="3">
        <v>2</v>
      </c>
      <c r="M16" s="44">
        <v>32600</v>
      </c>
      <c r="N16" s="44">
        <v>26100</v>
      </c>
      <c r="O16" s="45">
        <v>1.2490421455938698</v>
      </c>
      <c r="P16" s="46">
        <v>0.53104923778250412</v>
      </c>
      <c r="Q16" s="112"/>
      <c r="R16" s="113"/>
      <c r="S16" s="112"/>
    </row>
    <row r="17" spans="10:19">
      <c r="J17" s="2"/>
      <c r="K17" s="111"/>
      <c r="L17" s="3">
        <v>3</v>
      </c>
      <c r="M17" s="44">
        <v>22200</v>
      </c>
      <c r="N17" s="44">
        <v>20600</v>
      </c>
      <c r="O17" s="45">
        <v>1.0776699029126213</v>
      </c>
      <c r="P17" s="46">
        <v>0.45818772612415642</v>
      </c>
      <c r="Q17" s="112"/>
      <c r="R17" s="113"/>
      <c r="S17" s="112"/>
    </row>
    <row r="18" spans="10:19">
      <c r="J18" s="2"/>
      <c r="K18" s="2"/>
      <c r="L18" s="2"/>
      <c r="M18" s="49"/>
      <c r="N18" s="44"/>
      <c r="O18" s="45"/>
      <c r="P18" s="45"/>
      <c r="Q18" s="2"/>
      <c r="R18" s="2"/>
      <c r="S18" s="2"/>
    </row>
    <row r="19" spans="10:19">
      <c r="J19" s="1" t="s">
        <v>141</v>
      </c>
      <c r="K19" s="2"/>
      <c r="L19" s="2"/>
      <c r="M19" s="3" t="s">
        <v>72</v>
      </c>
      <c r="N19" s="3" t="s">
        <v>73</v>
      </c>
      <c r="O19" s="47" t="s">
        <v>74</v>
      </c>
      <c r="P19" s="48" t="s">
        <v>47</v>
      </c>
      <c r="Q19" s="4" t="s">
        <v>6</v>
      </c>
      <c r="R19" s="4" t="s">
        <v>7</v>
      </c>
      <c r="S19" s="4" t="s">
        <v>8</v>
      </c>
    </row>
    <row r="20" spans="10:19">
      <c r="J20" s="2"/>
      <c r="K20" s="111" t="s">
        <v>37</v>
      </c>
      <c r="L20" s="3">
        <v>1</v>
      </c>
      <c r="M20" s="44">
        <v>17000</v>
      </c>
      <c r="N20" s="44">
        <v>14492.983</v>
      </c>
      <c r="O20" s="45">
        <v>1.1729814352228247</v>
      </c>
      <c r="P20" s="46">
        <v>0.90908356665774726</v>
      </c>
      <c r="Q20" s="112">
        <f>AVERAGE(P20:P22)</f>
        <v>1.0000000590595051</v>
      </c>
      <c r="R20" s="113">
        <f>STDEVP(P20:P22)/SQRT(3)</f>
        <v>4.4050986352739768E-2</v>
      </c>
      <c r="S20" s="112">
        <f>TTEST(P20:P22,P23:P25,2,2)</f>
        <v>8.1100997215722663E-3</v>
      </c>
    </row>
    <row r="21" spans="10:19">
      <c r="J21" s="2"/>
      <c r="K21" s="111"/>
      <c r="L21" s="3">
        <v>2</v>
      </c>
      <c r="M21" s="44">
        <v>18000</v>
      </c>
      <c r="N21" s="44">
        <v>14018.61</v>
      </c>
      <c r="O21" s="45">
        <v>1.2840074729234923</v>
      </c>
      <c r="P21" s="46">
        <v>0.99513091857140046</v>
      </c>
      <c r="Q21" s="112"/>
      <c r="R21" s="113"/>
      <c r="S21" s="112"/>
    </row>
    <row r="22" spans="10:19">
      <c r="J22" s="2"/>
      <c r="K22" s="111"/>
      <c r="L22" s="3">
        <v>3</v>
      </c>
      <c r="M22" s="44">
        <v>17000</v>
      </c>
      <c r="N22" s="44">
        <v>12023.64</v>
      </c>
      <c r="O22" s="45">
        <v>1.41388132046535</v>
      </c>
      <c r="P22" s="46">
        <v>1.095785691949368</v>
      </c>
      <c r="Q22" s="112"/>
      <c r="R22" s="113"/>
      <c r="S22" s="112"/>
    </row>
    <row r="23" spans="10:19">
      <c r="J23" s="2"/>
      <c r="K23" s="111" t="s">
        <v>15</v>
      </c>
      <c r="L23" s="3">
        <v>1</v>
      </c>
      <c r="M23" s="44">
        <v>46000</v>
      </c>
      <c r="N23" s="44">
        <v>13522.489</v>
      </c>
      <c r="O23" s="45">
        <v>3.4017406115102036</v>
      </c>
      <c r="P23" s="46">
        <v>2.6364155434128791</v>
      </c>
      <c r="Q23" s="112">
        <f>AVERAGE(P23:P25)</f>
        <v>2.2108889629778656</v>
      </c>
      <c r="R23" s="113">
        <f>STDEVP(P23:P25)/SQRT(3)</f>
        <v>0.1973867789321502</v>
      </c>
      <c r="S23" s="112"/>
    </row>
    <row r="24" spans="10:19">
      <c r="J24" s="2"/>
      <c r="K24" s="111"/>
      <c r="L24" s="3">
        <v>2</v>
      </c>
      <c r="M24" s="44">
        <v>25800</v>
      </c>
      <c r="N24" s="44">
        <v>11112.79</v>
      </c>
      <c r="O24" s="45">
        <v>2.3216491988060604</v>
      </c>
      <c r="P24" s="46">
        <v>1.7993235619946373</v>
      </c>
      <c r="Q24" s="112"/>
      <c r="R24" s="113"/>
      <c r="S24" s="112"/>
    </row>
    <row r="25" spans="10:19">
      <c r="J25" s="2"/>
      <c r="K25" s="111"/>
      <c r="L25" s="3">
        <v>3</v>
      </c>
      <c r="M25" s="44">
        <v>36400</v>
      </c>
      <c r="N25" s="44">
        <v>12840.983</v>
      </c>
      <c r="O25" s="45">
        <v>2.8346739498058677</v>
      </c>
      <c r="P25" s="46">
        <v>2.1969277835260814</v>
      </c>
      <c r="Q25" s="112"/>
      <c r="R25" s="113"/>
      <c r="S25" s="112"/>
    </row>
    <row r="26" spans="10:19">
      <c r="J26" s="2"/>
      <c r="K26" s="2"/>
      <c r="L26" s="3"/>
      <c r="M26" s="2"/>
      <c r="N26" s="2"/>
      <c r="O26" s="5"/>
      <c r="P26" s="5"/>
      <c r="Q26" s="2"/>
      <c r="R26" s="2"/>
      <c r="S26" s="2"/>
    </row>
    <row r="27" spans="10:19">
      <c r="J27" s="1" t="s">
        <v>142</v>
      </c>
      <c r="K27" s="2"/>
      <c r="L27" s="2"/>
      <c r="M27" s="3" t="s">
        <v>75</v>
      </c>
      <c r="N27" s="3" t="s">
        <v>76</v>
      </c>
      <c r="O27" s="47" t="s">
        <v>77</v>
      </c>
      <c r="P27" s="48" t="s">
        <v>47</v>
      </c>
      <c r="Q27" s="4" t="s">
        <v>6</v>
      </c>
      <c r="R27" s="4" t="s">
        <v>7</v>
      </c>
      <c r="S27" s="4" t="s">
        <v>8</v>
      </c>
    </row>
    <row r="28" spans="10:19">
      <c r="J28" s="2"/>
      <c r="K28" s="111" t="s">
        <v>37</v>
      </c>
      <c r="L28" s="3">
        <v>1</v>
      </c>
      <c r="M28" s="44">
        <v>8240</v>
      </c>
      <c r="N28" s="44">
        <v>46100</v>
      </c>
      <c r="O28" s="45">
        <v>0.1787418655097614</v>
      </c>
      <c r="P28" s="46">
        <v>0.76734653662936614</v>
      </c>
      <c r="Q28" s="112">
        <f>AVERAGE(P28:P30)</f>
        <v>1.0000018234729025</v>
      </c>
      <c r="R28" s="113">
        <f>STDEVP(P28:P30)/SQRT(3)</f>
        <v>9.5103081910339643E-2</v>
      </c>
      <c r="S28" s="112">
        <f>TTEST(P28:P30,P31:P33,2,2)</f>
        <v>1.5529170700096771E-2</v>
      </c>
    </row>
    <row r="29" spans="10:19">
      <c r="J29" s="2"/>
      <c r="K29" s="111"/>
      <c r="L29" s="3">
        <v>2</v>
      </c>
      <c r="M29" s="44">
        <v>10100</v>
      </c>
      <c r="N29" s="44">
        <v>39200</v>
      </c>
      <c r="O29" s="45">
        <v>0.25765306122448978</v>
      </c>
      <c r="P29" s="46">
        <v>1.106115702768969</v>
      </c>
      <c r="Q29" s="112"/>
      <c r="R29" s="113"/>
      <c r="S29" s="112"/>
    </row>
    <row r="30" spans="10:19">
      <c r="J30" s="2"/>
      <c r="K30" s="111"/>
      <c r="L30" s="3">
        <v>3</v>
      </c>
      <c r="M30" s="44">
        <v>11100</v>
      </c>
      <c r="N30" s="44">
        <v>42300</v>
      </c>
      <c r="O30" s="45">
        <v>0.26241134751773049</v>
      </c>
      <c r="P30" s="46">
        <v>1.1265432310203725</v>
      </c>
      <c r="Q30" s="112"/>
      <c r="R30" s="113"/>
      <c r="S30" s="112"/>
    </row>
    <row r="31" spans="10:19">
      <c r="J31" s="2"/>
      <c r="K31" s="111" t="s">
        <v>15</v>
      </c>
      <c r="L31" s="3">
        <v>1</v>
      </c>
      <c r="M31" s="44">
        <v>17400</v>
      </c>
      <c r="N31" s="44">
        <v>36200</v>
      </c>
      <c r="O31" s="45">
        <v>0.48066298342541436</v>
      </c>
      <c r="P31" s="46">
        <v>2.063506915772273</v>
      </c>
      <c r="Q31" s="112">
        <f>AVERAGE(P31:P33)</f>
        <v>2.6700082702998564</v>
      </c>
      <c r="R31" s="113">
        <f>STDEVP(P31:P33)/SQRT(3)</f>
        <v>0.32333137894156527</v>
      </c>
      <c r="S31" s="112"/>
    </row>
    <row r="32" spans="10:19">
      <c r="J32" s="2"/>
      <c r="K32" s="111"/>
      <c r="L32" s="3">
        <v>2</v>
      </c>
      <c r="M32" s="44">
        <v>17400</v>
      </c>
      <c r="N32" s="44">
        <v>29500</v>
      </c>
      <c r="O32" s="45">
        <v>0.5898305084745763</v>
      </c>
      <c r="P32" s="46">
        <v>2.5321678085069923</v>
      </c>
      <c r="Q32" s="112"/>
      <c r="R32" s="113"/>
      <c r="S32" s="112"/>
    </row>
    <row r="33" spans="10:19">
      <c r="J33" s="2"/>
      <c r="K33" s="111"/>
      <c r="L33" s="3">
        <v>3</v>
      </c>
      <c r="M33" s="44">
        <v>27200</v>
      </c>
      <c r="N33" s="44">
        <v>34200</v>
      </c>
      <c r="O33" s="45">
        <v>0.79532163742690054</v>
      </c>
      <c r="P33" s="46">
        <v>3.414350086620304</v>
      </c>
      <c r="Q33" s="112"/>
      <c r="R33" s="113"/>
      <c r="S33" s="112"/>
    </row>
    <row r="34" spans="10:19">
      <c r="J34" s="2"/>
    </row>
  </sheetData>
  <mergeCells count="28">
    <mergeCell ref="K28:K30"/>
    <mergeCell ref="Q28:Q30"/>
    <mergeCell ref="R28:R30"/>
    <mergeCell ref="S28:S33"/>
    <mergeCell ref="K31:K33"/>
    <mergeCell ref="Q31:Q33"/>
    <mergeCell ref="R31:R33"/>
    <mergeCell ref="K20:K22"/>
    <mergeCell ref="Q20:Q22"/>
    <mergeCell ref="R20:R22"/>
    <mergeCell ref="S20:S25"/>
    <mergeCell ref="K23:K25"/>
    <mergeCell ref="Q23:Q25"/>
    <mergeCell ref="R23:R25"/>
    <mergeCell ref="K12:K14"/>
    <mergeCell ref="Q12:Q14"/>
    <mergeCell ref="R12:R14"/>
    <mergeCell ref="S12:S17"/>
    <mergeCell ref="K15:K17"/>
    <mergeCell ref="Q15:Q17"/>
    <mergeCell ref="R15:R17"/>
    <mergeCell ref="K4:K6"/>
    <mergeCell ref="Q4:Q6"/>
    <mergeCell ref="R4:R6"/>
    <mergeCell ref="S4:S9"/>
    <mergeCell ref="K7:K9"/>
    <mergeCell ref="Q7:Q9"/>
    <mergeCell ref="R7:R9"/>
  </mergeCells>
  <phoneticPr fontId="2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FFE9-2E9C-4635-92F9-75E71BF0197F}">
  <dimension ref="K1:T65"/>
  <sheetViews>
    <sheetView zoomScale="60" zoomScaleNormal="60" workbookViewId="0">
      <selection activeCell="K35" sqref="K35"/>
    </sheetView>
  </sheetViews>
  <sheetFormatPr defaultRowHeight="18"/>
  <cols>
    <col min="11" max="11" width="14.09765625" bestFit="1" customWidth="1"/>
    <col min="12" max="12" width="7.59765625" bestFit="1" customWidth="1"/>
    <col min="13" max="13" width="2.3984375" bestFit="1" customWidth="1"/>
    <col min="14" max="14" width="15.8984375" bestFit="1" customWidth="1"/>
    <col min="15" max="15" width="14.69921875" bestFit="1" customWidth="1"/>
    <col min="16" max="16" width="11.5" bestFit="1" customWidth="1"/>
    <col min="17" max="17" width="15" bestFit="1" customWidth="1"/>
    <col min="18" max="20" width="6.8984375" bestFit="1" customWidth="1"/>
  </cols>
  <sheetData>
    <row r="1" spans="11:20">
      <c r="L1" s="3"/>
      <c r="M1" s="3"/>
      <c r="N1" s="44"/>
      <c r="O1" s="44"/>
      <c r="P1" s="45"/>
      <c r="Q1" s="45"/>
      <c r="R1" s="2"/>
      <c r="S1" s="2"/>
      <c r="T1" s="2"/>
    </row>
    <row r="2" spans="11:20">
      <c r="K2" s="1" t="s">
        <v>143</v>
      </c>
      <c r="L2" s="2"/>
      <c r="M2" s="2"/>
      <c r="N2" s="3" t="s">
        <v>78</v>
      </c>
      <c r="O2" s="4" t="s">
        <v>3</v>
      </c>
      <c r="P2" s="47" t="s">
        <v>79</v>
      </c>
      <c r="Q2" s="48" t="s">
        <v>47</v>
      </c>
      <c r="R2" s="4" t="s">
        <v>6</v>
      </c>
      <c r="S2" s="4" t="s">
        <v>7</v>
      </c>
      <c r="T2" s="4" t="s">
        <v>8</v>
      </c>
    </row>
    <row r="3" spans="11:20">
      <c r="K3" s="2"/>
      <c r="L3" s="111" t="s">
        <v>37</v>
      </c>
      <c r="M3" s="4">
        <v>1</v>
      </c>
      <c r="N3" s="50">
        <v>11405.861000000001</v>
      </c>
      <c r="O3" s="2">
        <v>5850</v>
      </c>
      <c r="P3" s="5">
        <v>1.9497198290598292</v>
      </c>
      <c r="Q3" s="6">
        <v>0.79204279208637218</v>
      </c>
      <c r="R3" s="112">
        <f>AVERAGE(Q3:Q6)</f>
        <v>1</v>
      </c>
      <c r="S3" s="112">
        <f>STDEVP(Q3:Q6)/SQRT(4)</f>
        <v>6.5539871389665008E-2</v>
      </c>
      <c r="T3" s="112">
        <f>TTEST(Q3:Q6,Q7:Q10,2,2)</f>
        <v>0.31782415553045046</v>
      </c>
    </row>
    <row r="4" spans="11:20">
      <c r="K4" s="2"/>
      <c r="L4" s="114"/>
      <c r="M4" s="4">
        <v>2</v>
      </c>
      <c r="N4" s="50">
        <v>10713.276</v>
      </c>
      <c r="O4" s="2">
        <v>4420</v>
      </c>
      <c r="P4" s="5">
        <v>2.4238180995475114</v>
      </c>
      <c r="Q4" s="6">
        <v>0.98463770356216918</v>
      </c>
      <c r="R4" s="112"/>
      <c r="S4" s="112"/>
      <c r="T4" s="112"/>
    </row>
    <row r="5" spans="11:20">
      <c r="K5" s="2"/>
      <c r="L5" s="114"/>
      <c r="M5" s="4">
        <v>3</v>
      </c>
      <c r="N5" s="50">
        <v>13005.496999999999</v>
      </c>
      <c r="O5" s="2">
        <v>4700</v>
      </c>
      <c r="P5" s="5">
        <v>2.7671270212765955</v>
      </c>
      <c r="Q5" s="6">
        <v>1.1241015141372432</v>
      </c>
      <c r="R5" s="112"/>
      <c r="S5" s="112"/>
      <c r="T5" s="112"/>
    </row>
    <row r="6" spans="11:20">
      <c r="K6" s="2"/>
      <c r="L6" s="114"/>
      <c r="M6" s="4">
        <v>4</v>
      </c>
      <c r="N6" s="50">
        <v>9578.7900000000009</v>
      </c>
      <c r="O6" s="2">
        <v>3540</v>
      </c>
      <c r="P6" s="5">
        <v>2.7058728813559325</v>
      </c>
      <c r="Q6" s="6">
        <v>1.0992179902142158</v>
      </c>
      <c r="R6" s="112"/>
      <c r="S6" s="112"/>
      <c r="T6" s="112"/>
    </row>
    <row r="7" spans="11:20">
      <c r="K7" s="2"/>
      <c r="L7" s="114" t="s">
        <v>15</v>
      </c>
      <c r="M7" s="4">
        <v>1</v>
      </c>
      <c r="N7" s="50">
        <v>11188.569</v>
      </c>
      <c r="O7" s="2">
        <v>5170</v>
      </c>
      <c r="P7" s="5">
        <v>2.1641332688588006</v>
      </c>
      <c r="Q7" s="6">
        <v>0.87914485515617824</v>
      </c>
      <c r="R7" s="112">
        <f>AVERAGE(Q7:Q10)</f>
        <v>0.90015690475412535</v>
      </c>
      <c r="S7" s="112">
        <f>STDEVP(Q7:Q10)/SQRT(4)</f>
        <v>4.4781123353622235E-2</v>
      </c>
      <c r="T7" s="112"/>
    </row>
    <row r="8" spans="11:20">
      <c r="K8" s="2"/>
      <c r="L8" s="114"/>
      <c r="M8" s="4">
        <v>2</v>
      </c>
      <c r="N8" s="50">
        <v>8412.0329999999994</v>
      </c>
      <c r="O8" s="2">
        <v>4340</v>
      </c>
      <c r="P8" s="5">
        <v>1.9382564516129031</v>
      </c>
      <c r="Q8" s="6">
        <v>0.78738597660730847</v>
      </c>
      <c r="R8" s="112"/>
      <c r="S8" s="112"/>
      <c r="T8" s="112"/>
    </row>
    <row r="9" spans="11:20">
      <c r="K9" s="2"/>
      <c r="L9" s="114"/>
      <c r="M9" s="4">
        <v>3</v>
      </c>
      <c r="N9" s="50">
        <v>8455.0329999999994</v>
      </c>
      <c r="O9" s="2">
        <v>3310</v>
      </c>
      <c r="P9" s="5">
        <v>2.5543906344410874</v>
      </c>
      <c r="Q9" s="6">
        <v>1.0376807272651043</v>
      </c>
      <c r="R9" s="112"/>
      <c r="S9" s="112"/>
      <c r="T9" s="112"/>
    </row>
    <row r="10" spans="11:20">
      <c r="K10" s="2"/>
      <c r="L10" s="114"/>
      <c r="M10" s="4">
        <v>4</v>
      </c>
      <c r="N10" s="50">
        <v>9069.3259999999991</v>
      </c>
      <c r="O10" s="2">
        <v>4110</v>
      </c>
      <c r="P10" s="5">
        <v>2.2066486618004864</v>
      </c>
      <c r="Q10" s="6">
        <v>0.8964160599879103</v>
      </c>
      <c r="R10" s="112"/>
      <c r="S10" s="112"/>
      <c r="T10" s="112"/>
    </row>
    <row r="11" spans="11:20">
      <c r="K11" s="2"/>
      <c r="L11" s="2"/>
      <c r="M11" s="2"/>
      <c r="N11" s="2"/>
      <c r="O11" s="2"/>
      <c r="P11" s="5"/>
      <c r="Q11" s="5"/>
      <c r="R11" s="5"/>
      <c r="S11" s="2"/>
      <c r="T11" s="2"/>
    </row>
    <row r="12" spans="11:20">
      <c r="K12" s="2"/>
      <c r="L12" s="2"/>
      <c r="M12" s="2"/>
      <c r="N12" s="2"/>
      <c r="O12" s="2"/>
      <c r="P12" s="5"/>
      <c r="Q12" s="5"/>
      <c r="R12" s="5"/>
      <c r="S12" s="2"/>
      <c r="T12" s="2"/>
    </row>
    <row r="13" spans="11:20">
      <c r="K13" s="1" t="s">
        <v>144</v>
      </c>
      <c r="L13" s="2"/>
      <c r="M13" s="2"/>
      <c r="N13" s="3" t="s">
        <v>80</v>
      </c>
      <c r="O13" s="4" t="s">
        <v>3</v>
      </c>
      <c r="P13" s="47" t="s">
        <v>81</v>
      </c>
      <c r="Q13" s="48" t="s">
        <v>47</v>
      </c>
      <c r="R13" s="33" t="s">
        <v>6</v>
      </c>
      <c r="S13" s="4" t="s">
        <v>7</v>
      </c>
      <c r="T13" s="4" t="s">
        <v>8</v>
      </c>
    </row>
    <row r="14" spans="11:20">
      <c r="K14" s="2"/>
      <c r="L14" s="111" t="s">
        <v>37</v>
      </c>
      <c r="M14" s="4">
        <v>1</v>
      </c>
      <c r="N14" s="2">
        <v>5260</v>
      </c>
      <c r="O14" s="2">
        <v>5850</v>
      </c>
      <c r="P14" s="5">
        <v>0.89914529914529917</v>
      </c>
      <c r="Q14" s="6">
        <v>1.0327845409274865</v>
      </c>
      <c r="R14" s="112">
        <f>AVERAGE(Q14:Q17)</f>
        <v>1</v>
      </c>
      <c r="S14" s="112">
        <f>STDEVP(Q14:Q17)/SQRT(4)</f>
        <v>0.11214778771144422</v>
      </c>
      <c r="T14" s="112">
        <f>TTEST(Q14:Q17,Q18:Q21,2,2)</f>
        <v>8.1787643851402613E-4</v>
      </c>
    </row>
    <row r="15" spans="11:20">
      <c r="K15" s="2"/>
      <c r="L15" s="114"/>
      <c r="M15" s="4">
        <v>2</v>
      </c>
      <c r="N15" s="2">
        <v>5170</v>
      </c>
      <c r="O15" s="2">
        <v>4420</v>
      </c>
      <c r="P15" s="5">
        <v>1.1696832579185521</v>
      </c>
      <c r="Q15" s="6">
        <v>1.343532338664615</v>
      </c>
      <c r="R15" s="112"/>
      <c r="S15" s="112"/>
      <c r="T15" s="112"/>
    </row>
    <row r="16" spans="11:20">
      <c r="K16" s="2"/>
      <c r="L16" s="114"/>
      <c r="M16" s="4">
        <v>3</v>
      </c>
      <c r="N16" s="2">
        <v>3630</v>
      </c>
      <c r="O16" s="2">
        <v>4700</v>
      </c>
      <c r="P16" s="5">
        <v>0.77234042553191484</v>
      </c>
      <c r="Q16" s="6">
        <v>0.88713276105758587</v>
      </c>
      <c r="R16" s="112"/>
      <c r="S16" s="112"/>
      <c r="T16" s="112"/>
    </row>
    <row r="17" spans="11:20">
      <c r="K17" s="2"/>
      <c r="L17" s="114"/>
      <c r="M17" s="4">
        <v>4</v>
      </c>
      <c r="N17" s="2">
        <v>2270</v>
      </c>
      <c r="O17" s="2">
        <v>3540</v>
      </c>
      <c r="P17" s="5">
        <v>0.64124293785310738</v>
      </c>
      <c r="Q17" s="6">
        <v>0.73655035935031243</v>
      </c>
      <c r="R17" s="112"/>
      <c r="S17" s="112"/>
      <c r="T17" s="112"/>
    </row>
    <row r="18" spans="11:20">
      <c r="K18" s="2"/>
      <c r="L18" s="114" t="s">
        <v>15</v>
      </c>
      <c r="M18" s="4">
        <v>1</v>
      </c>
      <c r="N18" s="2">
        <v>14300</v>
      </c>
      <c r="O18" s="2">
        <v>5170</v>
      </c>
      <c r="P18" s="5">
        <v>2.7659574468085109</v>
      </c>
      <c r="Q18" s="6">
        <v>3.1770594748618786</v>
      </c>
      <c r="R18" s="112">
        <f>AVERAGE(Q18:Q21)</f>
        <v>2.555933783007009</v>
      </c>
      <c r="S18" s="112">
        <f>STDEVP(Q18:Q21)/SQRT(4)</f>
        <v>0.18653963661170378</v>
      </c>
      <c r="T18" s="112"/>
    </row>
    <row r="19" spans="11:20">
      <c r="K19" s="2"/>
      <c r="L19" s="114"/>
      <c r="M19" s="4">
        <v>2</v>
      </c>
      <c r="N19" s="2">
        <v>9510</v>
      </c>
      <c r="O19" s="2">
        <v>4340</v>
      </c>
      <c r="P19" s="5">
        <v>2.1912442396313363</v>
      </c>
      <c r="Q19" s="6">
        <v>2.5169271064853129</v>
      </c>
      <c r="R19" s="112"/>
      <c r="S19" s="112"/>
      <c r="T19" s="112"/>
    </row>
    <row r="20" spans="11:20">
      <c r="K20" s="2"/>
      <c r="L20" s="114"/>
      <c r="M20" s="4">
        <v>3</v>
      </c>
      <c r="N20" s="2">
        <v>6530</v>
      </c>
      <c r="O20" s="2">
        <v>3310</v>
      </c>
      <c r="P20" s="5">
        <v>1.9728096676737159</v>
      </c>
      <c r="Q20" s="6">
        <v>2.2660267799903764</v>
      </c>
      <c r="R20" s="112"/>
      <c r="S20" s="112"/>
      <c r="T20" s="112"/>
    </row>
    <row r="21" spans="11:20">
      <c r="K21" s="2"/>
      <c r="L21" s="114"/>
      <c r="M21" s="4">
        <v>4</v>
      </c>
      <c r="N21" s="2">
        <v>8100</v>
      </c>
      <c r="O21" s="2">
        <v>4110</v>
      </c>
      <c r="P21" s="5">
        <v>1.9708029197080292</v>
      </c>
      <c r="Q21" s="6">
        <v>2.2637217706904678</v>
      </c>
      <c r="R21" s="112"/>
      <c r="S21" s="112"/>
      <c r="T21" s="112"/>
    </row>
    <row r="22" spans="11:20">
      <c r="K22" s="2"/>
      <c r="L22" s="2"/>
      <c r="M22" s="2"/>
      <c r="N22" s="2"/>
      <c r="O22" s="2"/>
      <c r="P22" s="5"/>
      <c r="Q22" s="5"/>
      <c r="R22" s="5"/>
      <c r="S22" s="2"/>
      <c r="T22" s="2"/>
    </row>
    <row r="23" spans="11:20">
      <c r="K23" s="2"/>
      <c r="L23" s="2"/>
      <c r="M23" s="2"/>
      <c r="N23" s="2"/>
      <c r="O23" s="2"/>
      <c r="P23" s="5"/>
      <c r="Q23" s="5"/>
      <c r="R23" s="5"/>
      <c r="S23" s="2"/>
      <c r="T23" s="2"/>
    </row>
    <row r="24" spans="11:20">
      <c r="K24" s="1" t="s">
        <v>145</v>
      </c>
      <c r="L24" s="2"/>
      <c r="M24" s="2"/>
      <c r="N24" s="3" t="s">
        <v>82</v>
      </c>
      <c r="O24" s="4" t="s">
        <v>3</v>
      </c>
      <c r="P24" s="47" t="s">
        <v>83</v>
      </c>
      <c r="Q24" s="48" t="s">
        <v>47</v>
      </c>
      <c r="R24" s="33" t="s">
        <v>6</v>
      </c>
      <c r="S24" s="4" t="s">
        <v>7</v>
      </c>
      <c r="T24" s="4" t="s">
        <v>8</v>
      </c>
    </row>
    <row r="25" spans="11:20">
      <c r="K25" s="2"/>
      <c r="L25" s="111" t="s">
        <v>37</v>
      </c>
      <c r="M25" s="4">
        <v>1</v>
      </c>
      <c r="N25" s="2">
        <v>450000</v>
      </c>
      <c r="O25" s="2">
        <v>5850</v>
      </c>
      <c r="P25" s="5">
        <v>76.92307692307692</v>
      </c>
      <c r="Q25" s="6">
        <v>1.0143739921230603</v>
      </c>
      <c r="R25" s="112">
        <f>AVERAGE(Q25:Q28)</f>
        <v>1</v>
      </c>
      <c r="S25" s="112">
        <f>STDEVP(Q25:Q28)/SQRT(4)</f>
        <v>4.9575187304599186E-2</v>
      </c>
      <c r="T25" s="112">
        <f>TTEST(Q25:Q28,Q29:Q32,2,2)</f>
        <v>0.48293527065511876</v>
      </c>
    </row>
    <row r="26" spans="11:20">
      <c r="K26" s="2"/>
      <c r="L26" s="114"/>
      <c r="M26" s="4">
        <v>2</v>
      </c>
      <c r="N26" s="2">
        <v>281000</v>
      </c>
      <c r="O26" s="2">
        <v>4420</v>
      </c>
      <c r="P26" s="5">
        <v>63.574660633484164</v>
      </c>
      <c r="Q26" s="6">
        <v>0.8383502699605293</v>
      </c>
      <c r="R26" s="112"/>
      <c r="S26" s="112"/>
      <c r="T26" s="112"/>
    </row>
    <row r="27" spans="11:20">
      <c r="K27" s="2"/>
      <c r="L27" s="114"/>
      <c r="M27" s="4">
        <v>3</v>
      </c>
      <c r="N27" s="2">
        <v>371000</v>
      </c>
      <c r="O27" s="2">
        <v>4700</v>
      </c>
      <c r="P27" s="5">
        <v>78.936170212765958</v>
      </c>
      <c r="Q27" s="6">
        <v>1.0409203753211744</v>
      </c>
      <c r="R27" s="112"/>
      <c r="S27" s="112"/>
      <c r="T27" s="112"/>
    </row>
    <row r="28" spans="11:20">
      <c r="K28" s="2"/>
      <c r="L28" s="114"/>
      <c r="M28" s="4">
        <v>4</v>
      </c>
      <c r="N28" s="2">
        <v>297000</v>
      </c>
      <c r="O28" s="2">
        <v>3540</v>
      </c>
      <c r="P28" s="5">
        <v>83.898305084745758</v>
      </c>
      <c r="Q28" s="6">
        <v>1.106355362595236</v>
      </c>
      <c r="R28" s="112"/>
      <c r="S28" s="112"/>
      <c r="T28" s="112"/>
    </row>
    <row r="29" spans="11:20">
      <c r="K29" s="2"/>
      <c r="L29" s="114" t="s">
        <v>15</v>
      </c>
      <c r="M29" s="4">
        <v>1</v>
      </c>
      <c r="N29" s="2">
        <v>311000</v>
      </c>
      <c r="O29" s="2">
        <v>5170</v>
      </c>
      <c r="P29" s="5">
        <v>60.154738878143135</v>
      </c>
      <c r="Q29" s="6">
        <v>0.7932522340722501</v>
      </c>
      <c r="R29" s="112">
        <f>AVERAGE(Q29:Q32)</f>
        <v>1.0899409051461362</v>
      </c>
      <c r="S29" s="112">
        <f>STDEVP(Q29:Q32)/SQRT(4)</f>
        <v>9.1630338458007193E-2</v>
      </c>
      <c r="T29" s="112"/>
    </row>
    <row r="30" spans="11:20">
      <c r="K30" s="2"/>
      <c r="L30" s="114"/>
      <c r="M30" s="4">
        <v>2</v>
      </c>
      <c r="N30" s="2">
        <v>368000</v>
      </c>
      <c r="O30" s="2">
        <v>4340</v>
      </c>
      <c r="P30" s="5">
        <v>84.792626728110605</v>
      </c>
      <c r="Q30" s="6">
        <v>1.1181486585983227</v>
      </c>
      <c r="R30" s="112"/>
      <c r="S30" s="112"/>
      <c r="T30" s="112"/>
    </row>
    <row r="31" spans="11:20">
      <c r="K31" s="2"/>
      <c r="L31" s="114"/>
      <c r="M31" s="4">
        <v>3</v>
      </c>
      <c r="N31" s="2">
        <v>290000</v>
      </c>
      <c r="O31" s="2">
        <v>3310</v>
      </c>
      <c r="P31" s="5">
        <v>87.61329305135952</v>
      </c>
      <c r="Q31" s="6">
        <v>1.1553443958622167</v>
      </c>
      <c r="R31" s="112"/>
      <c r="S31" s="112"/>
      <c r="T31" s="112"/>
    </row>
    <row r="32" spans="11:20">
      <c r="K32" s="2"/>
      <c r="L32" s="114"/>
      <c r="M32" s="4">
        <v>4</v>
      </c>
      <c r="N32" s="2">
        <v>403000</v>
      </c>
      <c r="O32" s="2">
        <v>4110</v>
      </c>
      <c r="P32" s="5">
        <v>98.053527980535279</v>
      </c>
      <c r="Q32" s="6">
        <v>1.293018332051755</v>
      </c>
      <c r="R32" s="112"/>
      <c r="S32" s="112"/>
      <c r="T32" s="112"/>
    </row>
    <row r="33" spans="11:20">
      <c r="K33" s="2"/>
      <c r="L33" s="2"/>
      <c r="M33" s="2"/>
      <c r="N33" s="2"/>
      <c r="O33" s="2"/>
      <c r="P33" s="5"/>
      <c r="Q33" s="5"/>
      <c r="R33" s="5"/>
      <c r="S33" s="2"/>
      <c r="T33" s="2"/>
    </row>
    <row r="34" spans="11:20">
      <c r="K34" s="2"/>
      <c r="L34" s="2"/>
      <c r="M34" s="2"/>
      <c r="N34" s="2"/>
      <c r="O34" s="2"/>
      <c r="P34" s="5"/>
      <c r="Q34" s="5"/>
      <c r="R34" s="5"/>
      <c r="S34" s="2"/>
      <c r="T34" s="2"/>
    </row>
    <row r="35" spans="11:20">
      <c r="K35" s="1" t="s">
        <v>146</v>
      </c>
      <c r="L35" s="2"/>
      <c r="M35" s="2"/>
      <c r="N35" s="3" t="s">
        <v>84</v>
      </c>
      <c r="O35" s="4" t="s">
        <v>3</v>
      </c>
      <c r="P35" s="47" t="s">
        <v>85</v>
      </c>
      <c r="Q35" s="48" t="s">
        <v>47</v>
      </c>
      <c r="R35" s="33" t="s">
        <v>6</v>
      </c>
      <c r="S35" s="4" t="s">
        <v>7</v>
      </c>
      <c r="T35" s="4" t="s">
        <v>8</v>
      </c>
    </row>
    <row r="36" spans="11:20">
      <c r="K36" s="2"/>
      <c r="L36" s="111" t="s">
        <v>37</v>
      </c>
      <c r="M36" s="4">
        <v>1</v>
      </c>
      <c r="N36" s="2">
        <v>134000</v>
      </c>
      <c r="O36" s="2">
        <v>5850</v>
      </c>
      <c r="P36" s="5">
        <v>22.905982905982906</v>
      </c>
      <c r="Q36" s="6">
        <v>0.88485504451042996</v>
      </c>
      <c r="R36" s="112">
        <f>AVERAGE(Q36:Q39)</f>
        <v>1</v>
      </c>
      <c r="S36" s="112">
        <f>STDEVP(Q36:Q39)/SQRT(4)</f>
        <v>5.1846960810147162E-2</v>
      </c>
      <c r="T36" s="112">
        <f>TTEST(Q36:Q39,Q40:Q43,2,2)</f>
        <v>1.8114053671129825E-3</v>
      </c>
    </row>
    <row r="37" spans="11:20">
      <c r="K37" s="2"/>
      <c r="L37" s="114"/>
      <c r="M37" s="4">
        <v>2</v>
      </c>
      <c r="N37" s="2">
        <v>104000</v>
      </c>
      <c r="O37" s="2">
        <v>4420</v>
      </c>
      <c r="P37" s="5">
        <v>23.529411764705884</v>
      </c>
      <c r="Q37" s="6">
        <v>0.90893801762704396</v>
      </c>
      <c r="R37" s="112"/>
      <c r="S37" s="112"/>
      <c r="T37" s="112"/>
    </row>
    <row r="38" spans="11:20">
      <c r="K38" s="2"/>
      <c r="L38" s="114"/>
      <c r="M38" s="4">
        <v>3</v>
      </c>
      <c r="N38" s="2">
        <v>133000</v>
      </c>
      <c r="O38" s="2">
        <v>4700</v>
      </c>
      <c r="P38" s="5">
        <v>28.297872340425531</v>
      </c>
      <c r="Q38" s="6">
        <v>1.0931430094972054</v>
      </c>
      <c r="R38" s="112"/>
      <c r="S38" s="112"/>
      <c r="T38" s="112"/>
    </row>
    <row r="39" spans="11:20">
      <c r="K39" s="2"/>
      <c r="L39" s="114"/>
      <c r="M39" s="4">
        <v>4</v>
      </c>
      <c r="N39" s="2">
        <v>102000</v>
      </c>
      <c r="O39" s="2">
        <v>3540</v>
      </c>
      <c r="P39" s="5">
        <v>28.8135593220339</v>
      </c>
      <c r="Q39" s="6">
        <v>1.1130639283653208</v>
      </c>
      <c r="R39" s="112"/>
      <c r="S39" s="112"/>
      <c r="T39" s="112"/>
    </row>
    <row r="40" spans="11:20">
      <c r="K40" s="2"/>
      <c r="L40" s="114" t="s">
        <v>15</v>
      </c>
      <c r="M40" s="4">
        <v>1</v>
      </c>
      <c r="N40" s="2">
        <v>311000</v>
      </c>
      <c r="O40" s="2">
        <v>5170</v>
      </c>
      <c r="P40" s="5">
        <v>60.154738878143135</v>
      </c>
      <c r="Q40" s="6">
        <v>2.3237694870378052</v>
      </c>
      <c r="R40" s="112">
        <f>AVERAGE(Q40:Q43)</f>
        <v>1.9545525688257901</v>
      </c>
      <c r="S40" s="112">
        <f>STDEVP(Q40:Q43)/SQRT(4)</f>
        <v>0.14677610977513084</v>
      </c>
      <c r="T40" s="112"/>
    </row>
    <row r="41" spans="11:20">
      <c r="K41" s="2"/>
      <c r="L41" s="114"/>
      <c r="M41" s="4">
        <v>2</v>
      </c>
      <c r="N41" s="2">
        <v>201000</v>
      </c>
      <c r="O41" s="2">
        <v>4340</v>
      </c>
      <c r="P41" s="5">
        <v>46.313364055299537</v>
      </c>
      <c r="Q41" s="6">
        <v>1.7890790358477009</v>
      </c>
      <c r="R41" s="112"/>
      <c r="S41" s="112"/>
      <c r="T41" s="112"/>
    </row>
    <row r="42" spans="11:20">
      <c r="K42" s="2"/>
      <c r="L42" s="114"/>
      <c r="M42" s="4">
        <v>3</v>
      </c>
      <c r="N42" s="2">
        <v>183000</v>
      </c>
      <c r="O42" s="2">
        <v>3310</v>
      </c>
      <c r="P42" s="5">
        <v>55.28700906344411</v>
      </c>
      <c r="Q42" s="6">
        <v>2.1357297377928504</v>
      </c>
      <c r="R42" s="112"/>
      <c r="S42" s="112"/>
      <c r="T42" s="112"/>
    </row>
    <row r="43" spans="11:20">
      <c r="K43" s="2"/>
      <c r="L43" s="114"/>
      <c r="M43" s="4">
        <v>4</v>
      </c>
      <c r="N43" s="2">
        <v>167000</v>
      </c>
      <c r="O43" s="2">
        <v>4110</v>
      </c>
      <c r="P43" s="5">
        <v>40.632603406326034</v>
      </c>
      <c r="Q43" s="6">
        <v>1.569632014624804</v>
      </c>
      <c r="R43" s="112"/>
      <c r="S43" s="112"/>
      <c r="T43" s="112"/>
    </row>
    <row r="44" spans="11:20">
      <c r="K44" s="2"/>
      <c r="L44" s="2"/>
      <c r="M44" s="2"/>
      <c r="N44" s="2"/>
      <c r="O44" s="2"/>
      <c r="P44" s="5"/>
      <c r="Q44" s="5"/>
      <c r="R44" s="5"/>
      <c r="S44" s="2"/>
      <c r="T44" s="2"/>
    </row>
    <row r="45" spans="11:20">
      <c r="K45" s="2"/>
      <c r="L45" s="2"/>
      <c r="M45" s="2"/>
      <c r="N45" s="2"/>
      <c r="O45" s="2"/>
      <c r="P45" s="5"/>
      <c r="Q45" s="5"/>
      <c r="R45" s="5"/>
      <c r="S45" s="2"/>
      <c r="T45" s="2"/>
    </row>
    <row r="46" spans="11:20">
      <c r="K46" s="1" t="s">
        <v>86</v>
      </c>
      <c r="L46" s="2"/>
      <c r="M46" s="2"/>
      <c r="N46" s="3" t="s">
        <v>87</v>
      </c>
      <c r="O46" s="4" t="s">
        <v>3</v>
      </c>
      <c r="P46" s="47" t="s">
        <v>88</v>
      </c>
      <c r="Q46" s="48" t="s">
        <v>47</v>
      </c>
      <c r="R46" s="33" t="s">
        <v>6</v>
      </c>
      <c r="S46" s="4" t="s">
        <v>7</v>
      </c>
      <c r="T46" s="4" t="s">
        <v>8</v>
      </c>
    </row>
    <row r="47" spans="11:20">
      <c r="K47" s="2"/>
      <c r="L47" s="111" t="s">
        <v>37</v>
      </c>
      <c r="M47" s="4">
        <v>1</v>
      </c>
      <c r="N47" s="2">
        <v>407000</v>
      </c>
      <c r="O47" s="2">
        <v>5850</v>
      </c>
      <c r="P47" s="5">
        <v>69.572649572649567</v>
      </c>
      <c r="Q47" s="6">
        <v>0.83710045938211586</v>
      </c>
      <c r="R47" s="112">
        <f>AVERAGE(Q47:Q50)</f>
        <v>1</v>
      </c>
      <c r="S47" s="112">
        <f>STDEVP(Q47:Q50)/SQRT(4)</f>
        <v>4.9495377644029746E-2</v>
      </c>
      <c r="T47" s="112">
        <f>TTEST(Q47:Q50,Q51:Q54,2,2)</f>
        <v>7.009272364431246E-3</v>
      </c>
    </row>
    <row r="48" spans="11:20">
      <c r="K48" s="2"/>
      <c r="L48" s="114"/>
      <c r="M48" s="4">
        <v>2</v>
      </c>
      <c r="N48" s="2">
        <v>382000</v>
      </c>
      <c r="O48" s="2">
        <v>4420</v>
      </c>
      <c r="P48" s="5">
        <v>86.425339366515843</v>
      </c>
      <c r="Q48" s="6">
        <v>1.039872589736853</v>
      </c>
      <c r="R48" s="112"/>
      <c r="S48" s="112"/>
      <c r="T48" s="112"/>
    </row>
    <row r="49" spans="11:20">
      <c r="K49" s="2"/>
      <c r="L49" s="114"/>
      <c r="M49" s="4">
        <v>3</v>
      </c>
      <c r="N49" s="2">
        <v>431000</v>
      </c>
      <c r="O49" s="2">
        <v>4700</v>
      </c>
      <c r="P49" s="5">
        <v>91.702127659574472</v>
      </c>
      <c r="Q49" s="6">
        <v>1.1033630839370057</v>
      </c>
      <c r="R49" s="112"/>
      <c r="S49" s="112"/>
      <c r="T49" s="112"/>
    </row>
    <row r="50" spans="11:20">
      <c r="K50" s="2"/>
      <c r="L50" s="114"/>
      <c r="M50" s="4">
        <v>4</v>
      </c>
      <c r="N50" s="2">
        <v>300000</v>
      </c>
      <c r="O50" s="2">
        <v>3540</v>
      </c>
      <c r="P50" s="5">
        <v>84.745762711864401</v>
      </c>
      <c r="Q50" s="6">
        <v>1.0196638669440257</v>
      </c>
      <c r="R50" s="112"/>
      <c r="S50" s="112"/>
      <c r="T50" s="112"/>
    </row>
    <row r="51" spans="11:20">
      <c r="K51" s="2"/>
      <c r="L51" s="114" t="s">
        <v>15</v>
      </c>
      <c r="M51" s="4">
        <v>1</v>
      </c>
      <c r="N51" s="2">
        <v>561000</v>
      </c>
      <c r="O51" s="2">
        <v>5170</v>
      </c>
      <c r="P51" s="5">
        <v>108.51063829787235</v>
      </c>
      <c r="Q51" s="6">
        <v>1.3056036492062015</v>
      </c>
      <c r="R51" s="112">
        <f>AVERAGE(Q51:Q54)</f>
        <v>1.5510498931274628</v>
      </c>
      <c r="S51" s="112">
        <f>STDEVP(Q51:Q54)/SQRT(4)</f>
        <v>0.108108539249375</v>
      </c>
      <c r="T51" s="112"/>
    </row>
    <row r="52" spans="11:20">
      <c r="K52" s="2"/>
      <c r="L52" s="114"/>
      <c r="M52" s="4">
        <v>2</v>
      </c>
      <c r="N52" s="2">
        <v>493000</v>
      </c>
      <c r="O52" s="2">
        <v>4340</v>
      </c>
      <c r="P52" s="5">
        <v>113.59447004608295</v>
      </c>
      <c r="Q52" s="6">
        <v>1.3667724837696256</v>
      </c>
      <c r="R52" s="112"/>
      <c r="S52" s="112"/>
      <c r="T52" s="112"/>
    </row>
    <row r="53" spans="11:20">
      <c r="K53" s="2"/>
      <c r="L53" s="114"/>
      <c r="M53" s="4">
        <v>3</v>
      </c>
      <c r="N53" s="2">
        <v>490000</v>
      </c>
      <c r="O53" s="2">
        <v>3310</v>
      </c>
      <c r="P53" s="5">
        <v>148.03625377643505</v>
      </c>
      <c r="Q53" s="6">
        <v>1.7811771838883255</v>
      </c>
      <c r="R53" s="112"/>
      <c r="S53" s="112"/>
      <c r="T53" s="112"/>
    </row>
    <row r="54" spans="11:20">
      <c r="K54" s="2"/>
      <c r="L54" s="114"/>
      <c r="M54" s="4">
        <v>4</v>
      </c>
      <c r="N54" s="2">
        <v>598000</v>
      </c>
      <c r="O54" s="2">
        <v>4110</v>
      </c>
      <c r="P54" s="5">
        <v>145.49878345498783</v>
      </c>
      <c r="Q54" s="6">
        <v>1.750646255645699</v>
      </c>
      <c r="R54" s="112"/>
      <c r="S54" s="112"/>
      <c r="T54" s="112"/>
    </row>
    <row r="55" spans="11:20">
      <c r="K55" s="2"/>
      <c r="L55" s="2"/>
      <c r="M55" s="2"/>
      <c r="N55" s="2"/>
      <c r="O55" s="2"/>
      <c r="P55" s="5"/>
      <c r="Q55" s="5"/>
      <c r="R55" s="5"/>
      <c r="S55" s="2"/>
      <c r="T55" s="2"/>
    </row>
    <row r="56" spans="11:20">
      <c r="K56" s="2"/>
      <c r="L56" s="2"/>
      <c r="M56" s="2"/>
      <c r="N56" s="2"/>
      <c r="O56" s="2"/>
      <c r="P56" s="5"/>
      <c r="Q56" s="5"/>
      <c r="R56" s="5"/>
      <c r="S56" s="2"/>
      <c r="T56" s="2"/>
    </row>
    <row r="57" spans="11:20">
      <c r="K57" s="1" t="s">
        <v>89</v>
      </c>
      <c r="L57" s="2"/>
      <c r="M57" s="2"/>
      <c r="N57" s="3" t="s">
        <v>90</v>
      </c>
      <c r="O57" s="4" t="s">
        <v>3</v>
      </c>
      <c r="P57" s="47" t="s">
        <v>91</v>
      </c>
      <c r="Q57" s="48" t="s">
        <v>47</v>
      </c>
      <c r="R57" s="33" t="s">
        <v>6</v>
      </c>
      <c r="S57" s="4" t="s">
        <v>7</v>
      </c>
      <c r="T57" s="4" t="s">
        <v>8</v>
      </c>
    </row>
    <row r="58" spans="11:20">
      <c r="K58" s="2"/>
      <c r="L58" s="111" t="s">
        <v>37</v>
      </c>
      <c r="M58" s="4">
        <v>1</v>
      </c>
      <c r="N58" s="2">
        <v>24000</v>
      </c>
      <c r="O58" s="2">
        <v>5850</v>
      </c>
      <c r="P58" s="5">
        <v>4.1025641025641022</v>
      </c>
      <c r="Q58" s="6">
        <v>1.0758337672114648</v>
      </c>
      <c r="R58" s="112">
        <f>AVERAGE(Q58:Q61)</f>
        <v>1</v>
      </c>
      <c r="S58" s="112">
        <f>STDEVP(Q58:Q61)/SQRT(4)</f>
        <v>4.3593566156853072E-2</v>
      </c>
      <c r="T58" s="112">
        <f>TTEST(Q58:Q61,Q62:Q65,2,2)</f>
        <v>8.5649351949500831E-3</v>
      </c>
    </row>
    <row r="59" spans="11:20">
      <c r="K59" s="2"/>
      <c r="L59" s="114"/>
      <c r="M59" s="4">
        <v>2</v>
      </c>
      <c r="N59" s="2">
        <v>14500</v>
      </c>
      <c r="O59" s="2">
        <v>4420</v>
      </c>
      <c r="P59" s="5">
        <v>3.2805429864253393</v>
      </c>
      <c r="Q59" s="6">
        <v>0.86027148664887365</v>
      </c>
      <c r="R59" s="112"/>
      <c r="S59" s="112"/>
      <c r="T59" s="112"/>
    </row>
    <row r="60" spans="11:20">
      <c r="K60" s="2"/>
      <c r="L60" s="114"/>
      <c r="M60" s="4">
        <v>3</v>
      </c>
      <c r="N60" s="2">
        <v>19200</v>
      </c>
      <c r="O60" s="2">
        <v>4700</v>
      </c>
      <c r="P60" s="5">
        <v>4.0851063829787231</v>
      </c>
      <c r="Q60" s="6">
        <v>1.0712557511807779</v>
      </c>
      <c r="R60" s="112"/>
      <c r="S60" s="112"/>
      <c r="T60" s="112"/>
    </row>
    <row r="61" spans="11:20">
      <c r="K61" s="2"/>
      <c r="L61" s="114"/>
      <c r="M61" s="4">
        <v>4</v>
      </c>
      <c r="N61" s="2">
        <v>13400</v>
      </c>
      <c r="O61" s="2">
        <v>3540</v>
      </c>
      <c r="P61" s="5">
        <v>3.7853107344632768</v>
      </c>
      <c r="Q61" s="6">
        <v>0.99263899495888352</v>
      </c>
      <c r="R61" s="112"/>
      <c r="S61" s="112"/>
      <c r="T61" s="112"/>
    </row>
    <row r="62" spans="11:20">
      <c r="K62" s="2"/>
      <c r="L62" s="114" t="s">
        <v>15</v>
      </c>
      <c r="M62" s="4">
        <v>1</v>
      </c>
      <c r="N62" s="2">
        <v>27500</v>
      </c>
      <c r="O62" s="2">
        <v>5170</v>
      </c>
      <c r="P62" s="5">
        <v>5.3191489361702127</v>
      </c>
      <c r="Q62" s="6">
        <v>1.3948642593499712</v>
      </c>
      <c r="R62" s="112">
        <f>AVERAGE(Q62:Q65)</f>
        <v>1.602805634247245</v>
      </c>
      <c r="S62" s="112">
        <f>STDEVP(Q62:Q65)/SQRT(4)</f>
        <v>0.12879286386043237</v>
      </c>
      <c r="T62" s="112"/>
    </row>
    <row r="63" spans="11:20">
      <c r="K63" s="2"/>
      <c r="L63" s="114"/>
      <c r="M63" s="4">
        <v>2</v>
      </c>
      <c r="N63" s="2">
        <v>24800</v>
      </c>
      <c r="O63" s="2">
        <v>4340</v>
      </c>
      <c r="P63" s="5">
        <v>5.7142857142857144</v>
      </c>
      <c r="Q63" s="6">
        <v>1.4984827471873978</v>
      </c>
      <c r="R63" s="112"/>
      <c r="S63" s="112"/>
      <c r="T63" s="112"/>
    </row>
    <row r="64" spans="11:20">
      <c r="K64" s="2"/>
      <c r="L64" s="114"/>
      <c r="M64" s="4">
        <v>3</v>
      </c>
      <c r="N64" s="2">
        <v>25800</v>
      </c>
      <c r="O64" s="2">
        <v>3310</v>
      </c>
      <c r="P64" s="5">
        <v>7.7945619335347436</v>
      </c>
      <c r="Q64" s="6">
        <v>2.044002901374955</v>
      </c>
      <c r="R64" s="112"/>
      <c r="S64" s="112"/>
      <c r="T64" s="112"/>
    </row>
    <row r="65" spans="11:20">
      <c r="K65" s="2"/>
      <c r="L65" s="114"/>
      <c r="M65" s="4">
        <v>4</v>
      </c>
      <c r="N65" s="2">
        <v>23100</v>
      </c>
      <c r="O65" s="2">
        <v>4110</v>
      </c>
      <c r="P65" s="5">
        <v>5.6204379562043796</v>
      </c>
      <c r="Q65" s="6">
        <v>1.4738726290766557</v>
      </c>
      <c r="R65" s="112"/>
      <c r="S65" s="112"/>
      <c r="T65" s="112"/>
    </row>
  </sheetData>
  <mergeCells count="42">
    <mergeCell ref="L58:L61"/>
    <mergeCell ref="R58:R61"/>
    <mergeCell ref="S58:S61"/>
    <mergeCell ref="T58:T65"/>
    <mergeCell ref="L62:L65"/>
    <mergeCell ref="R62:R65"/>
    <mergeCell ref="S62:S65"/>
    <mergeCell ref="L47:L50"/>
    <mergeCell ref="R47:R50"/>
    <mergeCell ref="S47:S50"/>
    <mergeCell ref="T47:T54"/>
    <mergeCell ref="L51:L54"/>
    <mergeCell ref="R51:R54"/>
    <mergeCell ref="S51:S54"/>
    <mergeCell ref="L36:L39"/>
    <mergeCell ref="R36:R39"/>
    <mergeCell ref="S36:S39"/>
    <mergeCell ref="T36:T43"/>
    <mergeCell ref="L40:L43"/>
    <mergeCell ref="R40:R43"/>
    <mergeCell ref="S40:S43"/>
    <mergeCell ref="L25:L28"/>
    <mergeCell ref="R25:R28"/>
    <mergeCell ref="S25:S28"/>
    <mergeCell ref="T25:T32"/>
    <mergeCell ref="L29:L32"/>
    <mergeCell ref="R29:R32"/>
    <mergeCell ref="S29:S32"/>
    <mergeCell ref="L14:L17"/>
    <mergeCell ref="R14:R17"/>
    <mergeCell ref="S14:S17"/>
    <mergeCell ref="T14:T21"/>
    <mergeCell ref="L18:L21"/>
    <mergeCell ref="R18:R21"/>
    <mergeCell ref="S18:S21"/>
    <mergeCell ref="L3:L6"/>
    <mergeCell ref="R3:R6"/>
    <mergeCell ref="S3:S6"/>
    <mergeCell ref="T3:T10"/>
    <mergeCell ref="L7:L10"/>
    <mergeCell ref="R7:R10"/>
    <mergeCell ref="S7:S10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8E4A-46FD-441E-88D8-9505795F3534}">
  <dimension ref="A1:R18"/>
  <sheetViews>
    <sheetView zoomScale="60" zoomScaleNormal="60" workbookViewId="0">
      <selection activeCell="I12" sqref="I12"/>
    </sheetView>
  </sheetViews>
  <sheetFormatPr defaultRowHeight="18"/>
  <cols>
    <col min="9" max="9" width="23.19921875" bestFit="1" customWidth="1"/>
    <col min="10" max="10" width="6.69921875" bestFit="1" customWidth="1"/>
    <col min="11" max="11" width="2.69921875" bestFit="1" customWidth="1"/>
    <col min="12" max="12" width="18.69921875" bestFit="1" customWidth="1"/>
    <col min="13" max="13" width="16.09765625" bestFit="1" customWidth="1"/>
    <col min="14" max="14" width="13.796875" bestFit="1" customWidth="1"/>
    <col min="15" max="15" width="14.796875" bestFit="1" customWidth="1"/>
    <col min="16" max="16" width="7.19921875" bestFit="1" customWidth="1"/>
    <col min="17" max="17" width="8.19921875" bestFit="1" customWidth="1"/>
    <col min="18" max="18" width="7.3984375" bestFit="1" customWidth="1"/>
  </cols>
  <sheetData>
    <row r="1" spans="1:18">
      <c r="A1" t="s">
        <v>0</v>
      </c>
      <c r="E1" t="s">
        <v>1</v>
      </c>
    </row>
    <row r="2" spans="1:18">
      <c r="J2" s="2"/>
      <c r="K2" s="2"/>
      <c r="L2" s="2"/>
      <c r="M2" s="2"/>
      <c r="N2" s="2"/>
      <c r="O2" s="2"/>
      <c r="P2" s="2"/>
      <c r="Q2" s="2"/>
      <c r="R2" s="2"/>
    </row>
    <row r="3" spans="1:18">
      <c r="I3" s="1" t="s">
        <v>127</v>
      </c>
      <c r="J3" s="2"/>
      <c r="K3" s="2"/>
      <c r="L3" s="3" t="s">
        <v>2</v>
      </c>
      <c r="M3" s="4" t="s">
        <v>3</v>
      </c>
      <c r="N3" s="4" t="s">
        <v>4</v>
      </c>
      <c r="O3" s="4" t="s">
        <v>5</v>
      </c>
      <c r="P3" s="4" t="s">
        <v>6</v>
      </c>
      <c r="Q3" s="4" t="s">
        <v>7</v>
      </c>
      <c r="R3" s="4" t="s">
        <v>8</v>
      </c>
    </row>
    <row r="4" spans="1:18">
      <c r="I4" s="2"/>
      <c r="J4" s="111" t="s">
        <v>9</v>
      </c>
      <c r="K4" s="3">
        <v>1</v>
      </c>
      <c r="L4" s="2">
        <v>16400</v>
      </c>
      <c r="M4" s="2">
        <v>115000</v>
      </c>
      <c r="N4" s="5">
        <v>0.14260869565217391</v>
      </c>
      <c r="O4" s="6">
        <v>1.103730321018046</v>
      </c>
      <c r="P4" s="112">
        <f>AVERAGE(O4:O6)</f>
        <v>0.99999999999999989</v>
      </c>
      <c r="Q4" s="113">
        <f>STDEVP(O4:O6)/SQRT(3)</f>
        <v>7.0790774593584446E-2</v>
      </c>
      <c r="R4" s="112">
        <f>TTEST(O4:O6,O7:O9,2,2)</f>
        <v>1.1810119449671246E-2</v>
      </c>
    </row>
    <row r="5" spans="1:18">
      <c r="I5" s="2"/>
      <c r="J5" s="111"/>
      <c r="K5" s="3">
        <v>2</v>
      </c>
      <c r="L5" s="2">
        <v>15600</v>
      </c>
      <c r="M5" s="2">
        <v>113000</v>
      </c>
      <c r="N5" s="5">
        <v>0.13805309734513274</v>
      </c>
      <c r="O5" s="6">
        <v>1.0684719382184191</v>
      </c>
      <c r="P5" s="112"/>
      <c r="Q5" s="113"/>
      <c r="R5" s="112"/>
    </row>
    <row r="6" spans="1:18">
      <c r="I6" s="2"/>
      <c r="J6" s="111"/>
      <c r="K6" s="3">
        <v>3</v>
      </c>
      <c r="L6" s="2">
        <v>12300</v>
      </c>
      <c r="M6" s="2">
        <v>115000</v>
      </c>
      <c r="N6" s="5">
        <v>0.10695652173913044</v>
      </c>
      <c r="O6" s="6">
        <v>0.82779774076353452</v>
      </c>
      <c r="P6" s="112"/>
      <c r="Q6" s="113"/>
      <c r="R6" s="112"/>
    </row>
    <row r="7" spans="1:18">
      <c r="I7" s="2"/>
      <c r="J7" s="114" t="s">
        <v>10</v>
      </c>
      <c r="K7" s="3">
        <v>1</v>
      </c>
      <c r="L7" s="2">
        <v>19500</v>
      </c>
      <c r="M7" s="2">
        <v>112000</v>
      </c>
      <c r="N7" s="5">
        <v>0.17410714285714285</v>
      </c>
      <c r="O7" s="6">
        <v>1.3475148327977831</v>
      </c>
      <c r="P7" s="112">
        <f>AVERAGE(O7:O9)</f>
        <v>1.4779046331062224</v>
      </c>
      <c r="Q7" s="113">
        <f>STDEVP(O7:O9)/SQRT(3)</f>
        <v>5.385237034567493E-2</v>
      </c>
      <c r="R7" s="112"/>
    </row>
    <row r="8" spans="1:18">
      <c r="I8" s="2"/>
      <c r="J8" s="114"/>
      <c r="K8" s="3">
        <v>2</v>
      </c>
      <c r="L8" s="2">
        <v>20700</v>
      </c>
      <c r="M8" s="2">
        <v>105000</v>
      </c>
      <c r="N8" s="5">
        <v>0.19714285714285715</v>
      </c>
      <c r="O8" s="6">
        <v>1.5258014106756437</v>
      </c>
      <c r="P8" s="112"/>
      <c r="Q8" s="113"/>
      <c r="R8" s="112"/>
    </row>
    <row r="9" spans="1:18">
      <c r="I9" s="2"/>
      <c r="J9" s="114"/>
      <c r="K9" s="3">
        <v>3</v>
      </c>
      <c r="L9" s="2">
        <v>25000</v>
      </c>
      <c r="M9" s="2">
        <v>124000</v>
      </c>
      <c r="N9" s="5">
        <v>0.20161290322580644</v>
      </c>
      <c r="O9" s="6">
        <v>1.560397655845241</v>
      </c>
      <c r="P9" s="112"/>
      <c r="Q9" s="113"/>
      <c r="R9" s="112"/>
    </row>
    <row r="10" spans="1:18"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I12" s="1" t="s">
        <v>128</v>
      </c>
      <c r="J12" s="2"/>
      <c r="K12" s="2"/>
      <c r="L12" s="3" t="s">
        <v>2</v>
      </c>
      <c r="M12" s="4" t="s">
        <v>3</v>
      </c>
      <c r="N12" s="4" t="s">
        <v>4</v>
      </c>
      <c r="O12" s="4" t="s">
        <v>5</v>
      </c>
      <c r="P12" s="4" t="s">
        <v>6</v>
      </c>
      <c r="Q12" s="4" t="s">
        <v>7</v>
      </c>
      <c r="R12" s="4" t="s">
        <v>8</v>
      </c>
    </row>
    <row r="13" spans="1:18">
      <c r="I13" s="2"/>
      <c r="J13" s="111" t="s">
        <v>9</v>
      </c>
      <c r="K13" s="3">
        <v>1</v>
      </c>
      <c r="L13" s="2">
        <v>102000</v>
      </c>
      <c r="M13" s="2">
        <v>208000</v>
      </c>
      <c r="N13" s="5">
        <v>0.24565217391304348</v>
      </c>
      <c r="O13" s="6">
        <v>0.9715293746635113</v>
      </c>
      <c r="P13" s="112">
        <f>AVERAGE(O13:O15)</f>
        <v>0.99999969134732292</v>
      </c>
      <c r="Q13" s="113">
        <f>STDEVP(O13:O15)/SQRT(3)</f>
        <v>1.1963749400083098E-2</v>
      </c>
      <c r="R13" s="112">
        <f>TTEST(O13:O15,O16:O18,2,2)</f>
        <v>1.8250906524818516E-4</v>
      </c>
    </row>
    <row r="14" spans="1:18">
      <c r="I14" s="2"/>
      <c r="J14" s="111"/>
      <c r="K14" s="3">
        <v>2</v>
      </c>
      <c r="L14" s="2">
        <v>107000</v>
      </c>
      <c r="M14" s="2">
        <v>211000</v>
      </c>
      <c r="N14" s="5">
        <v>0.25797101449275361</v>
      </c>
      <c r="O14" s="6">
        <v>1.0202491368147788</v>
      </c>
      <c r="P14" s="112"/>
      <c r="Q14" s="113"/>
      <c r="R14" s="112"/>
    </row>
    <row r="15" spans="1:18">
      <c r="I15" s="2"/>
      <c r="J15" s="111"/>
      <c r="K15" s="3">
        <v>3</v>
      </c>
      <c r="L15" s="2">
        <v>111000</v>
      </c>
      <c r="M15" s="2">
        <v>217000</v>
      </c>
      <c r="N15" s="5">
        <v>0.25492957746478873</v>
      </c>
      <c r="O15" s="6">
        <v>1.0082205625636786</v>
      </c>
      <c r="P15" s="112"/>
      <c r="Q15" s="113"/>
      <c r="R15" s="112"/>
    </row>
    <row r="16" spans="1:18">
      <c r="I16" s="2"/>
      <c r="J16" s="114" t="s">
        <v>10</v>
      </c>
      <c r="K16" s="3">
        <v>1</v>
      </c>
      <c r="L16" s="2">
        <v>125000</v>
      </c>
      <c r="M16" s="2">
        <v>216000</v>
      </c>
      <c r="N16" s="5">
        <v>0.30489510489510491</v>
      </c>
      <c r="O16" s="6">
        <v>1.2058291440219928</v>
      </c>
      <c r="P16" s="112">
        <f>AVERAGE(O16:O18)</f>
        <v>1.2092126681182871</v>
      </c>
      <c r="Q16" s="113">
        <f>STDEVP(O16:O18)/SQRT(3)</f>
        <v>4.562268214733844E-3</v>
      </c>
      <c r="R16" s="112"/>
    </row>
    <row r="17" spans="9:18">
      <c r="I17" s="2"/>
      <c r="J17" s="114"/>
      <c r="K17" s="3">
        <v>2</v>
      </c>
      <c r="L17" s="2">
        <v>124000</v>
      </c>
      <c r="M17" s="2">
        <v>217000</v>
      </c>
      <c r="N17" s="5">
        <v>0.30851063829787234</v>
      </c>
      <c r="O17" s="6">
        <v>1.2201282110724194</v>
      </c>
      <c r="P17" s="112"/>
      <c r="Q17" s="113"/>
      <c r="R17" s="112"/>
    </row>
    <row r="18" spans="9:18">
      <c r="I18" s="2"/>
      <c r="J18" s="114"/>
      <c r="K18" s="3">
        <v>3</v>
      </c>
      <c r="L18" s="2">
        <v>128000</v>
      </c>
      <c r="M18" s="2">
        <v>248000</v>
      </c>
      <c r="N18" s="5">
        <v>0.30384615384615382</v>
      </c>
      <c r="O18" s="6">
        <v>1.2016806492604493</v>
      </c>
      <c r="P18" s="112"/>
      <c r="Q18" s="113"/>
      <c r="R18" s="112"/>
    </row>
  </sheetData>
  <mergeCells count="14">
    <mergeCell ref="J13:J15"/>
    <mergeCell ref="P13:P15"/>
    <mergeCell ref="Q13:Q15"/>
    <mergeCell ref="R13:R18"/>
    <mergeCell ref="J16:J18"/>
    <mergeCell ref="P16:P18"/>
    <mergeCell ref="Q16:Q18"/>
    <mergeCell ref="J4:J6"/>
    <mergeCell ref="P4:P6"/>
    <mergeCell ref="Q4:Q6"/>
    <mergeCell ref="R4:R9"/>
    <mergeCell ref="J7:J9"/>
    <mergeCell ref="P7:P9"/>
    <mergeCell ref="Q7:Q9"/>
  </mergeCells>
  <phoneticPr fontId="2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3D5E-C532-4C38-8A31-2244F24D1FA2}">
  <dimension ref="E1:L10"/>
  <sheetViews>
    <sheetView zoomScale="60" zoomScaleNormal="60" workbookViewId="0">
      <selection activeCell="E2" sqref="E2"/>
    </sheetView>
  </sheetViews>
  <sheetFormatPr defaultRowHeight="18"/>
  <cols>
    <col min="6" max="6" width="8.296875" bestFit="1" customWidth="1"/>
    <col min="7" max="7" width="2.8984375" bestFit="1" customWidth="1"/>
    <col min="8" max="8" width="15.796875" bestFit="1" customWidth="1"/>
    <col min="9" max="9" width="15.8984375" bestFit="1" customWidth="1"/>
    <col min="10" max="12" width="7.3984375" bestFit="1" customWidth="1"/>
  </cols>
  <sheetData>
    <row r="1" spans="5:12">
      <c r="F1" s="4"/>
    </row>
    <row r="2" spans="5:12">
      <c r="E2" s="1" t="s">
        <v>147</v>
      </c>
      <c r="F2" s="2"/>
      <c r="G2" s="2"/>
      <c r="H2" s="3" t="s">
        <v>78</v>
      </c>
      <c r="I2" s="48" t="s">
        <v>47</v>
      </c>
      <c r="J2" s="3" t="s">
        <v>41</v>
      </c>
      <c r="K2" s="4" t="s">
        <v>7</v>
      </c>
      <c r="L2" s="4" t="s">
        <v>8</v>
      </c>
    </row>
    <row r="3" spans="5:12">
      <c r="E3" s="2"/>
      <c r="F3" s="111" t="s">
        <v>37</v>
      </c>
      <c r="G3" s="4">
        <v>1</v>
      </c>
      <c r="H3" s="2">
        <v>29900</v>
      </c>
      <c r="I3" s="7">
        <v>1.5786694825765575</v>
      </c>
      <c r="J3" s="112">
        <f>AVERAGE(I3:I6)</f>
        <v>1</v>
      </c>
      <c r="K3" s="112">
        <f>STDEVP(I3:I6)/SQRT(4)</f>
        <v>0.34093980068674579</v>
      </c>
      <c r="L3" s="112">
        <f>TTEST(I3:I6,I7:I10,2,2)</f>
        <v>1.7406367372209665E-2</v>
      </c>
    </row>
    <row r="4" spans="5:12">
      <c r="E4" s="2"/>
      <c r="F4" s="114"/>
      <c r="G4" s="4">
        <v>2</v>
      </c>
      <c r="H4" s="2">
        <v>33500</v>
      </c>
      <c r="I4" s="7">
        <v>1.7687434002111933</v>
      </c>
      <c r="J4" s="112"/>
      <c r="K4" s="112"/>
      <c r="L4" s="112"/>
    </row>
    <row r="5" spans="5:12">
      <c r="E5" s="2"/>
      <c r="F5" s="114"/>
      <c r="G5" s="4">
        <v>3</v>
      </c>
      <c r="H5" s="2">
        <v>8350</v>
      </c>
      <c r="I5" s="7">
        <v>0.44086589229144668</v>
      </c>
      <c r="J5" s="112"/>
      <c r="K5" s="112"/>
      <c r="L5" s="112"/>
    </row>
    <row r="6" spans="5:12">
      <c r="E6" s="2"/>
      <c r="F6" s="114"/>
      <c r="G6" s="4">
        <v>4</v>
      </c>
      <c r="H6" s="2">
        <v>4010</v>
      </c>
      <c r="I6" s="7">
        <v>0.21172122492080253</v>
      </c>
      <c r="J6" s="112"/>
      <c r="K6" s="112"/>
      <c r="L6" s="112"/>
    </row>
    <row r="7" spans="5:12">
      <c r="E7" s="2"/>
      <c r="F7" s="114" t="s">
        <v>15</v>
      </c>
      <c r="G7" s="4">
        <v>1</v>
      </c>
      <c r="H7" s="2">
        <v>43000</v>
      </c>
      <c r="I7" s="7">
        <v>2.2703273495248153</v>
      </c>
      <c r="J7" s="112">
        <f>AVERAGE(I7:I10)</f>
        <v>3.385691657866948</v>
      </c>
      <c r="K7" s="112">
        <f>STDEVP(I7:I10)/SQRT(4)</f>
        <v>0.5359203256341275</v>
      </c>
      <c r="L7" s="112"/>
    </row>
    <row r="8" spans="5:12">
      <c r="E8" s="2"/>
      <c r="F8" s="114"/>
      <c r="G8" s="4">
        <v>2</v>
      </c>
      <c r="H8" s="2">
        <v>48300</v>
      </c>
      <c r="I8" s="7">
        <v>2.550158394931362</v>
      </c>
      <c r="J8" s="112"/>
      <c r="K8" s="112"/>
      <c r="L8" s="112"/>
    </row>
    <row r="9" spans="5:12">
      <c r="E9" s="2"/>
      <c r="F9" s="114"/>
      <c r="G9" s="4">
        <v>3</v>
      </c>
      <c r="H9" s="2">
        <v>71000</v>
      </c>
      <c r="I9" s="7">
        <v>3.7486800422386484</v>
      </c>
      <c r="J9" s="112"/>
      <c r="K9" s="112"/>
      <c r="L9" s="112"/>
    </row>
    <row r="10" spans="5:12">
      <c r="E10" s="2"/>
      <c r="F10" s="114"/>
      <c r="G10" s="4">
        <v>4</v>
      </c>
      <c r="H10" s="2">
        <v>94200</v>
      </c>
      <c r="I10" s="7">
        <v>4.9736008447729674</v>
      </c>
      <c r="J10" s="112"/>
      <c r="K10" s="112"/>
      <c r="L10" s="112"/>
    </row>
  </sheetData>
  <mergeCells count="7">
    <mergeCell ref="F3:F6"/>
    <mergeCell ref="J3:J6"/>
    <mergeCell ref="K3:K6"/>
    <mergeCell ref="L3:L10"/>
    <mergeCell ref="F7:F10"/>
    <mergeCell ref="J7:J10"/>
    <mergeCell ref="K7:K10"/>
  </mergeCells>
  <phoneticPr fontId="2"/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A194-2F26-4765-8E6C-FBD1256F4B4C}">
  <dimension ref="E1:L11"/>
  <sheetViews>
    <sheetView zoomScale="60" zoomScaleNormal="60" workbookViewId="0">
      <selection activeCell="E2" sqref="E2"/>
    </sheetView>
  </sheetViews>
  <sheetFormatPr defaultRowHeight="18"/>
  <cols>
    <col min="6" max="6" width="7.59765625" bestFit="1" customWidth="1"/>
    <col min="7" max="7" width="2.3984375" bestFit="1" customWidth="1"/>
    <col min="8" max="8" width="14.796875" bestFit="1" customWidth="1"/>
    <col min="9" max="9" width="15" bestFit="1" customWidth="1"/>
    <col min="10" max="12" width="6.8984375" bestFit="1" customWidth="1"/>
  </cols>
  <sheetData>
    <row r="1" spans="5:12">
      <c r="F1" s="2"/>
      <c r="I1" s="20"/>
    </row>
    <row r="2" spans="5:12">
      <c r="E2" s="1" t="s">
        <v>148</v>
      </c>
      <c r="F2" s="2"/>
      <c r="G2" s="2"/>
      <c r="H2" s="3" t="s">
        <v>78</v>
      </c>
      <c r="I2" s="51" t="s">
        <v>47</v>
      </c>
      <c r="J2" s="3" t="s">
        <v>41</v>
      </c>
      <c r="K2" s="4" t="s">
        <v>7</v>
      </c>
      <c r="L2" s="4" t="s">
        <v>8</v>
      </c>
    </row>
    <row r="3" spans="5:12">
      <c r="E3" s="2"/>
      <c r="F3" s="111" t="s">
        <v>37</v>
      </c>
      <c r="G3" s="4">
        <v>1</v>
      </c>
      <c r="H3" s="2">
        <v>6580</v>
      </c>
      <c r="I3" s="7">
        <v>0.56895806312148722</v>
      </c>
      <c r="J3" s="112">
        <f>AVERAGE(I3:I6)</f>
        <v>1</v>
      </c>
      <c r="K3" s="112">
        <f>STDEVP(I3:I6)/SQRT(4)</f>
        <v>0.15124125623382675</v>
      </c>
      <c r="L3" s="112">
        <f>TTEST(I3:I6,I7:I10,2,2)</f>
        <v>2.8192801914453966E-4</v>
      </c>
    </row>
    <row r="4" spans="5:12">
      <c r="E4" s="2"/>
      <c r="F4" s="114"/>
      <c r="G4" s="4">
        <v>2</v>
      </c>
      <c r="H4" s="2">
        <v>9980</v>
      </c>
      <c r="I4" s="7">
        <v>0.86294855166450501</v>
      </c>
      <c r="J4" s="112"/>
      <c r="K4" s="112"/>
      <c r="L4" s="112"/>
    </row>
    <row r="5" spans="5:12">
      <c r="E5" s="2"/>
      <c r="F5" s="114"/>
      <c r="G5" s="4">
        <v>3</v>
      </c>
      <c r="H5" s="2">
        <v>14900</v>
      </c>
      <c r="I5" s="7">
        <v>1.2883700821444013</v>
      </c>
      <c r="J5" s="112"/>
      <c r="K5" s="112"/>
      <c r="L5" s="112"/>
    </row>
    <row r="6" spans="5:12">
      <c r="E6" s="2"/>
      <c r="F6" s="114"/>
      <c r="G6" s="4">
        <v>4</v>
      </c>
      <c r="H6" s="2">
        <v>14800</v>
      </c>
      <c r="I6" s="7">
        <v>1.2797233030696065</v>
      </c>
      <c r="J6" s="112"/>
      <c r="K6" s="112"/>
      <c r="L6" s="112"/>
    </row>
    <row r="7" spans="5:12">
      <c r="E7" s="2"/>
      <c r="F7" s="114" t="s">
        <v>15</v>
      </c>
      <c r="G7" s="4">
        <v>1</v>
      </c>
      <c r="H7" s="2">
        <v>32500</v>
      </c>
      <c r="I7" s="7">
        <v>2.8102031993082575</v>
      </c>
      <c r="J7" s="112">
        <f>AVERAGE(I7:I10)</f>
        <v>3.398184176394293</v>
      </c>
      <c r="K7" s="112">
        <f>STDEVP(I7:I10)/SQRT(4)</f>
        <v>0.23015705411510942</v>
      </c>
      <c r="L7" s="112"/>
    </row>
    <row r="8" spans="5:12">
      <c r="E8" s="2"/>
      <c r="F8" s="114"/>
      <c r="G8" s="4">
        <v>2</v>
      </c>
      <c r="H8" s="2">
        <v>44700</v>
      </c>
      <c r="I8" s="7">
        <v>3.8651102464332037</v>
      </c>
      <c r="J8" s="112"/>
      <c r="K8" s="112"/>
      <c r="L8" s="112"/>
    </row>
    <row r="9" spans="5:12">
      <c r="E9" s="2"/>
      <c r="F9" s="114"/>
      <c r="G9" s="4">
        <v>3</v>
      </c>
      <c r="H9" s="2">
        <v>35700</v>
      </c>
      <c r="I9" s="7">
        <v>3.0869001297016863</v>
      </c>
      <c r="J9" s="112"/>
      <c r="K9" s="112"/>
      <c r="L9" s="112"/>
    </row>
    <row r="10" spans="5:12">
      <c r="E10" s="2"/>
      <c r="F10" s="114"/>
      <c r="G10" s="4">
        <v>4</v>
      </c>
      <c r="H10" s="2">
        <v>44300</v>
      </c>
      <c r="I10" s="7">
        <v>3.8305231301340252</v>
      </c>
      <c r="J10" s="112"/>
      <c r="K10" s="112"/>
      <c r="L10" s="112"/>
    </row>
    <row r="11" spans="5:12">
      <c r="E11" s="2"/>
      <c r="F11" s="2"/>
    </row>
  </sheetData>
  <mergeCells count="7">
    <mergeCell ref="F3:F6"/>
    <mergeCell ref="J3:J6"/>
    <mergeCell ref="K3:K6"/>
    <mergeCell ref="L3:L10"/>
    <mergeCell ref="F7:F10"/>
    <mergeCell ref="J7:J10"/>
    <mergeCell ref="K7:K10"/>
  </mergeCells>
  <phoneticPr fontId="2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1FB5-A5DB-436D-B32D-3A008029C896}">
  <dimension ref="K2:U22"/>
  <sheetViews>
    <sheetView zoomScale="70" zoomScaleNormal="70" workbookViewId="0">
      <selection activeCell="P32" sqref="P32"/>
    </sheetView>
  </sheetViews>
  <sheetFormatPr defaultRowHeight="18"/>
  <cols>
    <col min="13" max="13" width="8.19921875" bestFit="1" customWidth="1"/>
    <col min="14" max="14" width="2.69921875" bestFit="1" customWidth="1"/>
    <col min="15" max="16" width="16.09765625" bestFit="1" customWidth="1"/>
    <col min="17" max="17" width="11.19921875" bestFit="1" customWidth="1"/>
    <col min="18" max="18" width="15.69921875" bestFit="1" customWidth="1"/>
    <col min="19" max="21" width="7.19921875" bestFit="1" customWidth="1"/>
  </cols>
  <sheetData>
    <row r="2" spans="11:21">
      <c r="M2" s="2"/>
      <c r="N2" s="2"/>
      <c r="O2" s="2"/>
      <c r="P2" s="2"/>
      <c r="Q2" s="2"/>
      <c r="R2" s="2"/>
      <c r="S2" s="2"/>
      <c r="T2" s="2"/>
      <c r="U2" s="2"/>
    </row>
    <row r="3" spans="11:21">
      <c r="K3" s="32" t="s">
        <v>149</v>
      </c>
      <c r="L3" s="32"/>
      <c r="M3" s="2"/>
      <c r="N3" s="2"/>
      <c r="O3" s="3" t="s">
        <v>93</v>
      </c>
      <c r="P3" s="4" t="s">
        <v>3</v>
      </c>
      <c r="Q3" s="4" t="s">
        <v>94</v>
      </c>
      <c r="R3" s="48" t="s">
        <v>47</v>
      </c>
      <c r="S3" s="4" t="s">
        <v>6</v>
      </c>
      <c r="T3" s="4" t="s">
        <v>7</v>
      </c>
      <c r="U3" s="2"/>
    </row>
    <row r="4" spans="11:21">
      <c r="K4" s="2"/>
      <c r="L4" s="2"/>
      <c r="M4" s="111" t="s">
        <v>37</v>
      </c>
      <c r="N4" s="4">
        <v>1</v>
      </c>
      <c r="O4" s="2">
        <v>116000</v>
      </c>
      <c r="P4" s="50">
        <v>7325.0659999999998</v>
      </c>
      <c r="Q4" s="5">
        <f>O4/P4</f>
        <v>15.836034787945938</v>
      </c>
      <c r="R4" s="6">
        <v>1.4973316346988557</v>
      </c>
      <c r="S4" s="112">
        <f>AVERAGE(R4:R7)</f>
        <v>1</v>
      </c>
      <c r="T4" s="112">
        <f>STDEVP(R4:R7)/SQRT(4)</f>
        <v>0.15896116718541559</v>
      </c>
      <c r="U4" s="112">
        <f>TTEST(R4:R7,R8:R11,2,2)</f>
        <v>0.7378533913184393</v>
      </c>
    </row>
    <row r="5" spans="11:21">
      <c r="K5" s="2"/>
      <c r="L5" s="2"/>
      <c r="M5" s="114"/>
      <c r="N5" s="4">
        <v>2</v>
      </c>
      <c r="O5" s="2">
        <v>90300</v>
      </c>
      <c r="P5" s="50">
        <v>8094.2669999999998</v>
      </c>
      <c r="Q5" s="5">
        <f t="shared" ref="Q5:Q11" si="0">O5/P5</f>
        <v>11.156044148284211</v>
      </c>
      <c r="R5" s="6">
        <v>1.0548283105590275</v>
      </c>
      <c r="S5" s="112"/>
      <c r="T5" s="112"/>
      <c r="U5" s="112"/>
    </row>
    <row r="6" spans="11:21">
      <c r="K6" s="2"/>
      <c r="L6" s="2"/>
      <c r="M6" s="114"/>
      <c r="N6" s="4">
        <v>3</v>
      </c>
      <c r="O6" s="2">
        <v>74600</v>
      </c>
      <c r="P6" s="50">
        <v>9386.9330000000009</v>
      </c>
      <c r="Q6" s="5">
        <f t="shared" si="0"/>
        <v>7.947217690804866</v>
      </c>
      <c r="R6" s="6">
        <v>0.75142676911383521</v>
      </c>
      <c r="S6" s="112"/>
      <c r="T6" s="112"/>
      <c r="U6" s="112"/>
    </row>
    <row r="7" spans="11:21">
      <c r="K7" s="2"/>
      <c r="L7" s="2"/>
      <c r="M7" s="114"/>
      <c r="N7" s="4">
        <v>4</v>
      </c>
      <c r="O7" s="2">
        <v>69800</v>
      </c>
      <c r="P7" s="50">
        <v>9476.7610000000004</v>
      </c>
      <c r="Q7" s="5">
        <f t="shared" si="0"/>
        <v>7.3653857050948099</v>
      </c>
      <c r="R7" s="6">
        <v>0.69641328562828142</v>
      </c>
      <c r="S7" s="112"/>
      <c r="T7" s="112"/>
      <c r="U7" s="112"/>
    </row>
    <row r="8" spans="11:21">
      <c r="K8" s="2"/>
      <c r="L8" s="2"/>
      <c r="M8" s="114" t="s">
        <v>15</v>
      </c>
      <c r="N8" s="4">
        <v>1</v>
      </c>
      <c r="O8" s="2">
        <v>69300</v>
      </c>
      <c r="P8" s="50">
        <v>9716.2250000000004</v>
      </c>
      <c r="Q8" s="5">
        <f t="shared" si="0"/>
        <v>7.1323996716831894</v>
      </c>
      <c r="R8" s="6">
        <v>0.67438394792211731</v>
      </c>
      <c r="S8" s="112">
        <f>AVERAGE(R8:R11)</f>
        <v>0.91809084373622674</v>
      </c>
      <c r="T8" s="112">
        <f>STDEVP(R8:R11)/SQRT(4)</f>
        <v>0.12514714223228193</v>
      </c>
      <c r="U8" s="112"/>
    </row>
    <row r="9" spans="11:21">
      <c r="K9" s="2"/>
      <c r="L9" s="2"/>
      <c r="M9" s="114"/>
      <c r="N9" s="4">
        <v>2</v>
      </c>
      <c r="O9" s="2">
        <v>65100</v>
      </c>
      <c r="P9" s="50">
        <v>8826.3469999999998</v>
      </c>
      <c r="Q9" s="5">
        <f t="shared" si="0"/>
        <v>7.37564475994429</v>
      </c>
      <c r="R9" s="6">
        <v>0.69738330164390228</v>
      </c>
      <c r="S9" s="112"/>
      <c r="T9" s="112"/>
      <c r="U9" s="112"/>
    </row>
    <row r="10" spans="11:21">
      <c r="K10" s="2"/>
      <c r="L10" s="2"/>
      <c r="M10" s="114"/>
      <c r="N10" s="4">
        <v>3</v>
      </c>
      <c r="O10" s="2">
        <v>61500</v>
      </c>
      <c r="P10" s="50">
        <v>5708.2960000000003</v>
      </c>
      <c r="Q10" s="5">
        <f t="shared" si="0"/>
        <v>10.77379308991685</v>
      </c>
      <c r="R10" s="6">
        <v>1.0186856391292933</v>
      </c>
      <c r="S10" s="112"/>
      <c r="T10" s="112"/>
      <c r="U10" s="112"/>
    </row>
    <row r="11" spans="11:21">
      <c r="K11" s="2"/>
      <c r="L11" s="2"/>
      <c r="M11" s="114"/>
      <c r="N11" s="4">
        <v>4</v>
      </c>
      <c r="O11" s="2">
        <v>67600</v>
      </c>
      <c r="P11" s="50">
        <v>4986.0950000000003</v>
      </c>
      <c r="Q11" s="5">
        <f t="shared" si="0"/>
        <v>13.557703974753789</v>
      </c>
      <c r="R11" s="6">
        <v>1.281910486249594</v>
      </c>
      <c r="S11" s="112"/>
      <c r="T11" s="112"/>
      <c r="U11" s="112"/>
    </row>
    <row r="12" spans="11:21">
      <c r="K12" s="2"/>
      <c r="L12" s="2"/>
      <c r="M12" s="2"/>
      <c r="N12" s="2"/>
      <c r="O12" s="2"/>
      <c r="P12" s="2"/>
      <c r="Q12" s="5"/>
      <c r="R12" s="5"/>
      <c r="S12" s="2"/>
      <c r="T12" s="2"/>
      <c r="U12" s="2"/>
    </row>
    <row r="13" spans="11:21">
      <c r="M13" s="2"/>
      <c r="N13" s="2"/>
      <c r="O13" s="2"/>
      <c r="P13" s="2"/>
      <c r="Q13" s="5"/>
      <c r="R13" s="5"/>
      <c r="S13" s="2"/>
      <c r="T13" s="2"/>
      <c r="U13" s="2"/>
    </row>
    <row r="14" spans="11:21">
      <c r="K14" s="32" t="s">
        <v>150</v>
      </c>
      <c r="L14" s="32"/>
      <c r="M14" s="2"/>
      <c r="N14" s="2"/>
      <c r="O14" s="3" t="s">
        <v>95</v>
      </c>
      <c r="P14" s="4" t="s">
        <v>3</v>
      </c>
      <c r="Q14" s="33" t="s">
        <v>96</v>
      </c>
      <c r="R14" s="48" t="s">
        <v>47</v>
      </c>
      <c r="S14" s="4" t="s">
        <v>6</v>
      </c>
      <c r="T14" s="4" t="s">
        <v>7</v>
      </c>
      <c r="U14" s="2"/>
    </row>
    <row r="15" spans="11:21">
      <c r="K15" s="2"/>
      <c r="L15" s="2"/>
      <c r="M15" s="111" t="s">
        <v>37</v>
      </c>
      <c r="N15" s="4">
        <v>1</v>
      </c>
      <c r="O15" s="52">
        <v>191000</v>
      </c>
      <c r="P15" s="50">
        <v>7325.0659999999998</v>
      </c>
      <c r="Q15" s="53">
        <f>O15/P15</f>
        <v>26.074850383600641</v>
      </c>
      <c r="R15" s="54">
        <v>1.0519712544514113</v>
      </c>
      <c r="S15" s="112">
        <f>AVERAGE(R15:R18)</f>
        <v>1</v>
      </c>
      <c r="T15" s="112">
        <f>STDEVP(R15:R18)/SQRT(4)</f>
        <v>1.625184322756109E-2</v>
      </c>
      <c r="U15" s="112">
        <f>TTEST(R15:R18,R19:R22,2,2)</f>
        <v>5.0286184525431257E-3</v>
      </c>
    </row>
    <row r="16" spans="11:21">
      <c r="K16" s="2"/>
      <c r="L16" s="2"/>
      <c r="M16" s="114"/>
      <c r="N16" s="4">
        <v>2</v>
      </c>
      <c r="O16" s="52">
        <v>201000</v>
      </c>
      <c r="P16" s="50">
        <v>8094.2669999999998</v>
      </c>
      <c r="Q16" s="53">
        <f t="shared" ref="Q16:Q22" si="1">O16/P16</f>
        <v>24.83239062907117</v>
      </c>
      <c r="R16" s="54">
        <v>1.0018451011907279</v>
      </c>
      <c r="S16" s="112"/>
      <c r="T16" s="112"/>
      <c r="U16" s="112"/>
    </row>
    <row r="17" spans="11:21">
      <c r="K17" s="2"/>
      <c r="L17" s="2"/>
      <c r="M17" s="114"/>
      <c r="N17" s="4">
        <v>3</v>
      </c>
      <c r="O17" s="52">
        <v>225000</v>
      </c>
      <c r="P17" s="50">
        <v>9386.9330000000009</v>
      </c>
      <c r="Q17" s="53">
        <f t="shared" si="1"/>
        <v>23.96949035430422</v>
      </c>
      <c r="R17" s="55">
        <v>0.96703200461840888</v>
      </c>
      <c r="S17" s="112"/>
      <c r="T17" s="112"/>
      <c r="U17" s="112"/>
    </row>
    <row r="18" spans="11:21">
      <c r="K18" s="2"/>
      <c r="L18" s="2"/>
      <c r="M18" s="114"/>
      <c r="N18" s="4">
        <v>4</v>
      </c>
      <c r="O18" s="52">
        <v>230000</v>
      </c>
      <c r="P18" s="50">
        <v>9476.7610000000004</v>
      </c>
      <c r="Q18" s="53">
        <f t="shared" si="1"/>
        <v>24.269895589853959</v>
      </c>
      <c r="R18" s="55">
        <v>0.97915163973945196</v>
      </c>
      <c r="S18" s="112"/>
      <c r="T18" s="112"/>
      <c r="U18" s="112"/>
    </row>
    <row r="19" spans="11:21">
      <c r="K19" s="2"/>
      <c r="L19" s="2"/>
      <c r="M19" s="114" t="s">
        <v>15</v>
      </c>
      <c r="N19" s="4">
        <v>1</v>
      </c>
      <c r="O19" s="52">
        <v>323000</v>
      </c>
      <c r="P19" s="50">
        <v>9716.2250000000004</v>
      </c>
      <c r="Q19" s="53">
        <f t="shared" si="1"/>
        <v>33.24336354911501</v>
      </c>
      <c r="R19" s="55">
        <v>1.3411798089143141</v>
      </c>
      <c r="S19" s="112">
        <f>AVERAGE(R19:R22)</f>
        <v>1.4998606772907805</v>
      </c>
      <c r="T19" s="112">
        <f>STDEVP(R19:R22)/SQRT(4)</f>
        <v>9.9077650345151688E-2</v>
      </c>
      <c r="U19" s="112"/>
    </row>
    <row r="20" spans="11:21">
      <c r="K20" s="2"/>
      <c r="L20" s="2"/>
      <c r="M20" s="114"/>
      <c r="N20" s="4">
        <v>2</v>
      </c>
      <c r="O20" s="52">
        <v>302000</v>
      </c>
      <c r="P20" s="50">
        <v>8826.3469999999998</v>
      </c>
      <c r="Q20" s="53">
        <f t="shared" si="1"/>
        <v>34.215740668251541</v>
      </c>
      <c r="R20" s="55">
        <v>1.3804096707455158</v>
      </c>
      <c r="S20" s="112"/>
      <c r="T20" s="112"/>
      <c r="U20" s="112"/>
    </row>
    <row r="21" spans="11:21">
      <c r="K21" s="2"/>
      <c r="L21" s="2"/>
      <c r="M21" s="114"/>
      <c r="N21" s="4">
        <v>3</v>
      </c>
      <c r="O21" s="52">
        <v>260000</v>
      </c>
      <c r="P21" s="50">
        <v>5708.2960000000003</v>
      </c>
      <c r="Q21" s="53">
        <f t="shared" si="1"/>
        <v>45.54774314436392</v>
      </c>
      <c r="R21" s="55">
        <v>1.8375912340092468</v>
      </c>
      <c r="S21" s="112"/>
      <c r="T21" s="112"/>
      <c r="U21" s="112"/>
    </row>
    <row r="22" spans="11:21">
      <c r="K22" s="2"/>
      <c r="L22" s="2"/>
      <c r="M22" s="114"/>
      <c r="N22" s="4">
        <v>4</v>
      </c>
      <c r="O22" s="52">
        <v>178000</v>
      </c>
      <c r="P22" s="50">
        <v>4986.0950000000003</v>
      </c>
      <c r="Q22" s="53">
        <f t="shared" si="1"/>
        <v>35.699279696836903</v>
      </c>
      <c r="R22" s="55">
        <v>1.4402619954940448</v>
      </c>
      <c r="S22" s="112"/>
      <c r="T22" s="112"/>
      <c r="U22" s="112"/>
    </row>
  </sheetData>
  <mergeCells count="14">
    <mergeCell ref="M15:M18"/>
    <mergeCell ref="S15:S18"/>
    <mergeCell ref="T15:T18"/>
    <mergeCell ref="U15:U22"/>
    <mergeCell ref="M19:M22"/>
    <mergeCell ref="S19:S22"/>
    <mergeCell ref="T19:T22"/>
    <mergeCell ref="M4:M7"/>
    <mergeCell ref="S4:S7"/>
    <mergeCell ref="T4:T7"/>
    <mergeCell ref="U4:U11"/>
    <mergeCell ref="M8:M11"/>
    <mergeCell ref="S8:S11"/>
    <mergeCell ref="T8:T11"/>
  </mergeCells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8000-26E9-4ECD-A957-6209A070E2C4}">
  <dimension ref="A1"/>
  <sheetViews>
    <sheetView zoomScale="60" zoomScaleNormal="60" workbookViewId="0">
      <selection activeCell="B2" sqref="B2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40FD-A584-48B4-88D5-5FAEFD21656C}">
  <dimension ref="A1:J6"/>
  <sheetViews>
    <sheetView zoomScale="60" zoomScaleNormal="60" workbookViewId="0">
      <selection activeCell="A2" sqref="A2"/>
    </sheetView>
  </sheetViews>
  <sheetFormatPr defaultRowHeight="18"/>
  <cols>
    <col min="1" max="1" width="6.59765625" bestFit="1" customWidth="1"/>
    <col min="2" max="2" width="7.59765625" bestFit="1" customWidth="1"/>
    <col min="3" max="3" width="2.3984375" bestFit="1" customWidth="1"/>
    <col min="4" max="4" width="6.19921875" bestFit="1" customWidth="1"/>
    <col min="5" max="5" width="8.5" bestFit="1" customWidth="1"/>
    <col min="6" max="7" width="7.8984375" bestFit="1" customWidth="1"/>
    <col min="8" max="8" width="10.8984375" bestFit="1" customWidth="1"/>
    <col min="9" max="9" width="8.8984375" bestFit="1" customWidth="1"/>
    <col min="10" max="10" width="7.8984375" bestFit="1" customWidth="1"/>
  </cols>
  <sheetData>
    <row r="1" spans="1:10"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151</v>
      </c>
      <c r="B2" s="2"/>
      <c r="C2" s="38"/>
      <c r="D2" s="114" t="s">
        <v>33</v>
      </c>
      <c r="E2" s="114"/>
      <c r="F2" s="38"/>
      <c r="G2" s="2"/>
      <c r="H2" s="2"/>
      <c r="I2" s="2"/>
      <c r="J2" s="2"/>
    </row>
    <row r="3" spans="1:10">
      <c r="A3" s="2"/>
      <c r="B3" s="2"/>
      <c r="C3" s="38"/>
      <c r="D3" s="4" t="s">
        <v>34</v>
      </c>
      <c r="E3" s="4" t="s">
        <v>35</v>
      </c>
      <c r="F3" s="4" t="s">
        <v>6</v>
      </c>
      <c r="G3" s="4" t="s">
        <v>7</v>
      </c>
      <c r="H3" s="4" t="s">
        <v>36</v>
      </c>
      <c r="I3" s="4" t="s">
        <v>6</v>
      </c>
      <c r="J3" s="4" t="s">
        <v>7</v>
      </c>
    </row>
    <row r="4" spans="1:10">
      <c r="A4" s="2"/>
      <c r="B4" s="111" t="s">
        <v>15</v>
      </c>
      <c r="C4" s="3">
        <v>1</v>
      </c>
      <c r="D4" s="23">
        <v>44.301999999999992</v>
      </c>
      <c r="E4" s="23">
        <v>45.527999999999999</v>
      </c>
      <c r="F4" s="112">
        <f>AVERAGE(E4:E6)</f>
        <v>42.655999999999999</v>
      </c>
      <c r="G4" s="113">
        <f>STDEVP(E4:E6)/SQRT(3)</f>
        <v>1.3097015775443739</v>
      </c>
      <c r="H4" s="10">
        <v>101.73396034886373</v>
      </c>
      <c r="I4" s="120">
        <f>AVERAGE(H4:H6)</f>
        <v>102.85409143185092</v>
      </c>
      <c r="J4" s="128">
        <f>STDEVP(H4:H6)/SQRT(3)</f>
        <v>0.83442464246143899</v>
      </c>
    </row>
    <row r="5" spans="1:10">
      <c r="A5" s="2"/>
      <c r="B5" s="111"/>
      <c r="C5" s="3">
        <v>2</v>
      </c>
      <c r="D5" s="23">
        <v>42.642999999999994</v>
      </c>
      <c r="E5" s="23">
        <v>39.981999999999999</v>
      </c>
      <c r="F5" s="112"/>
      <c r="G5" s="113"/>
      <c r="H5" s="10">
        <v>104.89475480714528</v>
      </c>
      <c r="I5" s="120"/>
      <c r="J5" s="128"/>
    </row>
    <row r="6" spans="1:10">
      <c r="A6" s="2"/>
      <c r="B6" s="111"/>
      <c r="C6" s="3">
        <v>3</v>
      </c>
      <c r="D6" s="23">
        <v>44.96</v>
      </c>
      <c r="E6" s="23">
        <v>42.457999999999998</v>
      </c>
      <c r="F6" s="112"/>
      <c r="G6" s="113"/>
      <c r="H6" s="10">
        <v>101.93355913954375</v>
      </c>
      <c r="I6" s="120"/>
      <c r="J6" s="128"/>
    </row>
  </sheetData>
  <mergeCells count="6">
    <mergeCell ref="J4:J6"/>
    <mergeCell ref="D2:E2"/>
    <mergeCell ref="B4:B6"/>
    <mergeCell ref="F4:F6"/>
    <mergeCell ref="G4:G6"/>
    <mergeCell ref="I4:I6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7A73-B5C0-487E-835A-0D031288DAA5}">
  <dimension ref="J2:S28"/>
  <sheetViews>
    <sheetView zoomScale="60" zoomScaleNormal="60" workbookViewId="0">
      <selection activeCell="J21" sqref="J21"/>
    </sheetView>
  </sheetViews>
  <sheetFormatPr defaultRowHeight="18"/>
  <cols>
    <col min="10" max="10" width="14.3984375" bestFit="1" customWidth="1"/>
    <col min="11" max="11" width="10.296875" bestFit="1" customWidth="1"/>
    <col min="12" max="12" width="2.8984375" bestFit="1" customWidth="1"/>
    <col min="13" max="13" width="16.296875" bestFit="1" customWidth="1"/>
    <col min="14" max="14" width="15.796875" bestFit="1" customWidth="1"/>
    <col min="15" max="15" width="11.796875" bestFit="1" customWidth="1"/>
    <col min="16" max="16" width="21.296875" bestFit="1" customWidth="1"/>
    <col min="17" max="17" width="7.3984375" bestFit="1" customWidth="1"/>
    <col min="18" max="18" width="8.3984375" bestFit="1" customWidth="1"/>
    <col min="19" max="19" width="7.796875" bestFit="1" customWidth="1"/>
  </cols>
  <sheetData>
    <row r="2" spans="10:19">
      <c r="K2" s="3"/>
      <c r="L2" s="3"/>
      <c r="M2" s="23"/>
      <c r="N2" s="23"/>
      <c r="O2" s="6"/>
      <c r="P2" s="7"/>
      <c r="Q2" s="10"/>
      <c r="R2" s="25"/>
      <c r="S2" s="56"/>
    </row>
    <row r="3" spans="10:19">
      <c r="J3" s="1" t="s">
        <v>152</v>
      </c>
      <c r="K3" s="2"/>
      <c r="L3" s="38"/>
      <c r="M3" s="3" t="s">
        <v>78</v>
      </c>
      <c r="N3" s="4" t="s">
        <v>3</v>
      </c>
      <c r="O3" s="47" t="s">
        <v>79</v>
      </c>
      <c r="P3" s="48" t="s">
        <v>97</v>
      </c>
      <c r="Q3" s="4" t="s">
        <v>6</v>
      </c>
      <c r="R3" s="4" t="s">
        <v>7</v>
      </c>
      <c r="S3" s="4" t="s">
        <v>8</v>
      </c>
    </row>
    <row r="4" spans="10:19">
      <c r="J4" s="8"/>
      <c r="K4" s="111" t="s">
        <v>42</v>
      </c>
      <c r="L4" s="3">
        <v>1</v>
      </c>
      <c r="M4" s="44">
        <v>314000</v>
      </c>
      <c r="N4" s="44">
        <v>90100</v>
      </c>
      <c r="O4" s="45">
        <v>3.4850166481687013</v>
      </c>
      <c r="P4" s="46">
        <v>0.88322149995769461</v>
      </c>
      <c r="Q4" s="112">
        <f>AVERAGE(P4:P6)</f>
        <v>1</v>
      </c>
      <c r="R4" s="113">
        <f>STDEVP(P4:P6)/SQRT(3)</f>
        <v>5.2581780965638557E-2</v>
      </c>
      <c r="S4" s="112">
        <f>TTEST(P4:P6,P7:P9,2,2)</f>
        <v>0.19604410514410955</v>
      </c>
    </row>
    <row r="5" spans="10:19">
      <c r="J5" s="2"/>
      <c r="K5" s="111"/>
      <c r="L5" s="3">
        <v>2</v>
      </c>
      <c r="M5" s="44">
        <v>311000</v>
      </c>
      <c r="N5" s="44">
        <v>71300</v>
      </c>
      <c r="O5" s="45">
        <v>4.3618513323983166</v>
      </c>
      <c r="P5" s="46">
        <v>1.1054411686720931</v>
      </c>
      <c r="Q5" s="112"/>
      <c r="R5" s="113"/>
      <c r="S5" s="112"/>
    </row>
    <row r="6" spans="10:19">
      <c r="J6" s="2"/>
      <c r="K6" s="111"/>
      <c r="L6" s="3">
        <v>3</v>
      </c>
      <c r="M6" s="44">
        <v>253000</v>
      </c>
      <c r="N6" s="44">
        <v>63400</v>
      </c>
      <c r="O6" s="45">
        <v>3.9905362776025237</v>
      </c>
      <c r="P6" s="46">
        <v>1.0113373313702123</v>
      </c>
      <c r="Q6" s="112"/>
      <c r="R6" s="113"/>
      <c r="S6" s="112"/>
    </row>
    <row r="7" spans="10:19">
      <c r="J7" s="2"/>
      <c r="K7" s="111" t="s">
        <v>15</v>
      </c>
      <c r="L7" s="3">
        <v>1</v>
      </c>
      <c r="M7" s="44">
        <v>307000</v>
      </c>
      <c r="N7" s="44">
        <v>90500</v>
      </c>
      <c r="O7" s="45">
        <v>3.3922651933701657</v>
      </c>
      <c r="P7" s="46">
        <v>0.85971513333144967</v>
      </c>
      <c r="Q7" s="112">
        <f>AVERAGE(P7:P9)</f>
        <v>0.89569473072845851</v>
      </c>
      <c r="R7" s="113">
        <f>STDEVP(P7:P9)/SQRT(3)</f>
        <v>1.5925107620275502E-2</v>
      </c>
      <c r="S7" s="112"/>
    </row>
    <row r="8" spans="10:19">
      <c r="J8" s="2"/>
      <c r="K8" s="111"/>
      <c r="L8" s="3">
        <v>2</v>
      </c>
      <c r="M8" s="44">
        <v>343000</v>
      </c>
      <c r="N8" s="44">
        <v>93800</v>
      </c>
      <c r="O8" s="45">
        <v>3.6567164179104479</v>
      </c>
      <c r="P8" s="46">
        <v>0.92673604909288576</v>
      </c>
      <c r="Q8" s="112"/>
      <c r="R8" s="113"/>
      <c r="S8" s="112"/>
    </row>
    <row r="9" spans="10:19">
      <c r="J9" s="2"/>
      <c r="K9" s="111"/>
      <c r="L9" s="3">
        <v>3</v>
      </c>
      <c r="M9" s="44">
        <v>344000</v>
      </c>
      <c r="N9" s="44">
        <v>96800</v>
      </c>
      <c r="O9" s="45">
        <v>3.553719008264463</v>
      </c>
      <c r="P9" s="46">
        <v>0.90063300976104033</v>
      </c>
      <c r="Q9" s="112"/>
      <c r="R9" s="113"/>
      <c r="S9" s="112"/>
    </row>
    <row r="10" spans="10:19">
      <c r="J10" s="2"/>
      <c r="K10" s="2"/>
      <c r="L10" s="2"/>
      <c r="M10" s="2"/>
      <c r="N10" s="2"/>
      <c r="O10" s="5"/>
      <c r="P10" s="5"/>
      <c r="Q10" s="44"/>
      <c r="R10" s="44"/>
      <c r="S10" s="2"/>
    </row>
    <row r="11" spans="10:19">
      <c r="J11" s="2"/>
      <c r="K11" s="2"/>
      <c r="L11" s="2"/>
      <c r="M11" s="2"/>
      <c r="N11" s="2"/>
      <c r="O11" s="5"/>
      <c r="P11" s="5"/>
      <c r="Q11" s="44"/>
      <c r="R11" s="44"/>
      <c r="S11" s="2"/>
    </row>
    <row r="12" spans="10:19">
      <c r="J12" s="1" t="s">
        <v>153</v>
      </c>
      <c r="K12" s="2"/>
      <c r="L12" s="2"/>
      <c r="M12" s="3" t="s">
        <v>80</v>
      </c>
      <c r="N12" s="4" t="s">
        <v>3</v>
      </c>
      <c r="O12" s="47" t="s">
        <v>81</v>
      </c>
      <c r="P12" s="48" t="s">
        <v>97</v>
      </c>
      <c r="Q12" s="4" t="s">
        <v>6</v>
      </c>
      <c r="R12" s="4" t="s">
        <v>7</v>
      </c>
      <c r="S12" s="4" t="s">
        <v>8</v>
      </c>
    </row>
    <row r="13" spans="10:19">
      <c r="J13" s="2"/>
      <c r="K13" s="111" t="s">
        <v>42</v>
      </c>
      <c r="L13" s="3">
        <v>1</v>
      </c>
      <c r="M13" s="44">
        <v>14100</v>
      </c>
      <c r="N13" s="44">
        <v>90100</v>
      </c>
      <c r="O13" s="45">
        <v>0.15649278579356271</v>
      </c>
      <c r="P13" s="46">
        <v>1.6156208548462225</v>
      </c>
      <c r="Q13" s="112">
        <f>AVERAGE(P13:P15)</f>
        <v>1.0000000000000002</v>
      </c>
      <c r="R13" s="113">
        <f>STDEVP(P13:P15)/SQRT(3)</f>
        <v>0.25194976684397014</v>
      </c>
      <c r="S13" s="112">
        <f>TTEST(P13:P15,P16:P18,2,2)</f>
        <v>4.3069399902072224E-2</v>
      </c>
    </row>
    <row r="14" spans="10:19">
      <c r="J14" s="2"/>
      <c r="K14" s="111"/>
      <c r="L14" s="3">
        <v>2</v>
      </c>
      <c r="M14" s="44">
        <v>5040</v>
      </c>
      <c r="N14" s="44">
        <v>71300</v>
      </c>
      <c r="O14" s="45">
        <v>7.0687237026647962E-2</v>
      </c>
      <c r="P14" s="46">
        <v>0.72977021741029213</v>
      </c>
      <c r="Q14" s="112"/>
      <c r="R14" s="113"/>
      <c r="S14" s="112"/>
    </row>
    <row r="15" spans="10:19">
      <c r="J15" s="2"/>
      <c r="K15" s="111"/>
      <c r="L15" s="3">
        <v>3</v>
      </c>
      <c r="M15" s="44">
        <v>4020</v>
      </c>
      <c r="N15" s="44">
        <v>63400</v>
      </c>
      <c r="O15" s="45">
        <v>6.3406940063091485E-2</v>
      </c>
      <c r="P15" s="46">
        <v>0.65460892774348556</v>
      </c>
      <c r="Q15" s="112"/>
      <c r="R15" s="113"/>
      <c r="S15" s="112"/>
    </row>
    <row r="16" spans="10:19">
      <c r="J16" s="2"/>
      <c r="K16" s="111" t="s">
        <v>15</v>
      </c>
      <c r="L16" s="3">
        <v>1</v>
      </c>
      <c r="M16" s="44">
        <v>43800</v>
      </c>
      <c r="N16" s="44">
        <v>90500</v>
      </c>
      <c r="O16" s="45">
        <v>0.48397790055248618</v>
      </c>
      <c r="P16" s="46">
        <v>4.9965548600352925</v>
      </c>
      <c r="Q16" s="112">
        <f>AVERAGE(P16:P18)</f>
        <v>3.6105297758426667</v>
      </c>
      <c r="R16" s="113">
        <f>STDEVP(P16:P18)/SQRT(3)</f>
        <v>0.68402867197382822</v>
      </c>
      <c r="S16" s="112"/>
    </row>
    <row r="17" spans="10:19">
      <c r="J17" s="2"/>
      <c r="K17" s="111"/>
      <c r="L17" s="3">
        <v>2</v>
      </c>
      <c r="M17" s="44">
        <v>19100</v>
      </c>
      <c r="N17" s="44">
        <v>93800</v>
      </c>
      <c r="O17" s="45">
        <v>0.20362473347547974</v>
      </c>
      <c r="P17" s="46">
        <v>2.102207870460322</v>
      </c>
      <c r="Q17" s="112"/>
      <c r="R17" s="113"/>
      <c r="S17" s="112"/>
    </row>
    <row r="18" spans="10:19">
      <c r="J18" s="2"/>
      <c r="K18" s="111"/>
      <c r="L18" s="3">
        <v>3</v>
      </c>
      <c r="M18" s="44">
        <v>35000</v>
      </c>
      <c r="N18" s="44">
        <v>96800</v>
      </c>
      <c r="O18" s="45">
        <v>0.36157024793388431</v>
      </c>
      <c r="P18" s="46">
        <v>3.732826597032386</v>
      </c>
      <c r="Q18" s="112"/>
      <c r="R18" s="113"/>
      <c r="S18" s="112"/>
    </row>
    <row r="19" spans="10:19">
      <c r="J19" s="2"/>
      <c r="K19" s="2"/>
      <c r="L19" s="2"/>
      <c r="M19" s="2"/>
      <c r="N19" s="2"/>
      <c r="O19" s="5"/>
      <c r="P19" s="46"/>
      <c r="Q19" s="44"/>
      <c r="R19" s="44"/>
      <c r="S19" s="2"/>
    </row>
    <row r="20" spans="10:19">
      <c r="J20" s="2"/>
      <c r="K20" s="2"/>
      <c r="L20" s="2"/>
      <c r="M20" s="2"/>
      <c r="N20" s="2"/>
      <c r="O20" s="5"/>
      <c r="P20" s="5"/>
      <c r="Q20" s="44"/>
      <c r="R20" s="44"/>
      <c r="S20" s="2"/>
    </row>
    <row r="21" spans="10:19">
      <c r="J21" s="1" t="s">
        <v>154</v>
      </c>
      <c r="K21" s="2"/>
      <c r="L21" s="2"/>
      <c r="M21" s="3" t="s">
        <v>98</v>
      </c>
      <c r="N21" s="4" t="s">
        <v>3</v>
      </c>
      <c r="O21" s="47" t="s">
        <v>99</v>
      </c>
      <c r="P21" s="48" t="s">
        <v>97</v>
      </c>
      <c r="Q21" s="4" t="s">
        <v>6</v>
      </c>
      <c r="R21" s="4" t="s">
        <v>7</v>
      </c>
      <c r="S21" s="4" t="s">
        <v>8</v>
      </c>
    </row>
    <row r="22" spans="10:19">
      <c r="J22" s="2"/>
      <c r="K22" s="111" t="s">
        <v>42</v>
      </c>
      <c r="L22" s="3">
        <v>1</v>
      </c>
      <c r="M22" s="44">
        <v>183000</v>
      </c>
      <c r="N22" s="44">
        <v>90100</v>
      </c>
      <c r="O22" s="45">
        <v>2.0310765815760266</v>
      </c>
      <c r="P22" s="46">
        <v>0.80434829541295794</v>
      </c>
      <c r="Q22" s="112">
        <f>AVERAGE(P22:P24)</f>
        <v>1</v>
      </c>
      <c r="R22" s="113">
        <f>STDEVP(P22:P24)/SQRT(3)</f>
        <v>8.1091786271852803E-2</v>
      </c>
      <c r="S22" s="112">
        <f>TTEST(P22:P24,P25:P27,2,2)</f>
        <v>4.5273627938907754E-2</v>
      </c>
    </row>
    <row r="23" spans="10:19">
      <c r="J23" s="2"/>
      <c r="K23" s="111"/>
      <c r="L23" s="3">
        <v>2</v>
      </c>
      <c r="M23" s="44">
        <v>203000</v>
      </c>
      <c r="N23" s="44">
        <v>71300</v>
      </c>
      <c r="O23" s="45">
        <v>2.8471248246844318</v>
      </c>
      <c r="P23" s="46">
        <v>1.1275202620798461</v>
      </c>
      <c r="Q23" s="112"/>
      <c r="R23" s="113"/>
      <c r="S23" s="112"/>
    </row>
    <row r="24" spans="10:19">
      <c r="J24" s="2"/>
      <c r="K24" s="111"/>
      <c r="L24" s="3">
        <v>3</v>
      </c>
      <c r="M24" s="44">
        <v>171000</v>
      </c>
      <c r="N24" s="44">
        <v>63400</v>
      </c>
      <c r="O24" s="45">
        <v>2.6971608832807572</v>
      </c>
      <c r="P24" s="46">
        <v>1.0681314425071957</v>
      </c>
      <c r="Q24" s="112"/>
      <c r="R24" s="113"/>
      <c r="S24" s="112"/>
    </row>
    <row r="25" spans="10:19">
      <c r="J25" s="2"/>
      <c r="K25" s="111" t="s">
        <v>15</v>
      </c>
      <c r="L25" s="3">
        <v>1</v>
      </c>
      <c r="M25" s="44">
        <v>371000</v>
      </c>
      <c r="N25" s="44">
        <v>90500</v>
      </c>
      <c r="O25" s="45">
        <v>4.0994475138121551</v>
      </c>
      <c r="P25" s="46">
        <v>1.6234659243183582</v>
      </c>
      <c r="Q25" s="112">
        <f>AVERAGE(P25:P27)</f>
        <v>1.4162339198884017</v>
      </c>
      <c r="R25" s="113">
        <f>STDEVP(P25:P27)/SQRT(3)</f>
        <v>8.6051420009138554E-2</v>
      </c>
      <c r="S25" s="112"/>
    </row>
    <row r="26" spans="10:19">
      <c r="J26" s="2"/>
      <c r="K26" s="111"/>
      <c r="L26" s="3">
        <v>2</v>
      </c>
      <c r="M26" s="44">
        <v>303000</v>
      </c>
      <c r="N26" s="44">
        <v>93800</v>
      </c>
      <c r="O26" s="45">
        <v>3.2302771855010661</v>
      </c>
      <c r="P26" s="46">
        <v>1.2792565142241006</v>
      </c>
      <c r="Q26" s="112"/>
      <c r="R26" s="113"/>
      <c r="S26" s="112"/>
    </row>
    <row r="27" spans="10:19">
      <c r="J27" s="2"/>
      <c r="K27" s="111"/>
      <c r="L27" s="3">
        <v>3</v>
      </c>
      <c r="M27" s="44">
        <v>329000</v>
      </c>
      <c r="N27" s="44">
        <v>96800</v>
      </c>
      <c r="O27" s="45">
        <v>3.3987603305785123</v>
      </c>
      <c r="P27" s="46">
        <v>1.345979321122746</v>
      </c>
      <c r="Q27" s="112"/>
      <c r="R27" s="113"/>
      <c r="S27" s="112"/>
    </row>
    <row r="28" spans="10:19">
      <c r="J28" s="2"/>
    </row>
  </sheetData>
  <mergeCells count="21">
    <mergeCell ref="K22:K24"/>
    <mergeCell ref="Q22:Q24"/>
    <mergeCell ref="R22:R24"/>
    <mergeCell ref="S22:S27"/>
    <mergeCell ref="K25:K27"/>
    <mergeCell ref="Q25:Q27"/>
    <mergeCell ref="R25:R27"/>
    <mergeCell ref="K13:K15"/>
    <mergeCell ref="Q13:Q15"/>
    <mergeCell ref="R13:R15"/>
    <mergeCell ref="S13:S18"/>
    <mergeCell ref="K16:K18"/>
    <mergeCell ref="Q16:Q18"/>
    <mergeCell ref="R16:R18"/>
    <mergeCell ref="K4:K6"/>
    <mergeCell ref="Q4:Q6"/>
    <mergeCell ref="R4:R6"/>
    <mergeCell ref="S4:S9"/>
    <mergeCell ref="K7:K9"/>
    <mergeCell ref="Q7:Q9"/>
    <mergeCell ref="R7:R9"/>
  </mergeCells>
  <phoneticPr fontId="2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73ED-3DB7-4DC6-A175-6534A488E564}">
  <dimension ref="K2:T29"/>
  <sheetViews>
    <sheetView zoomScale="60" zoomScaleNormal="60" workbookViewId="0">
      <selection activeCell="N3" sqref="N3:T3"/>
    </sheetView>
  </sheetViews>
  <sheetFormatPr defaultRowHeight="18"/>
  <cols>
    <col min="11" max="11" width="14.59765625" bestFit="1" customWidth="1"/>
    <col min="12" max="12" width="10.296875" bestFit="1" customWidth="1"/>
    <col min="13" max="13" width="2.8984375" bestFit="1" customWidth="1"/>
    <col min="14" max="14" width="16.296875" bestFit="1" customWidth="1"/>
    <col min="15" max="15" width="15.796875" bestFit="1" customWidth="1"/>
    <col min="16" max="16" width="11.796875" bestFit="1" customWidth="1"/>
    <col min="17" max="17" width="21.296875" bestFit="1" customWidth="1"/>
    <col min="18" max="18" width="7.3984375" bestFit="1" customWidth="1"/>
    <col min="19" max="19" width="8.3984375" bestFit="1" customWidth="1"/>
    <col min="20" max="20" width="7.796875" bestFit="1" customWidth="1"/>
  </cols>
  <sheetData>
    <row r="2" spans="11:20">
      <c r="L2" s="2"/>
      <c r="M2" s="2"/>
      <c r="N2" s="2"/>
      <c r="O2" s="2"/>
      <c r="P2" s="2"/>
      <c r="Q2" s="2"/>
      <c r="R2" s="44"/>
      <c r="S2" s="44"/>
      <c r="T2" s="2"/>
    </row>
    <row r="3" spans="11:20">
      <c r="K3" s="57" t="s">
        <v>155</v>
      </c>
      <c r="L3" s="44"/>
      <c r="M3" s="44"/>
      <c r="N3" s="3" t="s">
        <v>78</v>
      </c>
      <c r="O3" s="4" t="s">
        <v>3</v>
      </c>
      <c r="P3" s="47" t="s">
        <v>79</v>
      </c>
      <c r="Q3" s="48" t="s">
        <v>97</v>
      </c>
      <c r="R3" s="4" t="s">
        <v>6</v>
      </c>
      <c r="S3" s="4" t="s">
        <v>7</v>
      </c>
      <c r="T3" s="4" t="s">
        <v>8</v>
      </c>
    </row>
    <row r="4" spans="11:20">
      <c r="K4" s="2"/>
      <c r="L4" s="111" t="s">
        <v>42</v>
      </c>
      <c r="M4" s="3">
        <v>1</v>
      </c>
      <c r="N4" s="58">
        <v>31952.959999999999</v>
      </c>
      <c r="O4" s="44">
        <v>134000</v>
      </c>
      <c r="P4" s="45">
        <v>0.23845492537313431</v>
      </c>
      <c r="Q4" s="46">
        <v>1.0982341211438655</v>
      </c>
      <c r="R4" s="112">
        <f>AVERAGE(Q4:Q6)</f>
        <v>1</v>
      </c>
      <c r="S4" s="113">
        <f>STDEVP(Q4:Q6)/SQRT(3)</f>
        <v>4.0107675566723677E-2</v>
      </c>
      <c r="T4" s="112">
        <f>TTEST(Q4:Q6,Q7:Q9,2,2)</f>
        <v>0.49227925568984593</v>
      </c>
    </row>
    <row r="5" spans="11:20">
      <c r="K5" s="2"/>
      <c r="L5" s="111"/>
      <c r="M5" s="3">
        <v>2</v>
      </c>
      <c r="N5" s="58">
        <v>28526.566999999999</v>
      </c>
      <c r="O5" s="44">
        <v>138000</v>
      </c>
      <c r="P5" s="45">
        <v>0.2067142536231884</v>
      </c>
      <c r="Q5" s="46">
        <v>0.95204846912065455</v>
      </c>
      <c r="R5" s="112"/>
      <c r="S5" s="113"/>
      <c r="T5" s="112"/>
    </row>
    <row r="6" spans="11:20">
      <c r="K6" s="2"/>
      <c r="L6" s="111"/>
      <c r="M6" s="3">
        <v>3</v>
      </c>
      <c r="N6" s="58">
        <v>29075.345000000001</v>
      </c>
      <c r="O6" s="44">
        <v>141000</v>
      </c>
      <c r="P6" s="45">
        <v>0.20620812056737589</v>
      </c>
      <c r="Q6" s="46">
        <v>0.94971740973548002</v>
      </c>
      <c r="R6" s="112"/>
      <c r="S6" s="113"/>
      <c r="T6" s="112"/>
    </row>
    <row r="7" spans="11:20">
      <c r="K7" s="2"/>
      <c r="L7" s="111" t="s">
        <v>15</v>
      </c>
      <c r="M7" s="3">
        <v>1</v>
      </c>
      <c r="N7" s="58">
        <v>32801.031999999999</v>
      </c>
      <c r="O7" s="44">
        <v>137000</v>
      </c>
      <c r="P7" s="45">
        <v>0.23942359124087589</v>
      </c>
      <c r="Q7" s="46">
        <v>1.1026954335125514</v>
      </c>
      <c r="R7" s="112">
        <f>AVERAGE(Q7:Q9)</f>
        <v>1.1106877310217695</v>
      </c>
      <c r="S7" s="113">
        <f>STDEVP(Q7:Q9)/SQRT(3)</f>
        <v>0.11278843325144694</v>
      </c>
      <c r="T7" s="112"/>
    </row>
    <row r="8" spans="11:20">
      <c r="K8" s="2"/>
      <c r="L8" s="111"/>
      <c r="M8" s="3">
        <v>2</v>
      </c>
      <c r="N8" s="58">
        <v>27631.718000000001</v>
      </c>
      <c r="O8" s="44">
        <v>94000</v>
      </c>
      <c r="P8" s="45">
        <v>0.29395444680851063</v>
      </c>
      <c r="Q8" s="46">
        <v>1.3538441407402684</v>
      </c>
      <c r="R8" s="112"/>
      <c r="S8" s="113"/>
      <c r="T8" s="112"/>
    </row>
    <row r="9" spans="11:20">
      <c r="K9" s="2"/>
      <c r="L9" s="111"/>
      <c r="M9" s="3">
        <v>3</v>
      </c>
      <c r="N9" s="58">
        <v>25283.132000000001</v>
      </c>
      <c r="O9" s="44">
        <v>133000</v>
      </c>
      <c r="P9" s="45">
        <v>0.19009873684210526</v>
      </c>
      <c r="Q9" s="46">
        <v>0.87552361881248852</v>
      </c>
      <c r="R9" s="112"/>
      <c r="S9" s="113"/>
      <c r="T9" s="112"/>
    </row>
    <row r="10" spans="11:20">
      <c r="K10" s="2"/>
      <c r="L10" s="44"/>
      <c r="M10" s="44"/>
      <c r="N10" s="44"/>
      <c r="O10" s="44"/>
      <c r="P10" s="5"/>
      <c r="Q10" s="5"/>
      <c r="R10" s="2"/>
      <c r="S10" s="2"/>
      <c r="T10" s="2"/>
    </row>
    <row r="11" spans="11:20">
      <c r="K11" s="44"/>
      <c r="L11" s="44"/>
      <c r="M11" s="44"/>
      <c r="N11" s="44"/>
      <c r="O11" s="44"/>
      <c r="P11" s="5"/>
      <c r="Q11" s="5"/>
      <c r="R11" s="2"/>
      <c r="S11" s="2"/>
      <c r="T11" s="2"/>
    </row>
    <row r="12" spans="11:20">
      <c r="K12" s="57" t="s">
        <v>156</v>
      </c>
      <c r="L12" s="44"/>
      <c r="M12" s="44"/>
      <c r="N12" s="3" t="s">
        <v>80</v>
      </c>
      <c r="O12" s="4" t="s">
        <v>3</v>
      </c>
      <c r="P12" s="47" t="s">
        <v>81</v>
      </c>
      <c r="Q12" s="48" t="s">
        <v>97</v>
      </c>
      <c r="R12" s="4" t="s">
        <v>6</v>
      </c>
      <c r="S12" s="4" t="s">
        <v>7</v>
      </c>
      <c r="T12" s="4" t="s">
        <v>8</v>
      </c>
    </row>
    <row r="13" spans="11:20">
      <c r="K13" s="44"/>
      <c r="L13" s="111" t="s">
        <v>42</v>
      </c>
      <c r="M13" s="3">
        <v>1</v>
      </c>
      <c r="N13" s="44">
        <v>5560</v>
      </c>
      <c r="O13" s="44">
        <v>134000</v>
      </c>
      <c r="P13" s="45">
        <v>4.1492537313432838E-2</v>
      </c>
      <c r="Q13" s="46">
        <v>0.91464964878813215</v>
      </c>
      <c r="R13" s="112">
        <f>AVERAGE(Q13:Q15)</f>
        <v>0.99999999999999989</v>
      </c>
      <c r="S13" s="113">
        <f>STDEVP(Q13:Q15)/SQRT(3)</f>
        <v>0.13212781687691272</v>
      </c>
      <c r="T13" s="112">
        <f>TTEST(Q13:Q15,Q16:Q18,2,2)</f>
        <v>4.8695819978334463E-2</v>
      </c>
    </row>
    <row r="14" spans="11:20">
      <c r="K14" s="2"/>
      <c r="L14" s="111"/>
      <c r="M14" s="3">
        <v>2</v>
      </c>
      <c r="N14" s="44">
        <v>8220</v>
      </c>
      <c r="O14" s="44">
        <v>138000</v>
      </c>
      <c r="P14" s="45">
        <v>5.9565217391304347E-2</v>
      </c>
      <c r="Q14" s="46">
        <v>1.3130386497069542</v>
      </c>
      <c r="R14" s="112"/>
      <c r="S14" s="113"/>
      <c r="T14" s="112"/>
    </row>
    <row r="15" spans="11:20">
      <c r="K15" s="2"/>
      <c r="L15" s="111"/>
      <c r="M15" s="3">
        <v>3</v>
      </c>
      <c r="N15" s="44">
        <v>4940</v>
      </c>
      <c r="O15" s="44">
        <v>141000</v>
      </c>
      <c r="P15" s="45">
        <v>3.5035460992907802E-2</v>
      </c>
      <c r="Q15" s="46">
        <v>0.77231170150491346</v>
      </c>
      <c r="R15" s="112"/>
      <c r="S15" s="113"/>
      <c r="T15" s="112"/>
    </row>
    <row r="16" spans="11:20">
      <c r="K16" s="2"/>
      <c r="L16" s="111" t="s">
        <v>15</v>
      </c>
      <c r="M16" s="3">
        <v>1</v>
      </c>
      <c r="N16" s="44">
        <v>23200</v>
      </c>
      <c r="O16" s="44">
        <v>137000</v>
      </c>
      <c r="P16" s="45">
        <v>0.16934306569343066</v>
      </c>
      <c r="Q16" s="46">
        <v>3.7329502023742913</v>
      </c>
      <c r="R16" s="112">
        <f>AVERAGE(Q16:Q18)</f>
        <v>2.768598512839223</v>
      </c>
      <c r="S16" s="113">
        <f>STDEVP(Q16:Q18)/SQRT(3)</f>
        <v>0.49807792490859948</v>
      </c>
      <c r="T16" s="112"/>
    </row>
    <row r="17" spans="11:20">
      <c r="K17" s="2"/>
      <c r="L17" s="111"/>
      <c r="M17" s="3">
        <v>2</v>
      </c>
      <c r="N17" s="44">
        <v>6990</v>
      </c>
      <c r="O17" s="44">
        <v>94000</v>
      </c>
      <c r="P17" s="45">
        <v>7.4361702127659579E-2</v>
      </c>
      <c r="Q17" s="46">
        <v>1.6392081356840118</v>
      </c>
      <c r="R17" s="112"/>
      <c r="S17" s="113"/>
      <c r="T17" s="112"/>
    </row>
    <row r="18" spans="11:20">
      <c r="K18" s="2"/>
      <c r="L18" s="111"/>
      <c r="M18" s="3">
        <v>3</v>
      </c>
      <c r="N18" s="44">
        <v>17700</v>
      </c>
      <c r="O18" s="44">
        <v>133000</v>
      </c>
      <c r="P18" s="45">
        <v>0.1330827067669173</v>
      </c>
      <c r="Q18" s="46">
        <v>2.933637200459366</v>
      </c>
      <c r="R18" s="112"/>
      <c r="S18" s="113"/>
      <c r="T18" s="112"/>
    </row>
    <row r="19" spans="11:20">
      <c r="K19" s="2"/>
      <c r="L19" s="44"/>
      <c r="M19" s="44"/>
      <c r="N19" s="44"/>
      <c r="O19" s="44"/>
      <c r="P19" s="5"/>
      <c r="Q19" s="5"/>
      <c r="R19" s="2"/>
      <c r="S19" s="2"/>
      <c r="T19" s="2"/>
    </row>
    <row r="20" spans="11:20">
      <c r="K20" s="2"/>
      <c r="L20" s="44"/>
      <c r="M20" s="44"/>
      <c r="N20" s="44"/>
      <c r="O20" s="44"/>
      <c r="P20" s="5"/>
      <c r="Q20" s="5"/>
      <c r="R20" s="2"/>
      <c r="S20" s="2"/>
      <c r="T20" s="2"/>
    </row>
    <row r="21" spans="11:20">
      <c r="K21" s="57" t="s">
        <v>157</v>
      </c>
      <c r="L21" s="3"/>
      <c r="M21" s="2"/>
      <c r="N21" s="3" t="s">
        <v>98</v>
      </c>
      <c r="O21" s="4" t="s">
        <v>3</v>
      </c>
      <c r="P21" s="47" t="s">
        <v>99</v>
      </c>
      <c r="Q21" s="48" t="s">
        <v>97</v>
      </c>
      <c r="R21" s="4" t="s">
        <v>6</v>
      </c>
      <c r="S21" s="4" t="s">
        <v>7</v>
      </c>
      <c r="T21" s="4" t="s">
        <v>8</v>
      </c>
    </row>
    <row r="22" spans="11:20">
      <c r="K22" s="2"/>
      <c r="L22" s="111" t="s">
        <v>42</v>
      </c>
      <c r="M22" s="3">
        <v>1</v>
      </c>
      <c r="N22" s="58">
        <v>13145.710999999999</v>
      </c>
      <c r="O22" s="44">
        <v>134000</v>
      </c>
      <c r="P22" s="45">
        <v>9.8102320895522385E-2</v>
      </c>
      <c r="Q22" s="46">
        <v>1.0834965136186561</v>
      </c>
      <c r="R22" s="112">
        <f>AVERAGE(Q22:Q24)</f>
        <v>1</v>
      </c>
      <c r="S22" s="113">
        <f>STDEVP(Q22:Q24)/SQRT(3)</f>
        <v>4.3301936601254719E-2</v>
      </c>
      <c r="T22" s="112">
        <f>TTEST(Q22:Q24,Q25:Q27,2,2)</f>
        <v>5.9554961272345053E-2</v>
      </c>
    </row>
    <row r="23" spans="11:20">
      <c r="K23" s="2"/>
      <c r="L23" s="111"/>
      <c r="M23" s="3">
        <v>2</v>
      </c>
      <c r="N23" s="58">
        <v>11265.397000000001</v>
      </c>
      <c r="O23" s="44">
        <v>138000</v>
      </c>
      <c r="P23" s="45">
        <v>8.1633311594202909E-2</v>
      </c>
      <c r="Q23" s="46">
        <v>0.90160362874250111</v>
      </c>
      <c r="R23" s="112"/>
      <c r="S23" s="113"/>
      <c r="T23" s="112"/>
    </row>
    <row r="24" spans="11:20">
      <c r="K24" s="2"/>
      <c r="L24" s="111"/>
      <c r="M24" s="3">
        <v>3</v>
      </c>
      <c r="N24" s="58">
        <v>12956.69</v>
      </c>
      <c r="O24" s="44">
        <v>141000</v>
      </c>
      <c r="P24" s="45">
        <v>9.1891418439716321E-2</v>
      </c>
      <c r="Q24" s="46">
        <v>1.0148998576388426</v>
      </c>
      <c r="R24" s="112"/>
      <c r="S24" s="113"/>
      <c r="T24" s="112"/>
    </row>
    <row r="25" spans="11:20">
      <c r="K25" s="2"/>
      <c r="L25" s="111" t="s">
        <v>15</v>
      </c>
      <c r="M25" s="3">
        <v>1</v>
      </c>
      <c r="N25" s="58">
        <v>29681.054</v>
      </c>
      <c r="O25" s="44">
        <v>137000</v>
      </c>
      <c r="P25" s="45">
        <v>0.21665002919708029</v>
      </c>
      <c r="Q25" s="46">
        <v>2.3928032402047954</v>
      </c>
      <c r="R25" s="112">
        <f>AVERAGE(Q25:Q27)</f>
        <v>1.8351568880033253</v>
      </c>
      <c r="S25" s="113">
        <f>STDEVP(Q25:Q27)/SQRT(3)</f>
        <v>0.25787134534079104</v>
      </c>
      <c r="T25" s="112"/>
    </row>
    <row r="26" spans="11:20">
      <c r="K26" s="2"/>
      <c r="L26" s="111"/>
      <c r="M26" s="3">
        <v>2</v>
      </c>
      <c r="N26" s="58">
        <v>15432.64</v>
      </c>
      <c r="O26" s="44">
        <v>94000</v>
      </c>
      <c r="P26" s="45">
        <v>0.16417702127659572</v>
      </c>
      <c r="Q26" s="46">
        <v>1.8132621995654181</v>
      </c>
      <c r="R26" s="112"/>
      <c r="S26" s="113"/>
      <c r="T26" s="112"/>
    </row>
    <row r="27" spans="11:20">
      <c r="K27" s="2"/>
      <c r="L27" s="111"/>
      <c r="M27" s="3">
        <v>3</v>
      </c>
      <c r="N27" s="58">
        <v>15647.61</v>
      </c>
      <c r="O27" s="44">
        <v>133000</v>
      </c>
      <c r="P27" s="45">
        <v>0.1176512030075188</v>
      </c>
      <c r="Q27" s="46">
        <v>1.2994052242397622</v>
      </c>
      <c r="R27" s="112"/>
      <c r="S27" s="113"/>
      <c r="T27" s="112"/>
    </row>
    <row r="28" spans="11:20">
      <c r="K28" s="44"/>
      <c r="L28" s="2"/>
      <c r="M28" s="2"/>
      <c r="N28" s="2"/>
      <c r="O28" s="2"/>
      <c r="P28" s="2"/>
      <c r="Q28" s="2"/>
      <c r="R28" s="2"/>
      <c r="S28" s="2"/>
      <c r="T28" s="2"/>
    </row>
    <row r="29" spans="11:20">
      <c r="K29" s="2"/>
    </row>
  </sheetData>
  <mergeCells count="21">
    <mergeCell ref="L22:L24"/>
    <mergeCell ref="R22:R24"/>
    <mergeCell ref="S22:S24"/>
    <mergeCell ref="T22:T27"/>
    <mergeCell ref="L25:L27"/>
    <mergeCell ref="R25:R27"/>
    <mergeCell ref="S25:S27"/>
    <mergeCell ref="L13:L15"/>
    <mergeCell ref="R13:R15"/>
    <mergeCell ref="S13:S15"/>
    <mergeCell ref="T13:T18"/>
    <mergeCell ref="L16:L18"/>
    <mergeCell ref="R16:R18"/>
    <mergeCell ref="S16:S18"/>
    <mergeCell ref="L4:L6"/>
    <mergeCell ref="R4:R6"/>
    <mergeCell ref="S4:S6"/>
    <mergeCell ref="T4:T9"/>
    <mergeCell ref="L7:L9"/>
    <mergeCell ref="R7:R9"/>
    <mergeCell ref="S7:S9"/>
  </mergeCells>
  <phoneticPr fontId="2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49CB-B4C1-47B4-BEF9-10105DFE62BA}">
  <dimension ref="A1"/>
  <sheetViews>
    <sheetView zoomScale="60" zoomScaleNormal="60" workbookViewId="0">
      <selection activeCell="M11" sqref="M11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F833-70D0-463D-8A0F-3BC49EEA3F1E}">
  <dimension ref="A2:J8"/>
  <sheetViews>
    <sheetView zoomScale="60" zoomScaleNormal="60" workbookViewId="0">
      <selection activeCell="A2" sqref="A2"/>
    </sheetView>
  </sheetViews>
  <sheetFormatPr defaultRowHeight="18"/>
  <cols>
    <col min="1" max="1" width="6.5" bestFit="1" customWidth="1"/>
    <col min="2" max="2" width="7.59765625" bestFit="1" customWidth="1"/>
    <col min="3" max="3" width="2.3984375" bestFit="1" customWidth="1"/>
    <col min="4" max="4" width="6.19921875" bestFit="1" customWidth="1"/>
    <col min="5" max="5" width="8.5" bestFit="1" customWidth="1"/>
    <col min="6" max="7" width="6.8984375" bestFit="1" customWidth="1"/>
    <col min="8" max="8" width="10.8984375" bestFit="1" customWidth="1"/>
    <col min="9" max="10" width="6.8984375" bestFit="1" customWidth="1"/>
  </cols>
  <sheetData>
    <row r="2" spans="1:10">
      <c r="A2" s="57" t="s">
        <v>158</v>
      </c>
      <c r="B2" s="2"/>
      <c r="C2" s="2"/>
      <c r="D2" s="2"/>
      <c r="E2" s="2"/>
      <c r="F2" s="2"/>
      <c r="G2" s="2"/>
      <c r="H2" s="2"/>
      <c r="I2" s="2"/>
      <c r="J2" s="2"/>
    </row>
    <row r="3" spans="1:10" ht="37.799999999999997" customHeight="1">
      <c r="B3" s="2"/>
      <c r="C3" s="2"/>
      <c r="D3" s="118" t="s">
        <v>33</v>
      </c>
      <c r="E3" s="118"/>
      <c r="F3" s="38"/>
      <c r="G3" s="2"/>
      <c r="H3" s="2"/>
      <c r="I3" s="2"/>
      <c r="J3" s="2"/>
    </row>
    <row r="4" spans="1:10">
      <c r="A4" s="2"/>
      <c r="B4" s="38"/>
      <c r="C4" s="38"/>
      <c r="D4" s="4" t="s">
        <v>34</v>
      </c>
      <c r="E4" s="4" t="s">
        <v>35</v>
      </c>
      <c r="F4" s="4" t="s">
        <v>6</v>
      </c>
      <c r="G4" s="4" t="s">
        <v>7</v>
      </c>
      <c r="H4" s="4" t="s">
        <v>36</v>
      </c>
      <c r="I4" s="4" t="s">
        <v>6</v>
      </c>
      <c r="J4" s="4" t="s">
        <v>7</v>
      </c>
    </row>
    <row r="5" spans="1:10">
      <c r="A5" s="2"/>
      <c r="B5" s="114" t="s">
        <v>15</v>
      </c>
      <c r="C5" s="4">
        <v>1</v>
      </c>
      <c r="D5" s="23">
        <v>43.253</v>
      </c>
      <c r="E5" s="23">
        <v>39.250999999999998</v>
      </c>
      <c r="F5" s="115">
        <f>AVERAGE(E5:E8)</f>
        <v>32.077000000000005</v>
      </c>
      <c r="G5" s="112">
        <f>STDEVP(E5:E8)/SQRT(4)</f>
        <v>2.7284212468018807</v>
      </c>
      <c r="H5" s="22">
        <f>E5/D5*100</f>
        <v>90.747462603750023</v>
      </c>
      <c r="I5" s="121">
        <f>AVERAGE(H5:H8)</f>
        <v>74.611258243271365</v>
      </c>
      <c r="J5" s="120">
        <f>STDEVP(H5:H8)/SQRT(4)</f>
        <v>6.5730847936942416</v>
      </c>
    </row>
    <row r="6" spans="1:10">
      <c r="A6" s="2"/>
      <c r="B6" s="114"/>
      <c r="C6" s="4">
        <v>2</v>
      </c>
      <c r="D6" s="23">
        <v>42.682000000000002</v>
      </c>
      <c r="E6" s="23">
        <v>34.109000000000002</v>
      </c>
      <c r="F6" s="115"/>
      <c r="G6" s="112"/>
      <c r="H6" s="22">
        <f t="shared" ref="H6:H8" si="0">E6/D6*100</f>
        <v>79.914249566562006</v>
      </c>
      <c r="I6" s="121"/>
      <c r="J6" s="120"/>
    </row>
    <row r="7" spans="1:10">
      <c r="A7" s="2"/>
      <c r="B7" s="114"/>
      <c r="C7" s="4">
        <v>3</v>
      </c>
      <c r="D7" s="23">
        <v>41.979000000000013</v>
      </c>
      <c r="E7" s="23">
        <v>30.725000000000001</v>
      </c>
      <c r="F7" s="115"/>
      <c r="G7" s="112"/>
      <c r="H7" s="22">
        <f t="shared" si="0"/>
        <v>73.191357583553668</v>
      </c>
      <c r="I7" s="121"/>
      <c r="J7" s="120"/>
    </row>
    <row r="8" spans="1:10">
      <c r="A8" s="2"/>
      <c r="B8" s="114"/>
      <c r="C8" s="4">
        <v>4</v>
      </c>
      <c r="D8" s="23">
        <v>44.371000000000002</v>
      </c>
      <c r="E8" s="23">
        <v>24.223000000000003</v>
      </c>
      <c r="F8" s="115"/>
      <c r="G8" s="112"/>
      <c r="H8" s="22">
        <f t="shared" si="0"/>
        <v>54.591963219219764</v>
      </c>
      <c r="I8" s="121"/>
      <c r="J8" s="120"/>
    </row>
  </sheetData>
  <mergeCells count="6">
    <mergeCell ref="J5:J8"/>
    <mergeCell ref="D3:E3"/>
    <mergeCell ref="B5:B8"/>
    <mergeCell ref="F5:F8"/>
    <mergeCell ref="G5:G8"/>
    <mergeCell ref="I5:I8"/>
  </mergeCells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D6A9-F9EA-4696-9AD2-2231CD4C85A8}">
  <dimension ref="A2:K18"/>
  <sheetViews>
    <sheetView zoomScale="60" zoomScaleNormal="60" workbookViewId="0">
      <selection activeCell="A11" sqref="A11"/>
    </sheetView>
  </sheetViews>
  <sheetFormatPr defaultRowHeight="18"/>
  <cols>
    <col min="1" max="1" width="17.09765625" bestFit="1" customWidth="1"/>
    <col min="2" max="2" width="9.59765625" bestFit="1" customWidth="1"/>
    <col min="3" max="3" width="2.3984375" bestFit="1" customWidth="1"/>
    <col min="4" max="5" width="10" bestFit="1" customWidth="1"/>
    <col min="6" max="6" width="14.8984375" bestFit="1" customWidth="1"/>
    <col min="7" max="7" width="28.69921875" bestFit="1" customWidth="1"/>
    <col min="8" max="8" width="8.8984375" bestFit="1" customWidth="1"/>
    <col min="9" max="9" width="7.8984375" bestFit="1" customWidth="1"/>
    <col min="10" max="10" width="7.3984375" bestFit="1" customWidth="1"/>
  </cols>
  <sheetData>
    <row r="2" spans="1:11">
      <c r="A2" s="32" t="s">
        <v>159</v>
      </c>
      <c r="B2" s="2"/>
      <c r="C2" s="2"/>
      <c r="D2" s="3" t="s">
        <v>38</v>
      </c>
      <c r="E2" s="3" t="s">
        <v>38</v>
      </c>
      <c r="F2" s="4" t="s">
        <v>14</v>
      </c>
      <c r="G2" s="28" t="s">
        <v>100</v>
      </c>
      <c r="H2" s="3" t="s">
        <v>41</v>
      </c>
      <c r="I2" s="4" t="s">
        <v>7</v>
      </c>
      <c r="J2" s="4" t="s">
        <v>8</v>
      </c>
      <c r="K2" s="2"/>
    </row>
    <row r="3" spans="1:11">
      <c r="B3" s="111" t="s">
        <v>42</v>
      </c>
      <c r="C3" s="3">
        <v>1</v>
      </c>
      <c r="D3" s="13">
        <v>2662420.7636000002</v>
      </c>
      <c r="E3" s="13">
        <v>10.153846154</v>
      </c>
      <c r="F3" s="2">
        <v>27033810.830809604</v>
      </c>
      <c r="G3" s="6">
        <f>F3/25066284</f>
        <v>1.0784929601375937</v>
      </c>
      <c r="H3" s="112">
        <f>AVERAGE(G3:G5)</f>
        <v>1.0000000001065124</v>
      </c>
      <c r="I3" s="112">
        <f>STDEVP(G3:G5)/SQRT(3)</f>
        <v>4.1445501554185679E-2</v>
      </c>
      <c r="J3" s="112">
        <f>TTEST(G3:G5,G6:G8,2,2)</f>
        <v>3.1330588292918432E-2</v>
      </c>
      <c r="K3" s="2"/>
    </row>
    <row r="4" spans="1:11">
      <c r="B4" s="114"/>
      <c r="C4" s="4">
        <v>2</v>
      </c>
      <c r="D4" s="13">
        <v>2548015.9720000001</v>
      </c>
      <c r="E4" s="13">
        <v>10</v>
      </c>
      <c r="F4" s="2">
        <v>25480159.719999999</v>
      </c>
      <c r="G4" s="6">
        <f t="shared" ref="G4:G8" si="0">F4/25066284</f>
        <v>1.0165112515281483</v>
      </c>
      <c r="H4" s="112"/>
      <c r="I4" s="112"/>
      <c r="J4" s="112"/>
      <c r="K4" s="2"/>
    </row>
    <row r="5" spans="1:11">
      <c r="B5" s="114"/>
      <c r="C5" s="4">
        <v>3</v>
      </c>
      <c r="D5" s="13">
        <v>2224007.986</v>
      </c>
      <c r="E5" s="13">
        <v>10.199999999999999</v>
      </c>
      <c r="F5" s="2">
        <v>22684881.457199998</v>
      </c>
      <c r="G5" s="6">
        <f t="shared" si="0"/>
        <v>0.90499578865379482</v>
      </c>
      <c r="H5" s="112"/>
      <c r="I5" s="112"/>
      <c r="J5" s="112"/>
      <c r="K5" s="2"/>
    </row>
    <row r="6" spans="1:11">
      <c r="B6" s="114" t="s">
        <v>15</v>
      </c>
      <c r="C6" s="4">
        <v>1</v>
      </c>
      <c r="D6" s="13">
        <v>573444.47216</v>
      </c>
      <c r="E6" s="13">
        <v>9.6428571430000005</v>
      </c>
      <c r="F6" s="2">
        <v>5529643.1244819211</v>
      </c>
      <c r="G6" s="6">
        <f t="shared" si="0"/>
        <v>0.22060083275534265</v>
      </c>
      <c r="H6" s="112">
        <f>AVERAGE(G6:G8)</f>
        <v>0.50433005516203788</v>
      </c>
      <c r="I6" s="112">
        <f>STDEVP(G6:G8)/SQRT(3)</f>
        <v>0.11736575380453938</v>
      </c>
      <c r="J6" s="112"/>
      <c r="K6" s="2"/>
    </row>
    <row r="7" spans="1:11">
      <c r="B7" s="114"/>
      <c r="C7" s="4">
        <v>2</v>
      </c>
      <c r="D7" s="13">
        <v>1638412.7775999999</v>
      </c>
      <c r="E7" s="13">
        <v>10.5</v>
      </c>
      <c r="F7" s="2">
        <v>17203334.164799999</v>
      </c>
      <c r="G7" s="6">
        <f t="shared" si="0"/>
        <v>0.68631370189534269</v>
      </c>
      <c r="H7" s="112"/>
      <c r="I7" s="112"/>
      <c r="J7" s="112"/>
      <c r="K7" s="2"/>
    </row>
    <row r="8" spans="1:11">
      <c r="B8" s="114"/>
      <c r="C8" s="4">
        <v>3</v>
      </c>
      <c r="D8" s="13">
        <v>1519206.3888000001</v>
      </c>
      <c r="E8" s="13">
        <v>10</v>
      </c>
      <c r="F8" s="2">
        <v>15192063.888</v>
      </c>
      <c r="G8" s="6">
        <f t="shared" si="0"/>
        <v>0.60607563083542815</v>
      </c>
      <c r="H8" s="112"/>
      <c r="I8" s="112"/>
      <c r="J8" s="112"/>
      <c r="K8" s="2"/>
    </row>
    <row r="9" spans="1:11">
      <c r="B9" s="2"/>
      <c r="C9" s="2"/>
      <c r="D9" s="2"/>
      <c r="E9" s="2"/>
      <c r="F9" s="30"/>
      <c r="G9" s="6"/>
      <c r="H9" s="6"/>
      <c r="I9" s="6"/>
      <c r="J9" s="6"/>
      <c r="K9" s="2"/>
    </row>
    <row r="10" spans="1:11">
      <c r="B10" s="2"/>
      <c r="C10" s="2"/>
      <c r="D10" s="2"/>
      <c r="E10" s="2"/>
      <c r="F10" s="2"/>
      <c r="G10" s="6"/>
      <c r="H10" s="6"/>
      <c r="I10" s="6"/>
      <c r="J10" s="6"/>
      <c r="K10" s="2"/>
    </row>
    <row r="11" spans="1:11">
      <c r="A11" s="32" t="s">
        <v>160</v>
      </c>
      <c r="B11" s="2"/>
      <c r="C11" s="2"/>
      <c r="D11" s="3" t="s">
        <v>38</v>
      </c>
      <c r="E11" s="3" t="s">
        <v>38</v>
      </c>
      <c r="F11" s="4" t="s">
        <v>14</v>
      </c>
      <c r="G11" s="37" t="s">
        <v>100</v>
      </c>
      <c r="H11" s="33" t="s">
        <v>41</v>
      </c>
      <c r="I11" s="33" t="s">
        <v>7</v>
      </c>
      <c r="J11" s="33" t="s">
        <v>8</v>
      </c>
      <c r="K11" s="2"/>
    </row>
    <row r="12" spans="1:11">
      <c r="B12" s="111" t="s">
        <v>42</v>
      </c>
      <c r="C12" s="3">
        <v>1</v>
      </c>
      <c r="D12" s="13">
        <v>1804.0972698</v>
      </c>
      <c r="E12" s="13">
        <v>25.569871721999998</v>
      </c>
      <c r="F12" s="2">
        <v>46130.535762796426</v>
      </c>
      <c r="G12" s="6">
        <f>F12/63393.53</f>
        <v>0.7276852347991416</v>
      </c>
      <c r="H12" s="112">
        <f>AVERAGE(G12:G14)</f>
        <v>1.0000000747593767</v>
      </c>
      <c r="I12" s="112">
        <f>STDEVP(G12:G14)/SQRT(3)</f>
        <v>0.18007248487156732</v>
      </c>
      <c r="J12" s="112">
        <f>TTEST(G12:G14,G15:G17,2,2)</f>
        <v>2.8602543962811415E-2</v>
      </c>
      <c r="K12" s="2"/>
    </row>
    <row r="13" spans="1:11">
      <c r="B13" s="114"/>
      <c r="C13" s="4">
        <v>2</v>
      </c>
      <c r="D13" s="13">
        <v>2383.1837883600001</v>
      </c>
      <c r="E13" s="13">
        <v>22.228754677000001</v>
      </c>
      <c r="F13" s="2">
        <v>52975.207781657933</v>
      </c>
      <c r="G13" s="6">
        <f t="shared" ref="G13:G17" si="1">F13/63393.53</f>
        <v>0.83565637978604335</v>
      </c>
      <c r="H13" s="112"/>
      <c r="I13" s="112"/>
      <c r="J13" s="112"/>
      <c r="K13" s="2"/>
    </row>
    <row r="14" spans="1:11">
      <c r="B14" s="114"/>
      <c r="C14" s="4">
        <v>3</v>
      </c>
      <c r="D14" s="13">
        <v>6511.6667831000004</v>
      </c>
      <c r="E14" s="13">
        <v>13.986412958000001</v>
      </c>
      <c r="F14" s="2">
        <v>91074.860673328032</v>
      </c>
      <c r="G14" s="6">
        <f t="shared" si="1"/>
        <v>1.4366586096929455</v>
      </c>
      <c r="H14" s="112"/>
      <c r="I14" s="112"/>
      <c r="J14" s="112"/>
      <c r="K14" s="2"/>
    </row>
    <row r="15" spans="1:11">
      <c r="B15" s="114" t="s">
        <v>15</v>
      </c>
      <c r="C15" s="4">
        <v>1</v>
      </c>
      <c r="D15" s="13">
        <v>198424.28026999999</v>
      </c>
      <c r="E15" s="13">
        <v>44.581285653999998</v>
      </c>
      <c r="F15" s="2">
        <v>8846009.5194062255</v>
      </c>
      <c r="G15" s="6">
        <f t="shared" si="1"/>
        <v>139.54120427441453</v>
      </c>
      <c r="H15" s="112">
        <f>AVERAGE(G15:G17)</f>
        <v>241.41812571941924</v>
      </c>
      <c r="I15" s="112">
        <f>STDEVP(G15:G17)/SQRT(3)</f>
        <v>58.619106749865921</v>
      </c>
      <c r="J15" s="112"/>
      <c r="K15" s="2"/>
    </row>
    <row r="16" spans="1:11">
      <c r="B16" s="114"/>
      <c r="C16" s="4">
        <v>2</v>
      </c>
      <c r="D16" s="13">
        <v>281502.66258</v>
      </c>
      <c r="E16" s="13">
        <v>46.104178640999997</v>
      </c>
      <c r="F16" s="2">
        <v>12978449.043505466</v>
      </c>
      <c r="G16" s="6">
        <f t="shared" si="1"/>
        <v>204.72829078149562</v>
      </c>
      <c r="H16" s="112"/>
      <c r="I16" s="112"/>
      <c r="J16" s="112"/>
      <c r="K16" s="2"/>
    </row>
    <row r="17" spans="2:11">
      <c r="B17" s="114"/>
      <c r="C17" s="4">
        <v>3</v>
      </c>
      <c r="D17" s="13">
        <v>443247.38639</v>
      </c>
      <c r="E17" s="13">
        <v>54.345685418000002</v>
      </c>
      <c r="F17" s="2">
        <v>24088583.023101635</v>
      </c>
      <c r="G17" s="6">
        <f t="shared" si="1"/>
        <v>379.98488210234763</v>
      </c>
      <c r="H17" s="112"/>
      <c r="I17" s="112"/>
      <c r="J17" s="112"/>
      <c r="K17" s="2"/>
    </row>
    <row r="18" spans="2:11">
      <c r="B18" s="2"/>
      <c r="C18" s="2"/>
      <c r="D18" s="2"/>
      <c r="E18" s="2"/>
      <c r="F18" s="30"/>
      <c r="G18" s="2"/>
      <c r="H18" s="2"/>
      <c r="I18" s="2"/>
      <c r="J18" s="2"/>
      <c r="K18" s="2"/>
    </row>
  </sheetData>
  <mergeCells count="14">
    <mergeCell ref="B12:B14"/>
    <mergeCell ref="B15:B17"/>
    <mergeCell ref="J12:J17"/>
    <mergeCell ref="J3:J8"/>
    <mergeCell ref="H15:H17"/>
    <mergeCell ref="I15:I17"/>
    <mergeCell ref="I12:I14"/>
    <mergeCell ref="H12:H14"/>
    <mergeCell ref="I6:I8"/>
    <mergeCell ref="I3:I5"/>
    <mergeCell ref="H6:H8"/>
    <mergeCell ref="H3:H5"/>
    <mergeCell ref="B3:B5"/>
    <mergeCell ref="B6:B8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6E26-A9A9-4207-BDA5-003CF049170D}">
  <dimension ref="A2:N20"/>
  <sheetViews>
    <sheetView zoomScale="60" zoomScaleNormal="60" workbookViewId="0">
      <selection activeCell="H35" sqref="H35"/>
    </sheetView>
  </sheetViews>
  <sheetFormatPr defaultRowHeight="18"/>
  <cols>
    <col min="1" max="1" width="12.3984375" bestFit="1" customWidth="1"/>
    <col min="2" max="2" width="6.19921875" bestFit="1" customWidth="1"/>
    <col min="3" max="3" width="2.3984375" bestFit="1" customWidth="1"/>
    <col min="4" max="4" width="7.8984375" bestFit="1" customWidth="1"/>
    <col min="5" max="5" width="8.09765625" bestFit="1" customWidth="1"/>
    <col min="6" max="7" width="9.8984375" bestFit="1" customWidth="1"/>
    <col min="8" max="9" width="13.19921875" bestFit="1" customWidth="1"/>
    <col min="10" max="10" width="9" bestFit="1" customWidth="1"/>
    <col min="11" max="11" width="14.09765625" bestFit="1" customWidth="1"/>
    <col min="12" max="13" width="5.8984375" bestFit="1" customWidth="1"/>
    <col min="14" max="14" width="6.8984375" bestFit="1" customWidth="1"/>
  </cols>
  <sheetData>
    <row r="2" spans="1:14">
      <c r="B2" s="4"/>
      <c r="C2" s="3"/>
      <c r="D2" s="2"/>
      <c r="E2" s="2"/>
      <c r="F2" s="5"/>
      <c r="G2" s="6"/>
      <c r="H2" s="6"/>
      <c r="I2" s="7"/>
      <c r="J2" s="6"/>
      <c r="K2" s="2"/>
      <c r="L2" s="2"/>
      <c r="M2" s="2"/>
      <c r="N2" s="2"/>
    </row>
    <row r="3" spans="1:14">
      <c r="A3" s="1" t="s">
        <v>129</v>
      </c>
      <c r="B3" s="4"/>
      <c r="C3" s="3"/>
      <c r="D3" s="111" t="s">
        <v>11</v>
      </c>
      <c r="E3" s="114"/>
      <c r="F3" s="114" t="s">
        <v>12</v>
      </c>
      <c r="G3" s="114"/>
      <c r="H3" s="114" t="s">
        <v>13</v>
      </c>
      <c r="I3" s="114"/>
      <c r="J3" s="114" t="s">
        <v>14</v>
      </c>
      <c r="K3" s="114"/>
      <c r="L3" s="2"/>
      <c r="M3" s="2"/>
      <c r="N3" s="2"/>
    </row>
    <row r="4" spans="1:14" ht="36">
      <c r="A4" s="8"/>
      <c r="B4" s="4"/>
      <c r="C4" s="3"/>
      <c r="D4" s="9" t="s">
        <v>15</v>
      </c>
      <c r="E4" s="9" t="s">
        <v>16</v>
      </c>
      <c r="F4" s="9" t="s">
        <v>15</v>
      </c>
      <c r="G4" s="9" t="s">
        <v>16</v>
      </c>
      <c r="H4" s="9" t="s">
        <v>15</v>
      </c>
      <c r="I4" s="9" t="s">
        <v>16</v>
      </c>
      <c r="J4" s="9" t="s">
        <v>17</v>
      </c>
      <c r="K4" s="4" t="s">
        <v>5</v>
      </c>
      <c r="L4" s="4" t="s">
        <v>6</v>
      </c>
      <c r="M4" s="4" t="s">
        <v>7</v>
      </c>
      <c r="N4" s="4" t="s">
        <v>8</v>
      </c>
    </row>
    <row r="5" spans="1:14">
      <c r="A5" s="2"/>
      <c r="B5" s="111" t="s">
        <v>9</v>
      </c>
      <c r="C5" s="3">
        <v>1</v>
      </c>
      <c r="D5" s="10">
        <v>57.328000000000003</v>
      </c>
      <c r="E5" s="10">
        <v>409.59250000000003</v>
      </c>
      <c r="F5" s="10">
        <v>5092.4319999999998</v>
      </c>
      <c r="G5" s="11">
        <v>29065.254000000001</v>
      </c>
      <c r="H5" s="11">
        <v>291938.94169599999</v>
      </c>
      <c r="I5" s="11">
        <v>10857451.025160419</v>
      </c>
      <c r="J5" s="10">
        <v>2.6888349854811949E-2</v>
      </c>
      <c r="K5" s="12">
        <v>1.2052837589109471</v>
      </c>
      <c r="L5" s="115">
        <f>AVERAGE(K5:K7)</f>
        <v>0.99999999999999989</v>
      </c>
      <c r="M5" s="115">
        <f>STDEVP(K5:K7)/SQRT(3)</f>
        <v>0.20277969564691628</v>
      </c>
      <c r="N5" s="115">
        <f>TTEST(K5:K7,K8:K10,2,2)</f>
        <v>2.5767440181241916E-2</v>
      </c>
    </row>
    <row r="6" spans="1:14">
      <c r="A6" s="2"/>
      <c r="B6" s="111"/>
      <c r="C6" s="3">
        <v>2</v>
      </c>
      <c r="D6" s="10">
        <v>55.74</v>
      </c>
      <c r="E6" s="10">
        <v>380.01100000000002</v>
      </c>
      <c r="F6" s="10">
        <v>5074.4979999999996</v>
      </c>
      <c r="G6" s="11">
        <v>29427.567999999999</v>
      </c>
      <c r="H6" s="11">
        <v>282852.51851999998</v>
      </c>
      <c r="I6" s="11">
        <v>9835836.4933410008</v>
      </c>
      <c r="J6" s="10">
        <v>2.8757342470210348E-2</v>
      </c>
      <c r="K6" s="12">
        <v>1.2890622896511312</v>
      </c>
      <c r="L6" s="115"/>
      <c r="M6" s="115"/>
      <c r="N6" s="115"/>
    </row>
    <row r="7" spans="1:14">
      <c r="A7" s="2"/>
      <c r="B7" s="111"/>
      <c r="C7" s="3">
        <v>3</v>
      </c>
      <c r="D7" s="10">
        <v>47.1</v>
      </c>
      <c r="E7" s="10">
        <v>489.44299999999998</v>
      </c>
      <c r="F7" s="10">
        <v>4323.9530000000004</v>
      </c>
      <c r="G7" s="11">
        <v>40211.688000000002</v>
      </c>
      <c r="H7" s="11">
        <v>203658.18630000003</v>
      </c>
      <c r="I7" s="11">
        <v>18054007.587892</v>
      </c>
      <c r="J7" s="10">
        <v>1.1280497435737443E-2</v>
      </c>
      <c r="K7" s="12">
        <v>0.50565395143792158</v>
      </c>
      <c r="L7" s="115"/>
      <c r="M7" s="115"/>
      <c r="N7" s="115"/>
    </row>
    <row r="8" spans="1:14">
      <c r="A8" s="2"/>
      <c r="B8" s="114" t="s">
        <v>10</v>
      </c>
      <c r="C8" s="3">
        <v>1</v>
      </c>
      <c r="D8" s="10">
        <v>73.914500000000004</v>
      </c>
      <c r="E8" s="10">
        <v>333.4591666666667</v>
      </c>
      <c r="F8" s="10">
        <v>7527.0694999999996</v>
      </c>
      <c r="G8" s="11">
        <v>24221.045000000002</v>
      </c>
      <c r="H8" s="11">
        <v>556359.57855774998</v>
      </c>
      <c r="I8" s="11" t="e">
        <f>[1]Sheet2!#REF!*[1]Sheet2!#REF!</f>
        <v>#REF!</v>
      </c>
      <c r="J8" s="10">
        <v>6.8884265572147219E-2</v>
      </c>
      <c r="K8" s="12">
        <v>3.0877717296496479</v>
      </c>
      <c r="L8" s="115">
        <f>AVERAGE(K8:K10)</f>
        <v>3.8839528200864208</v>
      </c>
      <c r="M8" s="115">
        <f>STDEVP(K8:K10)/SQRT(3)</f>
        <v>0.64920710377349067</v>
      </c>
      <c r="N8" s="115"/>
    </row>
    <row r="9" spans="1:14">
      <c r="A9" s="2"/>
      <c r="B9" s="114"/>
      <c r="C9" s="3">
        <v>2</v>
      </c>
      <c r="D9" s="10">
        <v>94.483000000000004</v>
      </c>
      <c r="E9" s="10">
        <v>380.01100000000002</v>
      </c>
      <c r="F9" s="10">
        <v>9014.232</v>
      </c>
      <c r="G9" s="11">
        <v>25883.030999999999</v>
      </c>
      <c r="H9" s="11">
        <v>851691.68205599999</v>
      </c>
      <c r="I9" s="11">
        <v>12355546.983184</v>
      </c>
      <c r="J9" s="10">
        <v>6.8931928567400477E-2</v>
      </c>
      <c r="K9" s="12">
        <v>3.0899082473009725</v>
      </c>
      <c r="L9" s="115"/>
      <c r="M9" s="115"/>
      <c r="N9" s="115"/>
    </row>
    <row r="10" spans="1:14">
      <c r="A10" s="2"/>
      <c r="B10" s="114"/>
      <c r="C10" s="3">
        <v>3</v>
      </c>
      <c r="D10" s="10">
        <v>144.27000000000001</v>
      </c>
      <c r="E10" s="10">
        <v>489.44299999999998</v>
      </c>
      <c r="F10" s="10">
        <v>14821.916999999999</v>
      </c>
      <c r="G10" s="11">
        <v>36886.843999999997</v>
      </c>
      <c r="H10" s="11">
        <v>2138357.9655900002</v>
      </c>
      <c r="I10" s="11">
        <v>17510018.692848001</v>
      </c>
      <c r="J10" s="10">
        <v>0.12212196931939406</v>
      </c>
      <c r="K10" s="12">
        <v>5.4741784833086431</v>
      </c>
      <c r="L10" s="115"/>
      <c r="M10" s="115"/>
      <c r="N10" s="115"/>
    </row>
    <row r="11" spans="1:14">
      <c r="A11" s="2"/>
      <c r="B11" s="4"/>
      <c r="C11" s="3"/>
      <c r="D11" s="2"/>
      <c r="E11" s="2"/>
      <c r="F11" s="5"/>
      <c r="G11" s="6"/>
      <c r="H11" s="6"/>
      <c r="I11" s="7"/>
      <c r="J11" s="6"/>
      <c r="K11" s="2"/>
      <c r="L11" s="2"/>
      <c r="M11" s="2"/>
      <c r="N11" s="2"/>
    </row>
    <row r="12" spans="1:14">
      <c r="B12" s="4"/>
      <c r="C12" s="3"/>
      <c r="D12" s="2"/>
      <c r="E12" s="2"/>
      <c r="F12" s="5"/>
      <c r="G12" s="6"/>
      <c r="H12" s="6"/>
      <c r="I12" s="7"/>
      <c r="J12" s="6"/>
      <c r="K12" s="2"/>
      <c r="L12" s="2"/>
      <c r="M12" s="2"/>
      <c r="N12" s="2"/>
    </row>
    <row r="13" spans="1:14">
      <c r="A13" s="1" t="s">
        <v>130</v>
      </c>
      <c r="B13" s="4"/>
      <c r="C13" s="3"/>
      <c r="D13" s="111" t="s">
        <v>11</v>
      </c>
      <c r="E13" s="114"/>
      <c r="F13" s="114" t="s">
        <v>12</v>
      </c>
      <c r="G13" s="114"/>
      <c r="H13" s="114" t="s">
        <v>13</v>
      </c>
      <c r="I13" s="114"/>
      <c r="J13" s="114" t="s">
        <v>14</v>
      </c>
      <c r="K13" s="114"/>
      <c r="L13" s="2"/>
      <c r="M13" s="2"/>
      <c r="N13" s="2"/>
    </row>
    <row r="14" spans="1:14" ht="36">
      <c r="A14" s="8"/>
      <c r="B14" s="4"/>
      <c r="C14" s="3"/>
      <c r="D14" s="9" t="s">
        <v>15</v>
      </c>
      <c r="E14" s="9" t="s">
        <v>16</v>
      </c>
      <c r="F14" s="9" t="s">
        <v>15</v>
      </c>
      <c r="G14" s="9" t="s">
        <v>16</v>
      </c>
      <c r="H14" s="9" t="s">
        <v>15</v>
      </c>
      <c r="I14" s="9" t="s">
        <v>16</v>
      </c>
      <c r="J14" s="9" t="s">
        <v>17</v>
      </c>
      <c r="K14" s="4" t="s">
        <v>5</v>
      </c>
      <c r="L14" s="4" t="s">
        <v>6</v>
      </c>
      <c r="M14" s="4" t="s">
        <v>7</v>
      </c>
      <c r="N14" s="2"/>
    </row>
    <row r="15" spans="1:14">
      <c r="A15" s="2"/>
      <c r="B15" s="111" t="s">
        <v>9</v>
      </c>
      <c r="C15" s="3">
        <v>1</v>
      </c>
      <c r="D15" s="10">
        <v>90.715999999999994</v>
      </c>
      <c r="E15" s="10">
        <v>142.363</v>
      </c>
      <c r="F15" s="10">
        <v>7488.098</v>
      </c>
      <c r="G15" s="11">
        <v>5860.2179999999998</v>
      </c>
      <c r="H15" s="11">
        <v>679290.29816799995</v>
      </c>
      <c r="I15" s="11">
        <v>834278.21513399994</v>
      </c>
      <c r="J15" s="11">
        <v>0.8142251419796378</v>
      </c>
      <c r="K15" s="12">
        <v>1.6507619796680149</v>
      </c>
      <c r="L15" s="115">
        <f>AVERAGE(K15:K17)</f>
        <v>0.99999999999999989</v>
      </c>
      <c r="M15" s="115">
        <f>STDEVP(K15:K17)/SQRT(3)</f>
        <v>0.33178325635854994</v>
      </c>
      <c r="N15" s="115">
        <f>TTEST(K15:K17,K18:K20,2,2)</f>
        <v>1.7248690008286646E-2</v>
      </c>
    </row>
    <row r="16" spans="1:14">
      <c r="A16" s="2"/>
      <c r="B16" s="111"/>
      <c r="C16" s="3">
        <v>2</v>
      </c>
      <c r="D16" s="10">
        <v>68.275999999999996</v>
      </c>
      <c r="E16" s="10">
        <v>131.9085</v>
      </c>
      <c r="F16" s="10">
        <v>5790.433</v>
      </c>
      <c r="G16" s="11">
        <v>5543.0780000000004</v>
      </c>
      <c r="H16" s="11">
        <v>395347.60350799997</v>
      </c>
      <c r="I16" s="11">
        <v>731179.10436300002</v>
      </c>
      <c r="J16" s="11">
        <v>0.54069871683822945</v>
      </c>
      <c r="K16" s="12">
        <v>1.0962138580512568</v>
      </c>
      <c r="L16" s="115"/>
      <c r="M16" s="115"/>
      <c r="N16" s="115"/>
    </row>
    <row r="17" spans="1:14">
      <c r="A17" s="2"/>
      <c r="B17" s="111"/>
      <c r="C17" s="3">
        <v>3</v>
      </c>
      <c r="D17" s="10">
        <v>33.518999999999998</v>
      </c>
      <c r="E17" s="10">
        <v>122.11733333333332</v>
      </c>
      <c r="F17" s="10">
        <v>2548.1559999999999</v>
      </c>
      <c r="G17" s="11">
        <v>5604.2526666666672</v>
      </c>
      <c r="H17" s="11">
        <v>85411.640963999991</v>
      </c>
      <c r="I17" s="11">
        <v>684376.39097955555</v>
      </c>
      <c r="J17" s="11">
        <v>0.1248021440975621</v>
      </c>
      <c r="K17" s="12">
        <v>0.25302416228072777</v>
      </c>
      <c r="L17" s="115"/>
      <c r="M17" s="115"/>
      <c r="N17" s="115"/>
    </row>
    <row r="18" spans="1:14">
      <c r="A18" s="2"/>
      <c r="B18" s="114" t="s">
        <v>10</v>
      </c>
      <c r="C18" s="3">
        <v>1</v>
      </c>
      <c r="D18" s="10">
        <v>222.72399999999999</v>
      </c>
      <c r="E18" s="10">
        <v>231.166</v>
      </c>
      <c r="F18" s="10">
        <v>19187.861000000001</v>
      </c>
      <c r="G18" s="11">
        <v>7641.4560000000001</v>
      </c>
      <c r="H18" s="11">
        <v>4273597.1533639999</v>
      </c>
      <c r="I18" s="11">
        <v>1766444.817696</v>
      </c>
      <c r="J18" s="11">
        <v>2.4193210625951598</v>
      </c>
      <c r="K18" s="12">
        <v>4.9049372474941171</v>
      </c>
      <c r="L18" s="115">
        <f>AVERAGE(K18:K20)</f>
        <v>8.8015318776890847</v>
      </c>
      <c r="M18" s="115">
        <f>STDEVP(K18:K20)/SQRT(3)</f>
        <v>1.5907781004153505</v>
      </c>
      <c r="N18" s="115"/>
    </row>
    <row r="19" spans="1:14">
      <c r="A19" s="2"/>
      <c r="B19" s="114"/>
      <c r="C19" s="3">
        <v>2</v>
      </c>
      <c r="D19" s="10">
        <v>416.45699999999999</v>
      </c>
      <c r="E19" s="10">
        <v>320.27199999999999</v>
      </c>
      <c r="F19" s="10">
        <v>36679.629000000001</v>
      </c>
      <c r="G19" s="11">
        <v>8995.0759999999991</v>
      </c>
      <c r="H19" s="11">
        <v>15275488.254453</v>
      </c>
      <c r="I19" s="11">
        <v>2880870.9806719995</v>
      </c>
      <c r="J19" s="11">
        <v>5.3023854094603706</v>
      </c>
      <c r="K19" s="12">
        <v>10.750068726940016</v>
      </c>
      <c r="L19" s="115"/>
      <c r="M19" s="115"/>
      <c r="N19" s="115"/>
    </row>
    <row r="20" spans="1:14">
      <c r="A20" s="2"/>
      <c r="B20" s="114"/>
      <c r="C20" s="3">
        <v>3</v>
      </c>
      <c r="D20" s="10">
        <v>520.04</v>
      </c>
      <c r="E20" s="10">
        <v>324.8415</v>
      </c>
      <c r="F20" s="10">
        <v>46699.48</v>
      </c>
      <c r="G20" s="11">
        <v>14100.202499999999</v>
      </c>
      <c r="H20" s="11">
        <v>24285597.5792</v>
      </c>
      <c r="I20" s="11">
        <v>4580330.9304037495</v>
      </c>
      <c r="J20" s="11">
        <v>5.3021491128500751</v>
      </c>
      <c r="K20" s="12">
        <v>10.74958965863312</v>
      </c>
      <c r="L20" s="115"/>
      <c r="M20" s="115"/>
      <c r="N20" s="115"/>
    </row>
  </sheetData>
  <mergeCells count="22">
    <mergeCell ref="B15:B17"/>
    <mergeCell ref="L15:L17"/>
    <mergeCell ref="M15:M17"/>
    <mergeCell ref="N15:N20"/>
    <mergeCell ref="B18:B20"/>
    <mergeCell ref="L18:L20"/>
    <mergeCell ref="M18:M20"/>
    <mergeCell ref="M5:M7"/>
    <mergeCell ref="N5:N10"/>
    <mergeCell ref="B8:B10"/>
    <mergeCell ref="L8:L10"/>
    <mergeCell ref="M8:M10"/>
    <mergeCell ref="B5:B7"/>
    <mergeCell ref="L5:L7"/>
    <mergeCell ref="D13:E13"/>
    <mergeCell ref="F13:G13"/>
    <mergeCell ref="H13:I13"/>
    <mergeCell ref="J13:K13"/>
    <mergeCell ref="D3:E3"/>
    <mergeCell ref="F3:G3"/>
    <mergeCell ref="H3:I3"/>
    <mergeCell ref="J3:K3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7E39-BA4E-4B20-8F40-FE8E387A721F}">
  <dimension ref="K3:S43"/>
  <sheetViews>
    <sheetView topLeftCell="A16" zoomScale="60" zoomScaleNormal="60" workbookViewId="0">
      <selection activeCell="K31" sqref="K31"/>
    </sheetView>
  </sheetViews>
  <sheetFormatPr defaultRowHeight="18"/>
  <cols>
    <col min="11" max="11" width="13.3984375" bestFit="1" customWidth="1"/>
    <col min="12" max="12" width="23.296875" bestFit="1" customWidth="1"/>
    <col min="13" max="13" width="2.796875" bestFit="1" customWidth="1"/>
    <col min="14" max="15" width="15.796875" bestFit="1" customWidth="1"/>
    <col min="16" max="16" width="11.296875" bestFit="1" customWidth="1"/>
    <col min="17" max="17" width="15.8984375" bestFit="1" customWidth="1"/>
    <col min="18" max="19" width="13.296875" bestFit="1" customWidth="1"/>
  </cols>
  <sheetData>
    <row r="3" spans="11:19">
      <c r="K3" s="1" t="s">
        <v>161</v>
      </c>
      <c r="L3" s="2"/>
      <c r="M3" s="2"/>
      <c r="N3" s="3" t="s">
        <v>78</v>
      </c>
      <c r="O3" s="4" t="s">
        <v>3</v>
      </c>
      <c r="P3" s="4" t="s">
        <v>79</v>
      </c>
      <c r="Q3" s="48" t="s">
        <v>5</v>
      </c>
      <c r="R3" s="4" t="s">
        <v>6</v>
      </c>
      <c r="S3" s="4" t="s">
        <v>7</v>
      </c>
    </row>
    <row r="4" spans="11:19">
      <c r="L4" s="129" t="s">
        <v>101</v>
      </c>
      <c r="M4" s="27">
        <v>1</v>
      </c>
      <c r="N4">
        <v>104000</v>
      </c>
      <c r="O4">
        <v>97500</v>
      </c>
      <c r="P4" s="21">
        <f>N4/O4</f>
        <v>1.0666666666666667</v>
      </c>
      <c r="Q4" s="29">
        <v>1.1480591074298938</v>
      </c>
      <c r="R4" s="112">
        <f>AVERAGE(Q4:Q7)</f>
        <v>1</v>
      </c>
      <c r="S4" s="112">
        <f>STDEVPA(Q4:Q7)/SQRT(4)</f>
        <v>6.9420385856163253E-2</v>
      </c>
    </row>
    <row r="5" spans="11:19">
      <c r="L5" s="129"/>
      <c r="M5" s="27">
        <v>2</v>
      </c>
      <c r="N5">
        <v>70500</v>
      </c>
      <c r="O5">
        <v>94500</v>
      </c>
      <c r="P5" s="21">
        <f t="shared" ref="P5:P14" si="0">N5/O5</f>
        <v>0.74603174603174605</v>
      </c>
      <c r="Q5" s="29">
        <v>0.80295800668459838</v>
      </c>
      <c r="R5" s="112"/>
      <c r="S5" s="112"/>
    </row>
    <row r="6" spans="11:19">
      <c r="L6" s="129"/>
      <c r="M6" s="27">
        <v>3</v>
      </c>
      <c r="N6">
        <v>94600</v>
      </c>
      <c r="O6">
        <v>91600</v>
      </c>
      <c r="P6" s="21">
        <f t="shared" si="0"/>
        <v>1.0327510917030567</v>
      </c>
      <c r="Q6" s="29">
        <v>1.1115555905042436</v>
      </c>
      <c r="R6" s="112"/>
      <c r="S6" s="112"/>
    </row>
    <row r="7" spans="11:19">
      <c r="L7" s="129"/>
      <c r="M7" s="27">
        <v>4</v>
      </c>
      <c r="N7">
        <v>78300</v>
      </c>
      <c r="O7">
        <v>89900</v>
      </c>
      <c r="P7" s="21">
        <f t="shared" si="0"/>
        <v>0.87096774193548387</v>
      </c>
      <c r="Q7" s="29">
        <v>0.93742729538126413</v>
      </c>
      <c r="R7" s="112"/>
      <c r="S7" s="112"/>
    </row>
    <row r="8" spans="11:19">
      <c r="L8" s="129" t="s">
        <v>102</v>
      </c>
      <c r="M8" s="27">
        <v>1</v>
      </c>
      <c r="N8">
        <v>529000</v>
      </c>
      <c r="O8">
        <v>89100</v>
      </c>
      <c r="P8" s="21">
        <f t="shared" si="0"/>
        <v>5.9371492704826041</v>
      </c>
      <c r="Q8" s="29">
        <v>6.390185898889035</v>
      </c>
      <c r="R8" s="112">
        <f>AVERAGE(Q8:Q11)</f>
        <v>6.6345623437017887</v>
      </c>
      <c r="S8" s="112">
        <f>STDEVP(Q8:Q11)/SQRT(4)</f>
        <v>0.17094976369942522</v>
      </c>
    </row>
    <row r="9" spans="11:19">
      <c r="L9" s="129"/>
      <c r="M9" s="27">
        <v>2</v>
      </c>
      <c r="N9">
        <v>514000</v>
      </c>
      <c r="O9">
        <v>87200</v>
      </c>
      <c r="P9" s="21">
        <f t="shared" si="0"/>
        <v>5.8944954128440363</v>
      </c>
      <c r="Q9" s="29">
        <v>6.3442773210181205</v>
      </c>
      <c r="R9" s="112"/>
      <c r="S9" s="112"/>
    </row>
    <row r="10" spans="11:19">
      <c r="L10" s="129"/>
      <c r="M10" s="27">
        <v>3</v>
      </c>
      <c r="N10">
        <v>532000</v>
      </c>
      <c r="O10">
        <v>79500</v>
      </c>
      <c r="P10" s="21">
        <f t="shared" si="0"/>
        <v>6.6918238993710695</v>
      </c>
      <c r="Q10" s="29">
        <v>7.2024462871781081</v>
      </c>
      <c r="R10" s="112"/>
      <c r="S10" s="112"/>
    </row>
    <row r="11" spans="11:19">
      <c r="L11" s="129"/>
      <c r="M11" s="27">
        <v>4</v>
      </c>
      <c r="N11">
        <v>460000</v>
      </c>
      <c r="O11">
        <v>75000</v>
      </c>
      <c r="P11" s="21">
        <f t="shared" si="0"/>
        <v>6.1333333333333337</v>
      </c>
      <c r="Q11" s="29">
        <v>6.6013398677218902</v>
      </c>
      <c r="R11" s="112"/>
      <c r="S11" s="112"/>
    </row>
    <row r="12" spans="11:19">
      <c r="L12" s="129" t="s">
        <v>103</v>
      </c>
      <c r="M12" s="27">
        <v>1</v>
      </c>
      <c r="N12">
        <v>369000</v>
      </c>
      <c r="O12">
        <v>80500</v>
      </c>
      <c r="P12" s="21">
        <f t="shared" si="0"/>
        <v>4.5838509316770191</v>
      </c>
      <c r="Q12" s="29">
        <v>4.9336235711370051</v>
      </c>
      <c r="R12" s="112">
        <f>AVERAGE(Q12:Q14)</f>
        <v>5.0090515048011435</v>
      </c>
      <c r="S12" s="112">
        <f>STDEVP(Q12:Q14)/SQRT(3)</f>
        <v>3.8396608297418235E-2</v>
      </c>
    </row>
    <row r="13" spans="11:19">
      <c r="L13" s="129"/>
      <c r="M13" s="27">
        <v>2</v>
      </c>
      <c r="N13">
        <v>365000</v>
      </c>
      <c r="O13">
        <v>78600</v>
      </c>
      <c r="P13" s="21">
        <f t="shared" si="0"/>
        <v>4.6437659033078882</v>
      </c>
      <c r="Q13" s="29">
        <v>4.9981103794359649</v>
      </c>
      <c r="R13" s="112"/>
      <c r="S13" s="112"/>
    </row>
    <row r="14" spans="11:19">
      <c r="L14" s="129"/>
      <c r="M14" s="27">
        <v>3</v>
      </c>
      <c r="N14">
        <v>374000</v>
      </c>
      <c r="O14">
        <v>79000</v>
      </c>
      <c r="P14" s="21">
        <f t="shared" si="0"/>
        <v>4.7341772151898738</v>
      </c>
      <c r="Q14" s="29">
        <v>5.095420563830463</v>
      </c>
      <c r="R14" s="112"/>
      <c r="S14" s="112"/>
    </row>
    <row r="15" spans="11:19">
      <c r="L15" s="59"/>
      <c r="M15" s="59"/>
    </row>
    <row r="17" spans="11:19">
      <c r="K17" s="1" t="s">
        <v>162</v>
      </c>
      <c r="L17" s="2"/>
      <c r="M17" s="2"/>
      <c r="N17" s="3" t="s">
        <v>78</v>
      </c>
      <c r="O17" s="4" t="s">
        <v>3</v>
      </c>
      <c r="P17" s="4" t="s">
        <v>79</v>
      </c>
      <c r="Q17" s="48" t="s">
        <v>5</v>
      </c>
      <c r="R17" s="4" t="s">
        <v>6</v>
      </c>
      <c r="S17" s="4" t="s">
        <v>7</v>
      </c>
    </row>
    <row r="18" spans="11:19">
      <c r="L18" s="129" t="s">
        <v>101</v>
      </c>
      <c r="M18" s="27">
        <v>1</v>
      </c>
      <c r="N18">
        <v>9</v>
      </c>
      <c r="O18">
        <v>97500</v>
      </c>
      <c r="P18" s="60">
        <f>N18/O18</f>
        <v>9.2307692307692303E-5</v>
      </c>
      <c r="Q18" s="61">
        <v>2.5967211220685189E-2</v>
      </c>
      <c r="R18" s="130">
        <f>AVERAGE(Q18:Q21)</f>
        <v>1</v>
      </c>
      <c r="S18" s="130">
        <f>STDEVPA(Q18:Q21)/SQRT(4)</f>
        <v>0.85854567810744931</v>
      </c>
    </row>
    <row r="19" spans="11:19">
      <c r="L19" s="129"/>
      <c r="M19" s="27">
        <v>2</v>
      </c>
      <c r="N19">
        <v>0</v>
      </c>
      <c r="O19">
        <v>94500</v>
      </c>
      <c r="P19" s="60">
        <f t="shared" ref="P19:P28" si="1">N19/O19</f>
        <v>0</v>
      </c>
      <c r="Q19" s="61">
        <v>0</v>
      </c>
      <c r="R19" s="130"/>
      <c r="S19" s="130"/>
    </row>
    <row r="20" spans="11:19">
      <c r="L20" s="129"/>
      <c r="M20" s="27">
        <v>3</v>
      </c>
      <c r="N20">
        <v>0</v>
      </c>
      <c r="O20">
        <v>91600</v>
      </c>
      <c r="P20" s="60">
        <f t="shared" si="1"/>
        <v>0</v>
      </c>
      <c r="Q20" s="61">
        <v>0</v>
      </c>
      <c r="R20" s="130"/>
      <c r="S20" s="130"/>
    </row>
    <row r="21" spans="11:19">
      <c r="L21" s="129"/>
      <c r="M21" s="27">
        <v>4</v>
      </c>
      <c r="N21">
        <v>1270</v>
      </c>
      <c r="O21">
        <v>89900</v>
      </c>
      <c r="P21" s="60">
        <f t="shared" si="1"/>
        <v>1.4126807563959955E-2</v>
      </c>
      <c r="Q21" s="61">
        <v>3.974032788779315</v>
      </c>
      <c r="R21" s="130"/>
      <c r="S21" s="130"/>
    </row>
    <row r="22" spans="11:19">
      <c r="L22" s="129" t="s">
        <v>102</v>
      </c>
      <c r="M22" s="27">
        <v>1</v>
      </c>
      <c r="N22">
        <v>154000</v>
      </c>
      <c r="O22">
        <v>89100</v>
      </c>
      <c r="P22" s="60">
        <f t="shared" si="1"/>
        <v>1.728395061728395</v>
      </c>
      <c r="Q22" s="61">
        <v>486.21732944081322</v>
      </c>
      <c r="R22" s="130">
        <f>AVERAGE(Q22:Q25)</f>
        <v>415.85354318009973</v>
      </c>
      <c r="S22" s="130">
        <f>STDEVP(Q22:Q25)/SQRT(4)</f>
        <v>37.390044279009444</v>
      </c>
    </row>
    <row r="23" spans="11:19">
      <c r="L23" s="129"/>
      <c r="M23" s="27">
        <v>2</v>
      </c>
      <c r="N23">
        <v>140000</v>
      </c>
      <c r="O23">
        <v>87200</v>
      </c>
      <c r="P23" s="60">
        <f t="shared" si="1"/>
        <v>1.6055045871559632</v>
      </c>
      <c r="Q23" s="61">
        <v>451.64683124662696</v>
      </c>
      <c r="R23" s="130"/>
      <c r="S23" s="130"/>
    </row>
    <row r="24" spans="11:19">
      <c r="L24" s="129"/>
      <c r="M24" s="27">
        <v>3</v>
      </c>
      <c r="N24">
        <v>123000</v>
      </c>
      <c r="O24">
        <v>79500</v>
      </c>
      <c r="P24" s="60">
        <f t="shared" si="1"/>
        <v>1.5471698113207548</v>
      </c>
      <c r="Q24" s="61">
        <v>435.23659058569837</v>
      </c>
      <c r="R24" s="130"/>
      <c r="S24" s="130"/>
    </row>
    <row r="25" spans="11:19">
      <c r="L25" s="129"/>
      <c r="M25" s="27">
        <v>4</v>
      </c>
      <c r="N25">
        <v>77400</v>
      </c>
      <c r="O25">
        <v>75000</v>
      </c>
      <c r="P25" s="60">
        <f t="shared" si="1"/>
        <v>1.032</v>
      </c>
      <c r="Q25" s="61">
        <v>290.31342144726045</v>
      </c>
      <c r="R25" s="130"/>
      <c r="S25" s="130"/>
    </row>
    <row r="26" spans="11:19">
      <c r="L26" s="129" t="s">
        <v>103</v>
      </c>
      <c r="M26" s="27">
        <v>1</v>
      </c>
      <c r="N26">
        <v>70500</v>
      </c>
      <c r="O26">
        <v>80500</v>
      </c>
      <c r="P26" s="60">
        <f t="shared" si="1"/>
        <v>0.87577639751552794</v>
      </c>
      <c r="Q26" s="61">
        <v>246.36593254407845</v>
      </c>
      <c r="R26" s="130">
        <f>AVERAGE(Q26:Q28)</f>
        <v>253.02002283261507</v>
      </c>
      <c r="S26" s="130">
        <f>STDEVP(Q26:Q28)/SQRT(3)</f>
        <v>5.4131894424143621</v>
      </c>
    </row>
    <row r="27" spans="11:19">
      <c r="L27" s="129"/>
      <c r="M27" s="27">
        <v>2</v>
      </c>
      <c r="N27">
        <v>74400</v>
      </c>
      <c r="O27">
        <v>78600</v>
      </c>
      <c r="P27" s="60">
        <f t="shared" si="1"/>
        <v>0.94656488549618323</v>
      </c>
      <c r="Q27" s="61">
        <v>266.27954508743341</v>
      </c>
      <c r="R27" s="130"/>
      <c r="S27" s="130"/>
    </row>
    <row r="28" spans="11:19">
      <c r="L28" s="129"/>
      <c r="M28" s="27">
        <v>3</v>
      </c>
      <c r="N28">
        <v>69200</v>
      </c>
      <c r="O28">
        <v>79000</v>
      </c>
      <c r="P28" s="60">
        <f t="shared" si="1"/>
        <v>0.8759493670886076</v>
      </c>
      <c r="Q28" s="61">
        <v>246.41459086633333</v>
      </c>
      <c r="R28" s="130"/>
      <c r="S28" s="130"/>
    </row>
    <row r="31" spans="11:19">
      <c r="K31" s="1" t="s">
        <v>163</v>
      </c>
      <c r="L31" s="2"/>
      <c r="M31" s="2"/>
      <c r="N31" s="3" t="s">
        <v>78</v>
      </c>
      <c r="O31" s="4" t="s">
        <v>3</v>
      </c>
      <c r="P31" s="4" t="s">
        <v>79</v>
      </c>
      <c r="Q31" s="48" t="s">
        <v>5</v>
      </c>
      <c r="R31" s="4" t="s">
        <v>6</v>
      </c>
      <c r="S31" s="4" t="s">
        <v>7</v>
      </c>
    </row>
    <row r="32" spans="11:19">
      <c r="L32" s="129" t="s">
        <v>101</v>
      </c>
      <c r="M32" s="27">
        <v>1</v>
      </c>
      <c r="N32">
        <v>81000</v>
      </c>
      <c r="O32">
        <v>97500</v>
      </c>
      <c r="P32" s="21">
        <f>N32/O32</f>
        <v>0.83076923076923082</v>
      </c>
      <c r="Q32" s="29">
        <v>0.89973777099594476</v>
      </c>
      <c r="R32" s="112">
        <f>AVERAGE(Q32:Q35)</f>
        <v>1</v>
      </c>
      <c r="S32" s="112">
        <f>STDEVPA(Q32:Q35)/SQRT(4)</f>
        <v>4.1852435700163962E-2</v>
      </c>
    </row>
    <row r="33" spans="12:19">
      <c r="L33" s="129"/>
      <c r="M33" s="27">
        <v>2</v>
      </c>
      <c r="N33">
        <v>81700</v>
      </c>
      <c r="O33">
        <v>94500</v>
      </c>
      <c r="P33" s="21">
        <f t="shared" ref="P33:P42" si="2">N33/O33</f>
        <v>0.86455026455026451</v>
      </c>
      <c r="Q33" s="29">
        <v>0.93632322807641855</v>
      </c>
      <c r="R33" s="112"/>
      <c r="S33" s="112"/>
    </row>
    <row r="34" spans="12:19">
      <c r="L34" s="129"/>
      <c r="M34" s="27">
        <v>3</v>
      </c>
      <c r="N34">
        <v>90200</v>
      </c>
      <c r="O34">
        <v>91600</v>
      </c>
      <c r="P34" s="21">
        <f t="shared" si="2"/>
        <v>0.98471615720524019</v>
      </c>
      <c r="Q34" s="29">
        <v>1.0664650152331441</v>
      </c>
      <c r="R34" s="112"/>
      <c r="S34" s="112"/>
    </row>
    <row r="35" spans="12:19">
      <c r="L35" s="129"/>
      <c r="M35" s="27">
        <v>4</v>
      </c>
      <c r="N35">
        <v>91100</v>
      </c>
      <c r="O35">
        <v>89900</v>
      </c>
      <c r="P35" s="21">
        <f t="shared" si="2"/>
        <v>1.0133481646273637</v>
      </c>
      <c r="Q35" s="29">
        <v>1.0974739856944931</v>
      </c>
      <c r="R35" s="112"/>
      <c r="S35" s="112"/>
    </row>
    <row r="36" spans="12:19">
      <c r="L36" s="129" t="s">
        <v>102</v>
      </c>
      <c r="M36" s="27">
        <v>1</v>
      </c>
      <c r="N36">
        <v>525000</v>
      </c>
      <c r="O36">
        <v>89100</v>
      </c>
      <c r="P36" s="21">
        <f t="shared" si="2"/>
        <v>5.8922558922558919</v>
      </c>
      <c r="Q36" s="29">
        <v>6.3814173494693041</v>
      </c>
      <c r="R36" s="112">
        <f>AVERAGE(Q36:Q39)</f>
        <v>6.1425722899162132</v>
      </c>
      <c r="S36" s="112">
        <f>STDEVP(Q36:Q39)/SQRT(4)</f>
        <v>0.20584355366190066</v>
      </c>
    </row>
    <row r="37" spans="12:19">
      <c r="L37" s="129"/>
      <c r="M37" s="27">
        <v>2</v>
      </c>
      <c r="N37">
        <v>514000</v>
      </c>
      <c r="O37">
        <v>87200</v>
      </c>
      <c r="P37" s="21">
        <f t="shared" si="2"/>
        <v>5.8944954128440363</v>
      </c>
      <c r="Q37" s="29">
        <v>6.3838427898773595</v>
      </c>
      <c r="R37" s="112"/>
      <c r="S37" s="112"/>
    </row>
    <row r="38" spans="12:19">
      <c r="L38" s="129"/>
      <c r="M38" s="27">
        <v>3</v>
      </c>
      <c r="N38">
        <v>468000</v>
      </c>
      <c r="O38">
        <v>79500</v>
      </c>
      <c r="P38" s="21">
        <f t="shared" si="2"/>
        <v>5.8867924528301883</v>
      </c>
      <c r="Q38" s="29">
        <v>6.375500347937721</v>
      </c>
      <c r="R38" s="112"/>
      <c r="S38" s="112"/>
    </row>
    <row r="39" spans="12:19">
      <c r="L39" s="129"/>
      <c r="M39" s="27">
        <v>4</v>
      </c>
      <c r="N39">
        <v>376000</v>
      </c>
      <c r="O39">
        <v>75000</v>
      </c>
      <c r="P39" s="21">
        <f t="shared" si="2"/>
        <v>5.0133333333333336</v>
      </c>
      <c r="Q39" s="29">
        <v>5.4295286723804663</v>
      </c>
      <c r="R39" s="112"/>
      <c r="S39" s="112"/>
    </row>
    <row r="40" spans="12:19">
      <c r="L40" s="129" t="s">
        <v>103</v>
      </c>
      <c r="M40" s="27">
        <v>1</v>
      </c>
      <c r="N40">
        <v>291000</v>
      </c>
      <c r="O40">
        <v>80500</v>
      </c>
      <c r="P40" s="21">
        <f t="shared" si="2"/>
        <v>3.6149068322981366</v>
      </c>
      <c r="Q40" s="29">
        <v>3.9150080373564053</v>
      </c>
      <c r="R40" s="112">
        <f>AVERAGE(Q40:Q42)</f>
        <v>3.8200673954891577</v>
      </c>
      <c r="S40" s="112">
        <f>STDEVP(Q40:Q42)/SQRT(3)</f>
        <v>4.2803780167304371E-2</v>
      </c>
    </row>
    <row r="41" spans="12:19">
      <c r="L41" s="129"/>
      <c r="M41" s="27">
        <v>2</v>
      </c>
      <c r="N41">
        <v>271000</v>
      </c>
      <c r="O41">
        <v>78600</v>
      </c>
      <c r="P41" s="21">
        <f t="shared" si="2"/>
        <v>3.4478371501272265</v>
      </c>
      <c r="Q41" s="29">
        <v>3.7340686165520607</v>
      </c>
      <c r="R41" s="112"/>
      <c r="S41" s="112"/>
    </row>
    <row r="42" spans="12:19">
      <c r="L42" s="129"/>
      <c r="M42" s="27">
        <v>3</v>
      </c>
      <c r="N42">
        <v>278000</v>
      </c>
      <c r="O42">
        <v>79000</v>
      </c>
      <c r="P42" s="21">
        <f t="shared" si="2"/>
        <v>3.518987341772152</v>
      </c>
      <c r="Q42" s="29">
        <v>3.8111255325590063</v>
      </c>
      <c r="R42" s="112"/>
      <c r="S42" s="112"/>
    </row>
    <row r="43" spans="12:19">
      <c r="L43" s="59"/>
      <c r="M43" s="59"/>
    </row>
  </sheetData>
  <mergeCells count="27">
    <mergeCell ref="S40:S42"/>
    <mergeCell ref="S22:S25"/>
    <mergeCell ref="R26:R28"/>
    <mergeCell ref="S26:S28"/>
    <mergeCell ref="R32:R35"/>
    <mergeCell ref="S32:S35"/>
    <mergeCell ref="R36:R39"/>
    <mergeCell ref="S36:S39"/>
    <mergeCell ref="R22:R25"/>
    <mergeCell ref="R40:R42"/>
    <mergeCell ref="S12:S14"/>
    <mergeCell ref="S8:S11"/>
    <mergeCell ref="S4:S7"/>
    <mergeCell ref="R18:R21"/>
    <mergeCell ref="S18:S21"/>
    <mergeCell ref="R12:R14"/>
    <mergeCell ref="R8:R11"/>
    <mergeCell ref="L40:L42"/>
    <mergeCell ref="L18:L21"/>
    <mergeCell ref="L26:L28"/>
    <mergeCell ref="L22:L25"/>
    <mergeCell ref="R4:R7"/>
    <mergeCell ref="L4:L7"/>
    <mergeCell ref="L8:L11"/>
    <mergeCell ref="L12:L14"/>
    <mergeCell ref="L32:L35"/>
    <mergeCell ref="L36:L39"/>
  </mergeCells>
  <phoneticPr fontId="2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1802-7947-4DBF-A531-1A4229521F11}">
  <dimension ref="F2:M14"/>
  <sheetViews>
    <sheetView zoomScale="60" zoomScaleNormal="60" workbookViewId="0">
      <selection activeCell="F2" sqref="F2"/>
    </sheetView>
  </sheetViews>
  <sheetFormatPr defaultRowHeight="18"/>
  <cols>
    <col min="7" max="7" width="21" bestFit="1" customWidth="1"/>
    <col min="8" max="8" width="2" bestFit="1" customWidth="1"/>
    <col min="9" max="9" width="14.796875" bestFit="1" customWidth="1"/>
    <col min="10" max="10" width="15" customWidth="1"/>
  </cols>
  <sheetData>
    <row r="2" spans="6:13">
      <c r="F2" s="1" t="s">
        <v>164</v>
      </c>
    </row>
    <row r="3" spans="6:13" ht="41.4" customHeight="1">
      <c r="I3" s="3" t="s">
        <v>78</v>
      </c>
      <c r="J3" s="9" t="s">
        <v>104</v>
      </c>
      <c r="K3" s="4" t="s">
        <v>6</v>
      </c>
      <c r="L3" s="4" t="s">
        <v>7</v>
      </c>
      <c r="M3" s="4" t="s">
        <v>8</v>
      </c>
    </row>
    <row r="4" spans="6:13">
      <c r="G4" s="129" t="s">
        <v>101</v>
      </c>
      <c r="H4" s="27">
        <v>1</v>
      </c>
      <c r="I4" s="2">
        <v>0</v>
      </c>
      <c r="J4" s="2"/>
      <c r="K4" s="126"/>
      <c r="L4" s="126"/>
    </row>
    <row r="5" spans="6:13">
      <c r="G5" s="129"/>
      <c r="H5" s="27">
        <v>2</v>
      </c>
      <c r="I5" s="2">
        <v>0</v>
      </c>
      <c r="J5" s="2"/>
      <c r="K5" s="126"/>
      <c r="L5" s="126"/>
    </row>
    <row r="6" spans="6:13">
      <c r="G6" s="129"/>
      <c r="H6" s="27">
        <v>3</v>
      </c>
      <c r="I6" s="2">
        <v>0</v>
      </c>
      <c r="J6" s="2"/>
      <c r="K6" s="126"/>
      <c r="L6" s="126"/>
    </row>
    <row r="7" spans="6:13">
      <c r="G7" s="129"/>
      <c r="H7" s="27">
        <v>4</v>
      </c>
      <c r="I7" s="2">
        <v>0</v>
      </c>
      <c r="J7" s="2"/>
      <c r="K7" s="126"/>
      <c r="L7" s="126"/>
    </row>
    <row r="8" spans="6:13">
      <c r="G8" s="129" t="s">
        <v>102</v>
      </c>
      <c r="H8" s="27">
        <v>1</v>
      </c>
      <c r="I8" s="2">
        <v>368000</v>
      </c>
      <c r="J8" s="6">
        <f>I8/311750</f>
        <v>1.1804330392943063</v>
      </c>
      <c r="K8" s="112">
        <f>AVERAGE(J8:J11)</f>
        <v>1</v>
      </c>
      <c r="L8" s="112">
        <f>STDEVP(J8:J11)/SQRT(4)</f>
        <v>7.6063511831925501E-2</v>
      </c>
      <c r="M8" s="112">
        <f>TTEST(J8:J11,J12:J14,2,2)</f>
        <v>2.3977759727594718E-2</v>
      </c>
    </row>
    <row r="9" spans="6:13">
      <c r="G9" s="129"/>
      <c r="H9" s="27">
        <v>2</v>
      </c>
      <c r="I9" s="2">
        <v>345000</v>
      </c>
      <c r="J9" s="6">
        <f t="shared" ref="J9:J14" si="0">I9/311750</f>
        <v>1.1066559743384121</v>
      </c>
      <c r="K9" s="112"/>
      <c r="L9" s="112"/>
      <c r="M9" s="112"/>
    </row>
    <row r="10" spans="6:13">
      <c r="G10" s="129"/>
      <c r="H10" s="27">
        <v>3</v>
      </c>
      <c r="I10" s="2">
        <v>286000</v>
      </c>
      <c r="J10" s="6">
        <f t="shared" si="0"/>
        <v>0.91740176423416198</v>
      </c>
      <c r="K10" s="112"/>
      <c r="L10" s="112"/>
      <c r="M10" s="112"/>
    </row>
    <row r="11" spans="6:13">
      <c r="G11" s="129"/>
      <c r="H11" s="27">
        <v>4</v>
      </c>
      <c r="I11" s="2">
        <v>248000</v>
      </c>
      <c r="J11" s="6">
        <f t="shared" si="0"/>
        <v>0.79550922213311948</v>
      </c>
      <c r="K11" s="112"/>
      <c r="L11" s="112"/>
      <c r="M11" s="112"/>
    </row>
    <row r="12" spans="6:13">
      <c r="G12" s="129" t="s">
        <v>103</v>
      </c>
      <c r="H12" s="27">
        <v>1</v>
      </c>
      <c r="I12" s="2">
        <v>196000</v>
      </c>
      <c r="J12" s="6">
        <f t="shared" si="0"/>
        <v>0.62870890136327184</v>
      </c>
      <c r="K12" s="112">
        <f>AVERAGE(J12:J14)</f>
        <v>0.66292435177759945</v>
      </c>
      <c r="L12" s="112">
        <f>STDEVP(J12:J14)/SQRT(3)</f>
        <v>1.6656254399783191E-2</v>
      </c>
      <c r="M12" s="112"/>
    </row>
    <row r="13" spans="6:13">
      <c r="G13" s="129"/>
      <c r="H13" s="27">
        <v>2</v>
      </c>
      <c r="I13" s="2">
        <v>206000</v>
      </c>
      <c r="J13" s="6">
        <f t="shared" si="0"/>
        <v>0.66078588612670408</v>
      </c>
      <c r="K13" s="112"/>
      <c r="L13" s="112"/>
      <c r="M13" s="112"/>
    </row>
    <row r="14" spans="6:13">
      <c r="G14" s="129"/>
      <c r="H14" s="27">
        <v>3</v>
      </c>
      <c r="I14" s="2">
        <v>218000</v>
      </c>
      <c r="J14" s="6">
        <f t="shared" si="0"/>
        <v>0.69927826784282276</v>
      </c>
      <c r="K14" s="112"/>
      <c r="L14" s="112"/>
      <c r="M14" s="112"/>
    </row>
  </sheetData>
  <mergeCells count="10">
    <mergeCell ref="G4:G7"/>
    <mergeCell ref="G8:G11"/>
    <mergeCell ref="G12:G14"/>
    <mergeCell ref="M8:M14"/>
    <mergeCell ref="K4:K7"/>
    <mergeCell ref="K8:K11"/>
    <mergeCell ref="K12:K14"/>
    <mergeCell ref="L4:L7"/>
    <mergeCell ref="L8:L11"/>
    <mergeCell ref="L12:L14"/>
  </mergeCells>
  <phoneticPr fontId="2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CF7D-4B74-4997-ABFC-7805F098C8D6}">
  <dimension ref="A2:J15"/>
  <sheetViews>
    <sheetView zoomScale="60" zoomScaleNormal="60" workbookViewId="0">
      <selection activeCell="R16" sqref="R16"/>
    </sheetView>
  </sheetViews>
  <sheetFormatPr defaultRowHeight="18"/>
  <cols>
    <col min="2" max="2" width="20" bestFit="1" customWidth="1"/>
    <col min="3" max="3" width="2.3984375" bestFit="1" customWidth="1"/>
    <col min="4" max="4" width="12.59765625" bestFit="1" customWidth="1"/>
    <col min="5" max="5" width="14.5" bestFit="1" customWidth="1"/>
    <col min="6" max="6" width="14.8984375" bestFit="1" customWidth="1"/>
    <col min="7" max="7" width="23" bestFit="1" customWidth="1"/>
    <col min="8" max="10" width="6.8984375" bestFit="1" customWidth="1"/>
  </cols>
  <sheetData>
    <row r="2" spans="1:10">
      <c r="B2" s="8"/>
    </row>
    <row r="3" spans="1:10">
      <c r="A3" s="1" t="s">
        <v>165</v>
      </c>
      <c r="D3" s="3" t="s">
        <v>38</v>
      </c>
      <c r="E3" s="4" t="s">
        <v>39</v>
      </c>
      <c r="F3" s="4" t="s">
        <v>14</v>
      </c>
      <c r="G3" s="28" t="s">
        <v>40</v>
      </c>
      <c r="H3" s="3" t="s">
        <v>41</v>
      </c>
      <c r="I3" s="4" t="s">
        <v>7</v>
      </c>
      <c r="J3" s="4" t="s">
        <v>8</v>
      </c>
    </row>
    <row r="4" spans="1:10">
      <c r="B4" s="111" t="s">
        <v>9</v>
      </c>
      <c r="C4" s="18">
        <v>1</v>
      </c>
      <c r="D4" s="2">
        <v>3691395.6976000001</v>
      </c>
      <c r="E4" s="2">
        <v>76.921026846999993</v>
      </c>
      <c r="F4" s="2">
        <v>283945947.5579899</v>
      </c>
      <c r="G4" s="6">
        <v>1.1383348532782291</v>
      </c>
      <c r="H4" s="112">
        <v>0.99999999957052765</v>
      </c>
      <c r="I4" s="112">
        <v>5.8638840165180194E-2</v>
      </c>
      <c r="J4" s="2"/>
    </row>
    <row r="5" spans="1:10">
      <c r="B5" s="114"/>
      <c r="C5" s="18">
        <v>2</v>
      </c>
      <c r="D5" s="2">
        <v>2997299.3089000001</v>
      </c>
      <c r="E5" s="2">
        <v>80.251539034999993</v>
      </c>
      <c r="F5" s="2">
        <v>240537882.48776686</v>
      </c>
      <c r="G5" s="6">
        <v>0.96431260077641223</v>
      </c>
      <c r="H5" s="112"/>
      <c r="I5" s="112"/>
      <c r="J5" s="2"/>
    </row>
    <row r="6" spans="1:10">
      <c r="B6" s="114"/>
      <c r="C6" s="18">
        <v>3</v>
      </c>
      <c r="D6" s="2">
        <v>2977127.1702999999</v>
      </c>
      <c r="E6" s="2">
        <v>75.185025976000006</v>
      </c>
      <c r="F6" s="2">
        <v>223835383.63286087</v>
      </c>
      <c r="G6" s="6">
        <v>0.89735254465694181</v>
      </c>
      <c r="H6" s="112"/>
      <c r="I6" s="112"/>
      <c r="J6" s="2"/>
    </row>
    <row r="7" spans="1:10">
      <c r="B7" s="114" t="s">
        <v>105</v>
      </c>
      <c r="C7" s="18">
        <v>1</v>
      </c>
      <c r="D7" s="2">
        <v>2673436.7039999999</v>
      </c>
      <c r="E7" s="2">
        <v>76.899100246000003</v>
      </c>
      <c r="F7" s="2">
        <v>205584877.10223183</v>
      </c>
      <c r="G7" s="6">
        <v>0.82418655002849561</v>
      </c>
      <c r="H7" s="112">
        <v>0.9106181226055462</v>
      </c>
      <c r="I7" s="112">
        <v>7.162568062577658E-2</v>
      </c>
      <c r="J7" s="2"/>
    </row>
    <row r="8" spans="1:10">
      <c r="B8" s="114"/>
      <c r="C8" s="18">
        <v>2</v>
      </c>
      <c r="D8" s="2">
        <v>3547927.2596999998</v>
      </c>
      <c r="E8" s="2">
        <v>76.356150822000004</v>
      </c>
      <c r="F8" s="2">
        <v>270906068.94713837</v>
      </c>
      <c r="G8" s="6">
        <v>1.0860581843103858</v>
      </c>
      <c r="H8" s="112"/>
      <c r="I8" s="112"/>
      <c r="J8" s="2"/>
    </row>
    <row r="9" spans="1:10">
      <c r="B9" s="114"/>
      <c r="C9" s="18">
        <v>3</v>
      </c>
      <c r="D9" s="2">
        <v>2719568.6746999999</v>
      </c>
      <c r="E9" s="2">
        <v>75.358307226999997</v>
      </c>
      <c r="F9" s="2">
        <v>204942091.71296781</v>
      </c>
      <c r="G9" s="6">
        <v>0.82160963347775728</v>
      </c>
      <c r="H9" s="112"/>
      <c r="I9" s="112"/>
      <c r="J9" s="2"/>
    </row>
    <row r="10" spans="1:10">
      <c r="B10" s="114" t="s">
        <v>107</v>
      </c>
      <c r="C10" s="18">
        <v>1</v>
      </c>
      <c r="D10" s="2">
        <v>908232.84840000002</v>
      </c>
      <c r="E10" s="2">
        <v>71.018365181999997</v>
      </c>
      <c r="F10" s="2">
        <v>64501212.097959243</v>
      </c>
      <c r="G10" s="6">
        <v>0.25858434832848981</v>
      </c>
      <c r="H10" s="112">
        <v>0.26498661070114743</v>
      </c>
      <c r="I10" s="112">
        <v>1.6896347607950755E-2</v>
      </c>
      <c r="J10" s="122">
        <f>TTEST(G10:G12,G13:G15,2,2)</f>
        <v>4.6302953775657643E-2</v>
      </c>
    </row>
    <row r="11" spans="1:10">
      <c r="B11" s="114"/>
      <c r="C11" s="18">
        <v>2</v>
      </c>
      <c r="D11" s="2">
        <v>1025594.5238</v>
      </c>
      <c r="E11" s="2">
        <v>73.839729229</v>
      </c>
      <c r="F11" s="2">
        <v>75729621.936137199</v>
      </c>
      <c r="G11" s="6">
        <v>0.30359886737909098</v>
      </c>
      <c r="H11" s="112"/>
      <c r="I11" s="112"/>
      <c r="J11" s="122"/>
    </row>
    <row r="12" spans="1:10">
      <c r="B12" s="114"/>
      <c r="C12" s="18">
        <v>3</v>
      </c>
      <c r="D12" s="2">
        <v>853126.47155999998</v>
      </c>
      <c r="E12" s="2">
        <v>68.059942039000006</v>
      </c>
      <c r="F12" s="2">
        <v>58063738.206310183</v>
      </c>
      <c r="G12" s="6">
        <v>0.23277661639586145</v>
      </c>
      <c r="H12" s="112"/>
      <c r="I12" s="112"/>
      <c r="J12" s="122"/>
    </row>
    <row r="13" spans="1:10">
      <c r="B13" s="114" t="s">
        <v>106</v>
      </c>
      <c r="C13" s="18">
        <v>1</v>
      </c>
      <c r="D13" s="2">
        <v>1190425.9926</v>
      </c>
      <c r="E13" s="2">
        <v>73.023689856999994</v>
      </c>
      <c r="F13" s="2">
        <v>86929298.481333762</v>
      </c>
      <c r="G13" s="6">
        <v>0.34849819510848651</v>
      </c>
      <c r="H13" s="112">
        <v>0.44444642606970136</v>
      </c>
      <c r="I13" s="112">
        <v>4.8519931582116052E-2</v>
      </c>
      <c r="J13" s="122"/>
    </row>
    <row r="14" spans="1:10">
      <c r="B14" s="114"/>
      <c r="C14" s="18">
        <v>2</v>
      </c>
      <c r="D14" s="2">
        <v>1792896.3092</v>
      </c>
      <c r="E14" s="2">
        <v>76.959320141999996</v>
      </c>
      <c r="F14" s="2">
        <v>137980081.04113302</v>
      </c>
      <c r="G14" s="6">
        <v>0.55315998223640295</v>
      </c>
      <c r="H14" s="112"/>
      <c r="I14" s="112"/>
      <c r="J14" s="122"/>
    </row>
    <row r="15" spans="1:10">
      <c r="B15" s="114"/>
      <c r="C15" s="18">
        <v>3</v>
      </c>
      <c r="D15" s="2">
        <v>1478095.7656</v>
      </c>
      <c r="E15" s="2">
        <v>72.849420995000003</v>
      </c>
      <c r="F15" s="2">
        <v>107678420.69912125</v>
      </c>
      <c r="G15" s="6">
        <v>0.43168110086421457</v>
      </c>
      <c r="H15" s="112"/>
      <c r="I15" s="112"/>
      <c r="J15" s="122"/>
    </row>
  </sheetData>
  <mergeCells count="13">
    <mergeCell ref="J10:J15"/>
    <mergeCell ref="B13:B15"/>
    <mergeCell ref="B10:B12"/>
    <mergeCell ref="B7:B9"/>
    <mergeCell ref="B4:B6"/>
    <mergeCell ref="I13:I15"/>
    <mergeCell ref="I10:I12"/>
    <mergeCell ref="I7:I9"/>
    <mergeCell ref="I4:I6"/>
    <mergeCell ref="H13:H15"/>
    <mergeCell ref="H10:H12"/>
    <mergeCell ref="H7:H9"/>
    <mergeCell ref="H4:H6"/>
  </mergeCells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1E66-1DAE-41D8-88C4-8DDF166741F8}">
  <dimension ref="B3:K11"/>
  <sheetViews>
    <sheetView workbookViewId="0">
      <selection activeCell="U19" sqref="U19"/>
    </sheetView>
  </sheetViews>
  <sheetFormatPr defaultRowHeight="18"/>
  <cols>
    <col min="5" max="5" width="2.296875" customWidth="1"/>
    <col min="9" max="9" width="2.59765625" customWidth="1"/>
  </cols>
  <sheetData>
    <row r="3" spans="2:11">
      <c r="B3" s="63"/>
      <c r="C3" s="63"/>
      <c r="D3" s="63"/>
      <c r="E3" s="63"/>
      <c r="F3" s="131" t="s">
        <v>115</v>
      </c>
      <c r="G3" s="131"/>
      <c r="H3" s="131"/>
      <c r="I3" s="63"/>
      <c r="J3" s="132" t="s">
        <v>118</v>
      </c>
      <c r="K3" s="132"/>
    </row>
    <row r="4" spans="2:11">
      <c r="B4" s="63"/>
      <c r="C4" s="63" t="s">
        <v>179</v>
      </c>
      <c r="D4" s="63" t="s">
        <v>180</v>
      </c>
      <c r="E4" s="63"/>
      <c r="F4" s="63"/>
      <c r="G4" s="65" t="s">
        <v>179</v>
      </c>
      <c r="H4" s="65" t="s">
        <v>180</v>
      </c>
      <c r="I4" s="63"/>
      <c r="J4" s="63"/>
    </row>
    <row r="5" spans="2:11">
      <c r="B5" s="63" t="s">
        <v>119</v>
      </c>
      <c r="C5" s="64">
        <v>0.22808517500000003</v>
      </c>
      <c r="D5" s="64">
        <v>0.15280512200000002</v>
      </c>
      <c r="E5" s="63"/>
      <c r="F5" s="65" t="s">
        <v>119</v>
      </c>
      <c r="G5" s="64">
        <f>C5/C10</f>
        <v>1.0162736720396126</v>
      </c>
      <c r="H5" s="64">
        <f>D5/C10</f>
        <v>0.6808501361011341</v>
      </c>
      <c r="I5" s="63"/>
      <c r="J5" s="63" t="s">
        <v>119</v>
      </c>
      <c r="K5" s="63">
        <f>H5/G5</f>
        <v>0.66994762811743458</v>
      </c>
    </row>
    <row r="6" spans="2:11">
      <c r="B6" s="63" t="s">
        <v>120</v>
      </c>
      <c r="C6" s="64">
        <v>0.229358705</v>
      </c>
      <c r="D6" s="64">
        <v>0.144426732</v>
      </c>
      <c r="E6" s="63"/>
      <c r="F6" s="65" t="s">
        <v>120</v>
      </c>
      <c r="G6" s="64">
        <f>C6/C10</f>
        <v>1.0219481092736526</v>
      </c>
      <c r="H6" s="64">
        <f>D6/C10</f>
        <v>0.64351874369003159</v>
      </c>
      <c r="I6" s="63"/>
      <c r="J6" s="63" t="s">
        <v>120</v>
      </c>
      <c r="K6" s="63">
        <f t="shared" ref="K6:K8" si="0">H6/G6</f>
        <v>0.62969806181980326</v>
      </c>
    </row>
    <row r="7" spans="2:11">
      <c r="B7" s="63" t="s">
        <v>121</v>
      </c>
      <c r="C7" s="64">
        <v>0.23651109500000003</v>
      </c>
      <c r="D7" s="64">
        <v>0.15263230200000003</v>
      </c>
      <c r="E7" s="63"/>
      <c r="F7" s="65" t="s">
        <v>121</v>
      </c>
      <c r="G7" s="64">
        <f>C7/C10</f>
        <v>1.0538168427376293</v>
      </c>
      <c r="H7" s="64">
        <f>D7/C10</f>
        <v>0.6800801061506917</v>
      </c>
      <c r="I7" s="63"/>
      <c r="J7" s="63" t="s">
        <v>121</v>
      </c>
      <c r="K7" s="63">
        <f t="shared" si="0"/>
        <v>0.64534943698941472</v>
      </c>
    </row>
    <row r="8" spans="2:11">
      <c r="B8" s="63" t="s">
        <v>122</v>
      </c>
      <c r="C8" s="64">
        <v>0.20377633999999997</v>
      </c>
      <c r="D8" s="64">
        <v>0.14493219399999999</v>
      </c>
      <c r="E8" s="63"/>
      <c r="F8" s="65" t="s">
        <v>122</v>
      </c>
      <c r="G8" s="64">
        <f>C8/C10</f>
        <v>0.90796137594910553</v>
      </c>
      <c r="H8" s="64">
        <f>D8/C10</f>
        <v>0.64577091866289626</v>
      </c>
      <c r="I8" s="63"/>
      <c r="J8" s="63" t="s">
        <v>122</v>
      </c>
      <c r="K8" s="63">
        <f t="shared" si="0"/>
        <v>0.71123170629131915</v>
      </c>
    </row>
    <row r="9" spans="2:11">
      <c r="B9" s="63"/>
      <c r="C9" s="64"/>
      <c r="D9" s="64"/>
      <c r="E9" s="63"/>
      <c r="F9" s="63"/>
      <c r="G9" s="63"/>
      <c r="H9" s="63"/>
      <c r="I9" s="63"/>
      <c r="J9" s="63"/>
      <c r="K9" s="63"/>
    </row>
    <row r="10" spans="2:11">
      <c r="B10" s="63" t="s">
        <v>125</v>
      </c>
      <c r="C10" s="64">
        <f>AVERAGE(C5:C8)</f>
        <v>0.22443282875000001</v>
      </c>
      <c r="D10" s="64">
        <f>AVERAGE(D5:D8)</f>
        <v>0.14869908750000002</v>
      </c>
      <c r="E10" s="63"/>
      <c r="F10" s="65" t="s">
        <v>125</v>
      </c>
      <c r="G10" s="71">
        <f>AVERAGE(G5:G8)</f>
        <v>1</v>
      </c>
      <c r="H10" s="71">
        <f>AVERAGE(H5:H8)</f>
        <v>0.66255497615118841</v>
      </c>
      <c r="I10" s="63"/>
      <c r="J10" s="63" t="s">
        <v>125</v>
      </c>
      <c r="K10" s="64">
        <f>AVERAGE(K5:K8)</f>
        <v>0.66405670830449304</v>
      </c>
    </row>
    <row r="11" spans="2:11">
      <c r="B11" s="63" t="s">
        <v>126</v>
      </c>
      <c r="C11" s="64">
        <f>STDEV(C5:C8)/SQRT(COUNT(C5:C8)-1)</f>
        <v>8.2339333994889095E-3</v>
      </c>
      <c r="D11" s="64">
        <f>STDEV(D5:D8)/SQRT(COUNT(D5:D8)-1)</f>
        <v>2.6827060090083049E-3</v>
      </c>
      <c r="E11" s="63"/>
      <c r="F11" s="65" t="s">
        <v>126</v>
      </c>
      <c r="G11" s="71">
        <f>STDEV(G5:G8)/SQRT(COUNT(G5:G8)-1)</f>
        <v>3.6687740583000207E-2</v>
      </c>
      <c r="H11" s="71">
        <f>STDEV(H5:H8)/SQRT(COUNT(H5:H8)-1)</f>
        <v>1.1953269153848353E-2</v>
      </c>
      <c r="I11" s="63"/>
      <c r="J11" s="63" t="s">
        <v>126</v>
      </c>
      <c r="K11" s="64">
        <f>STDEV(K5:K8)/SQRT(COUNT(K5:K8)-1)</f>
        <v>2.0522783977313806E-2</v>
      </c>
    </row>
  </sheetData>
  <mergeCells count="2">
    <mergeCell ref="F3:H3"/>
    <mergeCell ref="J3:K3"/>
  </mergeCells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63A1-1C33-41D3-8FD0-6511016E659F}">
  <dimension ref="B3:Q26"/>
  <sheetViews>
    <sheetView zoomScale="60" zoomScaleNormal="60" workbookViewId="0">
      <selection activeCell="AC37" sqref="AC37"/>
    </sheetView>
  </sheetViews>
  <sheetFormatPr defaultRowHeight="18"/>
  <sheetData>
    <row r="3" spans="2:17">
      <c r="B3" s="109" t="s">
        <v>185</v>
      </c>
      <c r="C3" s="72"/>
      <c r="D3" s="72"/>
      <c r="E3" s="72"/>
      <c r="F3" s="72"/>
      <c r="G3" s="72"/>
      <c r="H3" s="73"/>
      <c r="I3" s="73"/>
      <c r="J3" s="73"/>
      <c r="K3" s="73"/>
      <c r="L3" s="73"/>
      <c r="M3" s="73"/>
      <c r="N3" s="73"/>
      <c r="O3" s="73"/>
      <c r="P3" s="73"/>
      <c r="Q3" s="62"/>
    </row>
    <row r="4" spans="2:17">
      <c r="B4" s="73"/>
      <c r="C4" s="73"/>
      <c r="D4" s="73"/>
      <c r="E4" s="74" t="s">
        <v>186</v>
      </c>
      <c r="F4" s="74" t="s">
        <v>187</v>
      </c>
      <c r="G4" s="72"/>
      <c r="H4" s="73"/>
      <c r="I4" s="73"/>
      <c r="J4" s="73"/>
      <c r="K4" s="73"/>
      <c r="L4" s="73"/>
      <c r="M4" s="73"/>
      <c r="N4" s="73"/>
      <c r="O4" s="73"/>
      <c r="P4" s="73"/>
      <c r="Q4" s="62"/>
    </row>
    <row r="5" spans="2:17">
      <c r="B5" s="73" t="s">
        <v>181</v>
      </c>
      <c r="C5" s="73" t="s">
        <v>182</v>
      </c>
      <c r="D5" s="73" t="s">
        <v>183</v>
      </c>
      <c r="E5" s="75" t="s">
        <v>188</v>
      </c>
      <c r="F5" s="75" t="s">
        <v>188</v>
      </c>
      <c r="G5" s="72"/>
      <c r="H5" s="73"/>
      <c r="I5" s="73"/>
      <c r="J5" s="73"/>
      <c r="K5" s="73"/>
      <c r="L5" s="73"/>
      <c r="M5" s="73"/>
      <c r="N5" s="73"/>
      <c r="O5" s="73"/>
      <c r="P5" s="73"/>
      <c r="Q5" s="62"/>
    </row>
    <row r="6" spans="2:17">
      <c r="B6" s="76">
        <v>249</v>
      </c>
      <c r="C6" s="77" t="s">
        <v>189</v>
      </c>
      <c r="D6" s="77" t="s">
        <v>189</v>
      </c>
      <c r="E6" s="78">
        <v>0.81399999999999995</v>
      </c>
      <c r="F6" s="78">
        <v>0.8085</v>
      </c>
      <c r="G6" s="72"/>
      <c r="H6" s="73"/>
      <c r="I6" s="73"/>
      <c r="J6" s="73"/>
      <c r="K6" s="73"/>
      <c r="L6" s="73"/>
      <c r="M6" s="73"/>
      <c r="N6" s="73"/>
      <c r="O6" s="73"/>
      <c r="P6" s="73"/>
      <c r="Q6" s="62"/>
    </row>
    <row r="7" spans="2:17">
      <c r="B7" s="79">
        <v>273</v>
      </c>
      <c r="C7" s="80" t="s">
        <v>189</v>
      </c>
      <c r="D7" s="80" t="s">
        <v>189</v>
      </c>
      <c r="E7" s="78">
        <v>0.72050000000000003</v>
      </c>
      <c r="F7" s="78">
        <v>0.7892499999999999</v>
      </c>
      <c r="G7" s="72"/>
      <c r="H7" s="73"/>
      <c r="I7" s="73"/>
      <c r="J7" s="73"/>
      <c r="K7" s="73"/>
      <c r="L7" s="73"/>
      <c r="M7" s="73"/>
      <c r="N7" s="73"/>
      <c r="O7" s="73"/>
      <c r="P7" s="73"/>
      <c r="Q7" s="62"/>
    </row>
    <row r="8" spans="2:17">
      <c r="B8" s="81">
        <v>657</v>
      </c>
      <c r="C8" s="77" t="s">
        <v>190</v>
      </c>
      <c r="D8" s="77" t="s">
        <v>190</v>
      </c>
      <c r="E8" s="78">
        <v>0.77275000000000005</v>
      </c>
      <c r="F8" s="78">
        <v>0.67649999999999999</v>
      </c>
      <c r="G8" s="72"/>
      <c r="H8" s="73"/>
      <c r="I8" s="73"/>
      <c r="J8" s="73"/>
      <c r="K8" s="73"/>
      <c r="L8" s="73"/>
      <c r="M8" s="73"/>
      <c r="N8" s="73"/>
      <c r="O8" s="73"/>
      <c r="P8" s="73"/>
      <c r="Q8" s="62"/>
    </row>
    <row r="9" spans="2:17">
      <c r="B9" s="82">
        <v>659</v>
      </c>
      <c r="C9" s="83" t="s">
        <v>190</v>
      </c>
      <c r="D9" s="83" t="s">
        <v>190</v>
      </c>
      <c r="E9" s="78">
        <v>0.65999999999999992</v>
      </c>
      <c r="F9" s="78">
        <v>0.79749999999999999</v>
      </c>
      <c r="G9" s="72"/>
      <c r="H9" s="73"/>
      <c r="I9" s="73"/>
      <c r="J9" s="73"/>
      <c r="K9" s="73"/>
      <c r="L9" s="73"/>
      <c r="M9" s="73"/>
      <c r="N9" s="73"/>
      <c r="O9" s="73"/>
      <c r="P9" s="73"/>
      <c r="Q9" s="62"/>
    </row>
    <row r="10" spans="2:17">
      <c r="B10" s="84">
        <v>661</v>
      </c>
      <c r="C10" s="80" t="s">
        <v>190</v>
      </c>
      <c r="D10" s="80" t="s">
        <v>190</v>
      </c>
      <c r="E10" s="78">
        <v>0.70950000000000002</v>
      </c>
      <c r="F10" s="78">
        <v>0.72050000000000003</v>
      </c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62"/>
    </row>
    <row r="11" spans="2:17">
      <c r="B11" s="76">
        <v>122</v>
      </c>
      <c r="C11" s="85" t="s">
        <v>184</v>
      </c>
      <c r="D11" s="85" t="s">
        <v>184</v>
      </c>
      <c r="E11" s="78">
        <v>0.7772</v>
      </c>
      <c r="F11" s="78">
        <v>0.80910000000000004</v>
      </c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62"/>
    </row>
    <row r="12" spans="2:17">
      <c r="B12" s="73">
        <v>123</v>
      </c>
      <c r="C12" s="86" t="s">
        <v>184</v>
      </c>
      <c r="D12" s="86" t="s">
        <v>184</v>
      </c>
      <c r="E12" s="78">
        <v>0.75470000000000004</v>
      </c>
      <c r="F12" s="78">
        <v>0.72499999999999998</v>
      </c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62"/>
    </row>
    <row r="13" spans="2:17" ht="18.600000000000001" thickBot="1">
      <c r="B13" s="73">
        <v>124</v>
      </c>
      <c r="C13" s="86" t="s">
        <v>184</v>
      </c>
      <c r="D13" s="86" t="s">
        <v>184</v>
      </c>
      <c r="E13" s="78">
        <v>0.76849999999999996</v>
      </c>
      <c r="F13" s="78">
        <v>0.79170000000000007</v>
      </c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62"/>
    </row>
    <row r="14" spans="2:17">
      <c r="B14" s="76">
        <v>128</v>
      </c>
      <c r="C14" s="87" t="s">
        <v>191</v>
      </c>
      <c r="D14" s="77" t="s">
        <v>192</v>
      </c>
      <c r="E14" s="78">
        <v>0.7218</v>
      </c>
      <c r="F14" s="78">
        <v>0.72789999999999999</v>
      </c>
      <c r="G14" s="72"/>
      <c r="H14" s="88"/>
      <c r="I14" s="133" t="s">
        <v>189</v>
      </c>
      <c r="J14" s="134"/>
      <c r="K14" s="133" t="s">
        <v>193</v>
      </c>
      <c r="L14" s="134"/>
      <c r="M14" s="133" t="s">
        <v>194</v>
      </c>
      <c r="N14" s="134"/>
      <c r="O14" s="133" t="s">
        <v>195</v>
      </c>
      <c r="P14" s="134"/>
      <c r="Q14" s="62"/>
    </row>
    <row r="15" spans="2:17">
      <c r="B15" s="73">
        <v>129</v>
      </c>
      <c r="C15" s="89" t="s">
        <v>191</v>
      </c>
      <c r="D15" s="89" t="s">
        <v>191</v>
      </c>
      <c r="E15" s="78">
        <v>0.71919999999999995</v>
      </c>
      <c r="F15" s="78">
        <v>0.78300000000000003</v>
      </c>
      <c r="G15" s="72"/>
      <c r="H15" s="90"/>
      <c r="I15" s="90" t="s">
        <v>196</v>
      </c>
      <c r="J15" s="73" t="s">
        <v>197</v>
      </c>
      <c r="K15" s="90" t="s">
        <v>196</v>
      </c>
      <c r="L15" s="91" t="s">
        <v>197</v>
      </c>
      <c r="M15" s="73" t="s">
        <v>196</v>
      </c>
      <c r="N15" s="91" t="s">
        <v>197</v>
      </c>
      <c r="O15" s="73" t="s">
        <v>196</v>
      </c>
      <c r="P15" s="91" t="s">
        <v>197</v>
      </c>
      <c r="Q15" s="62"/>
    </row>
    <row r="16" spans="2:17">
      <c r="B16" s="73">
        <v>130</v>
      </c>
      <c r="C16" s="89" t="s">
        <v>191</v>
      </c>
      <c r="D16" s="83" t="s">
        <v>192</v>
      </c>
      <c r="E16" s="78">
        <v>0.71050000000000002</v>
      </c>
      <c r="F16" s="78">
        <v>0.73660000000000003</v>
      </c>
      <c r="G16" s="72"/>
      <c r="H16" s="90" t="s">
        <v>198</v>
      </c>
      <c r="I16" s="92">
        <v>0.81399999999999995</v>
      </c>
      <c r="J16" s="93">
        <v>0.8085</v>
      </c>
      <c r="K16" s="92">
        <v>0.7218</v>
      </c>
      <c r="L16" s="94">
        <v>0.72789999999999999</v>
      </c>
      <c r="M16" s="95">
        <v>0.83809999999999996</v>
      </c>
      <c r="N16" s="94">
        <v>0.71339999999999992</v>
      </c>
      <c r="O16" s="95">
        <v>0.7772</v>
      </c>
      <c r="P16" s="94">
        <v>0.80910000000000004</v>
      </c>
      <c r="Q16" s="62"/>
    </row>
    <row r="17" spans="2:17">
      <c r="B17" s="96">
        <v>138</v>
      </c>
      <c r="C17" s="97" t="s">
        <v>184</v>
      </c>
      <c r="D17" s="98" t="s">
        <v>192</v>
      </c>
      <c r="E17" s="78">
        <v>0.70179999999999998</v>
      </c>
      <c r="F17" s="78">
        <v>0.77139999999999997</v>
      </c>
      <c r="G17" s="72"/>
      <c r="H17" s="90" t="s">
        <v>199</v>
      </c>
      <c r="I17" s="92">
        <v>0.72050000000000003</v>
      </c>
      <c r="J17" s="93">
        <v>0.7892499999999999</v>
      </c>
      <c r="K17" s="92">
        <v>0.71050000000000002</v>
      </c>
      <c r="L17" s="94">
        <v>0.73660000000000003</v>
      </c>
      <c r="M17" s="95">
        <v>0.7873</v>
      </c>
      <c r="N17" s="94">
        <v>0.70469999999999999</v>
      </c>
      <c r="O17" s="95">
        <v>0.75470000000000004</v>
      </c>
      <c r="P17" s="94">
        <v>0.72499999999999998</v>
      </c>
      <c r="Q17" s="62"/>
    </row>
    <row r="18" spans="2:17">
      <c r="B18" s="76">
        <v>141</v>
      </c>
      <c r="C18" s="87" t="s">
        <v>191</v>
      </c>
      <c r="D18" s="87" t="s">
        <v>191</v>
      </c>
      <c r="E18" s="78">
        <v>0.7147</v>
      </c>
      <c r="F18" s="78">
        <v>0.76849999999999996</v>
      </c>
      <c r="G18" s="72"/>
      <c r="H18" s="90" t="s">
        <v>200</v>
      </c>
      <c r="I18" s="92">
        <v>0.77275000000000005</v>
      </c>
      <c r="J18" s="93">
        <v>0.67649999999999999</v>
      </c>
      <c r="K18" s="92">
        <v>0.70179999999999998</v>
      </c>
      <c r="L18" s="94">
        <v>0.77139999999999997</v>
      </c>
      <c r="M18" s="95">
        <v>0.69889999999999997</v>
      </c>
      <c r="N18" s="94">
        <v>0.77280000000000004</v>
      </c>
      <c r="O18" s="95">
        <v>0.76849999999999996</v>
      </c>
      <c r="P18" s="94">
        <v>0.79170000000000007</v>
      </c>
      <c r="Q18" s="62"/>
    </row>
    <row r="19" spans="2:17">
      <c r="B19" s="73">
        <v>142</v>
      </c>
      <c r="C19" s="89" t="s">
        <v>191</v>
      </c>
      <c r="D19" s="83" t="s">
        <v>192</v>
      </c>
      <c r="E19" s="78">
        <v>0.75109999999999999</v>
      </c>
      <c r="F19" s="78">
        <v>0.76560000000000006</v>
      </c>
      <c r="G19" s="72"/>
      <c r="H19" s="90" t="s">
        <v>122</v>
      </c>
      <c r="I19" s="92">
        <v>0.65999999999999992</v>
      </c>
      <c r="J19" s="93">
        <v>0.79749999999999999</v>
      </c>
      <c r="K19" s="92">
        <v>0.75109999999999999</v>
      </c>
      <c r="L19" s="94">
        <v>0.76560000000000006</v>
      </c>
      <c r="M19" s="95">
        <v>0.78149999999999997</v>
      </c>
      <c r="N19" s="94">
        <v>0.77280000000000004</v>
      </c>
      <c r="O19" s="95">
        <v>0.71919999999999995</v>
      </c>
      <c r="P19" s="94">
        <v>0.78300000000000003</v>
      </c>
      <c r="Q19" s="62"/>
    </row>
    <row r="20" spans="2:17">
      <c r="B20" s="79">
        <v>144</v>
      </c>
      <c r="C20" s="99" t="s">
        <v>191</v>
      </c>
      <c r="D20" s="99" t="s">
        <v>191</v>
      </c>
      <c r="E20" s="78">
        <v>0.66990000000000005</v>
      </c>
      <c r="F20" s="78">
        <v>0.67859999999999998</v>
      </c>
      <c r="G20" s="72"/>
      <c r="H20" s="90" t="s">
        <v>123</v>
      </c>
      <c r="I20" s="92">
        <v>0.70950000000000002</v>
      </c>
      <c r="J20" s="93">
        <v>0.72050000000000003</v>
      </c>
      <c r="K20" s="92"/>
      <c r="L20" s="94"/>
      <c r="M20" s="95"/>
      <c r="N20" s="94"/>
      <c r="O20" s="95">
        <v>0.7147</v>
      </c>
      <c r="P20" s="94">
        <v>0.76849999999999996</v>
      </c>
      <c r="Q20" s="62"/>
    </row>
    <row r="21" spans="2:17" ht="18.600000000000001" thickBot="1">
      <c r="B21" s="76">
        <v>284</v>
      </c>
      <c r="C21" s="77" t="s">
        <v>192</v>
      </c>
      <c r="D21" s="87" t="s">
        <v>191</v>
      </c>
      <c r="E21" s="78">
        <v>0.83809999999999996</v>
      </c>
      <c r="F21" s="78">
        <v>0.71339999999999992</v>
      </c>
      <c r="G21" s="72"/>
      <c r="H21" s="100" t="s">
        <v>201</v>
      </c>
      <c r="I21" s="101"/>
      <c r="J21" s="102"/>
      <c r="K21" s="101"/>
      <c r="L21" s="103"/>
      <c r="M21" s="104"/>
      <c r="N21" s="103"/>
      <c r="O21" s="104">
        <v>0.66990000000000005</v>
      </c>
      <c r="P21" s="103">
        <v>0.67859999999999998</v>
      </c>
      <c r="Q21" s="62"/>
    </row>
    <row r="22" spans="2:17">
      <c r="B22" s="73">
        <v>285</v>
      </c>
      <c r="C22" s="83" t="s">
        <v>192</v>
      </c>
      <c r="D22" s="89" t="s">
        <v>191</v>
      </c>
      <c r="E22" s="78">
        <v>0.7873</v>
      </c>
      <c r="F22" s="78">
        <v>0.70469999999999999</v>
      </c>
      <c r="G22" s="72"/>
      <c r="H22" s="73"/>
      <c r="I22" s="105"/>
      <c r="J22" s="105"/>
      <c r="K22" s="105"/>
      <c r="L22" s="105"/>
      <c r="M22" s="105"/>
      <c r="N22" s="105"/>
      <c r="O22" s="105"/>
      <c r="P22" s="105"/>
      <c r="Q22" s="62"/>
    </row>
    <row r="23" spans="2:17">
      <c r="B23" s="76">
        <v>297</v>
      </c>
      <c r="C23" s="77" t="s">
        <v>192</v>
      </c>
      <c r="D23" s="85" t="s">
        <v>184</v>
      </c>
      <c r="E23" s="78">
        <v>0.69889999999999997</v>
      </c>
      <c r="F23" s="78">
        <v>0.77280000000000004</v>
      </c>
      <c r="G23" s="72"/>
      <c r="H23" s="73" t="s">
        <v>202</v>
      </c>
      <c r="I23" s="110">
        <f>AVERAGE(I16:I21)</f>
        <v>0.73535000000000006</v>
      </c>
      <c r="J23" s="110">
        <f t="shared" ref="J23:P23" si="0">AVERAGE(J16:J21)</f>
        <v>0.75844999999999996</v>
      </c>
      <c r="K23" s="110">
        <f t="shared" si="0"/>
        <v>0.72130000000000005</v>
      </c>
      <c r="L23" s="110">
        <f t="shared" si="0"/>
        <v>0.75037500000000001</v>
      </c>
      <c r="M23" s="110">
        <f t="shared" si="0"/>
        <v>0.77644999999999997</v>
      </c>
      <c r="N23" s="110">
        <f t="shared" si="0"/>
        <v>0.74092500000000006</v>
      </c>
      <c r="O23" s="110">
        <f t="shared" si="0"/>
        <v>0.7340333333333332</v>
      </c>
      <c r="P23" s="110">
        <f t="shared" si="0"/>
        <v>0.75931666666666675</v>
      </c>
      <c r="Q23" s="62"/>
    </row>
    <row r="24" spans="2:17">
      <c r="B24" s="79">
        <v>317</v>
      </c>
      <c r="C24" s="80" t="s">
        <v>192</v>
      </c>
      <c r="D24" s="106" t="s">
        <v>184</v>
      </c>
      <c r="E24" s="78">
        <v>0.78149999999999997</v>
      </c>
      <c r="F24" s="78">
        <v>0.77280000000000004</v>
      </c>
      <c r="G24" s="72"/>
      <c r="H24" s="73" t="s">
        <v>203</v>
      </c>
      <c r="I24" s="110">
        <f>STDEV(I16:I21)/SQRT(COUNT(I16:I21)-1)</f>
        <v>2.9739441403630978E-2</v>
      </c>
      <c r="J24" s="110">
        <f t="shared" ref="J24:P24" si="1">STDEV(J16:J21)/SQRT(COUNT(J16:J21)-1)</f>
        <v>2.8651516102991818E-2</v>
      </c>
      <c r="K24" s="110">
        <f t="shared" si="1"/>
        <v>1.2406002131584892E-2</v>
      </c>
      <c r="L24" s="110">
        <f t="shared" si="1"/>
        <v>1.2332105794767307E-2</v>
      </c>
      <c r="M24" s="110">
        <f t="shared" si="1"/>
        <v>3.3263176169585622E-2</v>
      </c>
      <c r="N24" s="110">
        <f t="shared" si="1"/>
        <v>2.1348711904937055E-2</v>
      </c>
      <c r="O24" s="110">
        <f t="shared" si="1"/>
        <v>1.8094544297476329E-2</v>
      </c>
      <c r="P24" s="110">
        <f t="shared" si="1"/>
        <v>2.178541561075514E-2</v>
      </c>
      <c r="Q24" s="62"/>
    </row>
    <row r="25" spans="2:17">
      <c r="B25" s="72"/>
      <c r="C25" s="72"/>
      <c r="D25" s="72"/>
      <c r="E25" s="72"/>
      <c r="F25" s="72"/>
      <c r="G25" s="72"/>
      <c r="H25" s="73"/>
      <c r="I25" s="73"/>
      <c r="J25" s="73"/>
      <c r="K25" s="73"/>
      <c r="L25" s="73"/>
      <c r="M25" s="73"/>
      <c r="N25" s="73"/>
      <c r="O25" s="73"/>
      <c r="P25" s="73"/>
      <c r="Q25" s="62"/>
    </row>
    <row r="26" spans="2:17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</sheetData>
  <mergeCells count="4">
    <mergeCell ref="I14:J14"/>
    <mergeCell ref="K14:L14"/>
    <mergeCell ref="M14:N14"/>
    <mergeCell ref="O14:P14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4223-28A9-49E2-A07C-A288DF887C53}">
  <dimension ref="B2:R25"/>
  <sheetViews>
    <sheetView zoomScale="60" zoomScaleNormal="60" workbookViewId="0">
      <selection activeCell="P11" sqref="P11"/>
    </sheetView>
  </sheetViews>
  <sheetFormatPr defaultRowHeight="18"/>
  <sheetData>
    <row r="2" spans="2:18">
      <c r="B2" s="72"/>
      <c r="C2" s="72"/>
      <c r="D2" s="72"/>
      <c r="E2" s="72"/>
      <c r="F2" s="72"/>
      <c r="G2" s="72"/>
      <c r="H2" s="107"/>
      <c r="I2" s="73"/>
      <c r="J2" s="73"/>
      <c r="K2" s="73"/>
      <c r="L2" s="73"/>
      <c r="M2" s="108"/>
      <c r="N2" s="72"/>
      <c r="O2" s="72"/>
      <c r="P2" s="72"/>
      <c r="Q2" s="72"/>
      <c r="R2" s="72"/>
    </row>
    <row r="3" spans="2:18" ht="18.600000000000001" thickBot="1">
      <c r="B3" s="109" t="s">
        <v>204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2:18">
      <c r="B4" s="73"/>
      <c r="C4" s="73"/>
      <c r="D4" s="73"/>
      <c r="E4" s="74" t="s">
        <v>186</v>
      </c>
      <c r="F4" s="74" t="s">
        <v>187</v>
      </c>
      <c r="G4" s="72"/>
      <c r="H4" s="88"/>
      <c r="I4" s="133" t="s">
        <v>189</v>
      </c>
      <c r="J4" s="134"/>
      <c r="K4" s="133" t="s">
        <v>205</v>
      </c>
      <c r="L4" s="134"/>
      <c r="M4" s="133" t="s">
        <v>194</v>
      </c>
      <c r="N4" s="134"/>
      <c r="O4" s="133" t="s">
        <v>206</v>
      </c>
      <c r="P4" s="134"/>
      <c r="Q4" s="72"/>
      <c r="R4" s="72"/>
    </row>
    <row r="5" spans="2:18">
      <c r="B5" s="73" t="s">
        <v>181</v>
      </c>
      <c r="C5" s="73" t="s">
        <v>182</v>
      </c>
      <c r="D5" s="73" t="s">
        <v>183</v>
      </c>
      <c r="E5" s="75" t="s">
        <v>188</v>
      </c>
      <c r="F5" s="75" t="s">
        <v>188</v>
      </c>
      <c r="G5" s="72"/>
      <c r="H5" s="90"/>
      <c r="I5" s="90" t="s">
        <v>196</v>
      </c>
      <c r="J5" s="73" t="s">
        <v>197</v>
      </c>
      <c r="K5" s="90" t="s">
        <v>196</v>
      </c>
      <c r="L5" s="91" t="s">
        <v>197</v>
      </c>
      <c r="M5" s="73" t="s">
        <v>196</v>
      </c>
      <c r="N5" s="91" t="s">
        <v>197</v>
      </c>
      <c r="O5" s="73" t="s">
        <v>196</v>
      </c>
      <c r="P5" s="91" t="s">
        <v>197</v>
      </c>
      <c r="Q5" s="72"/>
      <c r="R5" s="72"/>
    </row>
    <row r="6" spans="2:18">
      <c r="B6" s="76">
        <v>249</v>
      </c>
      <c r="C6" s="77" t="s">
        <v>189</v>
      </c>
      <c r="D6" s="77" t="s">
        <v>189</v>
      </c>
      <c r="E6" s="78">
        <v>11.8185</v>
      </c>
      <c r="F6" s="78">
        <v>11.848000000000001</v>
      </c>
      <c r="G6" s="73"/>
      <c r="H6" s="90" t="s">
        <v>198</v>
      </c>
      <c r="I6" s="92">
        <v>11.8185</v>
      </c>
      <c r="J6" s="93">
        <v>11.848000000000001</v>
      </c>
      <c r="K6" s="92">
        <v>12.166</v>
      </c>
      <c r="L6" s="94">
        <v>11.811</v>
      </c>
      <c r="M6" s="95">
        <v>12.429500000000001</v>
      </c>
      <c r="N6" s="94">
        <v>11.543500000000002</v>
      </c>
      <c r="O6" s="95">
        <v>13.040999999999999</v>
      </c>
      <c r="P6" s="94">
        <v>12.308999999999999</v>
      </c>
      <c r="Q6" s="72"/>
      <c r="R6" s="72"/>
    </row>
    <row r="7" spans="2:18">
      <c r="B7" s="79">
        <v>273</v>
      </c>
      <c r="C7" s="80" t="s">
        <v>189</v>
      </c>
      <c r="D7" s="80" t="s">
        <v>189</v>
      </c>
      <c r="E7" s="78">
        <v>13.102</v>
      </c>
      <c r="F7" s="78">
        <v>12.216000000000001</v>
      </c>
      <c r="G7" s="73"/>
      <c r="H7" s="90" t="s">
        <v>199</v>
      </c>
      <c r="I7" s="92">
        <v>13.102</v>
      </c>
      <c r="J7" s="93">
        <v>12.216000000000001</v>
      </c>
      <c r="K7" s="92">
        <v>13.204499999999999</v>
      </c>
      <c r="L7" s="94">
        <v>12.696999999999999</v>
      </c>
      <c r="M7" s="95">
        <v>12.284000000000001</v>
      </c>
      <c r="N7" s="94">
        <v>11.351500000000001</v>
      </c>
      <c r="O7" s="95">
        <v>12.901999999999999</v>
      </c>
      <c r="P7" s="94">
        <v>11.766</v>
      </c>
      <c r="Q7" s="72"/>
      <c r="R7" s="72"/>
    </row>
    <row r="8" spans="2:18">
      <c r="B8" s="81">
        <v>657</v>
      </c>
      <c r="C8" s="77" t="s">
        <v>190</v>
      </c>
      <c r="D8" s="77" t="s">
        <v>190</v>
      </c>
      <c r="E8" s="78">
        <v>12.466000000000001</v>
      </c>
      <c r="F8" s="78">
        <v>12.2545</v>
      </c>
      <c r="G8" s="73"/>
      <c r="H8" s="90" t="s">
        <v>200</v>
      </c>
      <c r="I8" s="92">
        <v>12.466000000000001</v>
      </c>
      <c r="J8" s="93">
        <v>12.2545</v>
      </c>
      <c r="K8" s="92">
        <v>13.080499999999999</v>
      </c>
      <c r="L8" s="94">
        <v>12.8165</v>
      </c>
      <c r="M8" s="95">
        <v>12.189500000000001</v>
      </c>
      <c r="N8" s="94">
        <v>12.112</v>
      </c>
      <c r="O8" s="95">
        <v>12.871500000000001</v>
      </c>
      <c r="P8" s="94">
        <v>12.363</v>
      </c>
      <c r="Q8" s="72"/>
      <c r="R8" s="72"/>
    </row>
    <row r="9" spans="2:18">
      <c r="B9" s="82">
        <v>659</v>
      </c>
      <c r="C9" s="83" t="s">
        <v>190</v>
      </c>
      <c r="D9" s="83" t="s">
        <v>190</v>
      </c>
      <c r="E9" s="78">
        <v>11.986499999999999</v>
      </c>
      <c r="F9" s="78">
        <v>12.035500000000001</v>
      </c>
      <c r="G9" s="73"/>
      <c r="H9" s="90" t="s">
        <v>122</v>
      </c>
      <c r="I9" s="92">
        <v>11.986499999999999</v>
      </c>
      <c r="J9" s="93">
        <v>12.035500000000001</v>
      </c>
      <c r="K9" s="92">
        <v>12.874000000000001</v>
      </c>
      <c r="L9" s="94">
        <v>11.874000000000001</v>
      </c>
      <c r="M9" s="95">
        <v>12.904999999999999</v>
      </c>
      <c r="N9" s="94">
        <v>12.259499999999999</v>
      </c>
      <c r="O9" s="95">
        <v>11.761999999999999</v>
      </c>
      <c r="P9" s="94">
        <v>11.640499999999999</v>
      </c>
      <c r="Q9" s="72"/>
      <c r="R9" s="72"/>
    </row>
    <row r="10" spans="2:18">
      <c r="B10" s="84">
        <v>661</v>
      </c>
      <c r="C10" s="80" t="s">
        <v>190</v>
      </c>
      <c r="D10" s="80" t="s">
        <v>190</v>
      </c>
      <c r="E10" s="78">
        <v>12.585000000000001</v>
      </c>
      <c r="F10" s="78">
        <v>11.7035</v>
      </c>
      <c r="G10" s="73"/>
      <c r="H10" s="90" t="s">
        <v>123</v>
      </c>
      <c r="I10" s="92">
        <v>12.585000000000001</v>
      </c>
      <c r="J10" s="93">
        <v>11.7035</v>
      </c>
      <c r="K10" s="92"/>
      <c r="L10" s="94"/>
      <c r="M10" s="95"/>
      <c r="N10" s="94"/>
      <c r="O10" s="95">
        <v>13.3775</v>
      </c>
      <c r="P10" s="94">
        <v>12.47</v>
      </c>
      <c r="Q10" s="72"/>
      <c r="R10" s="72"/>
    </row>
    <row r="11" spans="2:18" ht="18.600000000000001" thickBot="1">
      <c r="B11" s="76">
        <v>122</v>
      </c>
      <c r="C11" s="85" t="s">
        <v>184</v>
      </c>
      <c r="D11" s="85" t="s">
        <v>184</v>
      </c>
      <c r="E11" s="78">
        <v>13.040999999999999</v>
      </c>
      <c r="F11" s="78">
        <v>12.308999999999999</v>
      </c>
      <c r="G11" s="73"/>
      <c r="H11" s="100" t="s">
        <v>201</v>
      </c>
      <c r="I11" s="101"/>
      <c r="J11" s="102"/>
      <c r="K11" s="101"/>
      <c r="L11" s="103"/>
      <c r="M11" s="104"/>
      <c r="N11" s="103"/>
      <c r="O11" s="104">
        <v>13.507999999999999</v>
      </c>
      <c r="P11" s="103">
        <v>12.689499999999999</v>
      </c>
      <c r="Q11" s="72"/>
      <c r="R11" s="72"/>
    </row>
    <row r="12" spans="2:18">
      <c r="B12" s="73">
        <v>123</v>
      </c>
      <c r="C12" s="86" t="s">
        <v>184</v>
      </c>
      <c r="D12" s="86" t="s">
        <v>184</v>
      </c>
      <c r="E12" s="78">
        <v>12.901999999999999</v>
      </c>
      <c r="F12" s="78">
        <v>11.766</v>
      </c>
      <c r="G12" s="73"/>
      <c r="H12" s="73"/>
      <c r="I12" s="105"/>
      <c r="J12" s="105"/>
      <c r="K12" s="105"/>
      <c r="L12" s="105"/>
      <c r="M12" s="105"/>
      <c r="N12" s="105"/>
      <c r="O12" s="105"/>
      <c r="P12" s="105"/>
      <c r="Q12" s="72"/>
      <c r="R12" s="72"/>
    </row>
    <row r="13" spans="2:18">
      <c r="B13" s="73">
        <v>124</v>
      </c>
      <c r="C13" s="86" t="s">
        <v>184</v>
      </c>
      <c r="D13" s="86" t="s">
        <v>184</v>
      </c>
      <c r="E13" s="78">
        <v>12.871500000000001</v>
      </c>
      <c r="F13" s="78">
        <v>12.363</v>
      </c>
      <c r="G13" s="73"/>
      <c r="H13" s="73" t="s">
        <v>202</v>
      </c>
      <c r="I13" s="110">
        <f>AVERAGE(I6:I11)</f>
        <v>12.3916</v>
      </c>
      <c r="J13" s="110">
        <f t="shared" ref="J13:P13" si="0">AVERAGE(J6:J11)</f>
        <v>12.0115</v>
      </c>
      <c r="K13" s="110">
        <f t="shared" si="0"/>
        <v>12.831250000000001</v>
      </c>
      <c r="L13" s="110">
        <f t="shared" si="0"/>
        <v>12.299625000000001</v>
      </c>
      <c r="M13" s="110">
        <f t="shared" si="0"/>
        <v>12.452000000000002</v>
      </c>
      <c r="N13" s="110">
        <f t="shared" si="0"/>
        <v>11.816625000000002</v>
      </c>
      <c r="O13" s="110">
        <f t="shared" si="0"/>
        <v>12.910333333333332</v>
      </c>
      <c r="P13" s="110">
        <f t="shared" si="0"/>
        <v>12.206333333333333</v>
      </c>
      <c r="Q13" s="72"/>
      <c r="R13" s="72"/>
    </row>
    <row r="14" spans="2:18">
      <c r="B14" s="76">
        <v>128</v>
      </c>
      <c r="C14" s="87" t="s">
        <v>191</v>
      </c>
      <c r="D14" s="77" t="s">
        <v>192</v>
      </c>
      <c r="E14" s="78">
        <v>12.166</v>
      </c>
      <c r="F14" s="78">
        <v>11.811</v>
      </c>
      <c r="G14" s="73"/>
      <c r="H14" s="73" t="s">
        <v>203</v>
      </c>
      <c r="I14" s="110">
        <f>STDEV(I6:I11)/SQRT(COUNT(I6:I11)-1)</f>
        <v>0.25497018208017985</v>
      </c>
      <c r="J14" s="110">
        <f t="shared" ref="J14:P14" si="1">STDEV(J6:J11)/SQRT(COUNT(J6:J11)-1)</f>
        <v>0.11806817416221875</v>
      </c>
      <c r="K14" s="110">
        <f t="shared" si="1"/>
        <v>0.26787771878643074</v>
      </c>
      <c r="L14" s="110">
        <f t="shared" si="1"/>
        <v>0.30640889302078367</v>
      </c>
      <c r="M14" s="110">
        <f t="shared" si="1"/>
        <v>0.18343800042521141</v>
      </c>
      <c r="N14" s="110">
        <f t="shared" si="1"/>
        <v>0.25261371201896321</v>
      </c>
      <c r="O14" s="110">
        <f t="shared" si="1"/>
        <v>0.27660591702516663</v>
      </c>
      <c r="P14" s="110">
        <f t="shared" si="1"/>
        <v>0.18462024085493259</v>
      </c>
      <c r="Q14" s="72"/>
      <c r="R14" s="72"/>
    </row>
    <row r="15" spans="2:18">
      <c r="B15" s="73">
        <v>129</v>
      </c>
      <c r="C15" s="89" t="s">
        <v>191</v>
      </c>
      <c r="D15" s="89" t="s">
        <v>191</v>
      </c>
      <c r="E15" s="78">
        <v>11.761999999999999</v>
      </c>
      <c r="F15" s="78">
        <v>11.640499999999999</v>
      </c>
      <c r="G15" s="73"/>
      <c r="H15" s="107"/>
      <c r="I15" s="73"/>
      <c r="J15" s="73"/>
      <c r="K15" s="73"/>
      <c r="L15" s="73"/>
      <c r="M15" s="108"/>
      <c r="N15" s="72"/>
      <c r="O15" s="72"/>
      <c r="P15" s="72"/>
      <c r="Q15" s="72"/>
      <c r="R15" s="72"/>
    </row>
    <row r="16" spans="2:18">
      <c r="B16" s="73">
        <v>130</v>
      </c>
      <c r="C16" s="89" t="s">
        <v>191</v>
      </c>
      <c r="D16" s="83" t="s">
        <v>192</v>
      </c>
      <c r="E16" s="78">
        <v>13.204499999999999</v>
      </c>
      <c r="F16" s="78">
        <v>12.696999999999999</v>
      </c>
      <c r="G16" s="73"/>
      <c r="H16" s="107"/>
      <c r="I16" s="73"/>
      <c r="J16" s="73"/>
      <c r="K16" s="73"/>
      <c r="L16" s="73"/>
      <c r="M16" s="108"/>
      <c r="N16" s="72"/>
      <c r="O16" s="72"/>
      <c r="P16" s="72"/>
      <c r="Q16" s="72"/>
      <c r="R16" s="72"/>
    </row>
    <row r="17" spans="2:18">
      <c r="B17" s="96">
        <v>138</v>
      </c>
      <c r="C17" s="97" t="s">
        <v>184</v>
      </c>
      <c r="D17" s="98" t="s">
        <v>192</v>
      </c>
      <c r="E17" s="78">
        <v>13.080499999999999</v>
      </c>
      <c r="F17" s="78">
        <v>12.8165</v>
      </c>
      <c r="G17" s="73"/>
      <c r="H17" s="107"/>
      <c r="I17" s="73"/>
      <c r="J17" s="73"/>
      <c r="K17" s="73"/>
      <c r="L17" s="73"/>
      <c r="M17" s="108"/>
      <c r="N17" s="72"/>
      <c r="O17" s="72"/>
      <c r="P17" s="72"/>
      <c r="Q17" s="72"/>
      <c r="R17" s="72"/>
    </row>
    <row r="18" spans="2:18">
      <c r="B18" s="76">
        <v>141</v>
      </c>
      <c r="C18" s="87" t="s">
        <v>191</v>
      </c>
      <c r="D18" s="87" t="s">
        <v>191</v>
      </c>
      <c r="E18" s="78">
        <v>13.3775</v>
      </c>
      <c r="F18" s="78">
        <v>12.47</v>
      </c>
      <c r="G18" s="73"/>
      <c r="H18" s="73"/>
      <c r="I18" s="73"/>
      <c r="J18" s="73"/>
      <c r="K18" s="73"/>
      <c r="L18" s="73"/>
      <c r="M18" s="108"/>
      <c r="N18" s="72"/>
      <c r="O18" s="72"/>
      <c r="P18" s="72"/>
      <c r="Q18" s="72"/>
      <c r="R18" s="72"/>
    </row>
    <row r="19" spans="2:18">
      <c r="B19" s="73">
        <v>142</v>
      </c>
      <c r="C19" s="89" t="s">
        <v>191</v>
      </c>
      <c r="D19" s="83" t="s">
        <v>192</v>
      </c>
      <c r="E19" s="78">
        <v>12.874000000000001</v>
      </c>
      <c r="F19" s="78">
        <v>11.874000000000001</v>
      </c>
      <c r="G19" s="73"/>
      <c r="H19" s="73"/>
      <c r="I19" s="73"/>
      <c r="J19" s="73"/>
      <c r="K19" s="73"/>
      <c r="L19" s="73"/>
      <c r="M19" s="108"/>
      <c r="N19" s="72"/>
      <c r="O19" s="72"/>
      <c r="P19" s="72"/>
      <c r="Q19" s="72"/>
      <c r="R19" s="72"/>
    </row>
    <row r="20" spans="2:18">
      <c r="B20" s="79">
        <v>144</v>
      </c>
      <c r="C20" s="99" t="s">
        <v>191</v>
      </c>
      <c r="D20" s="99" t="s">
        <v>191</v>
      </c>
      <c r="E20" s="78">
        <v>13.507999999999999</v>
      </c>
      <c r="F20" s="78">
        <v>12.689499999999999</v>
      </c>
      <c r="G20" s="73"/>
      <c r="H20" s="73"/>
      <c r="I20" s="73"/>
      <c r="J20" s="73"/>
      <c r="K20" s="73"/>
      <c r="L20" s="73"/>
      <c r="M20" s="108"/>
      <c r="N20" s="72"/>
      <c r="O20" s="72"/>
      <c r="P20" s="72"/>
      <c r="Q20" s="72"/>
      <c r="R20" s="72"/>
    </row>
    <row r="21" spans="2:18">
      <c r="B21" s="76">
        <v>284</v>
      </c>
      <c r="C21" s="77" t="s">
        <v>192</v>
      </c>
      <c r="D21" s="87" t="s">
        <v>191</v>
      </c>
      <c r="E21" s="78">
        <v>12.429500000000001</v>
      </c>
      <c r="F21" s="78">
        <v>11.543500000000002</v>
      </c>
      <c r="G21" s="73"/>
      <c r="H21" s="73"/>
      <c r="I21" s="73"/>
      <c r="J21" s="73"/>
      <c r="K21" s="73"/>
      <c r="L21" s="73"/>
      <c r="M21" s="108"/>
      <c r="N21" s="72"/>
      <c r="O21" s="72"/>
      <c r="P21" s="72"/>
      <c r="Q21" s="72"/>
      <c r="R21" s="72"/>
    </row>
    <row r="22" spans="2:18">
      <c r="B22" s="73">
        <v>285</v>
      </c>
      <c r="C22" s="83" t="s">
        <v>192</v>
      </c>
      <c r="D22" s="89" t="s">
        <v>191</v>
      </c>
      <c r="E22" s="78">
        <v>12.284000000000001</v>
      </c>
      <c r="F22" s="78">
        <v>11.351500000000001</v>
      </c>
      <c r="G22" s="73"/>
      <c r="H22" s="73"/>
      <c r="I22" s="73"/>
      <c r="J22" s="73"/>
      <c r="K22" s="73"/>
      <c r="L22" s="73"/>
      <c r="M22" s="108"/>
      <c r="N22" s="72"/>
      <c r="O22" s="72"/>
      <c r="P22" s="72"/>
      <c r="Q22" s="72"/>
      <c r="R22" s="72"/>
    </row>
    <row r="23" spans="2:18">
      <c r="B23" s="76">
        <v>297</v>
      </c>
      <c r="C23" s="77" t="s">
        <v>192</v>
      </c>
      <c r="D23" s="85" t="s">
        <v>184</v>
      </c>
      <c r="E23" s="78">
        <v>12.189500000000001</v>
      </c>
      <c r="F23" s="78">
        <v>12.112</v>
      </c>
      <c r="G23" s="73"/>
      <c r="H23" s="73"/>
      <c r="I23" s="73"/>
      <c r="J23" s="73"/>
      <c r="K23" s="73"/>
      <c r="L23" s="73"/>
      <c r="M23" s="108"/>
      <c r="N23" s="72"/>
      <c r="O23" s="72"/>
      <c r="P23" s="72"/>
      <c r="Q23" s="72"/>
      <c r="R23" s="72"/>
    </row>
    <row r="24" spans="2:18">
      <c r="B24" s="79">
        <v>317</v>
      </c>
      <c r="C24" s="80" t="s">
        <v>192</v>
      </c>
      <c r="D24" s="106" t="s">
        <v>184</v>
      </c>
      <c r="E24" s="78">
        <v>12.904999999999999</v>
      </c>
      <c r="F24" s="78">
        <v>12.259499999999999</v>
      </c>
      <c r="G24" s="73"/>
      <c r="H24" s="73"/>
      <c r="I24" s="73"/>
      <c r="J24" s="73"/>
      <c r="K24" s="73"/>
      <c r="L24" s="73"/>
      <c r="M24" s="108"/>
      <c r="N24" s="72"/>
      <c r="O24" s="72"/>
      <c r="P24" s="72"/>
      <c r="Q24" s="72"/>
      <c r="R24" s="72"/>
    </row>
    <row r="25" spans="2:18">
      <c r="B25" s="72"/>
      <c r="C25" s="72"/>
      <c r="D25" s="72"/>
      <c r="E25" s="72"/>
      <c r="F25" s="72"/>
      <c r="G25" s="73"/>
      <c r="H25" s="107"/>
      <c r="I25" s="73"/>
      <c r="J25" s="73"/>
      <c r="K25" s="73"/>
      <c r="L25" s="73"/>
      <c r="M25" s="108"/>
      <c r="N25" s="72"/>
      <c r="O25" s="72"/>
      <c r="P25" s="72"/>
      <c r="Q25" s="72"/>
      <c r="R25" s="72"/>
    </row>
  </sheetData>
  <mergeCells count="4">
    <mergeCell ref="I4:J4"/>
    <mergeCell ref="K4:L4"/>
    <mergeCell ref="M4:N4"/>
    <mergeCell ref="O4:P4"/>
  </mergeCells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C28A-52BE-4F1A-830B-54DEE4C3DFDB}">
  <dimension ref="L4:U36"/>
  <sheetViews>
    <sheetView tabSelected="1" zoomScale="60" zoomScaleNormal="60" workbookViewId="0">
      <selection activeCell="S22" sqref="S22"/>
    </sheetView>
  </sheetViews>
  <sheetFormatPr defaultRowHeight="18"/>
  <cols>
    <col min="14" max="14" width="3.296875" bestFit="1" customWidth="1"/>
    <col min="15" max="15" width="15.8984375" bestFit="1" customWidth="1"/>
    <col min="16" max="16" width="15.69921875" bestFit="1" customWidth="1"/>
    <col min="18" max="18" width="21.69921875" bestFit="1" customWidth="1"/>
  </cols>
  <sheetData>
    <row r="4" spans="12:21">
      <c r="L4" s="32" t="s">
        <v>168</v>
      </c>
    </row>
    <row r="5" spans="12:21">
      <c r="O5" s="3" t="s">
        <v>78</v>
      </c>
      <c r="P5" s="4" t="s">
        <v>3</v>
      </c>
      <c r="Q5" s="47" t="s">
        <v>79</v>
      </c>
      <c r="R5" s="48" t="s">
        <v>167</v>
      </c>
      <c r="S5" s="4" t="s">
        <v>6</v>
      </c>
      <c r="T5" s="4" t="s">
        <v>7</v>
      </c>
      <c r="U5" s="4" t="s">
        <v>8</v>
      </c>
    </row>
    <row r="6" spans="12:21">
      <c r="M6" s="111" t="s">
        <v>101</v>
      </c>
      <c r="N6" s="19">
        <v>1</v>
      </c>
      <c r="O6" s="2">
        <v>82700</v>
      </c>
      <c r="P6" s="2">
        <v>161000</v>
      </c>
      <c r="Q6" s="10">
        <v>0.51366459627329197</v>
      </c>
      <c r="R6" s="10">
        <v>1.1129636636046376</v>
      </c>
      <c r="S6" s="115">
        <f>AVERAGE(R6:R8)</f>
        <v>1.0000000000000002</v>
      </c>
      <c r="T6" s="115">
        <f>STDEVP(R6:R8)/SQRT(3)</f>
        <v>0.12370612929263446</v>
      </c>
      <c r="U6" s="115">
        <f>TTEST(R6:R8,R9:R11,2,2)</f>
        <v>0.21439793083790867</v>
      </c>
    </row>
    <row r="7" spans="12:21">
      <c r="M7" s="111"/>
      <c r="N7" s="19">
        <v>2</v>
      </c>
      <c r="O7" s="2">
        <v>46200</v>
      </c>
      <c r="P7" s="2">
        <v>143000</v>
      </c>
      <c r="Q7" s="10">
        <v>0.32307692307692309</v>
      </c>
      <c r="R7" s="10">
        <v>0.70001490961720392</v>
      </c>
      <c r="S7" s="115"/>
      <c r="T7" s="115"/>
      <c r="U7" s="115"/>
    </row>
    <row r="8" spans="12:21">
      <c r="M8" s="111"/>
      <c r="N8" s="19">
        <v>3</v>
      </c>
      <c r="O8" s="2">
        <v>52100</v>
      </c>
      <c r="P8" s="2">
        <v>95100</v>
      </c>
      <c r="Q8" s="10">
        <v>0.54784437434279709</v>
      </c>
      <c r="R8" s="10">
        <v>1.1870214267781589</v>
      </c>
      <c r="S8" s="115"/>
      <c r="T8" s="115"/>
      <c r="U8" s="115"/>
    </row>
    <row r="9" spans="12:21">
      <c r="M9" s="111" t="s">
        <v>170</v>
      </c>
      <c r="N9" s="19">
        <v>4</v>
      </c>
      <c r="O9" s="2">
        <v>40300</v>
      </c>
      <c r="P9" s="2">
        <v>112000</v>
      </c>
      <c r="Q9" s="10">
        <v>0.35982142857142857</v>
      </c>
      <c r="R9" s="10">
        <v>0.77962970057069114</v>
      </c>
      <c r="S9" s="115">
        <f>AVERAGE(R9:R11)</f>
        <v>0.76942397911088534</v>
      </c>
      <c r="T9" s="115">
        <f>STDEVP(R9:R11)/SQRT(3)</f>
        <v>3.1654977060332726E-2</v>
      </c>
      <c r="U9" s="115"/>
    </row>
    <row r="10" spans="12:21">
      <c r="M10" s="111"/>
      <c r="N10" s="19">
        <v>4</v>
      </c>
      <c r="O10" s="2">
        <v>38000</v>
      </c>
      <c r="P10" s="2">
        <v>118000</v>
      </c>
      <c r="Q10" s="10">
        <v>0.32203389830508472</v>
      </c>
      <c r="R10" s="10">
        <v>0.6977549744771967</v>
      </c>
      <c r="S10" s="115"/>
      <c r="T10" s="115"/>
      <c r="U10" s="115"/>
    </row>
    <row r="11" spans="12:21">
      <c r="M11" s="111"/>
      <c r="N11" s="19">
        <v>5</v>
      </c>
      <c r="O11" s="2">
        <v>44100</v>
      </c>
      <c r="P11" s="2">
        <v>115000</v>
      </c>
      <c r="Q11" s="10">
        <v>0.38347826086956521</v>
      </c>
      <c r="R11" s="10">
        <v>0.83088726228476806</v>
      </c>
      <c r="S11" s="115"/>
      <c r="T11" s="115"/>
      <c r="U11" s="115"/>
    </row>
    <row r="12" spans="12:21">
      <c r="M12" s="19"/>
      <c r="N12" s="19"/>
      <c r="O12" s="2"/>
      <c r="P12" s="2"/>
      <c r="Q12" s="10"/>
      <c r="R12" s="10"/>
      <c r="S12" s="2"/>
      <c r="T12" s="2"/>
      <c r="U12" s="2"/>
    </row>
    <row r="13" spans="12:21">
      <c r="M13" s="19"/>
      <c r="N13" s="19"/>
      <c r="O13" s="3" t="s">
        <v>78</v>
      </c>
      <c r="P13" s="4" t="s">
        <v>3</v>
      </c>
      <c r="Q13" s="69" t="s">
        <v>79</v>
      </c>
      <c r="R13" s="70" t="s">
        <v>167</v>
      </c>
      <c r="S13" s="4" t="s">
        <v>6</v>
      </c>
      <c r="T13" s="4" t="s">
        <v>7</v>
      </c>
      <c r="U13" s="4" t="s">
        <v>8</v>
      </c>
    </row>
    <row r="14" spans="12:21">
      <c r="M14" s="111" t="s">
        <v>170</v>
      </c>
      <c r="N14" s="19">
        <v>1</v>
      </c>
      <c r="O14" s="2">
        <v>44600</v>
      </c>
      <c r="P14" s="2">
        <v>115000</v>
      </c>
      <c r="Q14" s="10">
        <v>0.38782608695652177</v>
      </c>
      <c r="R14" s="10">
        <v>0.94723740228933961</v>
      </c>
      <c r="S14" s="115">
        <v>1.0000000000000002</v>
      </c>
      <c r="T14" s="115">
        <v>2.702093974205445E-2</v>
      </c>
      <c r="U14" s="115">
        <v>4.228243391593273E-3</v>
      </c>
    </row>
    <row r="15" spans="12:21">
      <c r="M15" s="111"/>
      <c r="N15" s="19">
        <v>2</v>
      </c>
      <c r="O15" s="2">
        <v>40200</v>
      </c>
      <c r="P15" s="2">
        <v>99000</v>
      </c>
      <c r="Q15" s="10">
        <v>0.40606060606060607</v>
      </c>
      <c r="R15" s="10">
        <v>0.99177390741124627</v>
      </c>
      <c r="S15" s="115"/>
      <c r="T15" s="115"/>
      <c r="U15" s="115"/>
    </row>
    <row r="16" spans="12:21">
      <c r="M16" s="111"/>
      <c r="N16" s="19">
        <v>3</v>
      </c>
      <c r="O16" s="2">
        <v>39400</v>
      </c>
      <c r="P16" s="2">
        <v>90700</v>
      </c>
      <c r="Q16" s="10">
        <v>0.43439911797133407</v>
      </c>
      <c r="R16" s="10">
        <v>1.0609886902994146</v>
      </c>
      <c r="S16" s="115"/>
      <c r="T16" s="115"/>
      <c r="U16" s="115"/>
    </row>
    <row r="17" spans="12:21">
      <c r="M17" s="111" t="s">
        <v>171</v>
      </c>
      <c r="N17" s="19">
        <v>4</v>
      </c>
      <c r="O17" s="2">
        <v>69800</v>
      </c>
      <c r="P17" s="2">
        <v>104000</v>
      </c>
      <c r="Q17" s="10">
        <v>0.6711538461538461</v>
      </c>
      <c r="R17" s="10">
        <v>1.6392451337048397</v>
      </c>
      <c r="S17" s="115">
        <v>1.5349055301325736</v>
      </c>
      <c r="T17" s="115">
        <v>6.9436419200691754E-2</v>
      </c>
      <c r="U17" s="115"/>
    </row>
    <row r="18" spans="12:21">
      <c r="M18" s="111"/>
      <c r="N18" s="19">
        <v>4</v>
      </c>
      <c r="O18" s="2">
        <v>52700</v>
      </c>
      <c r="P18" s="2">
        <v>94200</v>
      </c>
      <c r="Q18" s="10">
        <v>0.55944798301486198</v>
      </c>
      <c r="R18" s="10">
        <v>1.3664115745943042</v>
      </c>
      <c r="S18" s="115"/>
      <c r="T18" s="115"/>
      <c r="U18" s="115"/>
    </row>
    <row r="19" spans="12:21">
      <c r="M19" s="111"/>
      <c r="N19" s="19">
        <v>5</v>
      </c>
      <c r="O19" s="2">
        <v>76600</v>
      </c>
      <c r="P19" s="2">
        <v>117000</v>
      </c>
      <c r="Q19" s="10">
        <v>0.65470085470085471</v>
      </c>
      <c r="R19" s="10">
        <v>1.5990598820985766</v>
      </c>
      <c r="S19" s="115"/>
      <c r="T19" s="115"/>
      <c r="U19" s="115"/>
    </row>
    <row r="20" spans="12:21">
      <c r="M20" s="19"/>
      <c r="N20" s="19"/>
      <c r="O20" s="2"/>
      <c r="P20" s="2"/>
      <c r="Q20" s="10"/>
      <c r="R20" s="10"/>
      <c r="S20" s="2"/>
      <c r="T20" s="2"/>
      <c r="U20" s="2"/>
    </row>
    <row r="21" spans="12:21">
      <c r="L21" s="32" t="s">
        <v>169</v>
      </c>
      <c r="M21" s="19"/>
      <c r="N21" s="19"/>
      <c r="O21" s="2"/>
      <c r="P21" s="2"/>
      <c r="Q21" s="10"/>
      <c r="R21" s="10"/>
      <c r="S21" s="2"/>
      <c r="T21" s="2"/>
      <c r="U21" s="2"/>
    </row>
    <row r="22" spans="12:21">
      <c r="M22" s="19"/>
      <c r="N22" s="19"/>
      <c r="O22" s="3" t="s">
        <v>78</v>
      </c>
      <c r="P22" s="4" t="s">
        <v>3</v>
      </c>
      <c r="Q22" s="69" t="s">
        <v>79</v>
      </c>
      <c r="R22" s="70" t="s">
        <v>167</v>
      </c>
      <c r="S22" s="4" t="s">
        <v>6</v>
      </c>
      <c r="T22" s="4" t="s">
        <v>7</v>
      </c>
      <c r="U22" s="4" t="s">
        <v>8</v>
      </c>
    </row>
    <row r="23" spans="12:21">
      <c r="M23" s="111" t="s">
        <v>101</v>
      </c>
      <c r="N23" s="19">
        <v>1</v>
      </c>
      <c r="O23" s="2">
        <v>35600</v>
      </c>
      <c r="P23" s="2">
        <v>84700</v>
      </c>
      <c r="Q23" s="10">
        <v>0.42030696576151122</v>
      </c>
      <c r="R23" s="10">
        <v>1.0514955267423987</v>
      </c>
      <c r="S23" s="115">
        <v>1.0000000000000002</v>
      </c>
      <c r="T23" s="115">
        <v>5.9828114594717326E-2</v>
      </c>
      <c r="U23" s="115">
        <v>6.5869155141405442E-2</v>
      </c>
    </row>
    <row r="24" spans="12:21">
      <c r="M24" s="111"/>
      <c r="N24" s="19">
        <v>2</v>
      </c>
      <c r="O24" s="2">
        <v>31800</v>
      </c>
      <c r="P24" s="2">
        <v>93000</v>
      </c>
      <c r="Q24" s="10">
        <v>0.34193548387096773</v>
      </c>
      <c r="R24" s="10">
        <v>0.8554310563789963</v>
      </c>
      <c r="S24" s="115"/>
      <c r="T24" s="115"/>
      <c r="U24" s="115"/>
    </row>
    <row r="25" spans="12:21">
      <c r="M25" s="111"/>
      <c r="N25" s="19">
        <v>3</v>
      </c>
      <c r="O25" s="2">
        <v>38100</v>
      </c>
      <c r="P25" s="2">
        <v>87200</v>
      </c>
      <c r="Q25" s="10">
        <v>0.43692660550458717</v>
      </c>
      <c r="R25" s="10">
        <v>1.0930734168786056</v>
      </c>
      <c r="S25" s="115"/>
      <c r="T25" s="115"/>
      <c r="U25" s="115"/>
    </row>
    <row r="26" spans="12:21">
      <c r="M26" s="111" t="s">
        <v>170</v>
      </c>
      <c r="N26" s="19">
        <v>4</v>
      </c>
      <c r="O26" s="2">
        <v>24700</v>
      </c>
      <c r="P26" s="2">
        <v>77900</v>
      </c>
      <c r="Q26" s="10">
        <v>0.31707317073170732</v>
      </c>
      <c r="R26" s="10">
        <v>0.79323220368323866</v>
      </c>
      <c r="S26" s="115">
        <v>0.81353649863497612</v>
      </c>
      <c r="T26" s="115">
        <v>9.5880745396358016E-3</v>
      </c>
      <c r="U26" s="115"/>
    </row>
    <row r="27" spans="12:21">
      <c r="M27" s="111"/>
      <c r="N27" s="19">
        <v>4</v>
      </c>
      <c r="O27" s="2">
        <v>27000</v>
      </c>
      <c r="P27" s="2">
        <v>81000</v>
      </c>
      <c r="Q27" s="10">
        <v>0.33333333333333331</v>
      </c>
      <c r="R27" s="10">
        <v>0.83391077823109705</v>
      </c>
      <c r="S27" s="115"/>
      <c r="T27" s="115"/>
      <c r="U27" s="115"/>
    </row>
    <row r="28" spans="12:21">
      <c r="M28" s="111"/>
      <c r="N28" s="19">
        <v>5</v>
      </c>
      <c r="O28" s="2">
        <v>25200</v>
      </c>
      <c r="P28" s="2">
        <v>77500</v>
      </c>
      <c r="Q28" s="10">
        <v>0.32516129032258062</v>
      </c>
      <c r="R28" s="10">
        <v>0.81346651399059267</v>
      </c>
      <c r="S28" s="115"/>
      <c r="T28" s="115"/>
      <c r="U28" s="115"/>
    </row>
    <row r="29" spans="12:21">
      <c r="M29" s="19"/>
      <c r="N29" s="19"/>
      <c r="O29" s="2"/>
      <c r="P29" s="2"/>
      <c r="Q29" s="10"/>
      <c r="R29" s="10"/>
      <c r="S29" s="2"/>
      <c r="T29" s="2"/>
      <c r="U29" s="2"/>
    </row>
    <row r="30" spans="12:21">
      <c r="M30" s="19"/>
      <c r="N30" s="19"/>
      <c r="O30" s="3" t="s">
        <v>78</v>
      </c>
      <c r="P30" s="4" t="s">
        <v>3</v>
      </c>
      <c r="Q30" s="69" t="s">
        <v>79</v>
      </c>
      <c r="R30" s="70" t="s">
        <v>167</v>
      </c>
      <c r="S30" s="4" t="s">
        <v>6</v>
      </c>
      <c r="T30" s="4" t="s">
        <v>7</v>
      </c>
      <c r="U30" s="4" t="s">
        <v>8</v>
      </c>
    </row>
    <row r="31" spans="12:21">
      <c r="M31" s="111" t="s">
        <v>170</v>
      </c>
      <c r="N31" s="19">
        <v>1</v>
      </c>
      <c r="O31" s="2">
        <v>39000</v>
      </c>
      <c r="P31" s="2">
        <v>74200</v>
      </c>
      <c r="Q31" s="10">
        <v>0.52560646900269536</v>
      </c>
      <c r="R31" s="10">
        <v>0.9350191178407683</v>
      </c>
      <c r="S31" s="115">
        <v>1</v>
      </c>
      <c r="T31" s="115">
        <v>2.7837973284575525E-2</v>
      </c>
      <c r="U31" s="115">
        <v>4.799162200730446E-2</v>
      </c>
    </row>
    <row r="32" spans="12:21">
      <c r="M32" s="111"/>
      <c r="N32" s="19">
        <v>2</v>
      </c>
      <c r="O32" s="2">
        <v>37300</v>
      </c>
      <c r="P32" s="2">
        <v>65400</v>
      </c>
      <c r="Q32" s="10">
        <v>0.57033639143730885</v>
      </c>
      <c r="R32" s="10">
        <v>1.0145906891253749</v>
      </c>
      <c r="S32" s="115"/>
      <c r="T32" s="115"/>
      <c r="U32" s="115"/>
    </row>
    <row r="33" spans="13:21">
      <c r="M33" s="111"/>
      <c r="N33" s="19">
        <v>3</v>
      </c>
      <c r="O33" s="2">
        <v>35900</v>
      </c>
      <c r="P33" s="2">
        <v>60800</v>
      </c>
      <c r="Q33" s="10">
        <v>0.59046052631578949</v>
      </c>
      <c r="R33" s="10">
        <v>1.0503901930338571</v>
      </c>
      <c r="S33" s="115"/>
      <c r="T33" s="115"/>
      <c r="U33" s="115"/>
    </row>
    <row r="34" spans="13:21">
      <c r="M34" s="111" t="s">
        <v>171</v>
      </c>
      <c r="N34" s="19">
        <v>4</v>
      </c>
      <c r="O34" s="2">
        <v>55300</v>
      </c>
      <c r="P34" s="2">
        <v>51200</v>
      </c>
      <c r="Q34" s="10">
        <v>1.080078125</v>
      </c>
      <c r="R34" s="10">
        <v>1.921387492724014</v>
      </c>
      <c r="S34" s="115">
        <v>1.7365828814216417</v>
      </c>
      <c r="T34" s="115">
        <v>0.2117003754961132</v>
      </c>
      <c r="U34" s="115"/>
    </row>
    <row r="35" spans="13:21">
      <c r="M35" s="111"/>
      <c r="N35" s="19">
        <v>4</v>
      </c>
      <c r="O35" s="2">
        <v>39100</v>
      </c>
      <c r="P35" s="2">
        <v>56800</v>
      </c>
      <c r="Q35" s="10">
        <v>0.68838028169014087</v>
      </c>
      <c r="R35" s="10">
        <v>1.2245829564201851</v>
      </c>
      <c r="S35" s="115"/>
      <c r="T35" s="115"/>
      <c r="U35" s="115"/>
    </row>
    <row r="36" spans="13:21">
      <c r="M36" s="111"/>
      <c r="N36" s="19">
        <v>5</v>
      </c>
      <c r="O36" s="2">
        <v>76800</v>
      </c>
      <c r="P36" s="2">
        <v>66200</v>
      </c>
      <c r="Q36" s="10">
        <v>1.1601208459214503</v>
      </c>
      <c r="R36" s="10">
        <v>2.0637781951207255</v>
      </c>
      <c r="S36" s="115"/>
      <c r="T36" s="115"/>
      <c r="U36" s="115"/>
    </row>
  </sheetData>
  <mergeCells count="28">
    <mergeCell ref="M23:M25"/>
    <mergeCell ref="M26:M28"/>
    <mergeCell ref="M31:M33"/>
    <mergeCell ref="M6:M8"/>
    <mergeCell ref="M9:M11"/>
    <mergeCell ref="M14:M16"/>
    <mergeCell ref="M17:M19"/>
    <mergeCell ref="U6:U11"/>
    <mergeCell ref="S6:S8"/>
    <mergeCell ref="S9:S11"/>
    <mergeCell ref="T6:T8"/>
    <mergeCell ref="T9:T11"/>
    <mergeCell ref="M34:M36"/>
    <mergeCell ref="U14:U19"/>
    <mergeCell ref="T17:T19"/>
    <mergeCell ref="T14:T16"/>
    <mergeCell ref="S17:S19"/>
    <mergeCell ref="S14:S16"/>
    <mergeCell ref="T34:T36"/>
    <mergeCell ref="S34:S36"/>
    <mergeCell ref="U31:U36"/>
    <mergeCell ref="T31:T33"/>
    <mergeCell ref="S31:S33"/>
    <mergeCell ref="T26:T28"/>
    <mergeCell ref="S26:S28"/>
    <mergeCell ref="U23:U28"/>
    <mergeCell ref="T23:T25"/>
    <mergeCell ref="S23:S25"/>
  </mergeCells>
  <phoneticPr fontId="2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E4DF-C0F0-4CB0-9FE4-DACC3A32EF26}">
  <dimension ref="A1"/>
  <sheetViews>
    <sheetView zoomScale="60" zoomScaleNormal="60" workbookViewId="0">
      <selection activeCell="AC24" sqref="AC24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D422-E6FC-41C3-B3E2-AC7AB7C25E53}">
  <dimension ref="A1"/>
  <sheetViews>
    <sheetView zoomScale="60" zoomScaleNormal="60" workbookViewId="0">
      <selection activeCell="K12" sqref="K12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FB53-C288-42EC-80A6-82AB317EBFFC}">
  <dimension ref="M2:U35"/>
  <sheetViews>
    <sheetView topLeftCell="A22" zoomScale="60" zoomScaleNormal="60" workbookViewId="0">
      <selection activeCell="T60" sqref="T60"/>
    </sheetView>
  </sheetViews>
  <sheetFormatPr defaultRowHeight="18"/>
  <cols>
    <col min="13" max="14" width="8.796875" style="2"/>
    <col min="15" max="15" width="17.09765625" style="2" bestFit="1" customWidth="1"/>
    <col min="16" max="16" width="15.796875" style="2" bestFit="1" customWidth="1"/>
    <col min="17" max="17" width="12.19921875" style="2" bestFit="1" customWidth="1"/>
    <col min="18" max="18" width="18.69921875" style="2" bestFit="1" customWidth="1"/>
    <col min="19" max="21" width="14.5" style="2" bestFit="1" customWidth="1"/>
  </cols>
  <sheetData>
    <row r="2" spans="13:21">
      <c r="M2" s="1" t="s">
        <v>177</v>
      </c>
    </row>
    <row r="3" spans="13:21">
      <c r="N3" s="3"/>
      <c r="O3" s="3" t="s">
        <v>175</v>
      </c>
      <c r="P3" s="4" t="s">
        <v>76</v>
      </c>
      <c r="Q3" s="4" t="s">
        <v>176</v>
      </c>
      <c r="R3" s="4" t="s">
        <v>166</v>
      </c>
      <c r="S3" s="4" t="s">
        <v>172</v>
      </c>
      <c r="T3" s="4" t="s">
        <v>173</v>
      </c>
      <c r="U3" s="4" t="s">
        <v>174</v>
      </c>
    </row>
    <row r="4" spans="13:21">
      <c r="M4" s="111" t="s">
        <v>101</v>
      </c>
      <c r="N4" s="4">
        <v>1</v>
      </c>
      <c r="O4" s="2">
        <v>13400</v>
      </c>
      <c r="P4" s="2">
        <v>29100</v>
      </c>
      <c r="Q4" s="5">
        <v>0.46048109965635736</v>
      </c>
      <c r="R4" s="5">
        <v>0.70223121916667786</v>
      </c>
      <c r="S4" s="112">
        <v>1.0000001375067138</v>
      </c>
      <c r="T4" s="112">
        <v>0.13223378742650538</v>
      </c>
      <c r="U4" s="112">
        <v>0.65574009016865265</v>
      </c>
    </row>
    <row r="5" spans="13:21">
      <c r="M5" s="111"/>
      <c r="N5" s="4">
        <v>2</v>
      </c>
      <c r="O5" s="2">
        <v>21800</v>
      </c>
      <c r="P5" s="2">
        <v>26400</v>
      </c>
      <c r="Q5" s="5">
        <v>0.8257575757575758</v>
      </c>
      <c r="R5" s="5">
        <v>1.2592758955646686</v>
      </c>
      <c r="S5" s="112"/>
      <c r="T5" s="112"/>
      <c r="U5" s="112"/>
    </row>
    <row r="6" spans="13:21">
      <c r="M6" s="111"/>
      <c r="N6" s="4">
        <v>3</v>
      </c>
      <c r="O6" s="2">
        <v>22200</v>
      </c>
      <c r="P6" s="2">
        <v>32600</v>
      </c>
      <c r="Q6" s="5">
        <v>0.68098159509202449</v>
      </c>
      <c r="R6" s="5">
        <v>1.0384932977887951</v>
      </c>
      <c r="S6" s="112"/>
      <c r="T6" s="112"/>
      <c r="U6" s="112"/>
    </row>
    <row r="7" spans="13:21">
      <c r="M7" s="111" t="s">
        <v>170</v>
      </c>
      <c r="N7" s="4">
        <v>4</v>
      </c>
      <c r="O7" s="2">
        <v>41800</v>
      </c>
      <c r="P7" s="2">
        <v>24500</v>
      </c>
      <c r="Q7" s="5">
        <v>1.7061224489795919</v>
      </c>
      <c r="R7" s="5">
        <v>2.6018276282971784</v>
      </c>
      <c r="S7" s="112">
        <v>1.3600010888301874</v>
      </c>
      <c r="T7" s="112">
        <v>0.5260649242991059</v>
      </c>
      <c r="U7" s="112"/>
    </row>
    <row r="8" spans="13:21">
      <c r="M8" s="111"/>
      <c r="N8" s="4">
        <v>4</v>
      </c>
      <c r="O8" s="2">
        <v>22100</v>
      </c>
      <c r="P8" s="2">
        <v>32500</v>
      </c>
      <c r="Q8" s="5">
        <v>0.68</v>
      </c>
      <c r="R8" s="5">
        <v>1.0369963705127032</v>
      </c>
      <c r="S8" s="112"/>
      <c r="T8" s="112"/>
      <c r="U8" s="112"/>
    </row>
    <row r="9" spans="13:21">
      <c r="M9" s="111"/>
      <c r="N9" s="4">
        <v>5</v>
      </c>
      <c r="O9" s="2">
        <v>7840</v>
      </c>
      <c r="P9" s="2">
        <v>27100</v>
      </c>
      <c r="Q9" s="5">
        <v>0.28929889298892991</v>
      </c>
      <c r="R9" s="5">
        <v>0.44117926768068122</v>
      </c>
      <c r="S9" s="112"/>
      <c r="T9" s="112"/>
      <c r="U9" s="112"/>
    </row>
    <row r="10" spans="13:21">
      <c r="M10" s="4"/>
      <c r="Q10" s="5"/>
      <c r="R10" s="5"/>
      <c r="S10" s="6"/>
      <c r="T10" s="6"/>
      <c r="U10" s="6"/>
    </row>
    <row r="11" spans="13:21">
      <c r="M11" s="4"/>
      <c r="O11" s="3" t="s">
        <v>70</v>
      </c>
      <c r="P11" s="4" t="s">
        <v>3</v>
      </c>
      <c r="Q11" s="33" t="s">
        <v>176</v>
      </c>
      <c r="R11" s="33" t="s">
        <v>166</v>
      </c>
      <c r="S11" s="33" t="s">
        <v>172</v>
      </c>
      <c r="T11" s="33" t="s">
        <v>173</v>
      </c>
      <c r="U11" s="33" t="s">
        <v>174</v>
      </c>
    </row>
    <row r="12" spans="13:21">
      <c r="M12" s="111" t="s">
        <v>101</v>
      </c>
      <c r="N12" s="4">
        <v>1</v>
      </c>
      <c r="O12" s="2">
        <v>19400</v>
      </c>
      <c r="P12" s="50">
        <v>10535.016</v>
      </c>
      <c r="Q12" s="5">
        <v>1.8414779816186326</v>
      </c>
      <c r="R12" s="5">
        <v>0.82879496389922769</v>
      </c>
      <c r="S12" s="112">
        <v>0.99999992955201777</v>
      </c>
      <c r="T12" s="112">
        <v>7.2405901643119677E-2</v>
      </c>
      <c r="U12" s="112">
        <f>TTEST(R12:R14,R15:R17,2,2)</f>
        <v>0.21342140375663216</v>
      </c>
    </row>
    <row r="13" spans="13:21">
      <c r="M13" s="111"/>
      <c r="N13" s="4">
        <v>2</v>
      </c>
      <c r="O13" s="2">
        <v>17100</v>
      </c>
      <c r="P13" s="50">
        <v>6836.7730000000001</v>
      </c>
      <c r="Q13" s="5">
        <v>2.5011800157764488</v>
      </c>
      <c r="R13" s="5">
        <v>1.1257074054498359</v>
      </c>
      <c r="S13" s="112"/>
      <c r="T13" s="112"/>
      <c r="U13" s="112"/>
    </row>
    <row r="14" spans="13:21">
      <c r="M14" s="111"/>
      <c r="N14" s="4">
        <v>3</v>
      </c>
      <c r="O14" s="2">
        <v>17000</v>
      </c>
      <c r="P14" s="50">
        <v>7318.2380000000003</v>
      </c>
      <c r="Q14" s="5">
        <v>2.3229635330252991</v>
      </c>
      <c r="R14" s="5">
        <v>1.0454974193069899</v>
      </c>
      <c r="S14" s="112"/>
      <c r="T14" s="112"/>
      <c r="U14" s="112"/>
    </row>
    <row r="15" spans="13:21">
      <c r="M15" s="111" t="s">
        <v>170</v>
      </c>
      <c r="N15" s="4">
        <v>4</v>
      </c>
      <c r="O15" s="2">
        <v>16500</v>
      </c>
      <c r="P15" s="50">
        <v>8254.8529999999992</v>
      </c>
      <c r="Q15" s="5">
        <v>1.998824206802956</v>
      </c>
      <c r="R15" s="5">
        <v>0.89961186224014322</v>
      </c>
      <c r="S15" s="112">
        <v>0.81839612858492539</v>
      </c>
      <c r="T15" s="112">
        <v>6.9420484963540752E-2</v>
      </c>
      <c r="U15" s="112"/>
    </row>
    <row r="16" spans="13:21">
      <c r="M16" s="111"/>
      <c r="N16" s="4">
        <v>4</v>
      </c>
      <c r="O16" s="2">
        <v>13400</v>
      </c>
      <c r="P16" s="50">
        <v>9301.1669999999995</v>
      </c>
      <c r="Q16" s="5">
        <v>1.4406794330216843</v>
      </c>
      <c r="R16" s="5">
        <v>0.64840735029154861</v>
      </c>
      <c r="S16" s="112"/>
      <c r="T16" s="112"/>
      <c r="U16" s="112"/>
    </row>
    <row r="17" spans="13:21">
      <c r="M17" s="111"/>
      <c r="N17" s="4">
        <v>5</v>
      </c>
      <c r="O17" s="2">
        <v>14500</v>
      </c>
      <c r="P17" s="50">
        <v>7193.8320000000003</v>
      </c>
      <c r="Q17" s="5">
        <v>2.0156155995858676</v>
      </c>
      <c r="R17" s="5">
        <v>0.90716917322308444</v>
      </c>
      <c r="S17" s="112"/>
      <c r="T17" s="112"/>
      <c r="U17" s="112"/>
    </row>
    <row r="18" spans="13:21">
      <c r="Q18" s="5"/>
      <c r="R18" s="5"/>
      <c r="S18" s="5"/>
      <c r="T18" s="5"/>
      <c r="U18" s="5"/>
    </row>
    <row r="19" spans="13:21">
      <c r="Q19" s="5"/>
      <c r="R19" s="5"/>
      <c r="S19" s="5"/>
      <c r="T19" s="5"/>
      <c r="U19" s="5"/>
    </row>
    <row r="20" spans="13:21">
      <c r="M20" s="1" t="s">
        <v>178</v>
      </c>
      <c r="Q20" s="5"/>
      <c r="R20" s="5"/>
      <c r="S20" s="5"/>
      <c r="T20" s="5"/>
      <c r="U20" s="5"/>
    </row>
    <row r="21" spans="13:21">
      <c r="O21" s="3" t="s">
        <v>175</v>
      </c>
      <c r="P21" s="4" t="s">
        <v>76</v>
      </c>
      <c r="Q21" s="33" t="s">
        <v>176</v>
      </c>
      <c r="R21" s="33" t="s">
        <v>166</v>
      </c>
      <c r="S21" s="33" t="s">
        <v>172</v>
      </c>
      <c r="T21" s="33" t="s">
        <v>173</v>
      </c>
      <c r="U21" s="33" t="s">
        <v>174</v>
      </c>
    </row>
    <row r="22" spans="13:21">
      <c r="M22" s="111" t="s">
        <v>37</v>
      </c>
      <c r="N22" s="4">
        <v>1</v>
      </c>
      <c r="O22" s="2">
        <v>8270</v>
      </c>
      <c r="P22" s="2">
        <v>7080</v>
      </c>
      <c r="Q22" s="5">
        <v>1.1680790960451977</v>
      </c>
      <c r="R22" s="5">
        <v>1.1064320230186666</v>
      </c>
      <c r="S22" s="112">
        <f>AVERAGE(R22:R24)</f>
        <v>1.0000000206770809</v>
      </c>
      <c r="T22" s="112">
        <f>STDEVP(R22:R24)/SQRT(3)</f>
        <v>5.8497188938412319E-2</v>
      </c>
      <c r="U22" s="112">
        <f>TTEST(R22:R24,R25:R27,2,2)</f>
        <v>3.2124824434439168E-2</v>
      </c>
    </row>
    <row r="23" spans="13:21">
      <c r="M23" s="111"/>
      <c r="N23" s="4">
        <v>2</v>
      </c>
      <c r="O23" s="2">
        <v>6480</v>
      </c>
      <c r="P23" s="2">
        <v>5960</v>
      </c>
      <c r="Q23" s="5">
        <v>1.087248322147651</v>
      </c>
      <c r="R23" s="5">
        <v>1.0298672107654334</v>
      </c>
      <c r="S23" s="112"/>
      <c r="T23" s="112"/>
      <c r="U23" s="112"/>
    </row>
    <row r="24" spans="13:21">
      <c r="M24" s="111"/>
      <c r="N24" s="4">
        <v>3</v>
      </c>
      <c r="O24" s="2">
        <v>4550</v>
      </c>
      <c r="P24" s="2">
        <v>4990</v>
      </c>
      <c r="Q24" s="5">
        <v>0.9118236472945892</v>
      </c>
      <c r="R24" s="5">
        <v>0.86370082824714312</v>
      </c>
      <c r="S24" s="112"/>
      <c r="T24" s="112"/>
      <c r="U24" s="112"/>
    </row>
    <row r="25" spans="13:21">
      <c r="M25" s="111" t="s">
        <v>15</v>
      </c>
      <c r="N25" s="4">
        <v>4</v>
      </c>
      <c r="O25" s="2">
        <v>12400</v>
      </c>
      <c r="P25" s="2">
        <v>4470</v>
      </c>
      <c r="Q25" s="5">
        <v>2.7740492170022373</v>
      </c>
      <c r="R25" s="5">
        <v>2.6276447352862911</v>
      </c>
      <c r="S25" s="112">
        <f>AVERAGE(R25:R27)</f>
        <v>2.8199849766371634</v>
      </c>
      <c r="T25" s="112">
        <f>STDEVP(R25:R27)/SQRT(3)</f>
        <v>0.45703737187476384</v>
      </c>
      <c r="U25" s="112"/>
    </row>
    <row r="26" spans="13:21">
      <c r="M26" s="111"/>
      <c r="N26" s="4">
        <v>4</v>
      </c>
      <c r="O26" s="2">
        <v>7950</v>
      </c>
      <c r="P26" s="2">
        <v>3840</v>
      </c>
      <c r="Q26" s="5">
        <v>2.0703125</v>
      </c>
      <c r="R26" s="5">
        <v>1.9610487469653326</v>
      </c>
      <c r="S26" s="112"/>
      <c r="T26" s="112"/>
      <c r="U26" s="112"/>
    </row>
    <row r="27" spans="13:21">
      <c r="M27" s="111"/>
      <c r="N27" s="4">
        <v>5</v>
      </c>
      <c r="O27" s="2">
        <v>14100</v>
      </c>
      <c r="P27" s="2">
        <v>3450</v>
      </c>
      <c r="Q27" s="5">
        <v>4.0869565217391308</v>
      </c>
      <c r="R27" s="5">
        <v>3.8712614476598661</v>
      </c>
      <c r="S27" s="112"/>
      <c r="T27" s="112"/>
      <c r="U27" s="112"/>
    </row>
    <row r="28" spans="13:21">
      <c r="Q28" s="5"/>
      <c r="R28" s="5"/>
      <c r="S28" s="5"/>
      <c r="T28" s="5"/>
      <c r="U28" s="5"/>
    </row>
    <row r="29" spans="13:21">
      <c r="O29" s="3" t="s">
        <v>70</v>
      </c>
      <c r="P29" s="4" t="s">
        <v>3</v>
      </c>
      <c r="Q29" s="33" t="s">
        <v>176</v>
      </c>
      <c r="R29" s="33" t="s">
        <v>166</v>
      </c>
      <c r="S29" s="33" t="s">
        <v>172</v>
      </c>
      <c r="T29" s="33" t="s">
        <v>173</v>
      </c>
      <c r="U29" s="33" t="s">
        <v>174</v>
      </c>
    </row>
    <row r="30" spans="13:21">
      <c r="M30" s="111" t="s">
        <v>37</v>
      </c>
      <c r="N30" s="4">
        <v>1</v>
      </c>
      <c r="O30" s="2">
        <v>8830</v>
      </c>
      <c r="P30" s="2">
        <v>66200</v>
      </c>
      <c r="Q30" s="5">
        <v>0.13338368580060422</v>
      </c>
      <c r="R30" s="5">
        <v>0.89387870043764017</v>
      </c>
      <c r="S30" s="112">
        <f>AVERAGE(R30:R32)</f>
        <v>0.99999751276715221</v>
      </c>
      <c r="T30" s="112">
        <f>STDEVP(R30:R32)/SQRT(3)</f>
        <v>6.8633812311962875E-2</v>
      </c>
      <c r="U30" s="112">
        <f>TTEST(R30:R32,R33:R35,2,2)</f>
        <v>9.2811507518562246E-4</v>
      </c>
    </row>
    <row r="31" spans="13:21">
      <c r="M31" s="111"/>
      <c r="N31" s="4">
        <v>2</v>
      </c>
      <c r="O31" s="2">
        <v>10300</v>
      </c>
      <c r="P31" s="2">
        <v>59200</v>
      </c>
      <c r="Q31" s="5">
        <v>0.17398648648648649</v>
      </c>
      <c r="R31" s="5">
        <v>1.1659807831877074</v>
      </c>
      <c r="S31" s="112"/>
      <c r="T31" s="112"/>
      <c r="U31" s="112"/>
    </row>
    <row r="32" spans="13:21">
      <c r="M32" s="111"/>
      <c r="N32" s="4">
        <v>3</v>
      </c>
      <c r="O32" s="2">
        <v>9820</v>
      </c>
      <c r="P32" s="2">
        <v>70000</v>
      </c>
      <c r="Q32" s="5">
        <v>0.14028571428571429</v>
      </c>
      <c r="R32" s="5">
        <v>0.94013305467610897</v>
      </c>
      <c r="S32" s="112"/>
      <c r="T32" s="112"/>
      <c r="U32" s="112"/>
    </row>
    <row r="33" spans="13:21">
      <c r="M33" s="111" t="s">
        <v>15</v>
      </c>
      <c r="N33" s="4">
        <v>4</v>
      </c>
      <c r="O33" s="2">
        <v>2700</v>
      </c>
      <c r="P33" s="2">
        <v>90700</v>
      </c>
      <c r="Q33" s="5">
        <v>2.9768467475192944E-2</v>
      </c>
      <c r="R33" s="5">
        <v>0.19949515460626963</v>
      </c>
      <c r="S33" s="112">
        <f>AVERAGE(R33:R35)</f>
        <v>0.23871832010031688</v>
      </c>
      <c r="T33" s="112">
        <f>STDEVP(R33:R35)/SQRT(3)</f>
        <v>1.737419375259416E-2</v>
      </c>
      <c r="U33" s="112"/>
    </row>
    <row r="34" spans="13:21">
      <c r="M34" s="111"/>
      <c r="N34" s="4">
        <v>4</v>
      </c>
      <c r="O34" s="2">
        <v>3310</v>
      </c>
      <c r="P34" s="2">
        <v>90900</v>
      </c>
      <c r="Q34" s="5">
        <v>3.6413641364136412E-2</v>
      </c>
      <c r="R34" s="5">
        <v>0.24402818249778122</v>
      </c>
      <c r="S34" s="112"/>
      <c r="T34" s="112"/>
      <c r="U34" s="112"/>
    </row>
    <row r="35" spans="13:21">
      <c r="M35" s="111"/>
      <c r="N35" s="4">
        <v>5</v>
      </c>
      <c r="O35" s="2">
        <v>3580</v>
      </c>
      <c r="P35" s="2">
        <v>88000</v>
      </c>
      <c r="Q35" s="5">
        <v>4.068181818181818E-2</v>
      </c>
      <c r="R35" s="5">
        <v>0.27263162319689976</v>
      </c>
      <c r="S35" s="112"/>
      <c r="T35" s="112"/>
      <c r="U35" s="112"/>
    </row>
  </sheetData>
  <mergeCells count="28">
    <mergeCell ref="S25:S27"/>
    <mergeCell ref="S22:S24"/>
    <mergeCell ref="M4:M6"/>
    <mergeCell ref="M7:M9"/>
    <mergeCell ref="M12:M14"/>
    <mergeCell ref="M15:M17"/>
    <mergeCell ref="M22:M24"/>
    <mergeCell ref="M25:M27"/>
    <mergeCell ref="M30:M32"/>
    <mergeCell ref="M33:M35"/>
    <mergeCell ref="S15:S17"/>
    <mergeCell ref="S12:S14"/>
    <mergeCell ref="U4:U9"/>
    <mergeCell ref="T7:T9"/>
    <mergeCell ref="T4:T6"/>
    <mergeCell ref="S7:S9"/>
    <mergeCell ref="S4:S6"/>
    <mergeCell ref="U22:U27"/>
    <mergeCell ref="T25:T27"/>
    <mergeCell ref="T22:T24"/>
    <mergeCell ref="U12:U17"/>
    <mergeCell ref="T15:T17"/>
    <mergeCell ref="T12:T14"/>
    <mergeCell ref="U30:U35"/>
    <mergeCell ref="T33:T35"/>
    <mergeCell ref="T30:T32"/>
    <mergeCell ref="S33:S35"/>
    <mergeCell ref="S30:S32"/>
  </mergeCells>
  <phoneticPr fontId="2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35D5-2A58-4946-AE27-177D3CB8BAE6}">
  <dimension ref="L2:V15"/>
  <sheetViews>
    <sheetView zoomScale="60" zoomScaleNormal="60" workbookViewId="0">
      <selection activeCell="L3" sqref="L3"/>
    </sheetView>
  </sheetViews>
  <sheetFormatPr defaultRowHeight="18"/>
  <cols>
    <col min="12" max="12" width="7.59765625" bestFit="1" customWidth="1"/>
    <col min="13" max="13" width="5.8984375" bestFit="1" customWidth="1"/>
    <col min="14" max="14" width="6.796875" bestFit="1" customWidth="1"/>
    <col min="15" max="15" width="3.19921875" bestFit="1" customWidth="1"/>
    <col min="16" max="16" width="18.796875" bestFit="1" customWidth="1"/>
    <col min="17" max="17" width="16.796875" bestFit="1" customWidth="1"/>
    <col min="18" max="18" width="13.8984375" bestFit="1" customWidth="1"/>
    <col min="19" max="19" width="18.796875" bestFit="1" customWidth="1"/>
    <col min="20" max="20" width="8.09765625" bestFit="1" customWidth="1"/>
    <col min="21" max="21" width="9.19921875" bestFit="1" customWidth="1"/>
    <col min="22" max="22" width="8.09765625" bestFit="1" customWidth="1"/>
  </cols>
  <sheetData>
    <row r="2" spans="12:22">
      <c r="M2" s="2"/>
      <c r="N2" s="2"/>
      <c r="O2" s="3"/>
      <c r="P2" s="2"/>
      <c r="Q2" s="2"/>
      <c r="R2" s="2"/>
      <c r="S2" s="2"/>
      <c r="T2" s="2"/>
      <c r="U2" s="2"/>
      <c r="V2" s="2"/>
    </row>
    <row r="3" spans="12:22">
      <c r="L3" s="1" t="s">
        <v>131</v>
      </c>
      <c r="M3" s="2"/>
      <c r="N3" s="2"/>
      <c r="O3" s="3"/>
      <c r="P3" s="3" t="s">
        <v>2</v>
      </c>
      <c r="Q3" s="4" t="s">
        <v>3</v>
      </c>
      <c r="R3" s="4" t="s">
        <v>4</v>
      </c>
      <c r="S3" s="4" t="s">
        <v>19</v>
      </c>
      <c r="T3" s="4" t="s">
        <v>6</v>
      </c>
      <c r="U3" s="4" t="s">
        <v>7</v>
      </c>
      <c r="V3" s="4" t="s">
        <v>8</v>
      </c>
    </row>
    <row r="4" spans="12:22">
      <c r="L4" s="2"/>
      <c r="M4" s="111" t="s">
        <v>20</v>
      </c>
      <c r="N4" s="111" t="s">
        <v>9</v>
      </c>
      <c r="O4" s="3">
        <v>1</v>
      </c>
      <c r="P4" s="2">
        <v>9310</v>
      </c>
      <c r="Q4" s="2">
        <v>109000</v>
      </c>
      <c r="R4" s="5">
        <v>8.5412844036697244E-2</v>
      </c>
      <c r="S4" s="6">
        <v>1.2114609672741581</v>
      </c>
      <c r="T4" s="112">
        <f>AVERAGE(S4:S6)</f>
        <v>1.0000029923822964</v>
      </c>
      <c r="U4" s="113">
        <f>STDEVP(S4:S6)/SQRT(3)</f>
        <v>8.934087371556243E-2</v>
      </c>
      <c r="V4" s="112">
        <f>TTEST(S4:S6,S7:S9,2,2)</f>
        <v>0.13866714588201468</v>
      </c>
    </row>
    <row r="5" spans="12:22">
      <c r="L5" s="2"/>
      <c r="M5" s="114"/>
      <c r="N5" s="111"/>
      <c r="O5" s="3">
        <v>2</v>
      </c>
      <c r="P5" s="2">
        <v>5180</v>
      </c>
      <c r="Q5" s="2">
        <v>86900</v>
      </c>
      <c r="R5" s="5">
        <v>5.9608745684695048E-2</v>
      </c>
      <c r="S5" s="6">
        <v>0.84546615347632825</v>
      </c>
      <c r="T5" s="112"/>
      <c r="U5" s="113"/>
      <c r="V5" s="112"/>
    </row>
    <row r="6" spans="12:22">
      <c r="L6" s="2"/>
      <c r="M6" s="114"/>
      <c r="N6" s="111"/>
      <c r="O6" s="3">
        <v>3</v>
      </c>
      <c r="P6" s="2">
        <v>6310</v>
      </c>
      <c r="Q6" s="2">
        <v>94900</v>
      </c>
      <c r="R6" s="5">
        <v>6.6491043203371972E-2</v>
      </c>
      <c r="S6" s="6">
        <v>0.94308185639640263</v>
      </c>
      <c r="T6" s="112"/>
      <c r="U6" s="113"/>
      <c r="V6" s="112"/>
    </row>
    <row r="7" spans="12:22">
      <c r="L7" s="2"/>
      <c r="M7" s="114"/>
      <c r="N7" s="114" t="s">
        <v>10</v>
      </c>
      <c r="O7" s="3">
        <v>1</v>
      </c>
      <c r="P7" s="2">
        <v>3330</v>
      </c>
      <c r="Q7" s="2">
        <v>71600</v>
      </c>
      <c r="R7" s="5">
        <v>4.6508379888268156E-2</v>
      </c>
      <c r="S7" s="6">
        <v>0.65965590446312494</v>
      </c>
      <c r="T7" s="112">
        <f>AVERAGE(S7:S9)</f>
        <v>0.68617817672192027</v>
      </c>
      <c r="U7" s="113">
        <f>STDEVP(S7:S9)/SQRT(3)</f>
        <v>0.10625538160614045</v>
      </c>
      <c r="V7" s="112"/>
    </row>
    <row r="8" spans="12:22">
      <c r="L8" s="2"/>
      <c r="M8" s="114"/>
      <c r="N8" s="114"/>
      <c r="O8" s="3">
        <v>2</v>
      </c>
      <c r="P8" s="2">
        <v>5060</v>
      </c>
      <c r="Q8" s="2">
        <v>77700</v>
      </c>
      <c r="R8" s="5">
        <v>6.5122265122265127E-2</v>
      </c>
      <c r="S8" s="6">
        <v>0.92366766598015904</v>
      </c>
      <c r="T8" s="112"/>
      <c r="U8" s="113"/>
      <c r="V8" s="112"/>
    </row>
    <row r="9" spans="12:22">
      <c r="L9" s="2"/>
      <c r="M9" s="114"/>
      <c r="N9" s="114"/>
      <c r="O9" s="3">
        <v>3</v>
      </c>
      <c r="P9" s="2">
        <v>3920</v>
      </c>
      <c r="Q9" s="2">
        <v>117000</v>
      </c>
      <c r="R9" s="5">
        <v>3.3504273504273506E-2</v>
      </c>
      <c r="S9" s="6">
        <v>0.47521095972247684</v>
      </c>
      <c r="T9" s="112"/>
      <c r="U9" s="113"/>
      <c r="V9" s="112"/>
    </row>
    <row r="10" spans="12:22">
      <c r="L10" s="2"/>
      <c r="M10" s="114" t="s">
        <v>21</v>
      </c>
      <c r="N10" s="111" t="s">
        <v>9</v>
      </c>
      <c r="O10" s="3">
        <v>1</v>
      </c>
      <c r="P10" s="2">
        <v>6690</v>
      </c>
      <c r="Q10" s="2">
        <v>78500</v>
      </c>
      <c r="R10" s="5">
        <v>8.522292993630573E-2</v>
      </c>
      <c r="S10" s="6">
        <v>1.2087673030793393</v>
      </c>
      <c r="T10" s="112">
        <f>AVERAGE(S10:S12)</f>
        <v>1.2422582039145396</v>
      </c>
      <c r="U10" s="113">
        <f>STDEVP(S10:S12)/SQRT(3)</f>
        <v>0.14891553748002107</v>
      </c>
      <c r="V10" s="112">
        <f>TTEST(S10:S12,S13:S15,2,2)</f>
        <v>1.6339729172577949E-2</v>
      </c>
    </row>
    <row r="11" spans="12:22">
      <c r="L11" s="2"/>
      <c r="M11" s="114"/>
      <c r="N11" s="111"/>
      <c r="O11" s="3">
        <v>2</v>
      </c>
      <c r="P11" s="2">
        <v>6590</v>
      </c>
      <c r="Q11" s="2">
        <v>59400</v>
      </c>
      <c r="R11" s="5">
        <v>0.11094276094276094</v>
      </c>
      <c r="S11" s="6">
        <v>1.573566903193591</v>
      </c>
      <c r="T11" s="112"/>
      <c r="U11" s="113"/>
      <c r="V11" s="112"/>
    </row>
    <row r="12" spans="12:22">
      <c r="L12" s="2"/>
      <c r="M12" s="114"/>
      <c r="N12" s="111"/>
      <c r="O12" s="3">
        <v>3</v>
      </c>
      <c r="P12" s="2">
        <v>5560</v>
      </c>
      <c r="Q12" s="2">
        <v>83500</v>
      </c>
      <c r="R12" s="5">
        <v>6.6586826347305395E-2</v>
      </c>
      <c r="S12" s="6">
        <v>0.94444040547068819</v>
      </c>
      <c r="T12" s="112"/>
      <c r="U12" s="113"/>
      <c r="V12" s="112"/>
    </row>
    <row r="13" spans="12:22">
      <c r="L13" s="2"/>
      <c r="M13" s="114"/>
      <c r="N13" s="114" t="s">
        <v>10</v>
      </c>
      <c r="O13" s="3">
        <v>1</v>
      </c>
      <c r="P13" s="2">
        <v>1540</v>
      </c>
      <c r="Q13" s="2">
        <v>63200</v>
      </c>
      <c r="R13" s="5">
        <v>2.4367088607594938E-2</v>
      </c>
      <c r="S13" s="6">
        <v>0.34561285327917479</v>
      </c>
      <c r="T13" s="112">
        <f>AVERAGE(S13:S15)</f>
        <v>0.40041627039294464</v>
      </c>
      <c r="U13" s="113">
        <f>STDEVP(S13:S15)/SQRT(3)</f>
        <v>8.7083274279956185E-2</v>
      </c>
      <c r="V13" s="112"/>
    </row>
    <row r="14" spans="12:22">
      <c r="L14" s="2"/>
      <c r="M14" s="114"/>
      <c r="N14" s="114"/>
      <c r="O14" s="3">
        <v>2</v>
      </c>
      <c r="P14" s="2">
        <v>1160</v>
      </c>
      <c r="Q14" s="2">
        <v>66000</v>
      </c>
      <c r="R14" s="5">
        <v>1.7575757575757574E-2</v>
      </c>
      <c r="S14" s="6">
        <v>0.24928738193233824</v>
      </c>
      <c r="T14" s="112"/>
      <c r="U14" s="113"/>
      <c r="V14" s="112"/>
    </row>
    <row r="15" spans="12:22">
      <c r="L15" s="2"/>
      <c r="M15" s="114"/>
      <c r="N15" s="114"/>
      <c r="O15" s="3">
        <v>3</v>
      </c>
      <c r="P15" s="2">
        <v>5130</v>
      </c>
      <c r="Q15" s="2">
        <v>120000</v>
      </c>
      <c r="R15" s="5">
        <v>4.2750000000000003E-2</v>
      </c>
      <c r="S15" s="6">
        <v>0.60634857596732106</v>
      </c>
      <c r="T15" s="112"/>
      <c r="U15" s="113"/>
      <c r="V15" s="112"/>
    </row>
  </sheetData>
  <mergeCells count="16">
    <mergeCell ref="M10:M15"/>
    <mergeCell ref="N10:N12"/>
    <mergeCell ref="T10:T12"/>
    <mergeCell ref="U10:U12"/>
    <mergeCell ref="V10:V15"/>
    <mergeCell ref="N13:N15"/>
    <mergeCell ref="T13:T15"/>
    <mergeCell ref="U13:U15"/>
    <mergeCell ref="M4:M9"/>
    <mergeCell ref="N4:N6"/>
    <mergeCell ref="T4:T6"/>
    <mergeCell ref="U4:U6"/>
    <mergeCell ref="V4:V9"/>
    <mergeCell ref="N7:N9"/>
    <mergeCell ref="T7:T9"/>
    <mergeCell ref="U7:U9"/>
  </mergeCells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E351-C18A-4DE4-9D11-130AB8654A0B}">
  <dimension ref="A2:N11"/>
  <sheetViews>
    <sheetView zoomScale="60" zoomScaleNormal="60" workbookViewId="0">
      <selection activeCell="A2" sqref="A2"/>
    </sheetView>
  </sheetViews>
  <sheetFormatPr defaultRowHeight="18"/>
  <cols>
    <col min="1" max="1" width="7.59765625" bestFit="1" customWidth="1"/>
    <col min="2" max="2" width="11" bestFit="1" customWidth="1"/>
    <col min="3" max="3" width="3.19921875" bestFit="1" customWidth="1"/>
    <col min="4" max="4" width="9.19921875" bestFit="1" customWidth="1"/>
    <col min="5" max="5" width="10.296875" bestFit="1" customWidth="1"/>
    <col min="6" max="7" width="9.19921875" bestFit="1" customWidth="1"/>
    <col min="8" max="9" width="11.3984375" bestFit="1" customWidth="1"/>
    <col min="10" max="10" width="18.09765625" bestFit="1" customWidth="1"/>
    <col min="11" max="11" width="15.19921875" bestFit="1" customWidth="1"/>
    <col min="12" max="12" width="47.3984375" bestFit="1" customWidth="1"/>
    <col min="13" max="14" width="8.09765625" bestFit="1" customWidth="1"/>
  </cols>
  <sheetData>
    <row r="2" spans="1:14">
      <c r="A2" s="1" t="s">
        <v>132</v>
      </c>
      <c r="B2" s="2"/>
      <c r="C2" s="3"/>
      <c r="D2" s="111" t="s">
        <v>11</v>
      </c>
      <c r="E2" s="114"/>
      <c r="F2" s="114" t="s">
        <v>12</v>
      </c>
      <c r="G2" s="114"/>
      <c r="H2" s="114" t="s">
        <v>13</v>
      </c>
      <c r="I2" s="114"/>
      <c r="J2" s="114" t="s">
        <v>14</v>
      </c>
      <c r="K2" s="114"/>
      <c r="L2" s="2"/>
      <c r="M2" s="2"/>
      <c r="N2" s="2"/>
    </row>
    <row r="3" spans="1:14">
      <c r="A3" s="2"/>
      <c r="B3" s="2"/>
      <c r="C3" s="3"/>
      <c r="D3" s="9" t="s">
        <v>22</v>
      </c>
      <c r="E3" s="9" t="s">
        <v>16</v>
      </c>
      <c r="F3" s="9" t="s">
        <v>22</v>
      </c>
      <c r="G3" s="9" t="s">
        <v>16</v>
      </c>
      <c r="H3" s="9" t="s">
        <v>22</v>
      </c>
      <c r="I3" s="9" t="s">
        <v>16</v>
      </c>
      <c r="J3" s="9" t="s">
        <v>23</v>
      </c>
      <c r="K3" s="4" t="s">
        <v>5</v>
      </c>
      <c r="L3" s="4" t="s">
        <v>6</v>
      </c>
      <c r="M3" s="4" t="s">
        <v>7</v>
      </c>
      <c r="N3" s="4" t="s">
        <v>8</v>
      </c>
    </row>
    <row r="4" spans="1:14">
      <c r="A4" s="2"/>
      <c r="B4" s="111" t="s">
        <v>9</v>
      </c>
      <c r="C4" s="3">
        <v>1</v>
      </c>
      <c r="D4" s="13">
        <v>87001.853600000002</v>
      </c>
      <c r="E4" s="13">
        <v>213281.12091</v>
      </c>
      <c r="F4" s="5">
        <v>81.695509072999997</v>
      </c>
      <c r="G4" s="5">
        <v>24.761587861999999</v>
      </c>
      <c r="H4" s="13">
        <v>7107660.7201466179</v>
      </c>
      <c r="I4" s="13">
        <v>5281179.2147188103</v>
      </c>
      <c r="J4" s="5">
        <v>1.3458472873515346</v>
      </c>
      <c r="K4" s="6">
        <v>1.0023715842500542</v>
      </c>
      <c r="L4" s="112">
        <f>AVERAGE(K4:K6)</f>
        <v>1</v>
      </c>
      <c r="M4" s="112">
        <f>STDEVP(K4:K6)/SQRT(3)</f>
        <v>6.6328882895848276E-2</v>
      </c>
      <c r="N4" s="112">
        <f>TTEST(K4:K6,K7:K9,2,2)</f>
        <v>0.44623994303203435</v>
      </c>
    </row>
    <row r="5" spans="1:14">
      <c r="A5" s="2"/>
      <c r="B5" s="111"/>
      <c r="C5" s="3">
        <v>2</v>
      </c>
      <c r="D5" s="13">
        <v>80716.900194000002</v>
      </c>
      <c r="E5" s="13">
        <v>163846.91586000001</v>
      </c>
      <c r="F5" s="5">
        <v>80.494015009999998</v>
      </c>
      <c r="G5" s="5">
        <v>25.918322757999999</v>
      </c>
      <c r="H5" s="13">
        <v>6497227.3757765079</v>
      </c>
      <c r="I5" s="13">
        <v>4246637.2481623488</v>
      </c>
      <c r="J5" s="5">
        <v>1.5299699494201109</v>
      </c>
      <c r="K5" s="6">
        <v>1.1395040258045537</v>
      </c>
      <c r="L5" s="112"/>
      <c r="M5" s="112"/>
      <c r="N5" s="112"/>
    </row>
    <row r="6" spans="1:14">
      <c r="A6" s="2"/>
      <c r="B6" s="111"/>
      <c r="C6" s="3">
        <v>3</v>
      </c>
      <c r="D6" s="13">
        <v>93449.809980000005</v>
      </c>
      <c r="E6" s="13">
        <v>230140.08593</v>
      </c>
      <c r="F6" s="5">
        <v>75.78468273</v>
      </c>
      <c r="G6" s="5">
        <v>26.708549680000001</v>
      </c>
      <c r="H6" s="13">
        <v>7082064.2005130881</v>
      </c>
      <c r="I6" s="13">
        <v>6146707.9184208745</v>
      </c>
      <c r="J6" s="5">
        <v>1.1521719096638827</v>
      </c>
      <c r="K6" s="6">
        <v>0.85812438994539209</v>
      </c>
      <c r="L6" s="112"/>
      <c r="M6" s="112"/>
      <c r="N6" s="112"/>
    </row>
    <row r="7" spans="1:14">
      <c r="A7" s="2"/>
      <c r="B7" s="114" t="s">
        <v>10</v>
      </c>
      <c r="C7" s="3">
        <v>1</v>
      </c>
      <c r="D7" s="13">
        <v>65551.961571000007</v>
      </c>
      <c r="E7" s="13">
        <v>156599.26426</v>
      </c>
      <c r="F7" s="5">
        <v>72.441013591000001</v>
      </c>
      <c r="G7" s="5">
        <v>23.789470931</v>
      </c>
      <c r="H7" s="13">
        <v>4748650.5390815213</v>
      </c>
      <c r="I7" s="13">
        <v>3725413.6449292572</v>
      </c>
      <c r="J7" s="5">
        <v>1.2746639679985643</v>
      </c>
      <c r="K7" s="6">
        <v>0.94935506650499346</v>
      </c>
      <c r="L7" s="112">
        <f>AVERAGE(K7:K9)</f>
        <v>0.90417820852851316</v>
      </c>
      <c r="M7" s="112">
        <f>STDEVP(K7:K9)/SQRT(3)</f>
        <v>6.4774402575341103E-2</v>
      </c>
      <c r="N7" s="112"/>
    </row>
    <row r="8" spans="1:14">
      <c r="A8" s="2"/>
      <c r="B8" s="114"/>
      <c r="C8" s="3">
        <v>2</v>
      </c>
      <c r="D8" s="13">
        <v>81525.590859000004</v>
      </c>
      <c r="E8" s="13">
        <v>182938.27080999999</v>
      </c>
      <c r="F8" s="5">
        <v>74.397878594000005</v>
      </c>
      <c r="G8" s="5">
        <v>24.369176527</v>
      </c>
      <c r="H8" s="13">
        <v>6065331.0110319993</v>
      </c>
      <c r="I8" s="13">
        <v>4458055.0149130207</v>
      </c>
      <c r="J8" s="5">
        <v>1.3605330106385727</v>
      </c>
      <c r="K8" s="6">
        <v>1.0133093420888759</v>
      </c>
      <c r="L8" s="112"/>
      <c r="M8" s="112"/>
      <c r="N8" s="112"/>
    </row>
    <row r="9" spans="1:14">
      <c r="A9" s="2"/>
      <c r="B9" s="114"/>
      <c r="C9" s="3">
        <v>3</v>
      </c>
      <c r="D9" s="13">
        <v>69640.896338999999</v>
      </c>
      <c r="E9" s="13">
        <v>206223.82378999999</v>
      </c>
      <c r="F9" s="5">
        <v>78.585037174999997</v>
      </c>
      <c r="G9" s="5">
        <v>26.357986920999998</v>
      </c>
      <c r="H9" s="13">
        <v>5472732.427700636</v>
      </c>
      <c r="I9" s="13">
        <v>5435644.8502554279</v>
      </c>
      <c r="J9" s="5">
        <v>1.0068230317592337</v>
      </c>
      <c r="K9" s="6">
        <v>0.74987021699167</v>
      </c>
      <c r="L9" s="112"/>
      <c r="M9" s="112"/>
      <c r="N9" s="112"/>
    </row>
    <row r="10" spans="1:14">
      <c r="A10" s="2"/>
      <c r="B10" s="116" t="s">
        <v>24</v>
      </c>
      <c r="C10" s="3">
        <v>1</v>
      </c>
      <c r="D10" s="13">
        <v>874.30963535000001</v>
      </c>
      <c r="E10" s="13">
        <v>231859.16390000001</v>
      </c>
      <c r="F10" s="5">
        <v>90.709785091000001</v>
      </c>
      <c r="G10" s="5">
        <v>25.793542209000002</v>
      </c>
      <c r="H10" s="13">
        <v>79308.439125589081</v>
      </c>
      <c r="I10" s="13">
        <v>5980469.1305980999</v>
      </c>
      <c r="J10" s="5">
        <v>1.3261240446810488E-2</v>
      </c>
      <c r="K10" s="5">
        <v>9.876819398988974E-3</v>
      </c>
      <c r="L10" s="15" t="s">
        <v>25</v>
      </c>
      <c r="M10" s="2"/>
      <c r="N10" s="2"/>
    </row>
    <row r="11" spans="1:14">
      <c r="A11" s="2"/>
      <c r="B11" s="116"/>
      <c r="C11" s="3">
        <v>2</v>
      </c>
      <c r="D11" s="13">
        <v>1186.4643374</v>
      </c>
      <c r="E11" s="13">
        <v>207141.3958</v>
      </c>
      <c r="F11" s="5">
        <v>95.096055925000002</v>
      </c>
      <c r="G11" s="5">
        <v>24.391877469000001</v>
      </c>
      <c r="H11" s="13">
        <v>112828.07898240846</v>
      </c>
      <c r="I11" s="13">
        <v>5052567.5451112315</v>
      </c>
      <c r="J11" s="5">
        <v>2.2330840305455939E-2</v>
      </c>
      <c r="K11" s="5">
        <v>1.6631753085941465E-2</v>
      </c>
      <c r="L11" s="15" t="s">
        <v>25</v>
      </c>
      <c r="M11" s="2"/>
      <c r="N11" s="2"/>
    </row>
  </sheetData>
  <mergeCells count="12">
    <mergeCell ref="M4:M6"/>
    <mergeCell ref="N4:N9"/>
    <mergeCell ref="B7:B9"/>
    <mergeCell ref="L7:L9"/>
    <mergeCell ref="M7:M9"/>
    <mergeCell ref="L4:L6"/>
    <mergeCell ref="B10:B11"/>
    <mergeCell ref="D2:E2"/>
    <mergeCell ref="F2:G2"/>
    <mergeCell ref="H2:I2"/>
    <mergeCell ref="J2:K2"/>
    <mergeCell ref="B4:B6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A9C1-8EBE-4CBA-8C24-D815F79CF4ED}">
  <dimension ref="K2:T8"/>
  <sheetViews>
    <sheetView zoomScale="60" zoomScaleNormal="60" workbookViewId="0">
      <selection activeCell="K2" sqref="K2"/>
    </sheetView>
  </sheetViews>
  <sheetFormatPr defaultRowHeight="18"/>
  <cols>
    <col min="11" max="11" width="7.19921875" style="2" bestFit="1" customWidth="1"/>
    <col min="12" max="12" width="6.69921875" style="2" bestFit="1" customWidth="1"/>
    <col min="13" max="13" width="2.69921875" style="2" bestFit="1" customWidth="1"/>
    <col min="14" max="14" width="18.69921875" style="2" bestFit="1" customWidth="1"/>
    <col min="15" max="15" width="16.09765625" style="2" bestFit="1" customWidth="1"/>
    <col min="16" max="16" width="13.796875" style="2" bestFit="1" customWidth="1"/>
    <col min="17" max="17" width="14.796875" style="2" bestFit="1" customWidth="1"/>
    <col min="18" max="18" width="7.19921875" style="2" bestFit="1" customWidth="1"/>
    <col min="19" max="19" width="8.19921875" style="2" bestFit="1" customWidth="1"/>
    <col min="20" max="20" width="7.3984375" style="2" bestFit="1" customWidth="1"/>
  </cols>
  <sheetData>
    <row r="2" spans="11:20">
      <c r="K2" s="1" t="s">
        <v>133</v>
      </c>
      <c r="L2" s="14"/>
      <c r="M2" s="3"/>
      <c r="N2" s="3" t="s">
        <v>2</v>
      </c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8</v>
      </c>
    </row>
    <row r="3" spans="11:20">
      <c r="L3" s="111" t="s">
        <v>9</v>
      </c>
      <c r="M3" s="3">
        <v>1</v>
      </c>
      <c r="N3" s="17">
        <v>25900</v>
      </c>
      <c r="O3" s="17">
        <v>179000</v>
      </c>
      <c r="P3" s="17">
        <v>0.14469273743016758</v>
      </c>
      <c r="Q3" s="16">
        <f>P3/0.146148</f>
        <v>0.99004254201335351</v>
      </c>
      <c r="R3" s="112">
        <f>AVERAGE(Q3:Q5)</f>
        <v>0.9999997753882246</v>
      </c>
      <c r="S3" s="113">
        <f>STDEVP(Q3:Q5)/SQRT(3)</f>
        <v>1.8724959983513478E-2</v>
      </c>
      <c r="T3" s="112">
        <f>TTEST(Q3:Q5,Q6:Q8,2,2)</f>
        <v>0.2432707609338059</v>
      </c>
    </row>
    <row r="4" spans="11:20">
      <c r="L4" s="111"/>
      <c r="M4" s="3">
        <v>2</v>
      </c>
      <c r="N4" s="17">
        <v>27000</v>
      </c>
      <c r="O4" s="17">
        <v>177000</v>
      </c>
      <c r="P4" s="17">
        <v>0.15254237288135594</v>
      </c>
      <c r="Q4" s="16">
        <f t="shared" ref="Q4:Q8" si="0">P4/0.146148</f>
        <v>1.0437527224550178</v>
      </c>
      <c r="R4" s="112"/>
      <c r="S4" s="113"/>
      <c r="T4" s="112"/>
    </row>
    <row r="5" spans="11:20">
      <c r="L5" s="111"/>
      <c r="M5" s="3">
        <v>3</v>
      </c>
      <c r="N5" s="17">
        <v>25700</v>
      </c>
      <c r="O5" s="17">
        <v>182000</v>
      </c>
      <c r="P5" s="17">
        <v>0.14120879120879121</v>
      </c>
      <c r="Q5" s="16">
        <f t="shared" si="0"/>
        <v>0.96620406169630246</v>
      </c>
      <c r="R5" s="112"/>
      <c r="S5" s="113"/>
      <c r="T5" s="112"/>
    </row>
    <row r="6" spans="11:20">
      <c r="L6" s="114" t="s">
        <v>10</v>
      </c>
      <c r="M6" s="3">
        <v>1</v>
      </c>
      <c r="N6" s="17">
        <v>27000</v>
      </c>
      <c r="O6" s="17">
        <v>174000</v>
      </c>
      <c r="P6" s="17">
        <v>0.15517241379310345</v>
      </c>
      <c r="Q6" s="16">
        <f t="shared" si="0"/>
        <v>1.0617484590490698</v>
      </c>
      <c r="R6" s="112">
        <f>AVERAGE(Q6:Q8)</f>
        <v>0.85320576812918647</v>
      </c>
      <c r="S6" s="113">
        <f>STDEVP(Q6:Q8)/SQRT(3)</f>
        <v>8.5623586177324518E-2</v>
      </c>
      <c r="T6" s="112"/>
    </row>
    <row r="7" spans="11:20">
      <c r="L7" s="114"/>
      <c r="M7" s="3">
        <v>2</v>
      </c>
      <c r="N7" s="17">
        <v>19200</v>
      </c>
      <c r="O7" s="17">
        <v>171000</v>
      </c>
      <c r="P7" s="17">
        <v>0.11228070175438597</v>
      </c>
      <c r="Q7" s="16">
        <f t="shared" si="0"/>
        <v>0.76826711110919044</v>
      </c>
      <c r="R7" s="112"/>
      <c r="S7" s="113"/>
      <c r="T7" s="112"/>
    </row>
    <row r="8" spans="11:20">
      <c r="L8" s="114"/>
      <c r="M8" s="3">
        <v>3</v>
      </c>
      <c r="N8" s="17">
        <v>19300</v>
      </c>
      <c r="O8" s="17">
        <v>181000</v>
      </c>
      <c r="P8" s="17">
        <v>0.10662983425414364</v>
      </c>
      <c r="Q8" s="16">
        <f t="shared" si="0"/>
        <v>0.72960173422929941</v>
      </c>
      <c r="R8" s="112"/>
      <c r="S8" s="113"/>
      <c r="T8" s="112"/>
    </row>
  </sheetData>
  <mergeCells count="7">
    <mergeCell ref="L3:L5"/>
    <mergeCell ref="R3:R5"/>
    <mergeCell ref="S3:S5"/>
    <mergeCell ref="T3:T8"/>
    <mergeCell ref="L6:L8"/>
    <mergeCell ref="R6:R8"/>
    <mergeCell ref="S6:S8"/>
  </mergeCells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91D9-E1D7-4923-9BD1-B063EEB82425}">
  <dimension ref="A2:H16"/>
  <sheetViews>
    <sheetView zoomScale="60" zoomScaleNormal="60" workbookViewId="0">
      <selection activeCell="A10" sqref="A10"/>
    </sheetView>
  </sheetViews>
  <sheetFormatPr defaultRowHeight="18"/>
  <cols>
    <col min="1" max="1" width="22.19921875" bestFit="1" customWidth="1"/>
    <col min="2" max="2" width="13.296875" customWidth="1"/>
    <col min="3" max="3" width="2.3984375" bestFit="1" customWidth="1"/>
    <col min="4" max="4" width="17.09765625" bestFit="1" customWidth="1"/>
    <col min="5" max="5" width="14.8984375" bestFit="1" customWidth="1"/>
    <col min="6" max="8" width="11" bestFit="1" customWidth="1"/>
  </cols>
  <sheetData>
    <row r="2" spans="1:8">
      <c r="A2" s="1" t="s">
        <v>134</v>
      </c>
      <c r="D2" s="3" t="s">
        <v>2</v>
      </c>
      <c r="E2" s="4" t="s">
        <v>28</v>
      </c>
      <c r="F2" s="4" t="s">
        <v>6</v>
      </c>
      <c r="G2" s="4" t="s">
        <v>7</v>
      </c>
      <c r="H2" s="4" t="s">
        <v>8</v>
      </c>
    </row>
    <row r="3" spans="1:8">
      <c r="B3" s="3" t="s">
        <v>26</v>
      </c>
      <c r="C3" s="4">
        <v>1</v>
      </c>
      <c r="D3" s="2">
        <v>9032.2000000000007</v>
      </c>
      <c r="E3" s="6">
        <f>D3/8527.267</f>
        <v>1.0592139310285464</v>
      </c>
      <c r="F3" s="112">
        <f>AVERAGE(E3:E5)</f>
        <v>0.99999964818739706</v>
      </c>
      <c r="G3" s="112">
        <f>STDEVP(E3:E5)/SQRT(3)</f>
        <v>7.2800019728366777E-2</v>
      </c>
      <c r="H3" s="112">
        <f>TTEST(E3:E5,E6:E8,2,2)</f>
        <v>2.9142398615411365E-3</v>
      </c>
    </row>
    <row r="4" spans="1:8">
      <c r="B4" s="4"/>
      <c r="C4" s="4">
        <v>2</v>
      </c>
      <c r="D4" s="2">
        <v>9516.9570000000003</v>
      </c>
      <c r="E4" s="6">
        <f t="shared" ref="E4:E8" si="0">D4/8527.267</f>
        <v>1.11606180503085</v>
      </c>
      <c r="F4" s="112"/>
      <c r="G4" s="112"/>
      <c r="H4" s="112"/>
    </row>
    <row r="5" spans="1:8">
      <c r="B5" s="4"/>
      <c r="C5" s="4">
        <v>3</v>
      </c>
      <c r="D5" s="2">
        <v>7032.6350000000002</v>
      </c>
      <c r="E5" s="6">
        <f t="shared" si="0"/>
        <v>0.82472320850279468</v>
      </c>
      <c r="F5" s="112"/>
      <c r="G5" s="112"/>
      <c r="H5" s="112"/>
    </row>
    <row r="6" spans="1:8">
      <c r="B6" s="4" t="s">
        <v>27</v>
      </c>
      <c r="C6" s="4">
        <v>4</v>
      </c>
      <c r="D6" s="2">
        <v>26715.877</v>
      </c>
      <c r="E6" s="6">
        <f t="shared" si="0"/>
        <v>3.1329940765312028</v>
      </c>
      <c r="F6" s="112">
        <f>AVERAGE(E6:E8)</f>
        <v>3.386532910642218</v>
      </c>
      <c r="G6" s="112">
        <f>STDEVP(E6:E8)/SQRT(3)</f>
        <v>0.29150656451335699</v>
      </c>
      <c r="H6" s="112"/>
    </row>
    <row r="7" spans="1:8">
      <c r="B7" s="4"/>
      <c r="C7" s="4">
        <v>5</v>
      </c>
      <c r="D7" s="2">
        <v>34888.341999999997</v>
      </c>
      <c r="E7" s="6">
        <f t="shared" si="0"/>
        <v>4.0913861381378114</v>
      </c>
      <c r="F7" s="112"/>
      <c r="G7" s="112"/>
      <c r="H7" s="112"/>
    </row>
    <row r="8" spans="1:8">
      <c r="B8" s="4"/>
      <c r="C8" s="4">
        <v>6</v>
      </c>
      <c r="D8" s="2">
        <v>25029.392</v>
      </c>
      <c r="E8" s="6">
        <f t="shared" si="0"/>
        <v>2.9352185172576397</v>
      </c>
      <c r="F8" s="112"/>
      <c r="G8" s="112"/>
      <c r="H8" s="112"/>
    </row>
    <row r="10" spans="1:8">
      <c r="A10" s="1" t="s">
        <v>135</v>
      </c>
      <c r="B10" s="18"/>
      <c r="C10" s="18"/>
      <c r="D10" s="3" t="s">
        <v>31</v>
      </c>
    </row>
    <row r="11" spans="1:8">
      <c r="B11" s="117" t="s">
        <v>29</v>
      </c>
      <c r="C11" s="19">
        <v>1</v>
      </c>
      <c r="D11" s="23">
        <v>19.840011576475504</v>
      </c>
    </row>
    <row r="12" spans="1:8">
      <c r="B12" s="118"/>
      <c r="C12" s="19">
        <v>2</v>
      </c>
      <c r="D12" s="23">
        <v>38.017373698626486</v>
      </c>
    </row>
    <row r="13" spans="1:8">
      <c r="B13" s="118"/>
      <c r="C13" s="19">
        <v>3</v>
      </c>
      <c r="D13" s="23">
        <v>21.012913588838106</v>
      </c>
    </row>
    <row r="14" spans="1:8">
      <c r="B14" s="118" t="s">
        <v>30</v>
      </c>
      <c r="C14" s="19">
        <v>4</v>
      </c>
      <c r="D14" s="23">
        <v>6.3343182659467239</v>
      </c>
    </row>
    <row r="15" spans="1:8">
      <c r="B15" s="118"/>
      <c r="C15" s="19">
        <v>5</v>
      </c>
      <c r="D15" s="23">
        <v>9.4827996491871414</v>
      </c>
    </row>
    <row r="16" spans="1:8">
      <c r="B16" s="118"/>
      <c r="C16" s="19">
        <v>6</v>
      </c>
      <c r="D16" s="23">
        <v>1.7342116949092576</v>
      </c>
    </row>
  </sheetData>
  <mergeCells count="7">
    <mergeCell ref="H3:H8"/>
    <mergeCell ref="B11:B13"/>
    <mergeCell ref="B14:B16"/>
    <mergeCell ref="F3:F5"/>
    <mergeCell ref="F6:F8"/>
    <mergeCell ref="G3:G5"/>
    <mergeCell ref="G6:G8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6EA7-4BE1-4E48-9297-79353523EA5F}">
  <dimension ref="A2:K11"/>
  <sheetViews>
    <sheetView zoomScale="60" zoomScaleNormal="60" workbookViewId="0">
      <selection activeCell="A2" sqref="A2"/>
    </sheetView>
  </sheetViews>
  <sheetFormatPr defaultRowHeight="18"/>
  <cols>
    <col min="1" max="1" width="6.59765625" bestFit="1" customWidth="1"/>
    <col min="2" max="2" width="7.59765625" bestFit="1" customWidth="1"/>
    <col min="3" max="3" width="2.3984375" bestFit="1" customWidth="1"/>
    <col min="4" max="5" width="12.3984375" customWidth="1"/>
    <col min="6" max="6" width="5.8984375" bestFit="1" customWidth="1"/>
    <col min="7" max="7" width="5.296875" bestFit="1" customWidth="1"/>
    <col min="8" max="8" width="6.8984375" bestFit="1" customWidth="1"/>
    <col min="9" max="9" width="10.8984375" bestFit="1" customWidth="1"/>
    <col min="10" max="10" width="7.8984375" bestFit="1" customWidth="1"/>
    <col min="11" max="11" width="6.8984375" bestFit="1" customWidth="1"/>
  </cols>
  <sheetData>
    <row r="2" spans="1:11">
      <c r="A2" s="1" t="s">
        <v>32</v>
      </c>
      <c r="B2" s="3"/>
      <c r="C2" s="3"/>
      <c r="D2" s="111" t="s">
        <v>33</v>
      </c>
      <c r="E2" s="114"/>
      <c r="F2" s="4"/>
      <c r="G2" s="2"/>
      <c r="H2" s="2"/>
      <c r="I2" s="2"/>
      <c r="J2" s="2"/>
      <c r="K2" s="2"/>
    </row>
    <row r="3" spans="1:11">
      <c r="A3" s="2"/>
      <c r="B3" s="3"/>
      <c r="C3" s="3"/>
      <c r="D3" s="4" t="s">
        <v>34</v>
      </c>
      <c r="E3" s="4" t="s">
        <v>35</v>
      </c>
      <c r="F3" s="4" t="s">
        <v>6</v>
      </c>
      <c r="G3" s="4" t="s">
        <v>7</v>
      </c>
      <c r="H3" s="4" t="s">
        <v>8</v>
      </c>
      <c r="I3" s="4" t="s">
        <v>36</v>
      </c>
      <c r="J3" s="4" t="s">
        <v>6</v>
      </c>
      <c r="K3" s="4" t="s">
        <v>7</v>
      </c>
    </row>
    <row r="4" spans="1:11">
      <c r="A4" s="2"/>
      <c r="B4" s="111" t="s">
        <v>37</v>
      </c>
      <c r="C4" s="3">
        <v>1</v>
      </c>
      <c r="D4" s="23">
        <v>48.270999999999994</v>
      </c>
      <c r="E4" s="23">
        <v>49.108000000000004</v>
      </c>
      <c r="F4" s="119">
        <f>AVERAGE(E4:E7)</f>
        <v>46.096499999999999</v>
      </c>
      <c r="G4" s="119">
        <f>STDEVP(E4:E7)/SQRT(4)</f>
        <v>0.96998714553338305</v>
      </c>
      <c r="H4" s="112">
        <f>TTEST(E4:E7,E8:E11,2,2)</f>
        <v>2.3103544117061018E-4</v>
      </c>
      <c r="I4" s="10">
        <v>101.73396034886373</v>
      </c>
      <c r="J4" s="121">
        <f>AVERAGE(I4:I7)</f>
        <v>100.24182771108343</v>
      </c>
      <c r="K4" s="120">
        <f>STDEVP(I4:I7)/SQRT(4)</f>
        <v>2.3472516018417369</v>
      </c>
    </row>
    <row r="5" spans="1:11">
      <c r="A5" s="2"/>
      <c r="B5" s="111"/>
      <c r="C5" s="3">
        <v>2</v>
      </c>
      <c r="D5" s="23">
        <v>43.945000000000007</v>
      </c>
      <c r="E5" s="23">
        <v>46.095999999999997</v>
      </c>
      <c r="F5" s="119"/>
      <c r="G5" s="119"/>
      <c r="H5" s="112"/>
      <c r="I5" s="10">
        <v>104.89475480714528</v>
      </c>
      <c r="J5" s="121"/>
      <c r="K5" s="120"/>
    </row>
    <row r="6" spans="1:11">
      <c r="A6" s="2"/>
      <c r="B6" s="111"/>
      <c r="C6" s="3">
        <v>3</v>
      </c>
      <c r="D6" s="23">
        <v>44.581000000000003</v>
      </c>
      <c r="E6" s="23">
        <v>45.442999999999998</v>
      </c>
      <c r="F6" s="119"/>
      <c r="G6" s="119"/>
      <c r="H6" s="112"/>
      <c r="I6" s="10">
        <v>101.93355913954375</v>
      </c>
      <c r="J6" s="121"/>
      <c r="K6" s="120"/>
    </row>
    <row r="7" spans="1:11">
      <c r="A7" s="2"/>
      <c r="B7" s="111"/>
      <c r="C7" s="3">
        <v>4</v>
      </c>
      <c r="D7" s="23">
        <v>47.334000000000003</v>
      </c>
      <c r="E7" s="23">
        <v>43.739000000000004</v>
      </c>
      <c r="F7" s="119"/>
      <c r="G7" s="119"/>
      <c r="H7" s="112"/>
      <c r="I7" s="10">
        <v>92.405036548780998</v>
      </c>
      <c r="J7" s="121"/>
      <c r="K7" s="120"/>
    </row>
    <row r="8" spans="1:11">
      <c r="A8" s="2"/>
      <c r="B8" s="111" t="s">
        <v>15</v>
      </c>
      <c r="C8" s="3">
        <v>1</v>
      </c>
      <c r="D8" s="23">
        <v>42.034999999999997</v>
      </c>
      <c r="E8" s="23">
        <v>34.667999999999999</v>
      </c>
      <c r="F8" s="119">
        <f>AVERAGE(E8:E11)</f>
        <v>33.812750000000001</v>
      </c>
      <c r="G8" s="119">
        <f>STDEVP(E8:E11)/SQRT(4)</f>
        <v>0.9541459122560858</v>
      </c>
      <c r="H8" s="112"/>
      <c r="I8" s="10">
        <v>82.474128702271926</v>
      </c>
      <c r="J8" s="121">
        <f>AVERAGE(I8:I11)</f>
        <v>76.859976977260061</v>
      </c>
      <c r="K8" s="120">
        <f>STDEVP(I8:I11)/SQRT(4)</f>
        <v>2.6986530578612626</v>
      </c>
    </row>
    <row r="9" spans="1:11">
      <c r="A9" s="2"/>
      <c r="B9" s="111"/>
      <c r="C9" s="3">
        <v>2</v>
      </c>
      <c r="D9" s="23">
        <v>42.895000000000003</v>
      </c>
      <c r="E9" s="23">
        <v>31.713999999999999</v>
      </c>
      <c r="F9" s="119"/>
      <c r="G9" s="119"/>
      <c r="H9" s="112"/>
      <c r="I9" s="10">
        <v>73.934024944632242</v>
      </c>
      <c r="J9" s="121"/>
      <c r="K9" s="120"/>
    </row>
    <row r="10" spans="1:11">
      <c r="A10" s="2"/>
      <c r="B10" s="111"/>
      <c r="C10" s="3">
        <v>3</v>
      </c>
      <c r="D10" s="23">
        <v>46.564999999999998</v>
      </c>
      <c r="E10" s="23">
        <v>32.353999999999999</v>
      </c>
      <c r="F10" s="119"/>
      <c r="G10" s="119"/>
      <c r="H10" s="112"/>
      <c r="I10" s="10">
        <v>69.481370127778376</v>
      </c>
      <c r="J10" s="121"/>
      <c r="K10" s="120"/>
    </row>
    <row r="11" spans="1:11">
      <c r="A11" s="2"/>
      <c r="B11" s="111"/>
      <c r="C11" s="3">
        <v>4</v>
      </c>
      <c r="D11" s="23">
        <v>44.776000000000003</v>
      </c>
      <c r="E11" s="23">
        <v>36.514999999999993</v>
      </c>
      <c r="F11" s="119"/>
      <c r="G11" s="119"/>
      <c r="H11" s="112"/>
      <c r="I11" s="10">
        <v>81.550384134357671</v>
      </c>
      <c r="J11" s="121"/>
      <c r="K11" s="120"/>
    </row>
  </sheetData>
  <mergeCells count="12">
    <mergeCell ref="K4:K7"/>
    <mergeCell ref="B8:B11"/>
    <mergeCell ref="F8:F11"/>
    <mergeCell ref="G8:G11"/>
    <mergeCell ref="J8:J11"/>
    <mergeCell ref="K8:K11"/>
    <mergeCell ref="J4:J7"/>
    <mergeCell ref="D2:E2"/>
    <mergeCell ref="B4:B7"/>
    <mergeCell ref="F4:F7"/>
    <mergeCell ref="G4:G7"/>
    <mergeCell ref="H4:H11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A739-EBE1-4A6B-961B-38E14E92B543}">
  <dimension ref="A2:I18"/>
  <sheetViews>
    <sheetView zoomScale="60" zoomScaleNormal="60" workbookViewId="0">
      <selection activeCell="O28" sqref="O28"/>
    </sheetView>
  </sheetViews>
  <sheetFormatPr defaultRowHeight="18"/>
  <cols>
    <col min="1" max="1" width="17.09765625" bestFit="1" customWidth="1"/>
    <col min="2" max="2" width="7.59765625" bestFit="1" customWidth="1"/>
    <col min="3" max="3" width="10" bestFit="1" customWidth="1"/>
    <col min="4" max="4" width="14.5" bestFit="1" customWidth="1"/>
    <col min="5" max="5" width="14.8984375" bestFit="1" customWidth="1"/>
    <col min="6" max="6" width="23" bestFit="1" customWidth="1"/>
    <col min="7" max="8" width="12.59765625" bestFit="1" customWidth="1"/>
  </cols>
  <sheetData>
    <row r="2" spans="1:9">
      <c r="A2" s="1" t="s">
        <v>108</v>
      </c>
      <c r="B2" s="18"/>
      <c r="C2" s="3" t="s">
        <v>38</v>
      </c>
      <c r="D2" s="4" t="s">
        <v>39</v>
      </c>
      <c r="E2" s="4" t="s">
        <v>14</v>
      </c>
      <c r="F2" s="28" t="s">
        <v>40</v>
      </c>
      <c r="G2" s="4" t="s">
        <v>41</v>
      </c>
      <c r="H2" s="4" t="s">
        <v>7</v>
      </c>
      <c r="I2" s="4" t="s">
        <v>8</v>
      </c>
    </row>
    <row r="3" spans="1:9">
      <c r="B3" s="111" t="s">
        <v>37</v>
      </c>
      <c r="C3" s="13">
        <v>3024007.986</v>
      </c>
      <c r="D3" s="13">
        <v>10</v>
      </c>
      <c r="E3" s="2">
        <v>30240079.859999999</v>
      </c>
      <c r="F3" s="6">
        <f>E3/32481683</f>
        <v>0.93098870092414854</v>
      </c>
      <c r="G3" s="112">
        <f>AVERAGE(F3:F5)</f>
        <v>0.99999998559072101</v>
      </c>
      <c r="H3" s="112">
        <f>STDEVP(F3:F5)/SQRT(3)</f>
        <v>4.1629562990741331E-2</v>
      </c>
      <c r="I3" s="122">
        <f>TTEST(F3:F5,F6:F8,2,2)</f>
        <v>2.4280985892101904E-2</v>
      </c>
    </row>
    <row r="4" spans="1:9">
      <c r="B4" s="114"/>
      <c r="C4" s="13">
        <v>3413131.0207000002</v>
      </c>
      <c r="D4" s="13">
        <v>10.463768116000001</v>
      </c>
      <c r="E4" s="2">
        <v>35714211.550131202</v>
      </c>
      <c r="F4" s="6">
        <f t="shared" ref="F4:F8" si="0">E4/32481683</f>
        <v>1.0995185055568457</v>
      </c>
      <c r="G4" s="112"/>
      <c r="H4" s="112"/>
      <c r="I4" s="122"/>
    </row>
    <row r="5" spans="1:9">
      <c r="B5" s="114"/>
      <c r="C5" s="13">
        <v>2997168.3553999998</v>
      </c>
      <c r="D5" s="13">
        <v>10.506835937</v>
      </c>
      <c r="E5" s="2">
        <v>31490756.185755905</v>
      </c>
      <c r="F5" s="6">
        <f t="shared" si="0"/>
        <v>0.96949275029116888</v>
      </c>
      <c r="G5" s="112"/>
      <c r="H5" s="112"/>
      <c r="I5" s="122"/>
    </row>
    <row r="6" spans="1:9">
      <c r="B6" s="114" t="s">
        <v>15</v>
      </c>
      <c r="C6" s="13">
        <v>2211857.2497999999</v>
      </c>
      <c r="D6" s="13">
        <v>10.361111111</v>
      </c>
      <c r="E6" s="2">
        <v>22917298.726848681</v>
      </c>
      <c r="F6" s="6">
        <f t="shared" si="0"/>
        <v>0.70554529846401992</v>
      </c>
      <c r="G6" s="112">
        <f>AVERAGE(F6:F8)</f>
        <v>0.50540106500716819</v>
      </c>
      <c r="H6" s="112">
        <f>STDEVP(F6:F8)/SQRT(3)</f>
        <v>0.10663897633514674</v>
      </c>
      <c r="I6" s="122"/>
    </row>
    <row r="7" spans="1:9">
      <c r="B7" s="114"/>
      <c r="C7" s="13">
        <v>1701901.2727999999</v>
      </c>
      <c r="D7" s="13">
        <v>10.510228639999999</v>
      </c>
      <c r="E7" s="2">
        <v>17887371.499835011</v>
      </c>
      <c r="F7" s="6">
        <f t="shared" si="0"/>
        <v>0.55069103099845562</v>
      </c>
      <c r="G7" s="112"/>
      <c r="H7" s="112"/>
      <c r="I7" s="122"/>
    </row>
    <row r="8" spans="1:9">
      <c r="B8" s="114"/>
      <c r="C8" s="13">
        <v>809603.19440000004</v>
      </c>
      <c r="D8" s="13">
        <v>10.43</v>
      </c>
      <c r="E8" s="2">
        <v>8444161.3175920006</v>
      </c>
      <c r="F8" s="6">
        <f t="shared" si="0"/>
        <v>0.25996686555902909</v>
      </c>
      <c r="G8" s="112"/>
      <c r="H8" s="112"/>
      <c r="I8" s="122"/>
    </row>
    <row r="9" spans="1:9">
      <c r="B9" s="19"/>
      <c r="C9" s="13"/>
      <c r="D9" s="13"/>
      <c r="E9" s="30"/>
      <c r="F9" s="2"/>
    </row>
    <row r="10" spans="1:9">
      <c r="B10" s="19"/>
      <c r="C10" s="2"/>
      <c r="D10" s="2"/>
      <c r="E10" s="2"/>
      <c r="F10" s="2"/>
    </row>
    <row r="11" spans="1:9">
      <c r="A11" s="1" t="s">
        <v>109</v>
      </c>
      <c r="B11" s="19"/>
      <c r="C11" s="3" t="s">
        <v>38</v>
      </c>
      <c r="D11" s="4" t="s">
        <v>39</v>
      </c>
      <c r="E11" s="4" t="s">
        <v>14</v>
      </c>
      <c r="F11" s="28" t="s">
        <v>40</v>
      </c>
      <c r="G11" s="4" t="s">
        <v>41</v>
      </c>
      <c r="H11" s="4" t="s">
        <v>7</v>
      </c>
      <c r="I11" s="4" t="s">
        <v>8</v>
      </c>
    </row>
    <row r="12" spans="1:9">
      <c r="B12" s="114" t="s">
        <v>37</v>
      </c>
      <c r="C12" s="13">
        <v>74774.906352999998</v>
      </c>
      <c r="D12" s="13">
        <v>14.883990808</v>
      </c>
      <c r="E12" s="2">
        <v>1112949.0188271129</v>
      </c>
      <c r="F12" s="6">
        <f>E12/1062953</f>
        <v>1.047035023022761</v>
      </c>
      <c r="G12" s="112">
        <f>AVERAGE(F12:F14)</f>
        <v>0.99999983882498711</v>
      </c>
      <c r="H12" s="112">
        <f>STDEVP(F12:F14)/SQRT(3)</f>
        <v>4.8373077669363475E-2</v>
      </c>
      <c r="I12" s="122">
        <f>TTEST(F12:F14,F15:F17,2,2)</f>
        <v>5.2725251786503045E-4</v>
      </c>
    </row>
    <row r="13" spans="1:9">
      <c r="B13" s="114"/>
      <c r="C13" s="13">
        <v>60662.033040000002</v>
      </c>
      <c r="D13" s="13">
        <v>18.760788182999999</v>
      </c>
      <c r="E13" s="2">
        <v>1138067.5526135876</v>
      </c>
      <c r="F13" s="6">
        <f t="shared" ref="F13:F17" si="1">E13/1062953</f>
        <v>1.0706659208954559</v>
      </c>
      <c r="G13" s="112"/>
      <c r="H13" s="112"/>
      <c r="I13" s="122"/>
    </row>
    <row r="14" spans="1:9">
      <c r="B14" s="114"/>
      <c r="C14" s="13">
        <v>53609.561379999999</v>
      </c>
      <c r="D14" s="13">
        <v>17.493930009</v>
      </c>
      <c r="E14" s="2">
        <v>937841.91459490941</v>
      </c>
      <c r="F14" s="6">
        <f t="shared" si="1"/>
        <v>0.88229857255674471</v>
      </c>
      <c r="G14" s="112"/>
      <c r="H14" s="112"/>
      <c r="I14" s="122"/>
    </row>
    <row r="15" spans="1:9">
      <c r="B15" s="114" t="s">
        <v>15</v>
      </c>
      <c r="C15" s="13">
        <v>97632.298236999995</v>
      </c>
      <c r="D15" s="13">
        <v>38.974959175000002</v>
      </c>
      <c r="E15" s="2">
        <v>3805214.8379484997</v>
      </c>
      <c r="F15" s="6">
        <f t="shared" si="1"/>
        <v>3.5798523904147217</v>
      </c>
      <c r="G15" s="112">
        <f>AVERAGE(F15:F17)</f>
        <v>3.64652217868271</v>
      </c>
      <c r="H15" s="112">
        <f>STDEVP(F15:F17)/SQRT(3)</f>
        <v>0.20697865827919515</v>
      </c>
      <c r="I15" s="122"/>
    </row>
    <row r="16" spans="1:9">
      <c r="B16" s="114"/>
      <c r="C16" s="13">
        <v>90043.427441000007</v>
      </c>
      <c r="D16" s="13">
        <v>38.302176883000001</v>
      </c>
      <c r="E16" s="2">
        <v>3448859.2849967582</v>
      </c>
      <c r="F16" s="6">
        <f t="shared" si="1"/>
        <v>3.2446018638611096</v>
      </c>
      <c r="G16" s="112"/>
      <c r="H16" s="112"/>
      <c r="I16" s="122"/>
    </row>
    <row r="17" spans="2:9">
      <c r="B17" s="114"/>
      <c r="C17" s="13">
        <v>199045.85312000001</v>
      </c>
      <c r="D17" s="13">
        <v>21.97569493</v>
      </c>
      <c r="E17" s="2">
        <v>4374170.9452467086</v>
      </c>
      <c r="F17" s="6">
        <f t="shared" si="1"/>
        <v>4.1151122817722969</v>
      </c>
      <c r="G17" s="112"/>
      <c r="H17" s="112"/>
      <c r="I17" s="122"/>
    </row>
    <row r="18" spans="2:9">
      <c r="E18" s="26"/>
    </row>
  </sheetData>
  <mergeCells count="14">
    <mergeCell ref="I12:I17"/>
    <mergeCell ref="B12:B14"/>
    <mergeCell ref="B15:B17"/>
    <mergeCell ref="G3:G5"/>
    <mergeCell ref="G6:G8"/>
    <mergeCell ref="H3:H5"/>
    <mergeCell ref="H6:H8"/>
    <mergeCell ref="G12:G14"/>
    <mergeCell ref="H12:H14"/>
    <mergeCell ref="G15:G17"/>
    <mergeCell ref="H15:H17"/>
    <mergeCell ref="B3:B5"/>
    <mergeCell ref="B6:B8"/>
    <mergeCell ref="I3:I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Fig.1</vt:lpstr>
      <vt:lpstr>Fig.2a</vt:lpstr>
      <vt:lpstr>Fig.2b</vt:lpstr>
      <vt:lpstr>Fig.2c</vt:lpstr>
      <vt:lpstr>Fig.3a</vt:lpstr>
      <vt:lpstr>Fig.3b</vt:lpstr>
      <vt:lpstr>Fig.3c</vt:lpstr>
      <vt:lpstr>Fig.4b</vt:lpstr>
      <vt:lpstr>Fig.4d</vt:lpstr>
      <vt:lpstr>Fig.4g</vt:lpstr>
      <vt:lpstr>Fig.4h</vt:lpstr>
      <vt:lpstr>Fig.4i</vt:lpstr>
      <vt:lpstr>Fig.5b</vt:lpstr>
      <vt:lpstr>Fig.6a</vt:lpstr>
      <vt:lpstr>Fig.6b</vt:lpstr>
      <vt:lpstr>Fig.6c</vt:lpstr>
      <vt:lpstr>Fig.6d</vt:lpstr>
      <vt:lpstr>Fig.6e</vt:lpstr>
      <vt:lpstr>Fig.7b</vt:lpstr>
      <vt:lpstr>Fig.7c</vt:lpstr>
      <vt:lpstr>Fig.7d</vt:lpstr>
      <vt:lpstr>Fig.7g</vt:lpstr>
      <vt:lpstr>Fig.8a</vt:lpstr>
      <vt:lpstr>Fig.8b</vt:lpstr>
      <vt:lpstr>Fig.8e</vt:lpstr>
      <vt:lpstr>Fig.8h</vt:lpstr>
      <vt:lpstr>Fig.9a</vt:lpstr>
      <vt:lpstr>Fig.9c</vt:lpstr>
      <vt:lpstr>Fig.9e</vt:lpstr>
      <vt:lpstr>Fig.10a</vt:lpstr>
      <vt:lpstr>Fig.10b</vt:lpstr>
      <vt:lpstr>Fig.10d</vt:lpstr>
      <vt:lpstr>Fig.S2b</vt:lpstr>
      <vt:lpstr>Fig.S2d</vt:lpstr>
      <vt:lpstr>Fig.S2e</vt:lpstr>
      <vt:lpstr>Fig.S4</vt:lpstr>
      <vt:lpstr>Fig.S8</vt:lpstr>
      <vt:lpstr>Fig.S9</vt:lpstr>
      <vt:lpstr>Fig.S10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</dc:creator>
  <cp:lastModifiedBy>SHOKO</cp:lastModifiedBy>
  <dcterms:created xsi:type="dcterms:W3CDTF">2019-02-15T03:34:42Z</dcterms:created>
  <dcterms:modified xsi:type="dcterms:W3CDTF">2019-04-08T06:26:30Z</dcterms:modified>
</cp:coreProperties>
</file>